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24226"/>
  <mc:AlternateContent xmlns:mc="http://schemas.openxmlformats.org/markup-compatibility/2006">
    <mc:Choice Requires="x15">
      <x15ac:absPath xmlns:x15ac="http://schemas.microsoft.com/office/spreadsheetml/2010/11/ac" url="C:\PMX\Projects\BI\BI-FTE5-GLYT1-PMX-1\Analysis\PBPK\Fluconazole-Mdz\Fluconazole-Mdz\OSP qualification\"/>
    </mc:Choice>
  </mc:AlternateContent>
  <xr:revisionPtr revIDLastSave="0" documentId="13_ncr:1_{CBFD9F19-6AD7-4DA1-B6B4-141C0F1E6C4D}" xr6:coauthVersionLast="47" xr6:coauthVersionMax="47" xr10:uidLastSave="{00000000-0000-0000-0000-000000000000}"/>
  <bookViews>
    <workbookView xWindow="-14100" yWindow="510" windowWidth="23250" windowHeight="12570" tabRatio="632" activeTab="6"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DDI!$A$1:$AP$245</definedName>
    <definedName name="_xlnm._FilterDatabase" localSheetId="1" hidden="1">'PK-Parameter'!$A$1:$AD$968</definedName>
    <definedName name="_xlnm._FilterDatabase" localSheetId="2" hidden="1">'PK-Profiles'!$A$1:$Q$12587</definedName>
    <definedName name="_xlnm._FilterDatabase" localSheetId="6" hidden="1">Projects!$A$1:$F$1300</definedName>
    <definedName name="_xlnm._FilterDatabase" localSheetId="0" hidden="1">Studies!$A$2:$BR$1310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281" i="14" l="1"/>
  <c r="C1281" i="14"/>
  <c r="D1281" i="14"/>
  <c r="E1281" i="14"/>
  <c r="B1282" i="14"/>
  <c r="C1282" i="14"/>
  <c r="D1282" i="14"/>
  <c r="E1282" i="14"/>
  <c r="B1283" i="14"/>
  <c r="C1283" i="14"/>
  <c r="D1283" i="14"/>
  <c r="E1283" i="14"/>
  <c r="B1284" i="14"/>
  <c r="C1284" i="14"/>
  <c r="D1284" i="14"/>
  <c r="E1284" i="14"/>
  <c r="B1285" i="14"/>
  <c r="C1285" i="14"/>
  <c r="D1285" i="14"/>
  <c r="E1285" i="14"/>
  <c r="B1286" i="14"/>
  <c r="C1286" i="14"/>
  <c r="D1286" i="14"/>
  <c r="E1286" i="14"/>
  <c r="B1287" i="14"/>
  <c r="C1287" i="14"/>
  <c r="D1287" i="14"/>
  <c r="E1287" i="14"/>
  <c r="B1288" i="14"/>
  <c r="C1288" i="14"/>
  <c r="D1288" i="14"/>
  <c r="E1288" i="14"/>
  <c r="B1289" i="14"/>
  <c r="C1289" i="14"/>
  <c r="D1289" i="14"/>
  <c r="E1289" i="14"/>
  <c r="B1290" i="14"/>
  <c r="C1290" i="14"/>
  <c r="D1290" i="14"/>
  <c r="E1290" i="14"/>
  <c r="B1291" i="14"/>
  <c r="C1291" i="14"/>
  <c r="D1291" i="14"/>
  <c r="E1291" i="14"/>
  <c r="B1292" i="14"/>
  <c r="C1292" i="14"/>
  <c r="D1292" i="14"/>
  <c r="E1292" i="14"/>
  <c r="B1293" i="14"/>
  <c r="C1293" i="14"/>
  <c r="D1293" i="14"/>
  <c r="E1293" i="14"/>
  <c r="B1294" i="14"/>
  <c r="C1294" i="14"/>
  <c r="D1294" i="14"/>
  <c r="E1294" i="14"/>
  <c r="B1295" i="14"/>
  <c r="C1295" i="14"/>
  <c r="D1295" i="14"/>
  <c r="E1295" i="14"/>
  <c r="B1296" i="14"/>
  <c r="C1296" i="14"/>
  <c r="D1296" i="14"/>
  <c r="E1296" i="14"/>
  <c r="B1297" i="14"/>
  <c r="C1297" i="14"/>
  <c r="D1297" i="14"/>
  <c r="E1297" i="14"/>
  <c r="B1298" i="14"/>
  <c r="C1298" i="14"/>
  <c r="D1298" i="14"/>
  <c r="E1298" i="14"/>
  <c r="B1299" i="14"/>
  <c r="C1299" i="14"/>
  <c r="D1299" i="14"/>
  <c r="E1299" i="14"/>
  <c r="B1300" i="14"/>
  <c r="C1300" i="14"/>
  <c r="D1300" i="14"/>
  <c r="E1300" i="14"/>
  <c r="B12920" i="17"/>
  <c r="C12920" i="17"/>
  <c r="D12920" i="17"/>
  <c r="E12920" i="17"/>
  <c r="F12920" i="17"/>
  <c r="B12921" i="17"/>
  <c r="C12921" i="17"/>
  <c r="D12921" i="17"/>
  <c r="E12921" i="17"/>
  <c r="F12921" i="17"/>
  <c r="B12922" i="17"/>
  <c r="C12922" i="17"/>
  <c r="D12922" i="17"/>
  <c r="E12922" i="17"/>
  <c r="F12922" i="17"/>
  <c r="B12923" i="17"/>
  <c r="C12923" i="17"/>
  <c r="D12923" i="17"/>
  <c r="E12923" i="17"/>
  <c r="F12923" i="17"/>
  <c r="B12924" i="17"/>
  <c r="C12924" i="17"/>
  <c r="D12924" i="17"/>
  <c r="E12924" i="17"/>
  <c r="F12924" i="17"/>
  <c r="B12925" i="17"/>
  <c r="C12925" i="17"/>
  <c r="D12925" i="17"/>
  <c r="E12925" i="17"/>
  <c r="F12925" i="17"/>
  <c r="B12926" i="17"/>
  <c r="C12926" i="17"/>
  <c r="D12926" i="17"/>
  <c r="E12926" i="17"/>
  <c r="F12926" i="17"/>
  <c r="B12927" i="17"/>
  <c r="C12927" i="17"/>
  <c r="D12927" i="17"/>
  <c r="E12927" i="17"/>
  <c r="F12927" i="17"/>
  <c r="B12928" i="17"/>
  <c r="C12928" i="17"/>
  <c r="D12928" i="17"/>
  <c r="E12928" i="17"/>
  <c r="F12928" i="17"/>
  <c r="B12929" i="17"/>
  <c r="C12929" i="17"/>
  <c r="D12929" i="17"/>
  <c r="E12929" i="17"/>
  <c r="F12929" i="17"/>
  <c r="B12930" i="17"/>
  <c r="C12930" i="17"/>
  <c r="D12930" i="17"/>
  <c r="E12930" i="17"/>
  <c r="F12930" i="17"/>
  <c r="B12931" i="17"/>
  <c r="C12931" i="17"/>
  <c r="D12931" i="17"/>
  <c r="E12931" i="17"/>
  <c r="F12931" i="17"/>
  <c r="B12932" i="17"/>
  <c r="C12932" i="17"/>
  <c r="D12932" i="17"/>
  <c r="E12932" i="17"/>
  <c r="F12932" i="17"/>
  <c r="B12933" i="17"/>
  <c r="C12933" i="17"/>
  <c r="D12933" i="17"/>
  <c r="E12933" i="17"/>
  <c r="F12933" i="17"/>
  <c r="B12934" i="17"/>
  <c r="C12934" i="17"/>
  <c r="D12934" i="17"/>
  <c r="E12934" i="17"/>
  <c r="F12934" i="17"/>
  <c r="B12935" i="17"/>
  <c r="C12935" i="17"/>
  <c r="D12935" i="17"/>
  <c r="E12935" i="17"/>
  <c r="F12935" i="17"/>
  <c r="B12936" i="17"/>
  <c r="C12936" i="17"/>
  <c r="D12936" i="17"/>
  <c r="E12936" i="17"/>
  <c r="F12936" i="17"/>
  <c r="B12937" i="17"/>
  <c r="C12937" i="17"/>
  <c r="D12937" i="17"/>
  <c r="E12937" i="17"/>
  <c r="F12937" i="17"/>
  <c r="B12938" i="17"/>
  <c r="C12938" i="17"/>
  <c r="D12938" i="17"/>
  <c r="E12938" i="17"/>
  <c r="F12938" i="17"/>
  <c r="B12909" i="17"/>
  <c r="C12909" i="17"/>
  <c r="D12909" i="17"/>
  <c r="E12909" i="17"/>
  <c r="F12909" i="17"/>
  <c r="B12910" i="17"/>
  <c r="C12910" i="17"/>
  <c r="D12910" i="17"/>
  <c r="E12910" i="17"/>
  <c r="F12910" i="17"/>
  <c r="B12911" i="17"/>
  <c r="C12911" i="17"/>
  <c r="D12911" i="17"/>
  <c r="E12911" i="17"/>
  <c r="F12911" i="17"/>
  <c r="B12912" i="17"/>
  <c r="C12912" i="17"/>
  <c r="D12912" i="17"/>
  <c r="E12912" i="17"/>
  <c r="F12912" i="17"/>
  <c r="B12913" i="17"/>
  <c r="C12913" i="17"/>
  <c r="D12913" i="17"/>
  <c r="E12913" i="17"/>
  <c r="F12913" i="17"/>
  <c r="B12914" i="17"/>
  <c r="C12914" i="17"/>
  <c r="D12914" i="17"/>
  <c r="E12914" i="17"/>
  <c r="F12914" i="17"/>
  <c r="B12915" i="17"/>
  <c r="C12915" i="17"/>
  <c r="D12915" i="17"/>
  <c r="E12915" i="17"/>
  <c r="F12915" i="17"/>
  <c r="B12916" i="17"/>
  <c r="C12916" i="17"/>
  <c r="D12916" i="17"/>
  <c r="E12916" i="17"/>
  <c r="F12916" i="17"/>
  <c r="B12917" i="17"/>
  <c r="C12917" i="17"/>
  <c r="D12917" i="17"/>
  <c r="E12917" i="17"/>
  <c r="F12917" i="17"/>
  <c r="B12918" i="17"/>
  <c r="C12918" i="17"/>
  <c r="D12918" i="17"/>
  <c r="E12918" i="17"/>
  <c r="F12918" i="17"/>
  <c r="B12919" i="17"/>
  <c r="C12919" i="17"/>
  <c r="D12919" i="17"/>
  <c r="E12919" i="17"/>
  <c r="F12919" i="17"/>
  <c r="B12908" i="17"/>
  <c r="C12908" i="17"/>
  <c r="D12908" i="17"/>
  <c r="E12908" i="17"/>
  <c r="F12908" i="17"/>
  <c r="B12894" i="17"/>
  <c r="C12894" i="17"/>
  <c r="D12894" i="17"/>
  <c r="E12894" i="17"/>
  <c r="F12894" i="17"/>
  <c r="B12895" i="17"/>
  <c r="C12895" i="17"/>
  <c r="D12895" i="17"/>
  <c r="E12895" i="17"/>
  <c r="F12895" i="17"/>
  <c r="B12896" i="17"/>
  <c r="C12896" i="17"/>
  <c r="D12896" i="17"/>
  <c r="E12896" i="17"/>
  <c r="F12896" i="17"/>
  <c r="B12897" i="17"/>
  <c r="C12897" i="17"/>
  <c r="D12897" i="17"/>
  <c r="E12897" i="17"/>
  <c r="F12897" i="17"/>
  <c r="B12898" i="17"/>
  <c r="C12898" i="17"/>
  <c r="D12898" i="17"/>
  <c r="E12898" i="17"/>
  <c r="F12898" i="17"/>
  <c r="B12899" i="17"/>
  <c r="C12899" i="17"/>
  <c r="D12899" i="17"/>
  <c r="E12899" i="17"/>
  <c r="F12899" i="17"/>
  <c r="B12900" i="17"/>
  <c r="C12900" i="17"/>
  <c r="D12900" i="17"/>
  <c r="E12900" i="17"/>
  <c r="F12900" i="17"/>
  <c r="B12901" i="17"/>
  <c r="C12901" i="17"/>
  <c r="D12901" i="17"/>
  <c r="E12901" i="17"/>
  <c r="F12901" i="17"/>
  <c r="B12902" i="17"/>
  <c r="C12902" i="17"/>
  <c r="D12902" i="17"/>
  <c r="E12902" i="17"/>
  <c r="F12902" i="17"/>
  <c r="B12903" i="17"/>
  <c r="C12903" i="17"/>
  <c r="D12903" i="17"/>
  <c r="E12903" i="17"/>
  <c r="F12903" i="17"/>
  <c r="B12904" i="17"/>
  <c r="C12904" i="17"/>
  <c r="D12904" i="17"/>
  <c r="E12904" i="17"/>
  <c r="F12904" i="17"/>
  <c r="B12905" i="17"/>
  <c r="C12905" i="17"/>
  <c r="D12905" i="17"/>
  <c r="E12905" i="17"/>
  <c r="F12905" i="17"/>
  <c r="B12906" i="17"/>
  <c r="C12906" i="17"/>
  <c r="D12906" i="17"/>
  <c r="E12906" i="17"/>
  <c r="F12906" i="17"/>
  <c r="B12907" i="17"/>
  <c r="C12907" i="17"/>
  <c r="D12907" i="17"/>
  <c r="E12907" i="17"/>
  <c r="F12907" i="17"/>
  <c r="B12890" i="17"/>
  <c r="C12890" i="17"/>
  <c r="D12890" i="17"/>
  <c r="E12890" i="17"/>
  <c r="F12890" i="17"/>
  <c r="B12891" i="17"/>
  <c r="C12891" i="17"/>
  <c r="D12891" i="17"/>
  <c r="E12891" i="17"/>
  <c r="F12891" i="17"/>
  <c r="B12892" i="17"/>
  <c r="C12892" i="17"/>
  <c r="D12892" i="17"/>
  <c r="E12892" i="17"/>
  <c r="F12892" i="17"/>
  <c r="B12893" i="17"/>
  <c r="C12893" i="17"/>
  <c r="D12893" i="17"/>
  <c r="E12893" i="17"/>
  <c r="F12893" i="17"/>
  <c r="B12882" i="17"/>
  <c r="C12882" i="17"/>
  <c r="D12882" i="17"/>
  <c r="E12882" i="17"/>
  <c r="F12882" i="17"/>
  <c r="B12883" i="17"/>
  <c r="C12883" i="17"/>
  <c r="D12883" i="17"/>
  <c r="E12883" i="17"/>
  <c r="F12883" i="17"/>
  <c r="B12884" i="17"/>
  <c r="C12884" i="17"/>
  <c r="D12884" i="17"/>
  <c r="E12884" i="17"/>
  <c r="F12884" i="17"/>
  <c r="B12885" i="17"/>
  <c r="C12885" i="17"/>
  <c r="D12885" i="17"/>
  <c r="E12885" i="17"/>
  <c r="F12885" i="17"/>
  <c r="B12886" i="17"/>
  <c r="C12886" i="17"/>
  <c r="D12886" i="17"/>
  <c r="E12886" i="17"/>
  <c r="F12886" i="17"/>
  <c r="B12887" i="17"/>
  <c r="C12887" i="17"/>
  <c r="D12887" i="17"/>
  <c r="E12887" i="17"/>
  <c r="F12887" i="17"/>
  <c r="B12888" i="17"/>
  <c r="C12888" i="17"/>
  <c r="D12888" i="17"/>
  <c r="E12888" i="17"/>
  <c r="F12888" i="17"/>
  <c r="B12889" i="17"/>
  <c r="C12889" i="17"/>
  <c r="D12889" i="17"/>
  <c r="E12889" i="17"/>
  <c r="F12889" i="17"/>
  <c r="B12864" i="17"/>
  <c r="C12864" i="17"/>
  <c r="D12864" i="17"/>
  <c r="E12864" i="17"/>
  <c r="F12864" i="17"/>
  <c r="B12865" i="17"/>
  <c r="C12865" i="17"/>
  <c r="D12865" i="17"/>
  <c r="E12865" i="17"/>
  <c r="F12865" i="17"/>
  <c r="B12866" i="17"/>
  <c r="C12866" i="17"/>
  <c r="D12866" i="17"/>
  <c r="E12866" i="17"/>
  <c r="F12866" i="17"/>
  <c r="B12867" i="17"/>
  <c r="C12867" i="17"/>
  <c r="D12867" i="17"/>
  <c r="E12867" i="17"/>
  <c r="F12867" i="17"/>
  <c r="B12868" i="17"/>
  <c r="C12868" i="17"/>
  <c r="D12868" i="17"/>
  <c r="E12868" i="17"/>
  <c r="F12868" i="17"/>
  <c r="B12869" i="17"/>
  <c r="C12869" i="17"/>
  <c r="D12869" i="17"/>
  <c r="E12869" i="17"/>
  <c r="F12869" i="17"/>
  <c r="B12870" i="17"/>
  <c r="C12870" i="17"/>
  <c r="D12870" i="17"/>
  <c r="E12870" i="17"/>
  <c r="F12870" i="17"/>
  <c r="B12871" i="17"/>
  <c r="C12871" i="17"/>
  <c r="D12871" i="17"/>
  <c r="E12871" i="17"/>
  <c r="F12871" i="17"/>
  <c r="B12872" i="17"/>
  <c r="C12872" i="17"/>
  <c r="D12872" i="17"/>
  <c r="E12872" i="17"/>
  <c r="F12872" i="17"/>
  <c r="B12873" i="17"/>
  <c r="C12873" i="17"/>
  <c r="D12873" i="17"/>
  <c r="E12873" i="17"/>
  <c r="F12873" i="17"/>
  <c r="B12874" i="17"/>
  <c r="C12874" i="17"/>
  <c r="D12874" i="17"/>
  <c r="E12874" i="17"/>
  <c r="F12874" i="17"/>
  <c r="B12875" i="17"/>
  <c r="C12875" i="17"/>
  <c r="D12875" i="17"/>
  <c r="E12875" i="17"/>
  <c r="F12875" i="17"/>
  <c r="B12876" i="17"/>
  <c r="C12876" i="17"/>
  <c r="D12876" i="17"/>
  <c r="E12876" i="17"/>
  <c r="F12876" i="17"/>
  <c r="B12877" i="17"/>
  <c r="C12877" i="17"/>
  <c r="D12877" i="17"/>
  <c r="E12877" i="17"/>
  <c r="F12877" i="17"/>
  <c r="B12878" i="17"/>
  <c r="C12878" i="17"/>
  <c r="D12878" i="17"/>
  <c r="E12878" i="17"/>
  <c r="F12878" i="17"/>
  <c r="B12879" i="17"/>
  <c r="C12879" i="17"/>
  <c r="D12879" i="17"/>
  <c r="E12879" i="17"/>
  <c r="F12879" i="17"/>
  <c r="B12880" i="17"/>
  <c r="C12880" i="17"/>
  <c r="D12880" i="17"/>
  <c r="E12880" i="17"/>
  <c r="F12880" i="17"/>
  <c r="B12881" i="17"/>
  <c r="C12881" i="17"/>
  <c r="D12881" i="17"/>
  <c r="E12881" i="17"/>
  <c r="F12881" i="17"/>
  <c r="B12863" i="17"/>
  <c r="C12863" i="17"/>
  <c r="D12863" i="17"/>
  <c r="E12863" i="17"/>
  <c r="F12863" i="17"/>
  <c r="B12848" i="17"/>
  <c r="C12848" i="17"/>
  <c r="D12848" i="17"/>
  <c r="E12848" i="17"/>
  <c r="F12848" i="17"/>
  <c r="B12849" i="17"/>
  <c r="C12849" i="17"/>
  <c r="D12849" i="17"/>
  <c r="E12849" i="17"/>
  <c r="F12849" i="17"/>
  <c r="B12850" i="17"/>
  <c r="C12850" i="17"/>
  <c r="D12850" i="17"/>
  <c r="E12850" i="17"/>
  <c r="F12850" i="17"/>
  <c r="B12851" i="17"/>
  <c r="C12851" i="17"/>
  <c r="D12851" i="17"/>
  <c r="E12851" i="17"/>
  <c r="F12851" i="17"/>
  <c r="B12852" i="17"/>
  <c r="C12852" i="17"/>
  <c r="D12852" i="17"/>
  <c r="E12852" i="17"/>
  <c r="F12852" i="17"/>
  <c r="B12853" i="17"/>
  <c r="C12853" i="17"/>
  <c r="D12853" i="17"/>
  <c r="E12853" i="17"/>
  <c r="F12853" i="17"/>
  <c r="B12854" i="17"/>
  <c r="C12854" i="17"/>
  <c r="D12854" i="17"/>
  <c r="E12854" i="17"/>
  <c r="F12854" i="17"/>
  <c r="B12855" i="17"/>
  <c r="C12855" i="17"/>
  <c r="D12855" i="17"/>
  <c r="E12855" i="17"/>
  <c r="F12855" i="17"/>
  <c r="B12856" i="17"/>
  <c r="C12856" i="17"/>
  <c r="D12856" i="17"/>
  <c r="E12856" i="17"/>
  <c r="F12856" i="17"/>
  <c r="B12857" i="17"/>
  <c r="C12857" i="17"/>
  <c r="D12857" i="17"/>
  <c r="E12857" i="17"/>
  <c r="F12857" i="17"/>
  <c r="B12858" i="17"/>
  <c r="C12858" i="17"/>
  <c r="D12858" i="17"/>
  <c r="E12858" i="17"/>
  <c r="F12858" i="17"/>
  <c r="B12859" i="17"/>
  <c r="C12859" i="17"/>
  <c r="D12859" i="17"/>
  <c r="E12859" i="17"/>
  <c r="F12859" i="17"/>
  <c r="B12860" i="17"/>
  <c r="C12860" i="17"/>
  <c r="D12860" i="17"/>
  <c r="E12860" i="17"/>
  <c r="F12860" i="17"/>
  <c r="B12861" i="17"/>
  <c r="C12861" i="17"/>
  <c r="D12861" i="17"/>
  <c r="E12861" i="17"/>
  <c r="F12861" i="17"/>
  <c r="B12862" i="17"/>
  <c r="C12862" i="17"/>
  <c r="D12862" i="17"/>
  <c r="E12862" i="17"/>
  <c r="F12862" i="17"/>
  <c r="B12847" i="17"/>
  <c r="C12847" i="17"/>
  <c r="D12847" i="17"/>
  <c r="E12847" i="17"/>
  <c r="F12847" i="17"/>
  <c r="B12821" i="17"/>
  <c r="C12821" i="17"/>
  <c r="D12821" i="17"/>
  <c r="E12821" i="17"/>
  <c r="F12821" i="17"/>
  <c r="B12822" i="17"/>
  <c r="C12822" i="17"/>
  <c r="D12822" i="17"/>
  <c r="E12822" i="17"/>
  <c r="F12822" i="17"/>
  <c r="B12823" i="17"/>
  <c r="C12823" i="17"/>
  <c r="D12823" i="17"/>
  <c r="E12823" i="17"/>
  <c r="F12823" i="17"/>
  <c r="B12824" i="17"/>
  <c r="C12824" i="17"/>
  <c r="D12824" i="17"/>
  <c r="E12824" i="17"/>
  <c r="F12824" i="17"/>
  <c r="B12825" i="17"/>
  <c r="C12825" i="17"/>
  <c r="D12825" i="17"/>
  <c r="E12825" i="17"/>
  <c r="F12825" i="17"/>
  <c r="B12826" i="17"/>
  <c r="C12826" i="17"/>
  <c r="D12826" i="17"/>
  <c r="E12826" i="17"/>
  <c r="F12826" i="17"/>
  <c r="B12827" i="17"/>
  <c r="C12827" i="17"/>
  <c r="D12827" i="17"/>
  <c r="E12827" i="17"/>
  <c r="F12827" i="17"/>
  <c r="B12828" i="17"/>
  <c r="C12828" i="17"/>
  <c r="D12828" i="17"/>
  <c r="E12828" i="17"/>
  <c r="F12828" i="17"/>
  <c r="B12829" i="17"/>
  <c r="C12829" i="17"/>
  <c r="D12829" i="17"/>
  <c r="E12829" i="17"/>
  <c r="F12829" i="17"/>
  <c r="B12830" i="17"/>
  <c r="C12830" i="17"/>
  <c r="D12830" i="17"/>
  <c r="E12830" i="17"/>
  <c r="F12830" i="17"/>
  <c r="B12831" i="17"/>
  <c r="C12831" i="17"/>
  <c r="D12831" i="17"/>
  <c r="E12831" i="17"/>
  <c r="F12831" i="17"/>
  <c r="B12832" i="17"/>
  <c r="C12832" i="17"/>
  <c r="D12832" i="17"/>
  <c r="E12832" i="17"/>
  <c r="F12832" i="17"/>
  <c r="B12833" i="17"/>
  <c r="C12833" i="17"/>
  <c r="D12833" i="17"/>
  <c r="E12833" i="17"/>
  <c r="F12833" i="17"/>
  <c r="B12834" i="17"/>
  <c r="C12834" i="17"/>
  <c r="D12834" i="17"/>
  <c r="E12834" i="17"/>
  <c r="F12834" i="17"/>
  <c r="B12835" i="17"/>
  <c r="C12835" i="17"/>
  <c r="D12835" i="17"/>
  <c r="E12835" i="17"/>
  <c r="F12835" i="17"/>
  <c r="B12836" i="17"/>
  <c r="C12836" i="17"/>
  <c r="D12836" i="17"/>
  <c r="E12836" i="17"/>
  <c r="F12836" i="17"/>
  <c r="B12837" i="17"/>
  <c r="C12837" i="17"/>
  <c r="D12837" i="17"/>
  <c r="E12837" i="17"/>
  <c r="F12837" i="17"/>
  <c r="B12838" i="17"/>
  <c r="C12838" i="17"/>
  <c r="D12838" i="17"/>
  <c r="E12838" i="17"/>
  <c r="F12838" i="17"/>
  <c r="B12839" i="17"/>
  <c r="C12839" i="17"/>
  <c r="D12839" i="17"/>
  <c r="E12839" i="17"/>
  <c r="F12839" i="17"/>
  <c r="B12840" i="17"/>
  <c r="C12840" i="17"/>
  <c r="D12840" i="17"/>
  <c r="E12840" i="17"/>
  <c r="F12840" i="17"/>
  <c r="B12841" i="17"/>
  <c r="C12841" i="17"/>
  <c r="D12841" i="17"/>
  <c r="E12841" i="17"/>
  <c r="F12841" i="17"/>
  <c r="B12842" i="17"/>
  <c r="C12842" i="17"/>
  <c r="D12842" i="17"/>
  <c r="E12842" i="17"/>
  <c r="F12842" i="17"/>
  <c r="B12843" i="17"/>
  <c r="C12843" i="17"/>
  <c r="D12843" i="17"/>
  <c r="E12843" i="17"/>
  <c r="F12843" i="17"/>
  <c r="B12844" i="17"/>
  <c r="C12844" i="17"/>
  <c r="D12844" i="17"/>
  <c r="E12844" i="17"/>
  <c r="F12844" i="17"/>
  <c r="B12845" i="17"/>
  <c r="C12845" i="17"/>
  <c r="D12845" i="17"/>
  <c r="E12845" i="17"/>
  <c r="F12845" i="17"/>
  <c r="B12846" i="17"/>
  <c r="C12846" i="17"/>
  <c r="D12846" i="17"/>
  <c r="E12846" i="17"/>
  <c r="F12846" i="17"/>
  <c r="B12820" i="17"/>
  <c r="C12820" i="17"/>
  <c r="D12820" i="17"/>
  <c r="E12820" i="17"/>
  <c r="F12820" i="17"/>
  <c r="B12811" i="17"/>
  <c r="C12811" i="17"/>
  <c r="D12811" i="17"/>
  <c r="E12811" i="17"/>
  <c r="F12811" i="17"/>
  <c r="B12812" i="17"/>
  <c r="C12812" i="17"/>
  <c r="D12812" i="17"/>
  <c r="E12812" i="17"/>
  <c r="F12812" i="17"/>
  <c r="B12813" i="17"/>
  <c r="C12813" i="17"/>
  <c r="D12813" i="17"/>
  <c r="E12813" i="17"/>
  <c r="F12813" i="17"/>
  <c r="B12814" i="17"/>
  <c r="C12814" i="17"/>
  <c r="D12814" i="17"/>
  <c r="E12814" i="17"/>
  <c r="F12814" i="17"/>
  <c r="B12815" i="17"/>
  <c r="C12815" i="17"/>
  <c r="D12815" i="17"/>
  <c r="E12815" i="17"/>
  <c r="F12815" i="17"/>
  <c r="B12816" i="17"/>
  <c r="C12816" i="17"/>
  <c r="D12816" i="17"/>
  <c r="E12816" i="17"/>
  <c r="F12816" i="17"/>
  <c r="B12817" i="17"/>
  <c r="C12817" i="17"/>
  <c r="D12817" i="17"/>
  <c r="E12817" i="17"/>
  <c r="F12817" i="17"/>
  <c r="B12818" i="17"/>
  <c r="C12818" i="17"/>
  <c r="D12818" i="17"/>
  <c r="E12818" i="17"/>
  <c r="F12818" i="17"/>
  <c r="B12819" i="17"/>
  <c r="C12819" i="17"/>
  <c r="D12819" i="17"/>
  <c r="E12819" i="17"/>
  <c r="F12819" i="17"/>
  <c r="B12810" i="17"/>
  <c r="C12810" i="17"/>
  <c r="D12810" i="17"/>
  <c r="E12810" i="17"/>
  <c r="F12810" i="17"/>
  <c r="B12804" i="17"/>
  <c r="C12804" i="17"/>
  <c r="D12804" i="17"/>
  <c r="E12804" i="17"/>
  <c r="F12804" i="17"/>
  <c r="B12805" i="17"/>
  <c r="C12805" i="17"/>
  <c r="D12805" i="17"/>
  <c r="E12805" i="17"/>
  <c r="F12805" i="17"/>
  <c r="B12806" i="17"/>
  <c r="C12806" i="17"/>
  <c r="D12806" i="17"/>
  <c r="E12806" i="17"/>
  <c r="F12806" i="17"/>
  <c r="B12807" i="17"/>
  <c r="C12807" i="17"/>
  <c r="D12807" i="17"/>
  <c r="E12807" i="17"/>
  <c r="F12807" i="17"/>
  <c r="B12808" i="17"/>
  <c r="C12808" i="17"/>
  <c r="D12808" i="17"/>
  <c r="E12808" i="17"/>
  <c r="F12808" i="17"/>
  <c r="B12809" i="17"/>
  <c r="C12809" i="17"/>
  <c r="D12809" i="17"/>
  <c r="E12809" i="17"/>
  <c r="F12809" i="17"/>
  <c r="B12803" i="17"/>
  <c r="B12798" i="17"/>
  <c r="C12798" i="17"/>
  <c r="D12798" i="17"/>
  <c r="E12798" i="17"/>
  <c r="F12798" i="17"/>
  <c r="B12799" i="17"/>
  <c r="C12799" i="17"/>
  <c r="D12799" i="17"/>
  <c r="E12799" i="17"/>
  <c r="F12799" i="17"/>
  <c r="B12800" i="17"/>
  <c r="C12800" i="17"/>
  <c r="D12800" i="17"/>
  <c r="E12800" i="17"/>
  <c r="F12800" i="17"/>
  <c r="B12801" i="17"/>
  <c r="C12801" i="17"/>
  <c r="D12801" i="17"/>
  <c r="E12801" i="17"/>
  <c r="F12801" i="17"/>
  <c r="B12802" i="17"/>
  <c r="C12802" i="17"/>
  <c r="D12802" i="17"/>
  <c r="E12802" i="17"/>
  <c r="F12802" i="17"/>
  <c r="C12803" i="17"/>
  <c r="D12803" i="17"/>
  <c r="E12803" i="17"/>
  <c r="F12803" i="17"/>
  <c r="B12782" i="17"/>
  <c r="C12782" i="17"/>
  <c r="D12782" i="17"/>
  <c r="E12782" i="17"/>
  <c r="F12782" i="17"/>
  <c r="B12783" i="17"/>
  <c r="C12783" i="17"/>
  <c r="D12783" i="17"/>
  <c r="E12783" i="17"/>
  <c r="F12783" i="17"/>
  <c r="B12784" i="17"/>
  <c r="C12784" i="17"/>
  <c r="D12784" i="17"/>
  <c r="E12784" i="17"/>
  <c r="F12784" i="17"/>
  <c r="B12785" i="17"/>
  <c r="C12785" i="17"/>
  <c r="D12785" i="17"/>
  <c r="E12785" i="17"/>
  <c r="F12785" i="17"/>
  <c r="B12786" i="17"/>
  <c r="C12786" i="17"/>
  <c r="D12786" i="17"/>
  <c r="E12786" i="17"/>
  <c r="F12786" i="17"/>
  <c r="B12787" i="17"/>
  <c r="C12787" i="17"/>
  <c r="D12787" i="17"/>
  <c r="E12787" i="17"/>
  <c r="F12787" i="17"/>
  <c r="B12788" i="17"/>
  <c r="C12788" i="17"/>
  <c r="D12788" i="17"/>
  <c r="E12788" i="17"/>
  <c r="F12788" i="17"/>
  <c r="B12789" i="17"/>
  <c r="C12789" i="17"/>
  <c r="D12789" i="17"/>
  <c r="E12789" i="17"/>
  <c r="F12789" i="17"/>
  <c r="B12790" i="17"/>
  <c r="C12790" i="17"/>
  <c r="D12790" i="17"/>
  <c r="E12790" i="17"/>
  <c r="F12790" i="17"/>
  <c r="B12791" i="17"/>
  <c r="C12791" i="17"/>
  <c r="D12791" i="17"/>
  <c r="E12791" i="17"/>
  <c r="F12791" i="17"/>
  <c r="B12792" i="17"/>
  <c r="C12792" i="17"/>
  <c r="D12792" i="17"/>
  <c r="E12792" i="17"/>
  <c r="F12792" i="17"/>
  <c r="B12793" i="17"/>
  <c r="C12793" i="17"/>
  <c r="D12793" i="17"/>
  <c r="E12793" i="17"/>
  <c r="F12793" i="17"/>
  <c r="B12794" i="17"/>
  <c r="C12794" i="17"/>
  <c r="D12794" i="17"/>
  <c r="E12794" i="17"/>
  <c r="F12794" i="17"/>
  <c r="B12795" i="17"/>
  <c r="C12795" i="17"/>
  <c r="D12795" i="17"/>
  <c r="E12795" i="17"/>
  <c r="F12795" i="17"/>
  <c r="B12796" i="17"/>
  <c r="C12796" i="17"/>
  <c r="D12796" i="17"/>
  <c r="E12796" i="17"/>
  <c r="F12796" i="17"/>
  <c r="B12797" i="17"/>
  <c r="C12797" i="17"/>
  <c r="D12797" i="17"/>
  <c r="E12797" i="17"/>
  <c r="F12797" i="17"/>
  <c r="B12781" i="17"/>
  <c r="C12781" i="17"/>
  <c r="D12781" i="17"/>
  <c r="E12781" i="17"/>
  <c r="F12781" i="17"/>
  <c r="B12775" i="17"/>
  <c r="C12775" i="17"/>
  <c r="D12775" i="17"/>
  <c r="E12775" i="17"/>
  <c r="F12775" i="17"/>
  <c r="B12776" i="17"/>
  <c r="C12776" i="17"/>
  <c r="D12776" i="17"/>
  <c r="E12776" i="17"/>
  <c r="F12776" i="17"/>
  <c r="B12777" i="17"/>
  <c r="C12777" i="17"/>
  <c r="D12777" i="17"/>
  <c r="E12777" i="17"/>
  <c r="F12777" i="17"/>
  <c r="B12778" i="17"/>
  <c r="C12778" i="17"/>
  <c r="D12778" i="17"/>
  <c r="E12778" i="17"/>
  <c r="F12778" i="17"/>
  <c r="B12779" i="17"/>
  <c r="C12779" i="17"/>
  <c r="D12779" i="17"/>
  <c r="E12779" i="17"/>
  <c r="F12779" i="17"/>
  <c r="B12780" i="17"/>
  <c r="C12780" i="17"/>
  <c r="D12780" i="17"/>
  <c r="E12780" i="17"/>
  <c r="F12780" i="17"/>
  <c r="B12762" i="17"/>
  <c r="C12762" i="17"/>
  <c r="D12762" i="17"/>
  <c r="E12762" i="17"/>
  <c r="F12762" i="17"/>
  <c r="B12763" i="17"/>
  <c r="C12763" i="17"/>
  <c r="D12763" i="17"/>
  <c r="E12763" i="17"/>
  <c r="F12763" i="17"/>
  <c r="B12764" i="17"/>
  <c r="C12764" i="17"/>
  <c r="D12764" i="17"/>
  <c r="E12764" i="17"/>
  <c r="F12764" i="17"/>
  <c r="B12765" i="17"/>
  <c r="C12765" i="17"/>
  <c r="D12765" i="17"/>
  <c r="E12765" i="17"/>
  <c r="F12765" i="17"/>
  <c r="B12766" i="17"/>
  <c r="C12766" i="17"/>
  <c r="D12766" i="17"/>
  <c r="E12766" i="17"/>
  <c r="F12766" i="17"/>
  <c r="B12767" i="17"/>
  <c r="C12767" i="17"/>
  <c r="D12767" i="17"/>
  <c r="E12767" i="17"/>
  <c r="F12767" i="17"/>
  <c r="B12768" i="17"/>
  <c r="C12768" i="17"/>
  <c r="D12768" i="17"/>
  <c r="E12768" i="17"/>
  <c r="F12768" i="17"/>
  <c r="B12769" i="17"/>
  <c r="C12769" i="17"/>
  <c r="D12769" i="17"/>
  <c r="E12769" i="17"/>
  <c r="F12769" i="17"/>
  <c r="B12770" i="17"/>
  <c r="C12770" i="17"/>
  <c r="D12770" i="17"/>
  <c r="E12770" i="17"/>
  <c r="F12770" i="17"/>
  <c r="B12771" i="17"/>
  <c r="C12771" i="17"/>
  <c r="D12771" i="17"/>
  <c r="E12771" i="17"/>
  <c r="F12771" i="17"/>
  <c r="B12772" i="17"/>
  <c r="C12772" i="17"/>
  <c r="D12772" i="17"/>
  <c r="E12772" i="17"/>
  <c r="F12772" i="17"/>
  <c r="B12773" i="17"/>
  <c r="C12773" i="17"/>
  <c r="D12773" i="17"/>
  <c r="E12773" i="17"/>
  <c r="F12773" i="17"/>
  <c r="B12774" i="17"/>
  <c r="C12774" i="17"/>
  <c r="D12774" i="17"/>
  <c r="E12774" i="17"/>
  <c r="F12774" i="17"/>
  <c r="B12749" i="17"/>
  <c r="C12749" i="17"/>
  <c r="D12749" i="17"/>
  <c r="E12749" i="17"/>
  <c r="F12749" i="17"/>
  <c r="B12750" i="17"/>
  <c r="C12750" i="17"/>
  <c r="D12750" i="17"/>
  <c r="E12750" i="17"/>
  <c r="F12750" i="17"/>
  <c r="B12751" i="17"/>
  <c r="C12751" i="17"/>
  <c r="D12751" i="17"/>
  <c r="E12751" i="17"/>
  <c r="F12751" i="17"/>
  <c r="B12752" i="17"/>
  <c r="C12752" i="17"/>
  <c r="D12752" i="17"/>
  <c r="E12752" i="17"/>
  <c r="F12752" i="17"/>
  <c r="B12753" i="17"/>
  <c r="C12753" i="17"/>
  <c r="D12753" i="17"/>
  <c r="E12753" i="17"/>
  <c r="F12753" i="17"/>
  <c r="B12754" i="17"/>
  <c r="C12754" i="17"/>
  <c r="D12754" i="17"/>
  <c r="E12754" i="17"/>
  <c r="F12754" i="17"/>
  <c r="B12755" i="17"/>
  <c r="C12755" i="17"/>
  <c r="D12755" i="17"/>
  <c r="E12755" i="17"/>
  <c r="F12755" i="17"/>
  <c r="B12756" i="17"/>
  <c r="C12756" i="17"/>
  <c r="D12756" i="17"/>
  <c r="E12756" i="17"/>
  <c r="F12756" i="17"/>
  <c r="B12757" i="17"/>
  <c r="C12757" i="17"/>
  <c r="D12757" i="17"/>
  <c r="E12757" i="17"/>
  <c r="F12757" i="17"/>
  <c r="B12758" i="17"/>
  <c r="C12758" i="17"/>
  <c r="D12758" i="17"/>
  <c r="E12758" i="17"/>
  <c r="F12758" i="17"/>
  <c r="B12759" i="17"/>
  <c r="C12759" i="17"/>
  <c r="D12759" i="17"/>
  <c r="E12759" i="17"/>
  <c r="F12759" i="17"/>
  <c r="B12760" i="17"/>
  <c r="C12760" i="17"/>
  <c r="D12760" i="17"/>
  <c r="E12760" i="17"/>
  <c r="F12760" i="17"/>
  <c r="B12761" i="17"/>
  <c r="C12761" i="17"/>
  <c r="D12761" i="17"/>
  <c r="E12761" i="17"/>
  <c r="F12761" i="17"/>
  <c r="B12744" i="17"/>
  <c r="C12744" i="17"/>
  <c r="D12744" i="17"/>
  <c r="E12744" i="17"/>
  <c r="F12744" i="17"/>
  <c r="B12745" i="17"/>
  <c r="C12745" i="17"/>
  <c r="D12745" i="17"/>
  <c r="E12745" i="17"/>
  <c r="F12745" i="17"/>
  <c r="B12746" i="17"/>
  <c r="C12746" i="17"/>
  <c r="D12746" i="17"/>
  <c r="E12746" i="17"/>
  <c r="F12746" i="17"/>
  <c r="B12747" i="17"/>
  <c r="C12747" i="17"/>
  <c r="D12747" i="17"/>
  <c r="E12747" i="17"/>
  <c r="F12747" i="17"/>
  <c r="B12748" i="17"/>
  <c r="C12748" i="17"/>
  <c r="D12748" i="17"/>
  <c r="E12748" i="17"/>
  <c r="F12748" i="17"/>
  <c r="B12743" i="17"/>
  <c r="C12743" i="17"/>
  <c r="D12743" i="17"/>
  <c r="E12743" i="17"/>
  <c r="F12743" i="17"/>
  <c r="B12740" i="17"/>
  <c r="C12740" i="17"/>
  <c r="D12740" i="17"/>
  <c r="E12740" i="17"/>
  <c r="F12740" i="17"/>
  <c r="B12741" i="17"/>
  <c r="C12741" i="17"/>
  <c r="D12741" i="17"/>
  <c r="E12741" i="17"/>
  <c r="F12741" i="17"/>
  <c r="B12742" i="17"/>
  <c r="C12742" i="17"/>
  <c r="D12742" i="17"/>
  <c r="E12742" i="17"/>
  <c r="F12742" i="17"/>
  <c r="B12729" i="17"/>
  <c r="C12729" i="17"/>
  <c r="D12729" i="17"/>
  <c r="E12729" i="17"/>
  <c r="F12729" i="17"/>
  <c r="B12730" i="17"/>
  <c r="C12730" i="17"/>
  <c r="D12730" i="17"/>
  <c r="E12730" i="17"/>
  <c r="F12730" i="17"/>
  <c r="B12731" i="17"/>
  <c r="C12731" i="17"/>
  <c r="D12731" i="17"/>
  <c r="E12731" i="17"/>
  <c r="F12731" i="17"/>
  <c r="B12732" i="17"/>
  <c r="C12732" i="17"/>
  <c r="D12732" i="17"/>
  <c r="E12732" i="17"/>
  <c r="F12732" i="17"/>
  <c r="B12733" i="17"/>
  <c r="C12733" i="17"/>
  <c r="D12733" i="17"/>
  <c r="E12733" i="17"/>
  <c r="F12733" i="17"/>
  <c r="B12734" i="17"/>
  <c r="C12734" i="17"/>
  <c r="D12734" i="17"/>
  <c r="E12734" i="17"/>
  <c r="F12734" i="17"/>
  <c r="B12735" i="17"/>
  <c r="C12735" i="17"/>
  <c r="D12735" i="17"/>
  <c r="E12735" i="17"/>
  <c r="F12735" i="17"/>
  <c r="B12736" i="17"/>
  <c r="C12736" i="17"/>
  <c r="D12736" i="17"/>
  <c r="E12736" i="17"/>
  <c r="F12736" i="17"/>
  <c r="B12737" i="17"/>
  <c r="C12737" i="17"/>
  <c r="D12737" i="17"/>
  <c r="E12737" i="17"/>
  <c r="F12737" i="17"/>
  <c r="B12738" i="17"/>
  <c r="C12738" i="17"/>
  <c r="D12738" i="17"/>
  <c r="E12738" i="17"/>
  <c r="F12738" i="17"/>
  <c r="B12739" i="17"/>
  <c r="C12739" i="17"/>
  <c r="D12739" i="17"/>
  <c r="E12739" i="17"/>
  <c r="F12739" i="17"/>
  <c r="B12718" i="17"/>
  <c r="C12718" i="17"/>
  <c r="D12718" i="17"/>
  <c r="E12718" i="17"/>
  <c r="F12718" i="17"/>
  <c r="B12719" i="17"/>
  <c r="C12719" i="17"/>
  <c r="D12719" i="17"/>
  <c r="E12719" i="17"/>
  <c r="F12719" i="17"/>
  <c r="B12720" i="17"/>
  <c r="C12720" i="17"/>
  <c r="D12720" i="17"/>
  <c r="E12720" i="17"/>
  <c r="F12720" i="17"/>
  <c r="B12721" i="17"/>
  <c r="C12721" i="17"/>
  <c r="D12721" i="17"/>
  <c r="E12721" i="17"/>
  <c r="F12721" i="17"/>
  <c r="B12722" i="17"/>
  <c r="C12722" i="17"/>
  <c r="D12722" i="17"/>
  <c r="E12722" i="17"/>
  <c r="F12722" i="17"/>
  <c r="B12723" i="17"/>
  <c r="C12723" i="17"/>
  <c r="D12723" i="17"/>
  <c r="E12723" i="17"/>
  <c r="F12723" i="17"/>
  <c r="B12724" i="17"/>
  <c r="C12724" i="17"/>
  <c r="D12724" i="17"/>
  <c r="E12724" i="17"/>
  <c r="F12724" i="17"/>
  <c r="B12725" i="17"/>
  <c r="C12725" i="17"/>
  <c r="D12725" i="17"/>
  <c r="E12725" i="17"/>
  <c r="F12725" i="17"/>
  <c r="B12726" i="17"/>
  <c r="C12726" i="17"/>
  <c r="D12726" i="17"/>
  <c r="E12726" i="17"/>
  <c r="F12726" i="17"/>
  <c r="B12727" i="17"/>
  <c r="C12727" i="17"/>
  <c r="D12727" i="17"/>
  <c r="E12727" i="17"/>
  <c r="F12727" i="17"/>
  <c r="B12728" i="17"/>
  <c r="C12728" i="17"/>
  <c r="D12728" i="17"/>
  <c r="E12728" i="17"/>
  <c r="F12728" i="17"/>
  <c r="B12715" i="17"/>
  <c r="C12715" i="17"/>
  <c r="D12715" i="17"/>
  <c r="E12715" i="17"/>
  <c r="F12715" i="17"/>
  <c r="B12716" i="17"/>
  <c r="C12716" i="17"/>
  <c r="D12716" i="17"/>
  <c r="E12716" i="17"/>
  <c r="F12716" i="17"/>
  <c r="B12717" i="17"/>
  <c r="C12717" i="17"/>
  <c r="D12717" i="17"/>
  <c r="E12717" i="17"/>
  <c r="F12717" i="17"/>
  <c r="B12701" i="17"/>
  <c r="C12701" i="17"/>
  <c r="D12701" i="17"/>
  <c r="E12701" i="17"/>
  <c r="F12701" i="17"/>
  <c r="B12702" i="17"/>
  <c r="C12702" i="17"/>
  <c r="D12702" i="17"/>
  <c r="E12702" i="17"/>
  <c r="F12702" i="17"/>
  <c r="B12703" i="17"/>
  <c r="C12703" i="17"/>
  <c r="D12703" i="17"/>
  <c r="E12703" i="17"/>
  <c r="F12703" i="17"/>
  <c r="B12704" i="17"/>
  <c r="C12704" i="17"/>
  <c r="D12704" i="17"/>
  <c r="E12704" i="17"/>
  <c r="F12704" i="17"/>
  <c r="B12705" i="17"/>
  <c r="C12705" i="17"/>
  <c r="D12705" i="17"/>
  <c r="E12705" i="17"/>
  <c r="F12705" i="17"/>
  <c r="B12706" i="17"/>
  <c r="C12706" i="17"/>
  <c r="D12706" i="17"/>
  <c r="E12706" i="17"/>
  <c r="F12706" i="17"/>
  <c r="B12707" i="17"/>
  <c r="C12707" i="17"/>
  <c r="D12707" i="17"/>
  <c r="E12707" i="17"/>
  <c r="F12707" i="17"/>
  <c r="B12708" i="17"/>
  <c r="C12708" i="17"/>
  <c r="D12708" i="17"/>
  <c r="E12708" i="17"/>
  <c r="F12708" i="17"/>
  <c r="B12709" i="17"/>
  <c r="C12709" i="17"/>
  <c r="D12709" i="17"/>
  <c r="E12709" i="17"/>
  <c r="F12709" i="17"/>
  <c r="B12710" i="17"/>
  <c r="C12710" i="17"/>
  <c r="D12710" i="17"/>
  <c r="E12710" i="17"/>
  <c r="F12710" i="17"/>
  <c r="B12711" i="17"/>
  <c r="C12711" i="17"/>
  <c r="D12711" i="17"/>
  <c r="E12711" i="17"/>
  <c r="F12711" i="17"/>
  <c r="B12712" i="17"/>
  <c r="C12712" i="17"/>
  <c r="D12712" i="17"/>
  <c r="E12712" i="17"/>
  <c r="F12712" i="17"/>
  <c r="B12713" i="17"/>
  <c r="C12713" i="17"/>
  <c r="D12713" i="17"/>
  <c r="E12713" i="17"/>
  <c r="F12713" i="17"/>
  <c r="B12714" i="17"/>
  <c r="C12714" i="17"/>
  <c r="D12714" i="17"/>
  <c r="E12714" i="17"/>
  <c r="F12714" i="17"/>
  <c r="B12690" i="17"/>
  <c r="C12690" i="17"/>
  <c r="D12690" i="17"/>
  <c r="E12690" i="17"/>
  <c r="F12690" i="17"/>
  <c r="B12691" i="17"/>
  <c r="C12691" i="17"/>
  <c r="D12691" i="17"/>
  <c r="E12691" i="17"/>
  <c r="F12691" i="17"/>
  <c r="B12692" i="17"/>
  <c r="C12692" i="17"/>
  <c r="D12692" i="17"/>
  <c r="E12692" i="17"/>
  <c r="F12692" i="17"/>
  <c r="B12693" i="17"/>
  <c r="C12693" i="17"/>
  <c r="D12693" i="17"/>
  <c r="E12693" i="17"/>
  <c r="F12693" i="17"/>
  <c r="B12694" i="17"/>
  <c r="C12694" i="17"/>
  <c r="D12694" i="17"/>
  <c r="E12694" i="17"/>
  <c r="F12694" i="17"/>
  <c r="B12695" i="17"/>
  <c r="C12695" i="17"/>
  <c r="D12695" i="17"/>
  <c r="E12695" i="17"/>
  <c r="F12695" i="17"/>
  <c r="B12696" i="17"/>
  <c r="C12696" i="17"/>
  <c r="D12696" i="17"/>
  <c r="E12696" i="17"/>
  <c r="F12696" i="17"/>
  <c r="B12697" i="17"/>
  <c r="C12697" i="17"/>
  <c r="D12697" i="17"/>
  <c r="E12697" i="17"/>
  <c r="F12697" i="17"/>
  <c r="B12698" i="17"/>
  <c r="C12698" i="17"/>
  <c r="D12698" i="17"/>
  <c r="E12698" i="17"/>
  <c r="F12698" i="17"/>
  <c r="B12699" i="17"/>
  <c r="C12699" i="17"/>
  <c r="D12699" i="17"/>
  <c r="E12699" i="17"/>
  <c r="F12699" i="17"/>
  <c r="B12700" i="17"/>
  <c r="C12700" i="17"/>
  <c r="D12700" i="17"/>
  <c r="E12700" i="17"/>
  <c r="F12700" i="17"/>
  <c r="B12684" i="17"/>
  <c r="C12684" i="17"/>
  <c r="D12684" i="17"/>
  <c r="E12684" i="17"/>
  <c r="F12684" i="17"/>
  <c r="B12685" i="17"/>
  <c r="C12685" i="17"/>
  <c r="D12685" i="17"/>
  <c r="E12685" i="17"/>
  <c r="F12685" i="17"/>
  <c r="B12686" i="17"/>
  <c r="C12686" i="17"/>
  <c r="D12686" i="17"/>
  <c r="E12686" i="17"/>
  <c r="F12686" i="17"/>
  <c r="B12687" i="17"/>
  <c r="C12687" i="17"/>
  <c r="D12687" i="17"/>
  <c r="E12687" i="17"/>
  <c r="F12687" i="17"/>
  <c r="B12688" i="17"/>
  <c r="C12688" i="17"/>
  <c r="D12688" i="17"/>
  <c r="E12688" i="17"/>
  <c r="F12688" i="17"/>
  <c r="B12689" i="17"/>
  <c r="C12689" i="17"/>
  <c r="D12689" i="17"/>
  <c r="E12689" i="17"/>
  <c r="F12689" i="17"/>
  <c r="B12673" i="17"/>
  <c r="C12673" i="17"/>
  <c r="D12673" i="17"/>
  <c r="E12673" i="17"/>
  <c r="F12673" i="17"/>
  <c r="B12674" i="17"/>
  <c r="C12674" i="17"/>
  <c r="D12674" i="17"/>
  <c r="E12674" i="17"/>
  <c r="F12674" i="17"/>
  <c r="B12675" i="17"/>
  <c r="C12675" i="17"/>
  <c r="D12675" i="17"/>
  <c r="E12675" i="17"/>
  <c r="F12675" i="17"/>
  <c r="B12676" i="17"/>
  <c r="C12676" i="17"/>
  <c r="D12676" i="17"/>
  <c r="E12676" i="17"/>
  <c r="F12676" i="17"/>
  <c r="B12677" i="17"/>
  <c r="C12677" i="17"/>
  <c r="D12677" i="17"/>
  <c r="E12677" i="17"/>
  <c r="F12677" i="17"/>
  <c r="B12678" i="17"/>
  <c r="C12678" i="17"/>
  <c r="D12678" i="17"/>
  <c r="E12678" i="17"/>
  <c r="F12678" i="17"/>
  <c r="B12679" i="17"/>
  <c r="C12679" i="17"/>
  <c r="D12679" i="17"/>
  <c r="E12679" i="17"/>
  <c r="F12679" i="17"/>
  <c r="B12680" i="17"/>
  <c r="C12680" i="17"/>
  <c r="D12680" i="17"/>
  <c r="E12680" i="17"/>
  <c r="F12680" i="17"/>
  <c r="B12681" i="17"/>
  <c r="C12681" i="17"/>
  <c r="D12681" i="17"/>
  <c r="E12681" i="17"/>
  <c r="F12681" i="17"/>
  <c r="B12682" i="17"/>
  <c r="C12682" i="17"/>
  <c r="D12682" i="17"/>
  <c r="E12682" i="17"/>
  <c r="F12682" i="17"/>
  <c r="B12683" i="17"/>
  <c r="C12683" i="17"/>
  <c r="D12683" i="17"/>
  <c r="E12683" i="17"/>
  <c r="F12683" i="17"/>
  <c r="B12660" i="17"/>
  <c r="C12660" i="17"/>
  <c r="D12660" i="17"/>
  <c r="E12660" i="17"/>
  <c r="F12660" i="17"/>
  <c r="B12661" i="17"/>
  <c r="C12661" i="17"/>
  <c r="D12661" i="17"/>
  <c r="E12661" i="17"/>
  <c r="F12661" i="17"/>
  <c r="B12662" i="17"/>
  <c r="C12662" i="17"/>
  <c r="D12662" i="17"/>
  <c r="E12662" i="17"/>
  <c r="F12662" i="17"/>
  <c r="B12663" i="17"/>
  <c r="C12663" i="17"/>
  <c r="D12663" i="17"/>
  <c r="E12663" i="17"/>
  <c r="F12663" i="17"/>
  <c r="B12664" i="17"/>
  <c r="C12664" i="17"/>
  <c r="D12664" i="17"/>
  <c r="E12664" i="17"/>
  <c r="F12664" i="17"/>
  <c r="B12665" i="17"/>
  <c r="C12665" i="17"/>
  <c r="D12665" i="17"/>
  <c r="E12665" i="17"/>
  <c r="F12665" i="17"/>
  <c r="B12666" i="17"/>
  <c r="C12666" i="17"/>
  <c r="D12666" i="17"/>
  <c r="E12666" i="17"/>
  <c r="F12666" i="17"/>
  <c r="B12667" i="17"/>
  <c r="C12667" i="17"/>
  <c r="D12667" i="17"/>
  <c r="E12667" i="17"/>
  <c r="F12667" i="17"/>
  <c r="B12668" i="17"/>
  <c r="C12668" i="17"/>
  <c r="D12668" i="17"/>
  <c r="E12668" i="17"/>
  <c r="F12668" i="17"/>
  <c r="B12669" i="17"/>
  <c r="C12669" i="17"/>
  <c r="D12669" i="17"/>
  <c r="E12669" i="17"/>
  <c r="F12669" i="17"/>
  <c r="B12670" i="17"/>
  <c r="C12670" i="17"/>
  <c r="D12670" i="17"/>
  <c r="E12670" i="17"/>
  <c r="F12670" i="17"/>
  <c r="B12671" i="17"/>
  <c r="C12671" i="17"/>
  <c r="D12671" i="17"/>
  <c r="E12671" i="17"/>
  <c r="F12671" i="17"/>
  <c r="B12672" i="17"/>
  <c r="C12672" i="17"/>
  <c r="D12672" i="17"/>
  <c r="E12672" i="17"/>
  <c r="F12672" i="17"/>
  <c r="B12659" i="17"/>
  <c r="C12659" i="17"/>
  <c r="D12659" i="17"/>
  <c r="E12659" i="17"/>
  <c r="F12659" i="17"/>
  <c r="B12646" i="17"/>
  <c r="C12646" i="17"/>
  <c r="D12646" i="17"/>
  <c r="E12646" i="17"/>
  <c r="F12646" i="17"/>
  <c r="B12647" i="17"/>
  <c r="C12647" i="17"/>
  <c r="D12647" i="17"/>
  <c r="E12647" i="17"/>
  <c r="F12647" i="17"/>
  <c r="B12648" i="17"/>
  <c r="C12648" i="17"/>
  <c r="D12648" i="17"/>
  <c r="E12648" i="17"/>
  <c r="F12648" i="17"/>
  <c r="B12649" i="17"/>
  <c r="C12649" i="17"/>
  <c r="D12649" i="17"/>
  <c r="E12649" i="17"/>
  <c r="F12649" i="17"/>
  <c r="B12650" i="17"/>
  <c r="C12650" i="17"/>
  <c r="D12650" i="17"/>
  <c r="E12650" i="17"/>
  <c r="F12650" i="17"/>
  <c r="B12651" i="17"/>
  <c r="C12651" i="17"/>
  <c r="D12651" i="17"/>
  <c r="E12651" i="17"/>
  <c r="F12651" i="17"/>
  <c r="B12652" i="17"/>
  <c r="C12652" i="17"/>
  <c r="D12652" i="17"/>
  <c r="E12652" i="17"/>
  <c r="F12652" i="17"/>
  <c r="B12653" i="17"/>
  <c r="C12653" i="17"/>
  <c r="D12653" i="17"/>
  <c r="E12653" i="17"/>
  <c r="F12653" i="17"/>
  <c r="B12654" i="17"/>
  <c r="C12654" i="17"/>
  <c r="D12654" i="17"/>
  <c r="E12654" i="17"/>
  <c r="F12654" i="17"/>
  <c r="B12655" i="17"/>
  <c r="C12655" i="17"/>
  <c r="D12655" i="17"/>
  <c r="E12655" i="17"/>
  <c r="F12655" i="17"/>
  <c r="B12656" i="17"/>
  <c r="C12656" i="17"/>
  <c r="D12656" i="17"/>
  <c r="E12656" i="17"/>
  <c r="F12656" i="17"/>
  <c r="B12657" i="17"/>
  <c r="C12657" i="17"/>
  <c r="D12657" i="17"/>
  <c r="E12657" i="17"/>
  <c r="F12657" i="17"/>
  <c r="B12658" i="17"/>
  <c r="C12658" i="17"/>
  <c r="D12658" i="17"/>
  <c r="E12658" i="17"/>
  <c r="F12658" i="17"/>
  <c r="B12645" i="17"/>
  <c r="C12645" i="17"/>
  <c r="D12645" i="17"/>
  <c r="E12645" i="17"/>
  <c r="F12645" i="17"/>
  <c r="B12635" i="17"/>
  <c r="C12635" i="17"/>
  <c r="D12635" i="17"/>
  <c r="E12635" i="17"/>
  <c r="F12635" i="17"/>
  <c r="B12636" i="17"/>
  <c r="C12636" i="17"/>
  <c r="D12636" i="17"/>
  <c r="E12636" i="17"/>
  <c r="F12636" i="17"/>
  <c r="B12637" i="17"/>
  <c r="C12637" i="17"/>
  <c r="D12637" i="17"/>
  <c r="E12637" i="17"/>
  <c r="F12637" i="17"/>
  <c r="B12638" i="17"/>
  <c r="C12638" i="17"/>
  <c r="D12638" i="17"/>
  <c r="E12638" i="17"/>
  <c r="F12638" i="17"/>
  <c r="B12639" i="17"/>
  <c r="C12639" i="17"/>
  <c r="D12639" i="17"/>
  <c r="E12639" i="17"/>
  <c r="F12639" i="17"/>
  <c r="B12640" i="17"/>
  <c r="C12640" i="17"/>
  <c r="D12640" i="17"/>
  <c r="E12640" i="17"/>
  <c r="F12640" i="17"/>
  <c r="B12641" i="17"/>
  <c r="C12641" i="17"/>
  <c r="D12641" i="17"/>
  <c r="E12641" i="17"/>
  <c r="F12641" i="17"/>
  <c r="B12642" i="17"/>
  <c r="C12642" i="17"/>
  <c r="D12642" i="17"/>
  <c r="E12642" i="17"/>
  <c r="F12642" i="17"/>
  <c r="B12643" i="17"/>
  <c r="C12643" i="17"/>
  <c r="D12643" i="17"/>
  <c r="E12643" i="17"/>
  <c r="F12643" i="17"/>
  <c r="B12644" i="17"/>
  <c r="C12644" i="17"/>
  <c r="D12644" i="17"/>
  <c r="E12644" i="17"/>
  <c r="F12644" i="17"/>
  <c r="B12634" i="17"/>
  <c r="C12634" i="17"/>
  <c r="D12634" i="17"/>
  <c r="E12634" i="17"/>
  <c r="F12634" i="17"/>
  <c r="B12629" i="17"/>
  <c r="C12629" i="17"/>
  <c r="D12629" i="17"/>
  <c r="E12629" i="17"/>
  <c r="F12629" i="17"/>
  <c r="B12630" i="17"/>
  <c r="C12630" i="17"/>
  <c r="D12630" i="17"/>
  <c r="E12630" i="17"/>
  <c r="F12630" i="17"/>
  <c r="B12631" i="17"/>
  <c r="C12631" i="17"/>
  <c r="D12631" i="17"/>
  <c r="E12631" i="17"/>
  <c r="F12631" i="17"/>
  <c r="B12632" i="17"/>
  <c r="C12632" i="17"/>
  <c r="D12632" i="17"/>
  <c r="E12632" i="17"/>
  <c r="F12632" i="17"/>
  <c r="B12633" i="17"/>
  <c r="C12633" i="17"/>
  <c r="D12633" i="17"/>
  <c r="E12633" i="17"/>
  <c r="F12633" i="17"/>
  <c r="B12623" i="17"/>
  <c r="C12623" i="17"/>
  <c r="D12623" i="17"/>
  <c r="E12623" i="17"/>
  <c r="F12623" i="17"/>
  <c r="B12624" i="17"/>
  <c r="C12624" i="17"/>
  <c r="D12624" i="17"/>
  <c r="E12624" i="17"/>
  <c r="F12624" i="17"/>
  <c r="B12625" i="17"/>
  <c r="C12625" i="17"/>
  <c r="D12625" i="17"/>
  <c r="E12625" i="17"/>
  <c r="F12625" i="17"/>
  <c r="B12626" i="17"/>
  <c r="C12626" i="17"/>
  <c r="D12626" i="17"/>
  <c r="E12626" i="17"/>
  <c r="F12626" i="17"/>
  <c r="B12627" i="17"/>
  <c r="C12627" i="17"/>
  <c r="D12627" i="17"/>
  <c r="E12627" i="17"/>
  <c r="F12627" i="17"/>
  <c r="B12628" i="17"/>
  <c r="C12628" i="17"/>
  <c r="D12628" i="17"/>
  <c r="E12628" i="17"/>
  <c r="F12628" i="17"/>
  <c r="B943" i="9"/>
  <c r="C943" i="9"/>
  <c r="D943" i="9"/>
  <c r="E943" i="9"/>
  <c r="B944" i="9"/>
  <c r="C944" i="9"/>
  <c r="D944" i="9"/>
  <c r="E944" i="9"/>
  <c r="B945" i="9"/>
  <c r="C945" i="9"/>
  <c r="D945" i="9"/>
  <c r="E945" i="9"/>
  <c r="B946" i="9"/>
  <c r="C946" i="9"/>
  <c r="D946" i="9"/>
  <c r="E946" i="9"/>
  <c r="B947" i="9"/>
  <c r="C947" i="9"/>
  <c r="D947" i="9"/>
  <c r="E947" i="9"/>
  <c r="B948" i="9"/>
  <c r="C948" i="9"/>
  <c r="D948" i="9"/>
  <c r="E948" i="9"/>
  <c r="B949" i="9"/>
  <c r="C949" i="9"/>
  <c r="D949" i="9"/>
  <c r="E949" i="9"/>
  <c r="B950" i="9"/>
  <c r="C950" i="9"/>
  <c r="D950" i="9"/>
  <c r="E950" i="9"/>
  <c r="B951" i="9"/>
  <c r="C951" i="9"/>
  <c r="D951" i="9"/>
  <c r="E951" i="9"/>
  <c r="B952" i="9"/>
  <c r="C952" i="9"/>
  <c r="D952" i="9"/>
  <c r="E952" i="9"/>
  <c r="B953" i="9"/>
  <c r="C953" i="9"/>
  <c r="D953" i="9"/>
  <c r="E953" i="9"/>
  <c r="B954" i="9"/>
  <c r="C954" i="9"/>
  <c r="D954" i="9"/>
  <c r="E954" i="9"/>
  <c r="B955" i="9"/>
  <c r="C955" i="9"/>
  <c r="D955" i="9"/>
  <c r="E955" i="9"/>
  <c r="B956" i="9"/>
  <c r="C956" i="9"/>
  <c r="D956" i="9"/>
  <c r="E956" i="9"/>
  <c r="B957" i="9"/>
  <c r="C957" i="9"/>
  <c r="D957" i="9"/>
  <c r="E957" i="9"/>
  <c r="B958" i="9"/>
  <c r="C958" i="9"/>
  <c r="D958" i="9"/>
  <c r="E958" i="9"/>
  <c r="B959" i="9"/>
  <c r="C959" i="9"/>
  <c r="D959" i="9"/>
  <c r="E959" i="9"/>
  <c r="B960" i="9"/>
  <c r="C960" i="9"/>
  <c r="D960" i="9"/>
  <c r="E960" i="9"/>
  <c r="B961" i="9"/>
  <c r="C961" i="9"/>
  <c r="D961" i="9"/>
  <c r="E961" i="9"/>
  <c r="B962" i="9"/>
  <c r="C962" i="9"/>
  <c r="D962" i="9"/>
  <c r="E962" i="9"/>
  <c r="B963" i="9"/>
  <c r="C963" i="9"/>
  <c r="D963" i="9"/>
  <c r="E963" i="9"/>
  <c r="B964" i="9"/>
  <c r="C964" i="9"/>
  <c r="D964" i="9"/>
  <c r="E964" i="9"/>
  <c r="B965" i="9"/>
  <c r="C965" i="9"/>
  <c r="D965" i="9"/>
  <c r="E965" i="9"/>
  <c r="B966" i="9"/>
  <c r="C966" i="9"/>
  <c r="D966" i="9"/>
  <c r="E966" i="9"/>
  <c r="B967" i="9"/>
  <c r="C967" i="9"/>
  <c r="D967" i="9"/>
  <c r="E967" i="9"/>
  <c r="B968" i="9"/>
  <c r="C968" i="9"/>
  <c r="D968" i="9"/>
  <c r="E968" i="9"/>
  <c r="B942" i="9"/>
  <c r="C942" i="9"/>
  <c r="D942" i="9"/>
  <c r="E942" i="9"/>
  <c r="B941" i="9"/>
  <c r="C941" i="9"/>
  <c r="D941" i="9"/>
  <c r="E941" i="9"/>
  <c r="B1276" i="14"/>
  <c r="C1276" i="14"/>
  <c r="D1276" i="14"/>
  <c r="E1276" i="14"/>
  <c r="B1277" i="14"/>
  <c r="C1277" i="14"/>
  <c r="D1277" i="14"/>
  <c r="E1277" i="14"/>
  <c r="B1278" i="14"/>
  <c r="C1278" i="14"/>
  <c r="D1278" i="14"/>
  <c r="E1278" i="14"/>
  <c r="B1279" i="14"/>
  <c r="C1279" i="14"/>
  <c r="D1279" i="14"/>
  <c r="E1279" i="14"/>
  <c r="B1280" i="14"/>
  <c r="C1280" i="14"/>
  <c r="D1280" i="14"/>
  <c r="E1280" i="14"/>
  <c r="B1275" i="14"/>
  <c r="C1275" i="14"/>
  <c r="D1275" i="14"/>
  <c r="E1275" i="14"/>
  <c r="O148" i="4"/>
  <c r="K187" i="4"/>
  <c r="K186" i="4"/>
  <c r="K184" i="4"/>
  <c r="K148" i="4"/>
  <c r="K138" i="4"/>
  <c r="K61" i="4"/>
  <c r="K60" i="4"/>
  <c r="X17" i="4"/>
  <c r="O17" i="4"/>
  <c r="B245" i="4" l="1"/>
  <c r="C245" i="4"/>
  <c r="D245" i="4"/>
  <c r="E245" i="4"/>
  <c r="G245" i="4"/>
  <c r="J245" i="4"/>
  <c r="B939" i="9"/>
  <c r="C939" i="9"/>
  <c r="D939" i="9"/>
  <c r="E939" i="9"/>
  <c r="B940" i="9"/>
  <c r="C940" i="9"/>
  <c r="D940" i="9"/>
  <c r="E940" i="9"/>
  <c r="B1271" i="14"/>
  <c r="C1271" i="14"/>
  <c r="D1271" i="14"/>
  <c r="E1271" i="14"/>
  <c r="B1272" i="14"/>
  <c r="C1272" i="14"/>
  <c r="D1272" i="14"/>
  <c r="E1272" i="14"/>
  <c r="B1273" i="14"/>
  <c r="C1273" i="14"/>
  <c r="D1273" i="14"/>
  <c r="E1273" i="14"/>
  <c r="B1274" i="14"/>
  <c r="C1274" i="14"/>
  <c r="D1274" i="14"/>
  <c r="E1274" i="14"/>
  <c r="B12617" i="17"/>
  <c r="C12617" i="17"/>
  <c r="D12617" i="17"/>
  <c r="E12617" i="17"/>
  <c r="F12617" i="17"/>
  <c r="B12618" i="17"/>
  <c r="C12618" i="17"/>
  <c r="D12618" i="17"/>
  <c r="E12618" i="17"/>
  <c r="F12618" i="17"/>
  <c r="B12619" i="17"/>
  <c r="C12619" i="17"/>
  <c r="D12619" i="17"/>
  <c r="E12619" i="17"/>
  <c r="F12619" i="17"/>
  <c r="B12620" i="17"/>
  <c r="C12620" i="17"/>
  <c r="D12620" i="17"/>
  <c r="E12620" i="17"/>
  <c r="F12620" i="17"/>
  <c r="B12621" i="17"/>
  <c r="C12621" i="17"/>
  <c r="D12621" i="17"/>
  <c r="E12621" i="17"/>
  <c r="F12621" i="17"/>
  <c r="B12622" i="17"/>
  <c r="C12622" i="17"/>
  <c r="D12622" i="17"/>
  <c r="E12622" i="17"/>
  <c r="F12622" i="17"/>
  <c r="B12603" i="17"/>
  <c r="C12603" i="17"/>
  <c r="D12603" i="17"/>
  <c r="E12603" i="17"/>
  <c r="F12603" i="17"/>
  <c r="B12604" i="17"/>
  <c r="C12604" i="17"/>
  <c r="D12604" i="17"/>
  <c r="E12604" i="17"/>
  <c r="F12604" i="17"/>
  <c r="B12605" i="17"/>
  <c r="C12605" i="17"/>
  <c r="D12605" i="17"/>
  <c r="E12605" i="17"/>
  <c r="F12605" i="17"/>
  <c r="B12606" i="17"/>
  <c r="C12606" i="17"/>
  <c r="D12606" i="17"/>
  <c r="E12606" i="17"/>
  <c r="F12606" i="17"/>
  <c r="B12607" i="17"/>
  <c r="C12607" i="17"/>
  <c r="D12607" i="17"/>
  <c r="E12607" i="17"/>
  <c r="F12607" i="17"/>
  <c r="B12608" i="17"/>
  <c r="C12608" i="17"/>
  <c r="D12608" i="17"/>
  <c r="E12608" i="17"/>
  <c r="F12608" i="17"/>
  <c r="B12609" i="17"/>
  <c r="C12609" i="17"/>
  <c r="D12609" i="17"/>
  <c r="E12609" i="17"/>
  <c r="F12609" i="17"/>
  <c r="B12610" i="17"/>
  <c r="C12610" i="17"/>
  <c r="D12610" i="17"/>
  <c r="E12610" i="17"/>
  <c r="F12610" i="17"/>
  <c r="B12611" i="17"/>
  <c r="C12611" i="17"/>
  <c r="D12611" i="17"/>
  <c r="E12611" i="17"/>
  <c r="F12611" i="17"/>
  <c r="B12612" i="17"/>
  <c r="C12612" i="17"/>
  <c r="D12612" i="17"/>
  <c r="E12612" i="17"/>
  <c r="F12612" i="17"/>
  <c r="B12613" i="17"/>
  <c r="C12613" i="17"/>
  <c r="D12613" i="17"/>
  <c r="E12613" i="17"/>
  <c r="F12613" i="17"/>
  <c r="B12614" i="17"/>
  <c r="C12614" i="17"/>
  <c r="D12614" i="17"/>
  <c r="E12614" i="17"/>
  <c r="F12614" i="17"/>
  <c r="B12615" i="17"/>
  <c r="C12615" i="17"/>
  <c r="D12615" i="17"/>
  <c r="E12615" i="17"/>
  <c r="F12615" i="17"/>
  <c r="B12616" i="17"/>
  <c r="C12616" i="17"/>
  <c r="D12616" i="17"/>
  <c r="E12616" i="17"/>
  <c r="F12616" i="17"/>
  <c r="B12589" i="17"/>
  <c r="C12589" i="17"/>
  <c r="D12589" i="17"/>
  <c r="E12589" i="17"/>
  <c r="F12589" i="17"/>
  <c r="B12590" i="17"/>
  <c r="C12590" i="17"/>
  <c r="D12590" i="17"/>
  <c r="E12590" i="17"/>
  <c r="F12590" i="17"/>
  <c r="B12591" i="17"/>
  <c r="C12591" i="17"/>
  <c r="D12591" i="17"/>
  <c r="E12591" i="17"/>
  <c r="F12591" i="17"/>
  <c r="B12592" i="17"/>
  <c r="C12592" i="17"/>
  <c r="D12592" i="17"/>
  <c r="E12592" i="17"/>
  <c r="F12592" i="17"/>
  <c r="B12593" i="17"/>
  <c r="C12593" i="17"/>
  <c r="D12593" i="17"/>
  <c r="E12593" i="17"/>
  <c r="F12593" i="17"/>
  <c r="B12594" i="17"/>
  <c r="C12594" i="17"/>
  <c r="D12594" i="17"/>
  <c r="E12594" i="17"/>
  <c r="F12594" i="17"/>
  <c r="B12595" i="17"/>
  <c r="C12595" i="17"/>
  <c r="D12595" i="17"/>
  <c r="E12595" i="17"/>
  <c r="F12595" i="17"/>
  <c r="B12596" i="17"/>
  <c r="C12596" i="17"/>
  <c r="D12596" i="17"/>
  <c r="E12596" i="17"/>
  <c r="F12596" i="17"/>
  <c r="B12597" i="17"/>
  <c r="C12597" i="17"/>
  <c r="D12597" i="17"/>
  <c r="E12597" i="17"/>
  <c r="F12597" i="17"/>
  <c r="B12598" i="17"/>
  <c r="C12598" i="17"/>
  <c r="D12598" i="17"/>
  <c r="E12598" i="17"/>
  <c r="F12598" i="17"/>
  <c r="B12599" i="17"/>
  <c r="C12599" i="17"/>
  <c r="D12599" i="17"/>
  <c r="E12599" i="17"/>
  <c r="F12599" i="17"/>
  <c r="B12600" i="17"/>
  <c r="C12600" i="17"/>
  <c r="D12600" i="17"/>
  <c r="E12600" i="17"/>
  <c r="F12600" i="17"/>
  <c r="B12601" i="17"/>
  <c r="C12601" i="17"/>
  <c r="D12601" i="17"/>
  <c r="E12601" i="17"/>
  <c r="F12601" i="17"/>
  <c r="B12602" i="17"/>
  <c r="C12602" i="17"/>
  <c r="D12602" i="17"/>
  <c r="E12602" i="17"/>
  <c r="F12602" i="17"/>
  <c r="B12588" i="17"/>
  <c r="C12588" i="17"/>
  <c r="D12588" i="17"/>
  <c r="E12588" i="17"/>
  <c r="F12588" i="17"/>
  <c r="B1270" i="14" l="1"/>
  <c r="C1270" i="14"/>
  <c r="D1270" i="14"/>
  <c r="E1270" i="14"/>
  <c r="B1269" i="14"/>
  <c r="C1269" i="14"/>
  <c r="D1269" i="14"/>
  <c r="E1269" i="14"/>
  <c r="B12587" i="17" l="1"/>
  <c r="C12587" i="17"/>
  <c r="D12587" i="17"/>
  <c r="E12587" i="17"/>
  <c r="F12587" i="17"/>
  <c r="B12586" i="17"/>
  <c r="C12586" i="17"/>
  <c r="D12586" i="17"/>
  <c r="E12586" i="17"/>
  <c r="F12586" i="17"/>
  <c r="B1268" i="14"/>
  <c r="C1268" i="14"/>
  <c r="D1268" i="14"/>
  <c r="E1268" i="14"/>
  <c r="B12585" i="17"/>
  <c r="C12585" i="17"/>
  <c r="D12585" i="17"/>
  <c r="E12585" i="17"/>
  <c r="F12585" i="17"/>
  <c r="K244" i="4" l="1"/>
  <c r="K243" i="4"/>
  <c r="K242" i="4"/>
  <c r="B1264" i="14" l="1"/>
  <c r="C1264" i="14"/>
  <c r="D1264" i="14"/>
  <c r="E1264" i="14"/>
  <c r="B1265" i="14"/>
  <c r="C1265" i="14"/>
  <c r="D1265" i="14"/>
  <c r="E1265" i="14"/>
  <c r="B1266" i="14"/>
  <c r="C1266" i="14"/>
  <c r="D1266" i="14"/>
  <c r="E1266" i="14"/>
  <c r="B1267" i="14"/>
  <c r="C1267" i="14"/>
  <c r="D1267" i="14"/>
  <c r="E1267" i="14"/>
  <c r="B12535" i="17" l="1"/>
  <c r="C12535" i="17"/>
  <c r="D12535" i="17"/>
  <c r="E12535" i="17"/>
  <c r="F12535" i="17"/>
  <c r="B12536" i="17"/>
  <c r="C12536" i="17"/>
  <c r="D12536" i="17"/>
  <c r="E12536" i="17"/>
  <c r="F12536" i="17"/>
  <c r="B12537" i="17"/>
  <c r="C12537" i="17"/>
  <c r="D12537" i="17"/>
  <c r="E12537" i="17"/>
  <c r="F12537" i="17"/>
  <c r="B12538" i="17"/>
  <c r="C12538" i="17"/>
  <c r="D12538" i="17"/>
  <c r="E12538" i="17"/>
  <c r="F12538" i="17"/>
  <c r="B12539" i="17"/>
  <c r="C12539" i="17"/>
  <c r="D12539" i="17"/>
  <c r="E12539" i="17"/>
  <c r="F12539" i="17"/>
  <c r="B12540" i="17"/>
  <c r="C12540" i="17"/>
  <c r="D12540" i="17"/>
  <c r="E12540" i="17"/>
  <c r="F12540" i="17"/>
  <c r="B12541" i="17"/>
  <c r="C12541" i="17"/>
  <c r="D12541" i="17"/>
  <c r="E12541" i="17"/>
  <c r="F12541" i="17"/>
  <c r="B12542" i="17"/>
  <c r="C12542" i="17"/>
  <c r="D12542" i="17"/>
  <c r="E12542" i="17"/>
  <c r="F12542" i="17"/>
  <c r="B12543" i="17"/>
  <c r="C12543" i="17"/>
  <c r="D12543" i="17"/>
  <c r="E12543" i="17"/>
  <c r="F12543" i="17"/>
  <c r="B12544" i="17"/>
  <c r="C12544" i="17"/>
  <c r="D12544" i="17"/>
  <c r="E12544" i="17"/>
  <c r="F12544" i="17"/>
  <c r="B12545" i="17"/>
  <c r="C12545" i="17"/>
  <c r="D12545" i="17"/>
  <c r="E12545" i="17"/>
  <c r="F12545" i="17"/>
  <c r="B12546" i="17"/>
  <c r="C12546" i="17"/>
  <c r="D12546" i="17"/>
  <c r="E12546" i="17"/>
  <c r="F12546" i="17"/>
  <c r="B12547" i="17"/>
  <c r="C12547" i="17"/>
  <c r="D12547" i="17"/>
  <c r="E12547" i="17"/>
  <c r="F12547" i="17"/>
  <c r="B12548" i="17"/>
  <c r="C12548" i="17"/>
  <c r="D12548" i="17"/>
  <c r="E12548" i="17"/>
  <c r="F12548" i="17"/>
  <c r="B12549" i="17"/>
  <c r="C12549" i="17"/>
  <c r="D12549" i="17"/>
  <c r="E12549" i="17"/>
  <c r="F12549" i="17"/>
  <c r="B12550" i="17"/>
  <c r="C12550" i="17"/>
  <c r="D12550" i="17"/>
  <c r="E12550" i="17"/>
  <c r="F12550" i="17"/>
  <c r="B12551" i="17"/>
  <c r="C12551" i="17"/>
  <c r="D12551" i="17"/>
  <c r="E12551" i="17"/>
  <c r="F12551" i="17"/>
  <c r="B12552" i="17"/>
  <c r="C12552" i="17"/>
  <c r="D12552" i="17"/>
  <c r="E12552" i="17"/>
  <c r="F12552" i="17"/>
  <c r="B12553" i="17"/>
  <c r="C12553" i="17"/>
  <c r="D12553" i="17"/>
  <c r="E12553" i="17"/>
  <c r="F12553" i="17"/>
  <c r="B12554" i="17"/>
  <c r="C12554" i="17"/>
  <c r="D12554" i="17"/>
  <c r="E12554" i="17"/>
  <c r="F12554" i="17"/>
  <c r="B12555" i="17"/>
  <c r="C12555" i="17"/>
  <c r="D12555" i="17"/>
  <c r="E12555" i="17"/>
  <c r="F12555" i="17"/>
  <c r="B12556" i="17"/>
  <c r="C12556" i="17"/>
  <c r="D12556" i="17"/>
  <c r="E12556" i="17"/>
  <c r="F12556" i="17"/>
  <c r="B12557" i="17"/>
  <c r="C12557" i="17"/>
  <c r="D12557" i="17"/>
  <c r="E12557" i="17"/>
  <c r="F12557" i="17"/>
  <c r="B12558" i="17"/>
  <c r="C12558" i="17"/>
  <c r="D12558" i="17"/>
  <c r="E12558" i="17"/>
  <c r="F12558" i="17"/>
  <c r="B12559" i="17"/>
  <c r="C12559" i="17"/>
  <c r="D12559" i="17"/>
  <c r="E12559" i="17"/>
  <c r="F12559" i="17"/>
  <c r="B12560" i="17"/>
  <c r="C12560" i="17"/>
  <c r="D12560" i="17"/>
  <c r="E12560" i="17"/>
  <c r="F12560" i="17"/>
  <c r="B12561" i="17"/>
  <c r="C12561" i="17"/>
  <c r="D12561" i="17"/>
  <c r="E12561" i="17"/>
  <c r="F12561" i="17"/>
  <c r="B12562" i="17"/>
  <c r="C12562" i="17"/>
  <c r="D12562" i="17"/>
  <c r="E12562" i="17"/>
  <c r="F12562" i="17"/>
  <c r="B12563" i="17"/>
  <c r="C12563" i="17"/>
  <c r="D12563" i="17"/>
  <c r="E12563" i="17"/>
  <c r="F12563" i="17"/>
  <c r="B12564" i="17"/>
  <c r="C12564" i="17"/>
  <c r="D12564" i="17"/>
  <c r="E12564" i="17"/>
  <c r="F12564" i="17"/>
  <c r="B12565" i="17"/>
  <c r="C12565" i="17"/>
  <c r="D12565" i="17"/>
  <c r="E12565" i="17"/>
  <c r="F12565" i="17"/>
  <c r="B12566" i="17"/>
  <c r="C12566" i="17"/>
  <c r="D12566" i="17"/>
  <c r="E12566" i="17"/>
  <c r="F12566" i="17"/>
  <c r="B12567" i="17"/>
  <c r="C12567" i="17"/>
  <c r="D12567" i="17"/>
  <c r="E12567" i="17"/>
  <c r="F12567" i="17"/>
  <c r="B12568" i="17"/>
  <c r="C12568" i="17"/>
  <c r="D12568" i="17"/>
  <c r="E12568" i="17"/>
  <c r="F12568" i="17"/>
  <c r="B12569" i="17"/>
  <c r="C12569" i="17"/>
  <c r="D12569" i="17"/>
  <c r="E12569" i="17"/>
  <c r="F12569" i="17"/>
  <c r="B12570" i="17"/>
  <c r="C12570" i="17"/>
  <c r="D12570" i="17"/>
  <c r="E12570" i="17"/>
  <c r="F12570" i="17"/>
  <c r="B12571" i="17"/>
  <c r="C12571" i="17"/>
  <c r="D12571" i="17"/>
  <c r="E12571" i="17"/>
  <c r="F12571" i="17"/>
  <c r="B12572" i="17"/>
  <c r="C12572" i="17"/>
  <c r="D12572" i="17"/>
  <c r="E12572" i="17"/>
  <c r="F12572" i="17"/>
  <c r="B12573" i="17"/>
  <c r="C12573" i="17"/>
  <c r="D12573" i="17"/>
  <c r="E12573" i="17"/>
  <c r="F12573" i="17"/>
  <c r="B12574" i="17"/>
  <c r="C12574" i="17"/>
  <c r="D12574" i="17"/>
  <c r="E12574" i="17"/>
  <c r="F12574" i="17"/>
  <c r="B12575" i="17"/>
  <c r="C12575" i="17"/>
  <c r="D12575" i="17"/>
  <c r="E12575" i="17"/>
  <c r="F12575" i="17"/>
  <c r="B12576" i="17"/>
  <c r="C12576" i="17"/>
  <c r="D12576" i="17"/>
  <c r="E12576" i="17"/>
  <c r="F12576" i="17"/>
  <c r="B12577" i="17"/>
  <c r="C12577" i="17"/>
  <c r="D12577" i="17"/>
  <c r="E12577" i="17"/>
  <c r="F12577" i="17"/>
  <c r="B12578" i="17"/>
  <c r="C12578" i="17"/>
  <c r="D12578" i="17"/>
  <c r="E12578" i="17"/>
  <c r="F12578" i="17"/>
  <c r="B12579" i="17"/>
  <c r="C12579" i="17"/>
  <c r="D12579" i="17"/>
  <c r="E12579" i="17"/>
  <c r="F12579" i="17"/>
  <c r="B12580" i="17"/>
  <c r="C12580" i="17"/>
  <c r="D12580" i="17"/>
  <c r="E12580" i="17"/>
  <c r="F12580" i="17"/>
  <c r="B12581" i="17"/>
  <c r="C12581" i="17"/>
  <c r="D12581" i="17"/>
  <c r="E12581" i="17"/>
  <c r="F12581" i="17"/>
  <c r="B12582" i="17"/>
  <c r="C12582" i="17"/>
  <c r="D12582" i="17"/>
  <c r="E12582" i="17"/>
  <c r="F12582" i="17"/>
  <c r="B12583" i="17"/>
  <c r="C12583" i="17"/>
  <c r="D12583" i="17"/>
  <c r="E12583" i="17"/>
  <c r="F12583" i="17"/>
  <c r="B12584" i="17"/>
  <c r="C12584" i="17"/>
  <c r="D12584" i="17"/>
  <c r="E12584" i="17"/>
  <c r="F12584" i="17"/>
  <c r="V243" i="4" l="1"/>
  <c r="V244" i="4"/>
  <c r="V242" i="4"/>
  <c r="B242" i="4" l="1"/>
  <c r="C242" i="4"/>
  <c r="D242" i="4"/>
  <c r="E242" i="4"/>
  <c r="G242" i="4"/>
  <c r="J242" i="4"/>
  <c r="B243" i="4"/>
  <c r="C243" i="4"/>
  <c r="D243" i="4"/>
  <c r="E243" i="4"/>
  <c r="G243" i="4"/>
  <c r="J243" i="4"/>
  <c r="B244" i="4"/>
  <c r="C244" i="4"/>
  <c r="D244" i="4"/>
  <c r="E244" i="4"/>
  <c r="G244" i="4"/>
  <c r="J244" i="4"/>
  <c r="B1259" i="14"/>
  <c r="C1259" i="14"/>
  <c r="D1259" i="14"/>
  <c r="E1259" i="14"/>
  <c r="B1260" i="14"/>
  <c r="C1260" i="14"/>
  <c r="D1260" i="14"/>
  <c r="E1260" i="14"/>
  <c r="B1261" i="14"/>
  <c r="C1261" i="14"/>
  <c r="D1261" i="14"/>
  <c r="E1261" i="14"/>
  <c r="B1262" i="14"/>
  <c r="C1262" i="14"/>
  <c r="D1262" i="14"/>
  <c r="E1262" i="14"/>
  <c r="B1263" i="14"/>
  <c r="C1263" i="14"/>
  <c r="D1263" i="14"/>
  <c r="E1263" i="14"/>
  <c r="B1258" i="14"/>
  <c r="C1258" i="14"/>
  <c r="D1258" i="14"/>
  <c r="E1258" i="14"/>
  <c r="B239" i="4"/>
  <c r="C239" i="4"/>
  <c r="D239" i="4"/>
  <c r="E239" i="4"/>
  <c r="G239" i="4"/>
  <c r="J239" i="4"/>
  <c r="B240" i="4"/>
  <c r="C240" i="4"/>
  <c r="D240" i="4"/>
  <c r="E240" i="4"/>
  <c r="G240" i="4"/>
  <c r="J240" i="4"/>
  <c r="B241" i="4"/>
  <c r="C241" i="4"/>
  <c r="D241" i="4"/>
  <c r="E241" i="4"/>
  <c r="G241" i="4"/>
  <c r="J241" i="4"/>
  <c r="J238" i="4"/>
  <c r="G238" i="4"/>
  <c r="E238" i="4"/>
  <c r="D238" i="4"/>
  <c r="C238" i="4"/>
  <c r="B238" i="4"/>
  <c r="E938" i="9"/>
  <c r="D938" i="9"/>
  <c r="C938" i="9"/>
  <c r="B938" i="9"/>
  <c r="E937" i="9"/>
  <c r="D937" i="9"/>
  <c r="C937" i="9"/>
  <c r="B937" i="9"/>
  <c r="E936" i="9"/>
  <c r="D936" i="9"/>
  <c r="C936" i="9"/>
  <c r="B936" i="9"/>
  <c r="E935" i="9"/>
  <c r="D935" i="9"/>
  <c r="C935" i="9"/>
  <c r="B935" i="9"/>
  <c r="E934" i="9"/>
  <c r="D934" i="9"/>
  <c r="C934" i="9"/>
  <c r="B934" i="9"/>
  <c r="E933" i="9"/>
  <c r="D933" i="9"/>
  <c r="C933" i="9"/>
  <c r="B933" i="9"/>
  <c r="B891" i="9"/>
  <c r="C891" i="9"/>
  <c r="D891" i="9"/>
  <c r="E891" i="9"/>
  <c r="N1250" i="1"/>
  <c r="F891" i="9" s="1"/>
  <c r="N1249" i="1"/>
  <c r="F890" i="9" s="1"/>
  <c r="N1248" i="1"/>
  <c r="F889" i="9" s="1"/>
  <c r="N1247" i="1"/>
  <c r="F888" i="9" s="1"/>
  <c r="N1299" i="1"/>
  <c r="U241" i="4" s="1"/>
  <c r="U214" i="4" s="1"/>
  <c r="N1298" i="1"/>
  <c r="U240" i="4" s="1"/>
  <c r="U213" i="4" s="1"/>
  <c r="N1297" i="1"/>
  <c r="U239" i="4" s="1"/>
  <c r="U212" i="4" s="1"/>
  <c r="N1296" i="1"/>
  <c r="F935" i="9" s="1"/>
  <c r="F938" i="9" l="1"/>
  <c r="F937" i="9"/>
  <c r="F936" i="9"/>
  <c r="U238" i="4"/>
  <c r="U211" i="4" s="1"/>
  <c r="B1257" i="14"/>
  <c r="C1257" i="14"/>
  <c r="D1257" i="14"/>
  <c r="E1257" i="14"/>
  <c r="B12529" i="17"/>
  <c r="C12529" i="17"/>
  <c r="D12529" i="17"/>
  <c r="E12529" i="17"/>
  <c r="F12529" i="17"/>
  <c r="B12530" i="17"/>
  <c r="C12530" i="17"/>
  <c r="D12530" i="17"/>
  <c r="E12530" i="17"/>
  <c r="F12530" i="17"/>
  <c r="B12531" i="17"/>
  <c r="C12531" i="17"/>
  <c r="D12531" i="17"/>
  <c r="E12531" i="17"/>
  <c r="F12531" i="17"/>
  <c r="B12532" i="17"/>
  <c r="C12532" i="17"/>
  <c r="D12532" i="17"/>
  <c r="E12532" i="17"/>
  <c r="F12532" i="17"/>
  <c r="B12533" i="17"/>
  <c r="C12533" i="17"/>
  <c r="D12533" i="17"/>
  <c r="E12533" i="17"/>
  <c r="F12533" i="17"/>
  <c r="B12534" i="17"/>
  <c r="C12534" i="17"/>
  <c r="D12534" i="17"/>
  <c r="E12534" i="17"/>
  <c r="F12534" i="17"/>
  <c r="B12525" i="17"/>
  <c r="C12525" i="17"/>
  <c r="D12525" i="17"/>
  <c r="E12525" i="17"/>
  <c r="F12525" i="17"/>
  <c r="B12526" i="17"/>
  <c r="C12526" i="17"/>
  <c r="D12526" i="17"/>
  <c r="E12526" i="17"/>
  <c r="F12526" i="17"/>
  <c r="B12527" i="17"/>
  <c r="C12527" i="17"/>
  <c r="D12527" i="17"/>
  <c r="E12527" i="17"/>
  <c r="F12527" i="17"/>
  <c r="B12528" i="17"/>
  <c r="C12528" i="17"/>
  <c r="D12528" i="17"/>
  <c r="E12528" i="17"/>
  <c r="F12528" i="17"/>
  <c r="B1256" i="14" l="1"/>
  <c r="C1256" i="14"/>
  <c r="D1256" i="14"/>
  <c r="E1256" i="14"/>
  <c r="B12511" i="17"/>
  <c r="C12511" i="17"/>
  <c r="D12511" i="17"/>
  <c r="E12511" i="17"/>
  <c r="F12511" i="17"/>
  <c r="B12512" i="17"/>
  <c r="C12512" i="17"/>
  <c r="D12512" i="17"/>
  <c r="E12512" i="17"/>
  <c r="F12512" i="17"/>
  <c r="B12513" i="17"/>
  <c r="C12513" i="17"/>
  <c r="D12513" i="17"/>
  <c r="E12513" i="17"/>
  <c r="F12513" i="17"/>
  <c r="B12514" i="17"/>
  <c r="C12514" i="17"/>
  <c r="D12514" i="17"/>
  <c r="E12514" i="17"/>
  <c r="F12514" i="17"/>
  <c r="B12515" i="17"/>
  <c r="C12515" i="17"/>
  <c r="D12515" i="17"/>
  <c r="E12515" i="17"/>
  <c r="F12515" i="17"/>
  <c r="B12516" i="17"/>
  <c r="C12516" i="17"/>
  <c r="D12516" i="17"/>
  <c r="E12516" i="17"/>
  <c r="F12516" i="17"/>
  <c r="B12517" i="17"/>
  <c r="C12517" i="17"/>
  <c r="D12517" i="17"/>
  <c r="E12517" i="17"/>
  <c r="F12517" i="17"/>
  <c r="B12518" i="17"/>
  <c r="C12518" i="17"/>
  <c r="D12518" i="17"/>
  <c r="E12518" i="17"/>
  <c r="F12518" i="17"/>
  <c r="B12519" i="17"/>
  <c r="C12519" i="17"/>
  <c r="D12519" i="17"/>
  <c r="E12519" i="17"/>
  <c r="F12519" i="17"/>
  <c r="B12520" i="17"/>
  <c r="C12520" i="17"/>
  <c r="D12520" i="17"/>
  <c r="E12520" i="17"/>
  <c r="F12520" i="17"/>
  <c r="B12521" i="17"/>
  <c r="C12521" i="17"/>
  <c r="D12521" i="17"/>
  <c r="E12521" i="17"/>
  <c r="F12521" i="17"/>
  <c r="B12522" i="17"/>
  <c r="C12522" i="17"/>
  <c r="D12522" i="17"/>
  <c r="E12522" i="17"/>
  <c r="F12522" i="17"/>
  <c r="B12523" i="17"/>
  <c r="C12523" i="17"/>
  <c r="D12523" i="17"/>
  <c r="E12523" i="17"/>
  <c r="F12523" i="17"/>
  <c r="B12524" i="17"/>
  <c r="C12524" i="17"/>
  <c r="D12524" i="17"/>
  <c r="E12524" i="17"/>
  <c r="F12524" i="17"/>
  <c r="B12507" i="17"/>
  <c r="C12507" i="17"/>
  <c r="D12507" i="17"/>
  <c r="E12507" i="17"/>
  <c r="F12507" i="17"/>
  <c r="B12508" i="17"/>
  <c r="C12508" i="17"/>
  <c r="D12508" i="17"/>
  <c r="E12508" i="17"/>
  <c r="F12508" i="17"/>
  <c r="B12509" i="17"/>
  <c r="C12509" i="17"/>
  <c r="D12509" i="17"/>
  <c r="E12509" i="17"/>
  <c r="F12509" i="17"/>
  <c r="B12510" i="17"/>
  <c r="C12510" i="17"/>
  <c r="D12510" i="17"/>
  <c r="E12510" i="17"/>
  <c r="F12510" i="17"/>
  <c r="K203" i="4" l="1"/>
  <c r="B1130" i="14" l="1"/>
  <c r="C1130" i="14"/>
  <c r="D1130" i="14"/>
  <c r="E1130" i="14"/>
  <c r="B1131" i="14"/>
  <c r="C1131" i="14"/>
  <c r="D1131" i="14"/>
  <c r="E1131" i="14"/>
  <c r="B1132" i="14"/>
  <c r="C1132" i="14"/>
  <c r="D1132" i="14"/>
  <c r="E1132" i="14"/>
  <c r="B1133" i="14"/>
  <c r="C1133" i="14"/>
  <c r="D1133" i="14"/>
  <c r="E1133" i="14"/>
  <c r="B1134" i="14"/>
  <c r="C1134" i="14"/>
  <c r="D1134" i="14"/>
  <c r="E1134" i="14"/>
  <c r="B1135" i="14"/>
  <c r="C1135" i="14"/>
  <c r="D1135" i="14"/>
  <c r="E1135" i="14"/>
  <c r="B1136" i="14"/>
  <c r="C1136" i="14"/>
  <c r="D1136" i="14"/>
  <c r="E1136" i="14"/>
  <c r="B1137" i="14"/>
  <c r="C1137" i="14"/>
  <c r="D1137" i="14"/>
  <c r="E1137" i="14"/>
  <c r="B1138" i="14"/>
  <c r="C1138" i="14"/>
  <c r="D1138" i="14"/>
  <c r="E1138" i="14"/>
  <c r="B1139" i="14"/>
  <c r="C1139" i="14"/>
  <c r="D1139" i="14"/>
  <c r="E1139" i="14"/>
  <c r="B1140" i="14"/>
  <c r="C1140" i="14"/>
  <c r="D1140" i="14"/>
  <c r="E1140" i="14"/>
  <c r="B1141" i="14"/>
  <c r="C1141" i="14"/>
  <c r="D1141" i="14"/>
  <c r="E1141" i="14"/>
  <c r="B1142" i="14"/>
  <c r="C1142" i="14"/>
  <c r="D1142" i="14"/>
  <c r="E1142" i="14"/>
  <c r="B1143" i="14"/>
  <c r="C1143" i="14"/>
  <c r="D1143" i="14"/>
  <c r="E1143" i="14"/>
  <c r="B1144" i="14"/>
  <c r="C1144" i="14"/>
  <c r="D1144" i="14"/>
  <c r="E1144" i="14"/>
  <c r="B1145" i="14"/>
  <c r="C1145" i="14"/>
  <c r="D1145" i="14"/>
  <c r="E1145" i="14"/>
  <c r="B1146" i="14"/>
  <c r="C1146" i="14"/>
  <c r="D1146" i="14"/>
  <c r="E1146" i="14"/>
  <c r="B1147" i="14"/>
  <c r="C1147" i="14"/>
  <c r="D1147" i="14"/>
  <c r="E1147" i="14"/>
  <c r="B1148" i="14"/>
  <c r="C1148" i="14"/>
  <c r="D1148" i="14"/>
  <c r="E1148" i="14"/>
  <c r="B1149" i="14"/>
  <c r="C1149" i="14"/>
  <c r="D1149" i="14"/>
  <c r="E1149" i="14"/>
  <c r="B1150" i="14"/>
  <c r="C1150" i="14"/>
  <c r="D1150" i="14"/>
  <c r="E1150" i="14"/>
  <c r="B1151" i="14"/>
  <c r="C1151" i="14"/>
  <c r="D1151" i="14"/>
  <c r="E1151" i="14"/>
  <c r="B1152" i="14"/>
  <c r="C1152" i="14"/>
  <c r="D1152" i="14"/>
  <c r="E1152" i="14"/>
  <c r="B1153" i="14"/>
  <c r="C1153" i="14"/>
  <c r="D1153" i="14"/>
  <c r="E1153" i="14"/>
  <c r="B1154" i="14"/>
  <c r="C1154" i="14"/>
  <c r="D1154" i="14"/>
  <c r="E1154" i="14"/>
  <c r="B1155" i="14"/>
  <c r="C1155" i="14"/>
  <c r="D1155" i="14"/>
  <c r="E1155" i="14"/>
  <c r="B1156" i="14"/>
  <c r="C1156" i="14"/>
  <c r="D1156" i="14"/>
  <c r="E1156" i="14"/>
  <c r="B1157" i="14"/>
  <c r="C1157" i="14"/>
  <c r="D1157" i="14"/>
  <c r="E1157" i="14"/>
  <c r="B1158" i="14"/>
  <c r="C1158" i="14"/>
  <c r="D1158" i="14"/>
  <c r="E1158" i="14"/>
  <c r="B1159" i="14"/>
  <c r="C1159" i="14"/>
  <c r="D1159" i="14"/>
  <c r="E1159" i="14"/>
  <c r="B1160" i="14"/>
  <c r="C1160" i="14"/>
  <c r="D1160" i="14"/>
  <c r="E1160" i="14"/>
  <c r="B1161" i="14"/>
  <c r="C1161" i="14"/>
  <c r="D1161" i="14"/>
  <c r="E1161" i="14"/>
  <c r="B1162" i="14"/>
  <c r="C1162" i="14"/>
  <c r="D1162" i="14"/>
  <c r="E1162" i="14"/>
  <c r="B1163" i="14"/>
  <c r="C1163" i="14"/>
  <c r="D1163" i="14"/>
  <c r="E1163" i="14"/>
  <c r="B1164" i="14"/>
  <c r="C1164" i="14"/>
  <c r="D1164" i="14"/>
  <c r="E1164" i="14"/>
  <c r="B1165" i="14"/>
  <c r="C1165" i="14"/>
  <c r="D1165" i="14"/>
  <c r="E1165" i="14"/>
  <c r="B1166" i="14"/>
  <c r="C1166" i="14"/>
  <c r="D1166" i="14"/>
  <c r="E1166" i="14"/>
  <c r="B1167" i="14"/>
  <c r="C1167" i="14"/>
  <c r="D1167" i="14"/>
  <c r="E1167" i="14"/>
  <c r="B1168" i="14"/>
  <c r="C1168" i="14"/>
  <c r="D1168" i="14"/>
  <c r="E1168" i="14"/>
  <c r="B1169" i="14"/>
  <c r="C1169" i="14"/>
  <c r="D1169" i="14"/>
  <c r="E1169" i="14"/>
  <c r="B1170" i="14"/>
  <c r="C1170" i="14"/>
  <c r="D1170" i="14"/>
  <c r="E1170" i="14"/>
  <c r="B1171" i="14"/>
  <c r="C1171" i="14"/>
  <c r="D1171" i="14"/>
  <c r="E1171" i="14"/>
  <c r="B1172" i="14"/>
  <c r="C1172" i="14"/>
  <c r="D1172" i="14"/>
  <c r="E1172" i="14"/>
  <c r="B1173" i="14"/>
  <c r="C1173" i="14"/>
  <c r="D1173" i="14"/>
  <c r="E1173" i="14"/>
  <c r="B1174" i="14"/>
  <c r="C1174" i="14"/>
  <c r="D1174" i="14"/>
  <c r="E1174" i="14"/>
  <c r="B1175" i="14"/>
  <c r="C1175" i="14"/>
  <c r="D1175" i="14"/>
  <c r="E1175" i="14"/>
  <c r="B1176" i="14"/>
  <c r="C1176" i="14"/>
  <c r="D1176" i="14"/>
  <c r="E1176" i="14"/>
  <c r="B1177" i="14"/>
  <c r="C1177" i="14"/>
  <c r="D1177" i="14"/>
  <c r="E1177" i="14"/>
  <c r="B1178" i="14"/>
  <c r="C1178" i="14"/>
  <c r="D1178" i="14"/>
  <c r="E1178" i="14"/>
  <c r="B1179" i="14"/>
  <c r="C1179" i="14"/>
  <c r="D1179" i="14"/>
  <c r="E1179" i="14"/>
  <c r="B1180" i="14"/>
  <c r="C1180" i="14"/>
  <c r="D1180" i="14"/>
  <c r="E1180" i="14"/>
  <c r="B1181" i="14"/>
  <c r="C1181" i="14"/>
  <c r="D1181" i="14"/>
  <c r="E1181" i="14"/>
  <c r="B1182" i="14"/>
  <c r="C1182" i="14"/>
  <c r="D1182" i="14"/>
  <c r="E1182" i="14"/>
  <c r="B1183" i="14"/>
  <c r="C1183" i="14"/>
  <c r="D1183" i="14"/>
  <c r="E1183" i="14"/>
  <c r="B1184" i="14"/>
  <c r="C1184" i="14"/>
  <c r="D1184" i="14"/>
  <c r="E1184" i="14"/>
  <c r="B1185" i="14"/>
  <c r="C1185" i="14"/>
  <c r="D1185" i="14"/>
  <c r="E1185" i="14"/>
  <c r="B1186" i="14"/>
  <c r="C1186" i="14"/>
  <c r="D1186" i="14"/>
  <c r="E1186" i="14"/>
  <c r="B1187" i="14"/>
  <c r="C1187" i="14"/>
  <c r="D1187" i="14"/>
  <c r="E1187" i="14"/>
  <c r="B1188" i="14"/>
  <c r="C1188" i="14"/>
  <c r="D1188" i="14"/>
  <c r="E1188" i="14"/>
  <c r="B1189" i="14"/>
  <c r="C1189" i="14"/>
  <c r="D1189" i="14"/>
  <c r="E1189" i="14"/>
  <c r="B1190" i="14"/>
  <c r="C1190" i="14"/>
  <c r="D1190" i="14"/>
  <c r="E1190" i="14"/>
  <c r="B1191" i="14"/>
  <c r="C1191" i="14"/>
  <c r="D1191" i="14"/>
  <c r="E1191" i="14"/>
  <c r="B1192" i="14"/>
  <c r="C1192" i="14"/>
  <c r="D1192" i="14"/>
  <c r="E1192" i="14"/>
  <c r="B1193" i="14"/>
  <c r="C1193" i="14"/>
  <c r="D1193" i="14"/>
  <c r="E1193" i="14"/>
  <c r="B1194" i="14"/>
  <c r="C1194" i="14"/>
  <c r="D1194" i="14"/>
  <c r="E1194" i="14"/>
  <c r="B1195" i="14"/>
  <c r="C1195" i="14"/>
  <c r="D1195" i="14"/>
  <c r="E1195" i="14"/>
  <c r="B1196" i="14"/>
  <c r="C1196" i="14"/>
  <c r="D1196" i="14"/>
  <c r="E1196" i="14"/>
  <c r="B1197" i="14"/>
  <c r="C1197" i="14"/>
  <c r="D1197" i="14"/>
  <c r="E1197" i="14"/>
  <c r="B1198" i="14"/>
  <c r="C1198" i="14"/>
  <c r="D1198" i="14"/>
  <c r="E1198" i="14"/>
  <c r="B1199" i="14"/>
  <c r="C1199" i="14"/>
  <c r="D1199" i="14"/>
  <c r="E1199" i="14"/>
  <c r="B1200" i="14"/>
  <c r="C1200" i="14"/>
  <c r="D1200" i="14"/>
  <c r="E1200" i="14"/>
  <c r="B1201" i="14"/>
  <c r="C1201" i="14"/>
  <c r="D1201" i="14"/>
  <c r="E1201" i="14"/>
  <c r="B1202" i="14"/>
  <c r="C1202" i="14"/>
  <c r="D1202" i="14"/>
  <c r="E1202" i="14"/>
  <c r="B1203" i="14"/>
  <c r="C1203" i="14"/>
  <c r="D1203" i="14"/>
  <c r="E1203" i="14"/>
  <c r="B1204" i="14"/>
  <c r="C1204" i="14"/>
  <c r="D1204" i="14"/>
  <c r="E1204" i="14"/>
  <c r="B1205" i="14"/>
  <c r="C1205" i="14"/>
  <c r="D1205" i="14"/>
  <c r="E1205" i="14"/>
  <c r="B1206" i="14"/>
  <c r="C1206" i="14"/>
  <c r="D1206" i="14"/>
  <c r="E1206" i="14"/>
  <c r="B1207" i="14"/>
  <c r="C1207" i="14"/>
  <c r="D1207" i="14"/>
  <c r="E1207" i="14"/>
  <c r="B1208" i="14"/>
  <c r="C1208" i="14"/>
  <c r="D1208" i="14"/>
  <c r="E1208" i="14"/>
  <c r="B1209" i="14"/>
  <c r="C1209" i="14"/>
  <c r="D1209" i="14"/>
  <c r="E1209" i="14"/>
  <c r="B1210" i="14"/>
  <c r="C1210" i="14"/>
  <c r="D1210" i="14"/>
  <c r="E1210" i="14"/>
  <c r="B1211" i="14"/>
  <c r="C1211" i="14"/>
  <c r="D1211" i="14"/>
  <c r="E1211" i="14"/>
  <c r="B1212" i="14"/>
  <c r="C1212" i="14"/>
  <c r="D1212" i="14"/>
  <c r="E1212" i="14"/>
  <c r="B1213" i="14"/>
  <c r="C1213" i="14"/>
  <c r="D1213" i="14"/>
  <c r="E1213" i="14"/>
  <c r="B1214" i="14"/>
  <c r="C1214" i="14"/>
  <c r="D1214" i="14"/>
  <c r="E1214" i="14"/>
  <c r="B1215" i="14"/>
  <c r="C1215" i="14"/>
  <c r="D1215" i="14"/>
  <c r="E1215" i="14"/>
  <c r="B1216" i="14"/>
  <c r="C1216" i="14"/>
  <c r="D1216" i="14"/>
  <c r="E1216" i="14"/>
  <c r="B1217" i="14"/>
  <c r="C1217" i="14"/>
  <c r="D1217" i="14"/>
  <c r="E1217" i="14"/>
  <c r="B1218" i="14"/>
  <c r="C1218" i="14"/>
  <c r="D1218" i="14"/>
  <c r="E1218" i="14"/>
  <c r="B1219" i="14"/>
  <c r="C1219" i="14"/>
  <c r="D1219" i="14"/>
  <c r="E1219" i="14"/>
  <c r="B1220" i="14"/>
  <c r="C1220" i="14"/>
  <c r="D1220" i="14"/>
  <c r="E1220" i="14"/>
  <c r="B1221" i="14"/>
  <c r="C1221" i="14"/>
  <c r="D1221" i="14"/>
  <c r="E1221" i="14"/>
  <c r="B1222" i="14"/>
  <c r="C1222" i="14"/>
  <c r="D1222" i="14"/>
  <c r="E1222" i="14"/>
  <c r="B1223" i="14"/>
  <c r="C1223" i="14"/>
  <c r="D1223" i="14"/>
  <c r="E1223" i="14"/>
  <c r="B1224" i="14"/>
  <c r="C1224" i="14"/>
  <c r="D1224" i="14"/>
  <c r="E1224" i="14"/>
  <c r="B1225" i="14"/>
  <c r="C1225" i="14"/>
  <c r="D1225" i="14"/>
  <c r="E1225" i="14"/>
  <c r="B1226" i="14"/>
  <c r="C1226" i="14"/>
  <c r="D1226" i="14"/>
  <c r="E1226" i="14"/>
  <c r="B1227" i="14"/>
  <c r="C1227" i="14"/>
  <c r="D1227" i="14"/>
  <c r="E1227" i="14"/>
  <c r="B1228" i="14"/>
  <c r="C1228" i="14"/>
  <c r="D1228" i="14"/>
  <c r="E1228" i="14"/>
  <c r="B1229" i="14"/>
  <c r="C1229" i="14"/>
  <c r="D1229" i="14"/>
  <c r="E1229" i="14"/>
  <c r="B1230" i="14"/>
  <c r="C1230" i="14"/>
  <c r="D1230" i="14"/>
  <c r="E1230" i="14"/>
  <c r="B1231" i="14"/>
  <c r="C1231" i="14"/>
  <c r="D1231" i="14"/>
  <c r="E1231" i="14"/>
  <c r="B1232" i="14"/>
  <c r="C1232" i="14"/>
  <c r="D1232" i="14"/>
  <c r="E1232" i="14"/>
  <c r="B1233" i="14"/>
  <c r="C1233" i="14"/>
  <c r="D1233" i="14"/>
  <c r="E1233" i="14"/>
  <c r="B1234" i="14"/>
  <c r="C1234" i="14"/>
  <c r="D1234" i="14"/>
  <c r="E1234" i="14"/>
  <c r="B1235" i="14"/>
  <c r="C1235" i="14"/>
  <c r="D1235" i="14"/>
  <c r="E1235" i="14"/>
  <c r="B1236" i="14"/>
  <c r="C1236" i="14"/>
  <c r="D1236" i="14"/>
  <c r="E1236" i="14"/>
  <c r="B1237" i="14"/>
  <c r="C1237" i="14"/>
  <c r="D1237" i="14"/>
  <c r="E1237" i="14"/>
  <c r="B1238" i="14"/>
  <c r="C1238" i="14"/>
  <c r="D1238" i="14"/>
  <c r="E1238" i="14"/>
  <c r="B1239" i="14"/>
  <c r="C1239" i="14"/>
  <c r="D1239" i="14"/>
  <c r="E1239" i="14"/>
  <c r="B1240" i="14"/>
  <c r="C1240" i="14"/>
  <c r="D1240" i="14"/>
  <c r="E1240" i="14"/>
  <c r="B1241" i="14"/>
  <c r="C1241" i="14"/>
  <c r="D1241" i="14"/>
  <c r="E1241" i="14"/>
  <c r="B1242" i="14"/>
  <c r="C1242" i="14"/>
  <c r="D1242" i="14"/>
  <c r="E1242" i="14"/>
  <c r="B1243" i="14"/>
  <c r="C1243" i="14"/>
  <c r="D1243" i="14"/>
  <c r="E1243" i="14"/>
  <c r="B1244" i="14"/>
  <c r="C1244" i="14"/>
  <c r="D1244" i="14"/>
  <c r="E1244" i="14"/>
  <c r="B1245" i="14"/>
  <c r="C1245" i="14"/>
  <c r="D1245" i="14"/>
  <c r="E1245" i="14"/>
  <c r="B1246" i="14"/>
  <c r="C1246" i="14"/>
  <c r="D1246" i="14"/>
  <c r="E1246" i="14"/>
  <c r="B1247" i="14"/>
  <c r="C1247" i="14"/>
  <c r="D1247" i="14"/>
  <c r="E1247" i="14"/>
  <c r="B1248" i="14"/>
  <c r="C1248" i="14"/>
  <c r="D1248" i="14"/>
  <c r="E1248" i="14"/>
  <c r="B1249" i="14"/>
  <c r="C1249" i="14"/>
  <c r="D1249" i="14"/>
  <c r="E1249" i="14"/>
  <c r="B1250" i="14"/>
  <c r="C1250" i="14"/>
  <c r="D1250" i="14"/>
  <c r="E1250" i="14"/>
  <c r="B1251" i="14"/>
  <c r="C1251" i="14"/>
  <c r="D1251" i="14"/>
  <c r="E1251" i="14"/>
  <c r="B1252" i="14"/>
  <c r="C1252" i="14"/>
  <c r="D1252" i="14"/>
  <c r="E1252" i="14"/>
  <c r="B1253" i="14"/>
  <c r="C1253" i="14"/>
  <c r="D1253" i="14"/>
  <c r="E1253" i="14"/>
  <c r="B1254" i="14"/>
  <c r="C1254" i="14"/>
  <c r="D1254" i="14"/>
  <c r="E1254" i="14"/>
  <c r="B1255" i="14"/>
  <c r="C1255" i="14"/>
  <c r="D1255" i="14"/>
  <c r="E1255" i="14"/>
  <c r="J205" i="4"/>
  <c r="J206" i="4"/>
  <c r="J207" i="4"/>
  <c r="J208" i="4"/>
  <c r="J209" i="4"/>
  <c r="J210" i="4"/>
  <c r="J211" i="4"/>
  <c r="J212" i="4"/>
  <c r="J213" i="4"/>
  <c r="J214" i="4"/>
  <c r="J215" i="4"/>
  <c r="J216" i="4"/>
  <c r="J217" i="4"/>
  <c r="J218" i="4"/>
  <c r="J219" i="4"/>
  <c r="J220" i="4"/>
  <c r="J221" i="4"/>
  <c r="G205" i="4"/>
  <c r="G206" i="4"/>
  <c r="G207" i="4"/>
  <c r="G208" i="4"/>
  <c r="G209" i="4"/>
  <c r="G210" i="4"/>
  <c r="G211" i="4"/>
  <c r="G212" i="4"/>
  <c r="G213" i="4"/>
  <c r="G214" i="4"/>
  <c r="G215" i="4"/>
  <c r="G216" i="4"/>
  <c r="G217" i="4"/>
  <c r="G218" i="4"/>
  <c r="G219" i="4"/>
  <c r="G220" i="4"/>
  <c r="G221" i="4"/>
  <c r="B205" i="4"/>
  <c r="C205" i="4"/>
  <c r="D205" i="4"/>
  <c r="E205" i="4"/>
  <c r="B206" i="4"/>
  <c r="C206" i="4"/>
  <c r="D206" i="4"/>
  <c r="E206" i="4"/>
  <c r="B207" i="4"/>
  <c r="C207" i="4"/>
  <c r="D207" i="4"/>
  <c r="E207" i="4"/>
  <c r="B208" i="4"/>
  <c r="C208" i="4"/>
  <c r="D208" i="4"/>
  <c r="E208" i="4"/>
  <c r="B209" i="4"/>
  <c r="C209" i="4"/>
  <c r="D209" i="4"/>
  <c r="E209" i="4"/>
  <c r="B210" i="4"/>
  <c r="C210" i="4"/>
  <c r="D210" i="4"/>
  <c r="E210" i="4"/>
  <c r="B211" i="4"/>
  <c r="C211" i="4"/>
  <c r="D211" i="4"/>
  <c r="E211" i="4"/>
  <c r="B212" i="4"/>
  <c r="C212" i="4"/>
  <c r="D212" i="4"/>
  <c r="E212" i="4"/>
  <c r="B213" i="4"/>
  <c r="C213" i="4"/>
  <c r="D213" i="4"/>
  <c r="E213" i="4"/>
  <c r="B214" i="4"/>
  <c r="C214" i="4"/>
  <c r="D214" i="4"/>
  <c r="E214" i="4"/>
  <c r="B215" i="4"/>
  <c r="C215" i="4"/>
  <c r="D215" i="4"/>
  <c r="E215" i="4"/>
  <c r="B216" i="4"/>
  <c r="C216" i="4"/>
  <c r="D216" i="4"/>
  <c r="E216" i="4"/>
  <c r="B217" i="4"/>
  <c r="C217" i="4"/>
  <c r="D217" i="4"/>
  <c r="E217" i="4"/>
  <c r="B218" i="4"/>
  <c r="C218" i="4"/>
  <c r="D218" i="4"/>
  <c r="E218" i="4"/>
  <c r="B219" i="4"/>
  <c r="C219" i="4"/>
  <c r="D219" i="4"/>
  <c r="E219" i="4"/>
  <c r="B220" i="4"/>
  <c r="C220" i="4"/>
  <c r="D220" i="4"/>
  <c r="E220" i="4"/>
  <c r="B221" i="4"/>
  <c r="C221" i="4"/>
  <c r="D221" i="4"/>
  <c r="E221" i="4"/>
  <c r="B11331" i="17"/>
  <c r="C11331" i="17"/>
  <c r="D11331" i="17"/>
  <c r="E11331" i="17"/>
  <c r="F11331" i="17"/>
  <c r="B11332" i="17"/>
  <c r="C11332" i="17"/>
  <c r="D11332" i="17"/>
  <c r="E11332" i="17"/>
  <c r="F11332" i="17"/>
  <c r="B11333" i="17"/>
  <c r="C11333" i="17"/>
  <c r="D11333" i="17"/>
  <c r="E11333" i="17"/>
  <c r="F11333" i="17"/>
  <c r="B11334" i="17"/>
  <c r="C11334" i="17"/>
  <c r="D11334" i="17"/>
  <c r="E11334" i="17"/>
  <c r="F11334" i="17"/>
  <c r="B11335" i="17"/>
  <c r="C11335" i="17"/>
  <c r="D11335" i="17"/>
  <c r="E11335" i="17"/>
  <c r="F11335" i="17"/>
  <c r="B11336" i="17"/>
  <c r="C11336" i="17"/>
  <c r="D11336" i="17"/>
  <c r="E11336" i="17"/>
  <c r="F11336" i="17"/>
  <c r="B11337" i="17"/>
  <c r="C11337" i="17"/>
  <c r="D11337" i="17"/>
  <c r="E11337" i="17"/>
  <c r="F11337" i="17"/>
  <c r="B11338" i="17"/>
  <c r="C11338" i="17"/>
  <c r="D11338" i="17"/>
  <c r="E11338" i="17"/>
  <c r="F11338" i="17"/>
  <c r="B11339" i="17"/>
  <c r="C11339" i="17"/>
  <c r="D11339" i="17"/>
  <c r="E11339" i="17"/>
  <c r="F11339" i="17"/>
  <c r="B11340" i="17"/>
  <c r="C11340" i="17"/>
  <c r="D11340" i="17"/>
  <c r="E11340" i="17"/>
  <c r="F11340" i="17"/>
  <c r="B11341" i="17"/>
  <c r="C11341" i="17"/>
  <c r="D11341" i="17"/>
  <c r="E11341" i="17"/>
  <c r="F11341" i="17"/>
  <c r="B11342" i="17"/>
  <c r="C11342" i="17"/>
  <c r="D11342" i="17"/>
  <c r="E11342" i="17"/>
  <c r="F11342" i="17"/>
  <c r="B11343" i="17"/>
  <c r="C11343" i="17"/>
  <c r="D11343" i="17"/>
  <c r="E11343" i="17"/>
  <c r="F11343" i="17"/>
  <c r="B11344" i="17"/>
  <c r="C11344" i="17"/>
  <c r="D11344" i="17"/>
  <c r="E11344" i="17"/>
  <c r="F11344" i="17"/>
  <c r="B11345" i="17"/>
  <c r="C11345" i="17"/>
  <c r="D11345" i="17"/>
  <c r="E11345" i="17"/>
  <c r="F11345" i="17"/>
  <c r="B11346" i="17"/>
  <c r="C11346" i="17"/>
  <c r="D11346" i="17"/>
  <c r="E11346" i="17"/>
  <c r="F11346" i="17"/>
  <c r="B11347" i="17"/>
  <c r="C11347" i="17"/>
  <c r="D11347" i="17"/>
  <c r="E11347" i="17"/>
  <c r="F11347" i="17"/>
  <c r="B11348" i="17"/>
  <c r="C11348" i="17"/>
  <c r="D11348" i="17"/>
  <c r="E11348" i="17"/>
  <c r="F11348" i="17"/>
  <c r="B11349" i="17"/>
  <c r="C11349" i="17"/>
  <c r="D11349" i="17"/>
  <c r="E11349" i="17"/>
  <c r="F11349" i="17"/>
  <c r="B11350" i="17"/>
  <c r="C11350" i="17"/>
  <c r="D11350" i="17"/>
  <c r="E11350" i="17"/>
  <c r="F11350" i="17"/>
  <c r="B11351" i="17"/>
  <c r="C11351" i="17"/>
  <c r="D11351" i="17"/>
  <c r="E11351" i="17"/>
  <c r="F11351" i="17"/>
  <c r="B11352" i="17"/>
  <c r="C11352" i="17"/>
  <c r="D11352" i="17"/>
  <c r="E11352" i="17"/>
  <c r="F11352" i="17"/>
  <c r="B11353" i="17"/>
  <c r="C11353" i="17"/>
  <c r="D11353" i="17"/>
  <c r="E11353" i="17"/>
  <c r="F11353" i="17"/>
  <c r="B11354" i="17"/>
  <c r="C11354" i="17"/>
  <c r="D11354" i="17"/>
  <c r="E11354" i="17"/>
  <c r="F11354" i="17"/>
  <c r="B11355" i="17"/>
  <c r="C11355" i="17"/>
  <c r="D11355" i="17"/>
  <c r="E11355" i="17"/>
  <c r="F11355" i="17"/>
  <c r="B11356" i="17"/>
  <c r="C11356" i="17"/>
  <c r="D11356" i="17"/>
  <c r="E11356" i="17"/>
  <c r="F11356" i="17"/>
  <c r="B11357" i="17"/>
  <c r="C11357" i="17"/>
  <c r="D11357" i="17"/>
  <c r="E11357" i="17"/>
  <c r="F11357" i="17"/>
  <c r="B11358" i="17"/>
  <c r="C11358" i="17"/>
  <c r="D11358" i="17"/>
  <c r="E11358" i="17"/>
  <c r="F11358" i="17"/>
  <c r="B11359" i="17"/>
  <c r="C11359" i="17"/>
  <c r="D11359" i="17"/>
  <c r="E11359" i="17"/>
  <c r="F11359" i="17"/>
  <c r="B11360" i="17"/>
  <c r="C11360" i="17"/>
  <c r="D11360" i="17"/>
  <c r="E11360" i="17"/>
  <c r="F11360" i="17"/>
  <c r="B11361" i="17"/>
  <c r="C11361" i="17"/>
  <c r="D11361" i="17"/>
  <c r="E11361" i="17"/>
  <c r="F11361" i="17"/>
  <c r="B11362" i="17"/>
  <c r="C11362" i="17"/>
  <c r="D11362" i="17"/>
  <c r="E11362" i="17"/>
  <c r="F11362" i="17"/>
  <c r="B11363" i="17"/>
  <c r="C11363" i="17"/>
  <c r="D11363" i="17"/>
  <c r="E11363" i="17"/>
  <c r="F11363" i="17"/>
  <c r="B11364" i="17"/>
  <c r="C11364" i="17"/>
  <c r="D11364" i="17"/>
  <c r="E11364" i="17"/>
  <c r="F11364" i="17"/>
  <c r="B11365" i="17"/>
  <c r="C11365" i="17"/>
  <c r="D11365" i="17"/>
  <c r="E11365" i="17"/>
  <c r="F11365" i="17"/>
  <c r="B11366" i="17"/>
  <c r="C11366" i="17"/>
  <c r="D11366" i="17"/>
  <c r="E11366" i="17"/>
  <c r="F11366" i="17"/>
  <c r="B11367" i="17"/>
  <c r="C11367" i="17"/>
  <c r="D11367" i="17"/>
  <c r="E11367" i="17"/>
  <c r="F11367" i="17"/>
  <c r="B11368" i="17"/>
  <c r="C11368" i="17"/>
  <c r="D11368" i="17"/>
  <c r="E11368" i="17"/>
  <c r="F11368" i="17"/>
  <c r="B11369" i="17"/>
  <c r="C11369" i="17"/>
  <c r="D11369" i="17"/>
  <c r="E11369" i="17"/>
  <c r="F11369" i="17"/>
  <c r="B11370" i="17"/>
  <c r="C11370" i="17"/>
  <c r="D11370" i="17"/>
  <c r="E11370" i="17"/>
  <c r="F11370" i="17"/>
  <c r="B11371" i="17"/>
  <c r="C11371" i="17"/>
  <c r="D11371" i="17"/>
  <c r="E11371" i="17"/>
  <c r="F11371" i="17"/>
  <c r="B11372" i="17"/>
  <c r="C11372" i="17"/>
  <c r="D11372" i="17"/>
  <c r="E11372" i="17"/>
  <c r="F11372" i="17"/>
  <c r="B11373" i="17"/>
  <c r="C11373" i="17"/>
  <c r="D11373" i="17"/>
  <c r="E11373" i="17"/>
  <c r="F11373" i="17"/>
  <c r="B11374" i="17"/>
  <c r="C11374" i="17"/>
  <c r="D11374" i="17"/>
  <c r="E11374" i="17"/>
  <c r="F11374" i="17"/>
  <c r="B11375" i="17"/>
  <c r="C11375" i="17"/>
  <c r="D11375" i="17"/>
  <c r="E11375" i="17"/>
  <c r="F11375" i="17"/>
  <c r="B11376" i="17"/>
  <c r="C11376" i="17"/>
  <c r="D11376" i="17"/>
  <c r="E11376" i="17"/>
  <c r="F11376" i="17"/>
  <c r="B11377" i="17"/>
  <c r="C11377" i="17"/>
  <c r="D11377" i="17"/>
  <c r="E11377" i="17"/>
  <c r="F11377" i="17"/>
  <c r="B11378" i="17"/>
  <c r="C11378" i="17"/>
  <c r="D11378" i="17"/>
  <c r="E11378" i="17"/>
  <c r="F11378" i="17"/>
  <c r="B11379" i="17"/>
  <c r="C11379" i="17"/>
  <c r="D11379" i="17"/>
  <c r="E11379" i="17"/>
  <c r="F11379" i="17"/>
  <c r="B11380" i="17"/>
  <c r="C11380" i="17"/>
  <c r="D11380" i="17"/>
  <c r="E11380" i="17"/>
  <c r="F11380" i="17"/>
  <c r="B11381" i="17"/>
  <c r="C11381" i="17"/>
  <c r="D11381" i="17"/>
  <c r="E11381" i="17"/>
  <c r="F11381" i="17"/>
  <c r="B11382" i="17"/>
  <c r="C11382" i="17"/>
  <c r="D11382" i="17"/>
  <c r="E11382" i="17"/>
  <c r="F11382" i="17"/>
  <c r="B11383" i="17"/>
  <c r="C11383" i="17"/>
  <c r="D11383" i="17"/>
  <c r="E11383" i="17"/>
  <c r="F11383" i="17"/>
  <c r="B11384" i="17"/>
  <c r="C11384" i="17"/>
  <c r="D11384" i="17"/>
  <c r="E11384" i="17"/>
  <c r="F11384" i="17"/>
  <c r="B11385" i="17"/>
  <c r="C11385" i="17"/>
  <c r="D11385" i="17"/>
  <c r="E11385" i="17"/>
  <c r="F11385" i="17"/>
  <c r="B11386" i="17"/>
  <c r="C11386" i="17"/>
  <c r="D11386" i="17"/>
  <c r="E11386" i="17"/>
  <c r="F11386" i="17"/>
  <c r="B11387" i="17"/>
  <c r="C11387" i="17"/>
  <c r="D11387" i="17"/>
  <c r="E11387" i="17"/>
  <c r="F11387" i="17"/>
  <c r="B11388" i="17"/>
  <c r="C11388" i="17"/>
  <c r="D11388" i="17"/>
  <c r="E11388" i="17"/>
  <c r="F11388" i="17"/>
  <c r="B11389" i="17"/>
  <c r="C11389" i="17"/>
  <c r="D11389" i="17"/>
  <c r="E11389" i="17"/>
  <c r="F11389" i="17"/>
  <c r="B11390" i="17"/>
  <c r="C11390" i="17"/>
  <c r="D11390" i="17"/>
  <c r="E11390" i="17"/>
  <c r="F11390" i="17"/>
  <c r="B11391" i="17"/>
  <c r="C11391" i="17"/>
  <c r="D11391" i="17"/>
  <c r="E11391" i="17"/>
  <c r="F11391" i="17"/>
  <c r="B11392" i="17"/>
  <c r="C11392" i="17"/>
  <c r="D11392" i="17"/>
  <c r="E11392" i="17"/>
  <c r="F11392" i="17"/>
  <c r="B11393" i="17"/>
  <c r="C11393" i="17"/>
  <c r="D11393" i="17"/>
  <c r="E11393" i="17"/>
  <c r="F11393" i="17"/>
  <c r="B11394" i="17"/>
  <c r="C11394" i="17"/>
  <c r="D11394" i="17"/>
  <c r="E11394" i="17"/>
  <c r="F11394" i="17"/>
  <c r="B11395" i="17"/>
  <c r="C11395" i="17"/>
  <c r="D11395" i="17"/>
  <c r="E11395" i="17"/>
  <c r="F11395" i="17"/>
  <c r="B11396" i="17"/>
  <c r="C11396" i="17"/>
  <c r="D11396" i="17"/>
  <c r="E11396" i="17"/>
  <c r="F11396" i="17"/>
  <c r="B11397" i="17"/>
  <c r="C11397" i="17"/>
  <c r="D11397" i="17"/>
  <c r="E11397" i="17"/>
  <c r="F11397" i="17"/>
  <c r="B11398" i="17"/>
  <c r="C11398" i="17"/>
  <c r="D11398" i="17"/>
  <c r="E11398" i="17"/>
  <c r="F11398" i="17"/>
  <c r="B11399" i="17"/>
  <c r="C11399" i="17"/>
  <c r="D11399" i="17"/>
  <c r="E11399" i="17"/>
  <c r="F11399" i="17"/>
  <c r="B11400" i="17"/>
  <c r="C11400" i="17"/>
  <c r="D11400" i="17"/>
  <c r="E11400" i="17"/>
  <c r="F11400" i="17"/>
  <c r="B11401" i="17"/>
  <c r="C11401" i="17"/>
  <c r="D11401" i="17"/>
  <c r="E11401" i="17"/>
  <c r="F11401" i="17"/>
  <c r="B11402" i="17"/>
  <c r="C11402" i="17"/>
  <c r="D11402" i="17"/>
  <c r="E11402" i="17"/>
  <c r="F11402" i="17"/>
  <c r="B11403" i="17"/>
  <c r="C11403" i="17"/>
  <c r="D11403" i="17"/>
  <c r="E11403" i="17"/>
  <c r="F11403" i="17"/>
  <c r="B11404" i="17"/>
  <c r="C11404" i="17"/>
  <c r="D11404" i="17"/>
  <c r="E11404" i="17"/>
  <c r="F11404" i="17"/>
  <c r="B11405" i="17"/>
  <c r="C11405" i="17"/>
  <c r="D11405" i="17"/>
  <c r="E11405" i="17"/>
  <c r="F11405" i="17"/>
  <c r="B11406" i="17"/>
  <c r="C11406" i="17"/>
  <c r="D11406" i="17"/>
  <c r="E11406" i="17"/>
  <c r="F11406" i="17"/>
  <c r="B11407" i="17"/>
  <c r="C11407" i="17"/>
  <c r="D11407" i="17"/>
  <c r="E11407" i="17"/>
  <c r="F11407" i="17"/>
  <c r="B11408" i="17"/>
  <c r="C11408" i="17"/>
  <c r="D11408" i="17"/>
  <c r="E11408" i="17"/>
  <c r="F11408" i="17"/>
  <c r="B11409" i="17"/>
  <c r="C11409" i="17"/>
  <c r="D11409" i="17"/>
  <c r="E11409" i="17"/>
  <c r="F11409" i="17"/>
  <c r="B11410" i="17"/>
  <c r="C11410" i="17"/>
  <c r="D11410" i="17"/>
  <c r="E11410" i="17"/>
  <c r="F11410" i="17"/>
  <c r="B11411" i="17"/>
  <c r="C11411" i="17"/>
  <c r="D11411" i="17"/>
  <c r="E11411" i="17"/>
  <c r="F11411" i="17"/>
  <c r="B11412" i="17"/>
  <c r="C11412" i="17"/>
  <c r="D11412" i="17"/>
  <c r="E11412" i="17"/>
  <c r="F11412" i="17"/>
  <c r="B11413" i="17"/>
  <c r="C11413" i="17"/>
  <c r="D11413" i="17"/>
  <c r="E11413" i="17"/>
  <c r="F11413" i="17"/>
  <c r="B11414" i="17"/>
  <c r="C11414" i="17"/>
  <c r="D11414" i="17"/>
  <c r="E11414" i="17"/>
  <c r="F11414" i="17"/>
  <c r="B11415" i="17"/>
  <c r="C11415" i="17"/>
  <c r="D11415" i="17"/>
  <c r="E11415" i="17"/>
  <c r="F11415" i="17"/>
  <c r="B11416" i="17"/>
  <c r="C11416" i="17"/>
  <c r="D11416" i="17"/>
  <c r="E11416" i="17"/>
  <c r="F11416" i="17"/>
  <c r="B11417" i="17"/>
  <c r="C11417" i="17"/>
  <c r="D11417" i="17"/>
  <c r="E11417" i="17"/>
  <c r="F11417" i="17"/>
  <c r="B11418" i="17"/>
  <c r="C11418" i="17"/>
  <c r="D11418" i="17"/>
  <c r="E11418" i="17"/>
  <c r="F11418" i="17"/>
  <c r="B11419" i="17"/>
  <c r="C11419" i="17"/>
  <c r="D11419" i="17"/>
  <c r="E11419" i="17"/>
  <c r="F11419" i="17"/>
  <c r="B11420" i="17"/>
  <c r="C11420" i="17"/>
  <c r="D11420" i="17"/>
  <c r="E11420" i="17"/>
  <c r="F11420" i="17"/>
  <c r="B11421" i="17"/>
  <c r="C11421" i="17"/>
  <c r="D11421" i="17"/>
  <c r="E11421" i="17"/>
  <c r="F11421" i="17"/>
  <c r="B11422" i="17"/>
  <c r="C11422" i="17"/>
  <c r="D11422" i="17"/>
  <c r="E11422" i="17"/>
  <c r="F11422" i="17"/>
  <c r="B11423" i="17"/>
  <c r="C11423" i="17"/>
  <c r="D11423" i="17"/>
  <c r="E11423" i="17"/>
  <c r="F11423" i="17"/>
  <c r="B11424" i="17"/>
  <c r="C11424" i="17"/>
  <c r="D11424" i="17"/>
  <c r="E11424" i="17"/>
  <c r="F11424" i="17"/>
  <c r="B11425" i="17"/>
  <c r="C11425" i="17"/>
  <c r="D11425" i="17"/>
  <c r="E11425" i="17"/>
  <c r="F11425" i="17"/>
  <c r="B11426" i="17"/>
  <c r="C11426" i="17"/>
  <c r="D11426" i="17"/>
  <c r="E11426" i="17"/>
  <c r="F11426" i="17"/>
  <c r="B11427" i="17"/>
  <c r="C11427" i="17"/>
  <c r="D11427" i="17"/>
  <c r="E11427" i="17"/>
  <c r="F11427" i="17"/>
  <c r="B11428" i="17"/>
  <c r="C11428" i="17"/>
  <c r="D11428" i="17"/>
  <c r="E11428" i="17"/>
  <c r="F11428" i="17"/>
  <c r="B11429" i="17"/>
  <c r="C11429" i="17"/>
  <c r="D11429" i="17"/>
  <c r="E11429" i="17"/>
  <c r="F11429" i="17"/>
  <c r="B11430" i="17"/>
  <c r="C11430" i="17"/>
  <c r="D11430" i="17"/>
  <c r="E11430" i="17"/>
  <c r="F11430" i="17"/>
  <c r="B11431" i="17"/>
  <c r="C11431" i="17"/>
  <c r="D11431" i="17"/>
  <c r="E11431" i="17"/>
  <c r="F11431" i="17"/>
  <c r="B11432" i="17"/>
  <c r="C11432" i="17"/>
  <c r="D11432" i="17"/>
  <c r="E11432" i="17"/>
  <c r="F11432" i="17"/>
  <c r="B11433" i="17"/>
  <c r="C11433" i="17"/>
  <c r="D11433" i="17"/>
  <c r="E11433" i="17"/>
  <c r="F11433" i="17"/>
  <c r="B11434" i="17"/>
  <c r="C11434" i="17"/>
  <c r="D11434" i="17"/>
  <c r="E11434" i="17"/>
  <c r="F11434" i="17"/>
  <c r="B11435" i="17"/>
  <c r="C11435" i="17"/>
  <c r="D11435" i="17"/>
  <c r="E11435" i="17"/>
  <c r="F11435" i="17"/>
  <c r="B11436" i="17"/>
  <c r="C11436" i="17"/>
  <c r="D11436" i="17"/>
  <c r="E11436" i="17"/>
  <c r="F11436" i="17"/>
  <c r="B11437" i="17"/>
  <c r="C11437" i="17"/>
  <c r="D11437" i="17"/>
  <c r="E11437" i="17"/>
  <c r="F11437" i="17"/>
  <c r="B11438" i="17"/>
  <c r="C11438" i="17"/>
  <c r="D11438" i="17"/>
  <c r="E11438" i="17"/>
  <c r="F11438" i="17"/>
  <c r="B11439" i="17"/>
  <c r="C11439" i="17"/>
  <c r="D11439" i="17"/>
  <c r="E11439" i="17"/>
  <c r="F11439" i="17"/>
  <c r="B11440" i="17"/>
  <c r="C11440" i="17"/>
  <c r="D11440" i="17"/>
  <c r="E11440" i="17"/>
  <c r="F11440" i="17"/>
  <c r="B11441" i="17"/>
  <c r="C11441" i="17"/>
  <c r="D11441" i="17"/>
  <c r="E11441" i="17"/>
  <c r="F11441" i="17"/>
  <c r="B11442" i="17"/>
  <c r="C11442" i="17"/>
  <c r="D11442" i="17"/>
  <c r="E11442" i="17"/>
  <c r="F11442" i="17"/>
  <c r="B11443" i="17"/>
  <c r="C11443" i="17"/>
  <c r="D11443" i="17"/>
  <c r="E11443" i="17"/>
  <c r="F11443" i="17"/>
  <c r="B11444" i="17"/>
  <c r="C11444" i="17"/>
  <c r="D11444" i="17"/>
  <c r="E11444" i="17"/>
  <c r="F11444" i="17"/>
  <c r="B11445" i="17"/>
  <c r="C11445" i="17"/>
  <c r="D11445" i="17"/>
  <c r="E11445" i="17"/>
  <c r="F11445" i="17"/>
  <c r="B11446" i="17"/>
  <c r="C11446" i="17"/>
  <c r="D11446" i="17"/>
  <c r="E11446" i="17"/>
  <c r="F11446" i="17"/>
  <c r="B11447" i="17"/>
  <c r="C11447" i="17"/>
  <c r="D11447" i="17"/>
  <c r="E11447" i="17"/>
  <c r="F11447" i="17"/>
  <c r="B11448" i="17"/>
  <c r="C11448" i="17"/>
  <c r="D11448" i="17"/>
  <c r="E11448" i="17"/>
  <c r="F11448" i="17"/>
  <c r="B11449" i="17"/>
  <c r="C11449" i="17"/>
  <c r="D11449" i="17"/>
  <c r="E11449" i="17"/>
  <c r="F11449" i="17"/>
  <c r="B11450" i="17"/>
  <c r="C11450" i="17"/>
  <c r="D11450" i="17"/>
  <c r="E11450" i="17"/>
  <c r="F11450" i="17"/>
  <c r="B11451" i="17"/>
  <c r="C11451" i="17"/>
  <c r="D11451" i="17"/>
  <c r="E11451" i="17"/>
  <c r="F11451" i="17"/>
  <c r="B11452" i="17"/>
  <c r="C11452" i="17"/>
  <c r="D11452" i="17"/>
  <c r="E11452" i="17"/>
  <c r="F11452" i="17"/>
  <c r="B11453" i="17"/>
  <c r="C11453" i="17"/>
  <c r="D11453" i="17"/>
  <c r="E11453" i="17"/>
  <c r="F11453" i="17"/>
  <c r="B11454" i="17"/>
  <c r="C11454" i="17"/>
  <c r="D11454" i="17"/>
  <c r="E11454" i="17"/>
  <c r="F11454" i="17"/>
  <c r="B11455" i="17"/>
  <c r="C11455" i="17"/>
  <c r="D11455" i="17"/>
  <c r="E11455" i="17"/>
  <c r="F11455" i="17"/>
  <c r="B11456" i="17"/>
  <c r="C11456" i="17"/>
  <c r="D11456" i="17"/>
  <c r="E11456" i="17"/>
  <c r="F11456" i="17"/>
  <c r="B11457" i="17"/>
  <c r="C11457" i="17"/>
  <c r="D11457" i="17"/>
  <c r="E11457" i="17"/>
  <c r="F11457" i="17"/>
  <c r="B11458" i="17"/>
  <c r="C11458" i="17"/>
  <c r="D11458" i="17"/>
  <c r="E11458" i="17"/>
  <c r="F11458" i="17"/>
  <c r="B11459" i="17"/>
  <c r="C11459" i="17"/>
  <c r="D11459" i="17"/>
  <c r="E11459" i="17"/>
  <c r="F11459" i="17"/>
  <c r="B11460" i="17"/>
  <c r="C11460" i="17"/>
  <c r="D11460" i="17"/>
  <c r="E11460" i="17"/>
  <c r="F11460" i="17"/>
  <c r="B11461" i="17"/>
  <c r="C11461" i="17"/>
  <c r="D11461" i="17"/>
  <c r="E11461" i="17"/>
  <c r="F11461" i="17"/>
  <c r="B11462" i="17"/>
  <c r="C11462" i="17"/>
  <c r="D11462" i="17"/>
  <c r="E11462" i="17"/>
  <c r="F11462" i="17"/>
  <c r="B11463" i="17"/>
  <c r="C11463" i="17"/>
  <c r="D11463" i="17"/>
  <c r="E11463" i="17"/>
  <c r="F11463" i="17"/>
  <c r="B11464" i="17"/>
  <c r="C11464" i="17"/>
  <c r="D11464" i="17"/>
  <c r="E11464" i="17"/>
  <c r="F11464" i="17"/>
  <c r="B11465" i="17"/>
  <c r="C11465" i="17"/>
  <c r="D11465" i="17"/>
  <c r="E11465" i="17"/>
  <c r="F11465" i="17"/>
  <c r="B11466" i="17"/>
  <c r="C11466" i="17"/>
  <c r="D11466" i="17"/>
  <c r="E11466" i="17"/>
  <c r="F11466" i="17"/>
  <c r="B11467" i="17"/>
  <c r="C11467" i="17"/>
  <c r="D11467" i="17"/>
  <c r="E11467" i="17"/>
  <c r="F11467" i="17"/>
  <c r="B11468" i="17"/>
  <c r="C11468" i="17"/>
  <c r="D11468" i="17"/>
  <c r="E11468" i="17"/>
  <c r="F11468" i="17"/>
  <c r="B11469" i="17"/>
  <c r="C11469" i="17"/>
  <c r="D11469" i="17"/>
  <c r="E11469" i="17"/>
  <c r="F11469" i="17"/>
  <c r="B11470" i="17"/>
  <c r="C11470" i="17"/>
  <c r="D11470" i="17"/>
  <c r="E11470" i="17"/>
  <c r="F11470" i="17"/>
  <c r="B11471" i="17"/>
  <c r="C11471" i="17"/>
  <c r="D11471" i="17"/>
  <c r="E11471" i="17"/>
  <c r="F11471" i="17"/>
  <c r="B11472" i="17"/>
  <c r="C11472" i="17"/>
  <c r="D11472" i="17"/>
  <c r="E11472" i="17"/>
  <c r="F11472" i="17"/>
  <c r="B11473" i="17"/>
  <c r="C11473" i="17"/>
  <c r="D11473" i="17"/>
  <c r="E11473" i="17"/>
  <c r="F11473" i="17"/>
  <c r="B11474" i="17"/>
  <c r="C11474" i="17"/>
  <c r="D11474" i="17"/>
  <c r="E11474" i="17"/>
  <c r="F11474" i="17"/>
  <c r="B11475" i="17"/>
  <c r="C11475" i="17"/>
  <c r="D11475" i="17"/>
  <c r="E11475" i="17"/>
  <c r="F11475" i="17"/>
  <c r="B11476" i="17"/>
  <c r="C11476" i="17"/>
  <c r="D11476" i="17"/>
  <c r="E11476" i="17"/>
  <c r="F11476" i="17"/>
  <c r="B11477" i="17"/>
  <c r="C11477" i="17"/>
  <c r="D11477" i="17"/>
  <c r="E11477" i="17"/>
  <c r="F11477" i="17"/>
  <c r="B11478" i="17"/>
  <c r="C11478" i="17"/>
  <c r="D11478" i="17"/>
  <c r="E11478" i="17"/>
  <c r="F11478" i="17"/>
  <c r="B11479" i="17"/>
  <c r="C11479" i="17"/>
  <c r="D11479" i="17"/>
  <c r="E11479" i="17"/>
  <c r="F11479" i="17"/>
  <c r="B11480" i="17"/>
  <c r="C11480" i="17"/>
  <c r="D11480" i="17"/>
  <c r="E11480" i="17"/>
  <c r="F11480" i="17"/>
  <c r="B11481" i="17"/>
  <c r="C11481" i="17"/>
  <c r="D11481" i="17"/>
  <c r="E11481" i="17"/>
  <c r="F11481" i="17"/>
  <c r="B11482" i="17"/>
  <c r="C11482" i="17"/>
  <c r="D11482" i="17"/>
  <c r="E11482" i="17"/>
  <c r="F11482" i="17"/>
  <c r="B11483" i="17"/>
  <c r="C11483" i="17"/>
  <c r="D11483" i="17"/>
  <c r="E11483" i="17"/>
  <c r="F11483" i="17"/>
  <c r="B11484" i="17"/>
  <c r="C11484" i="17"/>
  <c r="D11484" i="17"/>
  <c r="E11484" i="17"/>
  <c r="F11484" i="17"/>
  <c r="B11485" i="17"/>
  <c r="C11485" i="17"/>
  <c r="D11485" i="17"/>
  <c r="E11485" i="17"/>
  <c r="F11485" i="17"/>
  <c r="B11486" i="17"/>
  <c r="C11486" i="17"/>
  <c r="D11486" i="17"/>
  <c r="E11486" i="17"/>
  <c r="F11486" i="17"/>
  <c r="B11487" i="17"/>
  <c r="C11487" i="17"/>
  <c r="D11487" i="17"/>
  <c r="E11487" i="17"/>
  <c r="F11487" i="17"/>
  <c r="B11488" i="17"/>
  <c r="C11488" i="17"/>
  <c r="D11488" i="17"/>
  <c r="E11488" i="17"/>
  <c r="F11488" i="17"/>
  <c r="B11489" i="17"/>
  <c r="C11489" i="17"/>
  <c r="D11489" i="17"/>
  <c r="E11489" i="17"/>
  <c r="F11489" i="17"/>
  <c r="B11490" i="17"/>
  <c r="C11490" i="17"/>
  <c r="D11490" i="17"/>
  <c r="E11490" i="17"/>
  <c r="F11490" i="17"/>
  <c r="B11491" i="17"/>
  <c r="C11491" i="17"/>
  <c r="D11491" i="17"/>
  <c r="E11491" i="17"/>
  <c r="F11491" i="17"/>
  <c r="B11492" i="17"/>
  <c r="C11492" i="17"/>
  <c r="D11492" i="17"/>
  <c r="E11492" i="17"/>
  <c r="F11492" i="17"/>
  <c r="B11493" i="17"/>
  <c r="C11493" i="17"/>
  <c r="D11493" i="17"/>
  <c r="E11493" i="17"/>
  <c r="F11493" i="17"/>
  <c r="B11494" i="17"/>
  <c r="C11494" i="17"/>
  <c r="D11494" i="17"/>
  <c r="E11494" i="17"/>
  <c r="F11494" i="17"/>
  <c r="B11495" i="17"/>
  <c r="C11495" i="17"/>
  <c r="D11495" i="17"/>
  <c r="E11495" i="17"/>
  <c r="F11495" i="17"/>
  <c r="B11496" i="17"/>
  <c r="C11496" i="17"/>
  <c r="D11496" i="17"/>
  <c r="E11496" i="17"/>
  <c r="F11496" i="17"/>
  <c r="B11497" i="17"/>
  <c r="C11497" i="17"/>
  <c r="D11497" i="17"/>
  <c r="E11497" i="17"/>
  <c r="F11497" i="17"/>
  <c r="B11498" i="17"/>
  <c r="C11498" i="17"/>
  <c r="D11498" i="17"/>
  <c r="E11498" i="17"/>
  <c r="F11498" i="17"/>
  <c r="B11499" i="17"/>
  <c r="C11499" i="17"/>
  <c r="D11499" i="17"/>
  <c r="E11499" i="17"/>
  <c r="F11499" i="17"/>
  <c r="B11500" i="17"/>
  <c r="C11500" i="17"/>
  <c r="D11500" i="17"/>
  <c r="E11500" i="17"/>
  <c r="F11500" i="17"/>
  <c r="B11501" i="17"/>
  <c r="C11501" i="17"/>
  <c r="D11501" i="17"/>
  <c r="E11501" i="17"/>
  <c r="F11501" i="17"/>
  <c r="B11502" i="17"/>
  <c r="C11502" i="17"/>
  <c r="D11502" i="17"/>
  <c r="E11502" i="17"/>
  <c r="F11502" i="17"/>
  <c r="B11503" i="17"/>
  <c r="C11503" i="17"/>
  <c r="D11503" i="17"/>
  <c r="E11503" i="17"/>
  <c r="F11503" i="17"/>
  <c r="B11504" i="17"/>
  <c r="C11504" i="17"/>
  <c r="D11504" i="17"/>
  <c r="E11504" i="17"/>
  <c r="F11504" i="17"/>
  <c r="B11505" i="17"/>
  <c r="C11505" i="17"/>
  <c r="D11505" i="17"/>
  <c r="E11505" i="17"/>
  <c r="F11505" i="17"/>
  <c r="B11506" i="17"/>
  <c r="C11506" i="17"/>
  <c r="D11506" i="17"/>
  <c r="E11506" i="17"/>
  <c r="F11506" i="17"/>
  <c r="B11507" i="17"/>
  <c r="C11507" i="17"/>
  <c r="D11507" i="17"/>
  <c r="E11507" i="17"/>
  <c r="F11507" i="17"/>
  <c r="B11508" i="17"/>
  <c r="C11508" i="17"/>
  <c r="D11508" i="17"/>
  <c r="E11508" i="17"/>
  <c r="F11508" i="17"/>
  <c r="B11509" i="17"/>
  <c r="C11509" i="17"/>
  <c r="D11509" i="17"/>
  <c r="E11509" i="17"/>
  <c r="F11509" i="17"/>
  <c r="B11510" i="17"/>
  <c r="C11510" i="17"/>
  <c r="D11510" i="17"/>
  <c r="E11510" i="17"/>
  <c r="F11510" i="17"/>
  <c r="B11511" i="17"/>
  <c r="C11511" i="17"/>
  <c r="D11511" i="17"/>
  <c r="E11511" i="17"/>
  <c r="F11511" i="17"/>
  <c r="B11512" i="17"/>
  <c r="C11512" i="17"/>
  <c r="D11512" i="17"/>
  <c r="E11512" i="17"/>
  <c r="F11512" i="17"/>
  <c r="B11513" i="17"/>
  <c r="C11513" i="17"/>
  <c r="D11513" i="17"/>
  <c r="E11513" i="17"/>
  <c r="F11513" i="17"/>
  <c r="B11514" i="17"/>
  <c r="C11514" i="17"/>
  <c r="D11514" i="17"/>
  <c r="E11514" i="17"/>
  <c r="F11514" i="17"/>
  <c r="B11515" i="17"/>
  <c r="C11515" i="17"/>
  <c r="D11515" i="17"/>
  <c r="E11515" i="17"/>
  <c r="F11515" i="17"/>
  <c r="B11516" i="17"/>
  <c r="C11516" i="17"/>
  <c r="D11516" i="17"/>
  <c r="E11516" i="17"/>
  <c r="F11516" i="17"/>
  <c r="B11517" i="17"/>
  <c r="C11517" i="17"/>
  <c r="D11517" i="17"/>
  <c r="E11517" i="17"/>
  <c r="F11517" i="17"/>
  <c r="B11518" i="17"/>
  <c r="C11518" i="17"/>
  <c r="D11518" i="17"/>
  <c r="E11518" i="17"/>
  <c r="F11518" i="17"/>
  <c r="B11519" i="17"/>
  <c r="C11519" i="17"/>
  <c r="D11519" i="17"/>
  <c r="E11519" i="17"/>
  <c r="F11519" i="17"/>
  <c r="B11520" i="17"/>
  <c r="C11520" i="17"/>
  <c r="D11520" i="17"/>
  <c r="E11520" i="17"/>
  <c r="F11520" i="17"/>
  <c r="B11521" i="17"/>
  <c r="C11521" i="17"/>
  <c r="D11521" i="17"/>
  <c r="E11521" i="17"/>
  <c r="F11521" i="17"/>
  <c r="B11522" i="17"/>
  <c r="C11522" i="17"/>
  <c r="D11522" i="17"/>
  <c r="E11522" i="17"/>
  <c r="F11522" i="17"/>
  <c r="B11523" i="17"/>
  <c r="C11523" i="17"/>
  <c r="D11523" i="17"/>
  <c r="E11523" i="17"/>
  <c r="F11523" i="17"/>
  <c r="B11524" i="17"/>
  <c r="C11524" i="17"/>
  <c r="D11524" i="17"/>
  <c r="E11524" i="17"/>
  <c r="F11524" i="17"/>
  <c r="B11525" i="17"/>
  <c r="C11525" i="17"/>
  <c r="D11525" i="17"/>
  <c r="E11525" i="17"/>
  <c r="F11525" i="17"/>
  <c r="B11526" i="17"/>
  <c r="C11526" i="17"/>
  <c r="D11526" i="17"/>
  <c r="E11526" i="17"/>
  <c r="F11526" i="17"/>
  <c r="B11527" i="17"/>
  <c r="C11527" i="17"/>
  <c r="D11527" i="17"/>
  <c r="E11527" i="17"/>
  <c r="F11527" i="17"/>
  <c r="B11528" i="17"/>
  <c r="C11528" i="17"/>
  <c r="D11528" i="17"/>
  <c r="E11528" i="17"/>
  <c r="F11528" i="17"/>
  <c r="B11529" i="17"/>
  <c r="C11529" i="17"/>
  <c r="D11529" i="17"/>
  <c r="E11529" i="17"/>
  <c r="F11529" i="17"/>
  <c r="B11530" i="17"/>
  <c r="C11530" i="17"/>
  <c r="D11530" i="17"/>
  <c r="E11530" i="17"/>
  <c r="F11530" i="17"/>
  <c r="B11531" i="17"/>
  <c r="C11531" i="17"/>
  <c r="D11531" i="17"/>
  <c r="E11531" i="17"/>
  <c r="F11531" i="17"/>
  <c r="B11532" i="17"/>
  <c r="C11532" i="17"/>
  <c r="D11532" i="17"/>
  <c r="E11532" i="17"/>
  <c r="F11532" i="17"/>
  <c r="B11533" i="17"/>
  <c r="C11533" i="17"/>
  <c r="D11533" i="17"/>
  <c r="E11533" i="17"/>
  <c r="F11533" i="17"/>
  <c r="B11534" i="17"/>
  <c r="C11534" i="17"/>
  <c r="D11534" i="17"/>
  <c r="E11534" i="17"/>
  <c r="F11534" i="17"/>
  <c r="B11535" i="17"/>
  <c r="C11535" i="17"/>
  <c r="D11535" i="17"/>
  <c r="E11535" i="17"/>
  <c r="F11535" i="17"/>
  <c r="B11536" i="17"/>
  <c r="C11536" i="17"/>
  <c r="D11536" i="17"/>
  <c r="E11536" i="17"/>
  <c r="F11536" i="17"/>
  <c r="B11537" i="17"/>
  <c r="C11537" i="17"/>
  <c r="D11537" i="17"/>
  <c r="E11537" i="17"/>
  <c r="F11537" i="17"/>
  <c r="B11538" i="17"/>
  <c r="C11538" i="17"/>
  <c r="D11538" i="17"/>
  <c r="E11538" i="17"/>
  <c r="F11538" i="17"/>
  <c r="B11539" i="17"/>
  <c r="C11539" i="17"/>
  <c r="D11539" i="17"/>
  <c r="E11539" i="17"/>
  <c r="F11539" i="17"/>
  <c r="B11540" i="17"/>
  <c r="C11540" i="17"/>
  <c r="D11540" i="17"/>
  <c r="E11540" i="17"/>
  <c r="F11540" i="17"/>
  <c r="B11541" i="17"/>
  <c r="C11541" i="17"/>
  <c r="D11541" i="17"/>
  <c r="E11541" i="17"/>
  <c r="F11541" i="17"/>
  <c r="B11542" i="17"/>
  <c r="C11542" i="17"/>
  <c r="D11542" i="17"/>
  <c r="E11542" i="17"/>
  <c r="F11542" i="17"/>
  <c r="B11543" i="17"/>
  <c r="C11543" i="17"/>
  <c r="D11543" i="17"/>
  <c r="E11543" i="17"/>
  <c r="F11543" i="17"/>
  <c r="B11544" i="17"/>
  <c r="C11544" i="17"/>
  <c r="D11544" i="17"/>
  <c r="E11544" i="17"/>
  <c r="F11544" i="17"/>
  <c r="B11545" i="17"/>
  <c r="C11545" i="17"/>
  <c r="D11545" i="17"/>
  <c r="E11545" i="17"/>
  <c r="F11545" i="17"/>
  <c r="B11546" i="17"/>
  <c r="C11546" i="17"/>
  <c r="D11546" i="17"/>
  <c r="E11546" i="17"/>
  <c r="F11546" i="17"/>
  <c r="B11547" i="17"/>
  <c r="C11547" i="17"/>
  <c r="D11547" i="17"/>
  <c r="E11547" i="17"/>
  <c r="F11547" i="17"/>
  <c r="B11548" i="17"/>
  <c r="C11548" i="17"/>
  <c r="D11548" i="17"/>
  <c r="E11548" i="17"/>
  <c r="F11548" i="17"/>
  <c r="B11549" i="17"/>
  <c r="C11549" i="17"/>
  <c r="D11549" i="17"/>
  <c r="E11549" i="17"/>
  <c r="F11549" i="17"/>
  <c r="B11550" i="17"/>
  <c r="C11550" i="17"/>
  <c r="D11550" i="17"/>
  <c r="E11550" i="17"/>
  <c r="F11550" i="17"/>
  <c r="B11551" i="17"/>
  <c r="C11551" i="17"/>
  <c r="D11551" i="17"/>
  <c r="E11551" i="17"/>
  <c r="F11551" i="17"/>
  <c r="B11552" i="17"/>
  <c r="C11552" i="17"/>
  <c r="D11552" i="17"/>
  <c r="E11552" i="17"/>
  <c r="F11552" i="17"/>
  <c r="B11553" i="17"/>
  <c r="C11553" i="17"/>
  <c r="D11553" i="17"/>
  <c r="E11553" i="17"/>
  <c r="F11553" i="17"/>
  <c r="B11554" i="17"/>
  <c r="C11554" i="17"/>
  <c r="D11554" i="17"/>
  <c r="E11554" i="17"/>
  <c r="F11554" i="17"/>
  <c r="B11555" i="17"/>
  <c r="C11555" i="17"/>
  <c r="D11555" i="17"/>
  <c r="E11555" i="17"/>
  <c r="F11555" i="17"/>
  <c r="B11556" i="17"/>
  <c r="C11556" i="17"/>
  <c r="D11556" i="17"/>
  <c r="E11556" i="17"/>
  <c r="F11556" i="17"/>
  <c r="B11557" i="17"/>
  <c r="C11557" i="17"/>
  <c r="D11557" i="17"/>
  <c r="E11557" i="17"/>
  <c r="F11557" i="17"/>
  <c r="B11558" i="17"/>
  <c r="C11558" i="17"/>
  <c r="D11558" i="17"/>
  <c r="E11558" i="17"/>
  <c r="F11558" i="17"/>
  <c r="B11559" i="17"/>
  <c r="C11559" i="17"/>
  <c r="D11559" i="17"/>
  <c r="E11559" i="17"/>
  <c r="F11559" i="17"/>
  <c r="B11560" i="17"/>
  <c r="C11560" i="17"/>
  <c r="D11560" i="17"/>
  <c r="E11560" i="17"/>
  <c r="F11560" i="17"/>
  <c r="B11561" i="17"/>
  <c r="C11561" i="17"/>
  <c r="D11561" i="17"/>
  <c r="E11561" i="17"/>
  <c r="F11561" i="17"/>
  <c r="B11562" i="17"/>
  <c r="C11562" i="17"/>
  <c r="D11562" i="17"/>
  <c r="E11562" i="17"/>
  <c r="F11562" i="17"/>
  <c r="B11563" i="17"/>
  <c r="C11563" i="17"/>
  <c r="D11563" i="17"/>
  <c r="E11563" i="17"/>
  <c r="F11563" i="17"/>
  <c r="B11564" i="17"/>
  <c r="C11564" i="17"/>
  <c r="D11564" i="17"/>
  <c r="E11564" i="17"/>
  <c r="F11564" i="17"/>
  <c r="B11565" i="17"/>
  <c r="C11565" i="17"/>
  <c r="D11565" i="17"/>
  <c r="E11565" i="17"/>
  <c r="F11565" i="17"/>
  <c r="B11566" i="17"/>
  <c r="C11566" i="17"/>
  <c r="D11566" i="17"/>
  <c r="E11566" i="17"/>
  <c r="F11566" i="17"/>
  <c r="B11567" i="17"/>
  <c r="C11567" i="17"/>
  <c r="D11567" i="17"/>
  <c r="E11567" i="17"/>
  <c r="F11567" i="17"/>
  <c r="B11568" i="17"/>
  <c r="C11568" i="17"/>
  <c r="D11568" i="17"/>
  <c r="E11568" i="17"/>
  <c r="F11568" i="17"/>
  <c r="B11569" i="17"/>
  <c r="C11569" i="17"/>
  <c r="D11569" i="17"/>
  <c r="E11569" i="17"/>
  <c r="F11569" i="17"/>
  <c r="B11570" i="17"/>
  <c r="C11570" i="17"/>
  <c r="D11570" i="17"/>
  <c r="E11570" i="17"/>
  <c r="F11570" i="17"/>
  <c r="B11571" i="17"/>
  <c r="C11571" i="17"/>
  <c r="D11571" i="17"/>
  <c r="E11571" i="17"/>
  <c r="F11571" i="17"/>
  <c r="B11572" i="17"/>
  <c r="C11572" i="17"/>
  <c r="D11572" i="17"/>
  <c r="E11572" i="17"/>
  <c r="F11572" i="17"/>
  <c r="B11573" i="17"/>
  <c r="C11573" i="17"/>
  <c r="D11573" i="17"/>
  <c r="E11573" i="17"/>
  <c r="F11573" i="17"/>
  <c r="B11574" i="17"/>
  <c r="C11574" i="17"/>
  <c r="D11574" i="17"/>
  <c r="E11574" i="17"/>
  <c r="F11574" i="17"/>
  <c r="B11575" i="17"/>
  <c r="C11575" i="17"/>
  <c r="D11575" i="17"/>
  <c r="E11575" i="17"/>
  <c r="F11575" i="17"/>
  <c r="B11576" i="17"/>
  <c r="C11576" i="17"/>
  <c r="D11576" i="17"/>
  <c r="E11576" i="17"/>
  <c r="F11576" i="17"/>
  <c r="B11577" i="17"/>
  <c r="C11577" i="17"/>
  <c r="D11577" i="17"/>
  <c r="E11577" i="17"/>
  <c r="F11577" i="17"/>
  <c r="B11578" i="17"/>
  <c r="C11578" i="17"/>
  <c r="D11578" i="17"/>
  <c r="E11578" i="17"/>
  <c r="F11578" i="17"/>
  <c r="B11579" i="17"/>
  <c r="C11579" i="17"/>
  <c r="D11579" i="17"/>
  <c r="E11579" i="17"/>
  <c r="F11579" i="17"/>
  <c r="B11580" i="17"/>
  <c r="C11580" i="17"/>
  <c r="D11580" i="17"/>
  <c r="E11580" i="17"/>
  <c r="F11580" i="17"/>
  <c r="B11581" i="17"/>
  <c r="C11581" i="17"/>
  <c r="D11581" i="17"/>
  <c r="E11581" i="17"/>
  <c r="F11581" i="17"/>
  <c r="B11582" i="17"/>
  <c r="C11582" i="17"/>
  <c r="D11582" i="17"/>
  <c r="E11582" i="17"/>
  <c r="F11582" i="17"/>
  <c r="B11583" i="17"/>
  <c r="C11583" i="17"/>
  <c r="D11583" i="17"/>
  <c r="E11583" i="17"/>
  <c r="F11583" i="17"/>
  <c r="B11584" i="17"/>
  <c r="C11584" i="17"/>
  <c r="D11584" i="17"/>
  <c r="E11584" i="17"/>
  <c r="F11584" i="17"/>
  <c r="B11585" i="17"/>
  <c r="C11585" i="17"/>
  <c r="D11585" i="17"/>
  <c r="E11585" i="17"/>
  <c r="F11585" i="17"/>
  <c r="B11586" i="17"/>
  <c r="C11586" i="17"/>
  <c r="D11586" i="17"/>
  <c r="E11586" i="17"/>
  <c r="F11586" i="17"/>
  <c r="B11587" i="17"/>
  <c r="C11587" i="17"/>
  <c r="D11587" i="17"/>
  <c r="E11587" i="17"/>
  <c r="F11587" i="17"/>
  <c r="B11588" i="17"/>
  <c r="C11588" i="17"/>
  <c r="D11588" i="17"/>
  <c r="E11588" i="17"/>
  <c r="F11588" i="17"/>
  <c r="B11589" i="17"/>
  <c r="C11589" i="17"/>
  <c r="D11589" i="17"/>
  <c r="E11589" i="17"/>
  <c r="F11589" i="17"/>
  <c r="B11590" i="17"/>
  <c r="C11590" i="17"/>
  <c r="D11590" i="17"/>
  <c r="E11590" i="17"/>
  <c r="F11590" i="17"/>
  <c r="B11591" i="17"/>
  <c r="C11591" i="17"/>
  <c r="D11591" i="17"/>
  <c r="E11591" i="17"/>
  <c r="F11591" i="17"/>
  <c r="B11592" i="17"/>
  <c r="C11592" i="17"/>
  <c r="D11592" i="17"/>
  <c r="E11592" i="17"/>
  <c r="F11592" i="17"/>
  <c r="B11593" i="17"/>
  <c r="C11593" i="17"/>
  <c r="D11593" i="17"/>
  <c r="E11593" i="17"/>
  <c r="F11593" i="17"/>
  <c r="B11594" i="17"/>
  <c r="C11594" i="17"/>
  <c r="D11594" i="17"/>
  <c r="E11594" i="17"/>
  <c r="F11594" i="17"/>
  <c r="B11595" i="17"/>
  <c r="C11595" i="17"/>
  <c r="D11595" i="17"/>
  <c r="E11595" i="17"/>
  <c r="F11595" i="17"/>
  <c r="B11596" i="17"/>
  <c r="C11596" i="17"/>
  <c r="D11596" i="17"/>
  <c r="E11596" i="17"/>
  <c r="F11596" i="17"/>
  <c r="B11597" i="17"/>
  <c r="C11597" i="17"/>
  <c r="D11597" i="17"/>
  <c r="E11597" i="17"/>
  <c r="F11597" i="17"/>
  <c r="B11598" i="17"/>
  <c r="C11598" i="17"/>
  <c r="D11598" i="17"/>
  <c r="E11598" i="17"/>
  <c r="F11598" i="17"/>
  <c r="B11599" i="17"/>
  <c r="C11599" i="17"/>
  <c r="D11599" i="17"/>
  <c r="E11599" i="17"/>
  <c r="F11599" i="17"/>
  <c r="B11600" i="17"/>
  <c r="C11600" i="17"/>
  <c r="D11600" i="17"/>
  <c r="E11600" i="17"/>
  <c r="F11600" i="17"/>
  <c r="B11601" i="17"/>
  <c r="C11601" i="17"/>
  <c r="D11601" i="17"/>
  <c r="E11601" i="17"/>
  <c r="F11601" i="17"/>
  <c r="B11602" i="17"/>
  <c r="C11602" i="17"/>
  <c r="D11602" i="17"/>
  <c r="E11602" i="17"/>
  <c r="F11602" i="17"/>
  <c r="B11603" i="17"/>
  <c r="C11603" i="17"/>
  <c r="D11603" i="17"/>
  <c r="E11603" i="17"/>
  <c r="F11603" i="17"/>
  <c r="B11604" i="17"/>
  <c r="C11604" i="17"/>
  <c r="D11604" i="17"/>
  <c r="E11604" i="17"/>
  <c r="F11604" i="17"/>
  <c r="B11605" i="17"/>
  <c r="C11605" i="17"/>
  <c r="D11605" i="17"/>
  <c r="E11605" i="17"/>
  <c r="F11605" i="17"/>
  <c r="B11606" i="17"/>
  <c r="C11606" i="17"/>
  <c r="D11606" i="17"/>
  <c r="E11606" i="17"/>
  <c r="F11606" i="17"/>
  <c r="B11607" i="17"/>
  <c r="C11607" i="17"/>
  <c r="D11607" i="17"/>
  <c r="E11607" i="17"/>
  <c r="F11607" i="17"/>
  <c r="B11608" i="17"/>
  <c r="C11608" i="17"/>
  <c r="D11608" i="17"/>
  <c r="E11608" i="17"/>
  <c r="F11608" i="17"/>
  <c r="B11609" i="17"/>
  <c r="C11609" i="17"/>
  <c r="D11609" i="17"/>
  <c r="E11609" i="17"/>
  <c r="F11609" i="17"/>
  <c r="B11610" i="17"/>
  <c r="C11610" i="17"/>
  <c r="D11610" i="17"/>
  <c r="E11610" i="17"/>
  <c r="F11610" i="17"/>
  <c r="B11611" i="17"/>
  <c r="C11611" i="17"/>
  <c r="D11611" i="17"/>
  <c r="E11611" i="17"/>
  <c r="F11611" i="17"/>
  <c r="B11612" i="17"/>
  <c r="C11612" i="17"/>
  <c r="D11612" i="17"/>
  <c r="E11612" i="17"/>
  <c r="F11612" i="17"/>
  <c r="B11613" i="17"/>
  <c r="C11613" i="17"/>
  <c r="D11613" i="17"/>
  <c r="E11613" i="17"/>
  <c r="F11613" i="17"/>
  <c r="B11614" i="17"/>
  <c r="C11614" i="17"/>
  <c r="D11614" i="17"/>
  <c r="E11614" i="17"/>
  <c r="F11614" i="17"/>
  <c r="B11615" i="17"/>
  <c r="C11615" i="17"/>
  <c r="D11615" i="17"/>
  <c r="E11615" i="17"/>
  <c r="F11615" i="17"/>
  <c r="B11616" i="17"/>
  <c r="C11616" i="17"/>
  <c r="D11616" i="17"/>
  <c r="E11616" i="17"/>
  <c r="F11616" i="17"/>
  <c r="B11617" i="17"/>
  <c r="C11617" i="17"/>
  <c r="D11617" i="17"/>
  <c r="E11617" i="17"/>
  <c r="F11617" i="17"/>
  <c r="B11618" i="17"/>
  <c r="C11618" i="17"/>
  <c r="D11618" i="17"/>
  <c r="E11618" i="17"/>
  <c r="F11618" i="17"/>
  <c r="B11619" i="17"/>
  <c r="C11619" i="17"/>
  <c r="D11619" i="17"/>
  <c r="E11619" i="17"/>
  <c r="F11619" i="17"/>
  <c r="B11620" i="17"/>
  <c r="C11620" i="17"/>
  <c r="D11620" i="17"/>
  <c r="E11620" i="17"/>
  <c r="F11620" i="17"/>
  <c r="B11621" i="17"/>
  <c r="C11621" i="17"/>
  <c r="D11621" i="17"/>
  <c r="E11621" i="17"/>
  <c r="F11621" i="17"/>
  <c r="B11622" i="17"/>
  <c r="C11622" i="17"/>
  <c r="D11622" i="17"/>
  <c r="E11622" i="17"/>
  <c r="F11622" i="17"/>
  <c r="B11623" i="17"/>
  <c r="C11623" i="17"/>
  <c r="D11623" i="17"/>
  <c r="E11623" i="17"/>
  <c r="F11623" i="17"/>
  <c r="B11624" i="17"/>
  <c r="C11624" i="17"/>
  <c r="D11624" i="17"/>
  <c r="E11624" i="17"/>
  <c r="F11624" i="17"/>
  <c r="B11625" i="17"/>
  <c r="C11625" i="17"/>
  <c r="D11625" i="17"/>
  <c r="E11625" i="17"/>
  <c r="F11625" i="17"/>
  <c r="B11626" i="17"/>
  <c r="C11626" i="17"/>
  <c r="D11626" i="17"/>
  <c r="E11626" i="17"/>
  <c r="F11626" i="17"/>
  <c r="B11627" i="17"/>
  <c r="C11627" i="17"/>
  <c r="D11627" i="17"/>
  <c r="E11627" i="17"/>
  <c r="F11627" i="17"/>
  <c r="B11628" i="17"/>
  <c r="C11628" i="17"/>
  <c r="D11628" i="17"/>
  <c r="E11628" i="17"/>
  <c r="F11628" i="17"/>
  <c r="B11629" i="17"/>
  <c r="C11629" i="17"/>
  <c r="D11629" i="17"/>
  <c r="E11629" i="17"/>
  <c r="F11629" i="17"/>
  <c r="B11630" i="17"/>
  <c r="C11630" i="17"/>
  <c r="D11630" i="17"/>
  <c r="E11630" i="17"/>
  <c r="F11630" i="17"/>
  <c r="B11631" i="17"/>
  <c r="C11631" i="17"/>
  <c r="D11631" i="17"/>
  <c r="E11631" i="17"/>
  <c r="F11631" i="17"/>
  <c r="B11632" i="17"/>
  <c r="C11632" i="17"/>
  <c r="D11632" i="17"/>
  <c r="E11632" i="17"/>
  <c r="F11632" i="17"/>
  <c r="B11633" i="17"/>
  <c r="C11633" i="17"/>
  <c r="D11633" i="17"/>
  <c r="E11633" i="17"/>
  <c r="F11633" i="17"/>
  <c r="B11634" i="17"/>
  <c r="C11634" i="17"/>
  <c r="D11634" i="17"/>
  <c r="E11634" i="17"/>
  <c r="F11634" i="17"/>
  <c r="B11635" i="17"/>
  <c r="C11635" i="17"/>
  <c r="D11635" i="17"/>
  <c r="E11635" i="17"/>
  <c r="F11635" i="17"/>
  <c r="B11636" i="17"/>
  <c r="C11636" i="17"/>
  <c r="D11636" i="17"/>
  <c r="E11636" i="17"/>
  <c r="F11636" i="17"/>
  <c r="B11637" i="17"/>
  <c r="C11637" i="17"/>
  <c r="D11637" i="17"/>
  <c r="E11637" i="17"/>
  <c r="F11637" i="17"/>
  <c r="B11638" i="17"/>
  <c r="C11638" i="17"/>
  <c r="D11638" i="17"/>
  <c r="E11638" i="17"/>
  <c r="F11638" i="17"/>
  <c r="B11639" i="17"/>
  <c r="C11639" i="17"/>
  <c r="D11639" i="17"/>
  <c r="E11639" i="17"/>
  <c r="F11639" i="17"/>
  <c r="B11640" i="17"/>
  <c r="C11640" i="17"/>
  <c r="D11640" i="17"/>
  <c r="E11640" i="17"/>
  <c r="F11640" i="17"/>
  <c r="B11641" i="17"/>
  <c r="C11641" i="17"/>
  <c r="D11641" i="17"/>
  <c r="E11641" i="17"/>
  <c r="F11641" i="17"/>
  <c r="B11642" i="17"/>
  <c r="C11642" i="17"/>
  <c r="D11642" i="17"/>
  <c r="E11642" i="17"/>
  <c r="F11642" i="17"/>
  <c r="B11643" i="17"/>
  <c r="C11643" i="17"/>
  <c r="D11643" i="17"/>
  <c r="E11643" i="17"/>
  <c r="F11643" i="17"/>
  <c r="B11644" i="17"/>
  <c r="C11644" i="17"/>
  <c r="D11644" i="17"/>
  <c r="E11644" i="17"/>
  <c r="F11644" i="17"/>
  <c r="B11645" i="17"/>
  <c r="C11645" i="17"/>
  <c r="D11645" i="17"/>
  <c r="E11645" i="17"/>
  <c r="F11645" i="17"/>
  <c r="B11646" i="17"/>
  <c r="C11646" i="17"/>
  <c r="D11646" i="17"/>
  <c r="E11646" i="17"/>
  <c r="F11646" i="17"/>
  <c r="B11647" i="17"/>
  <c r="C11647" i="17"/>
  <c r="D11647" i="17"/>
  <c r="E11647" i="17"/>
  <c r="F11647" i="17"/>
  <c r="B11648" i="17"/>
  <c r="C11648" i="17"/>
  <c r="D11648" i="17"/>
  <c r="E11648" i="17"/>
  <c r="F11648" i="17"/>
  <c r="B11649" i="17"/>
  <c r="C11649" i="17"/>
  <c r="D11649" i="17"/>
  <c r="E11649" i="17"/>
  <c r="F11649" i="17"/>
  <c r="B11650" i="17"/>
  <c r="C11650" i="17"/>
  <c r="D11650" i="17"/>
  <c r="E11650" i="17"/>
  <c r="F11650" i="17"/>
  <c r="B11651" i="17"/>
  <c r="C11651" i="17"/>
  <c r="D11651" i="17"/>
  <c r="E11651" i="17"/>
  <c r="F11651" i="17"/>
  <c r="B11652" i="17"/>
  <c r="C11652" i="17"/>
  <c r="D11652" i="17"/>
  <c r="E11652" i="17"/>
  <c r="F11652" i="17"/>
  <c r="B11653" i="17"/>
  <c r="C11653" i="17"/>
  <c r="D11653" i="17"/>
  <c r="E11653" i="17"/>
  <c r="F11653" i="17"/>
  <c r="B11654" i="17"/>
  <c r="C11654" i="17"/>
  <c r="D11654" i="17"/>
  <c r="E11654" i="17"/>
  <c r="F11654" i="17"/>
  <c r="B11655" i="17"/>
  <c r="C11655" i="17"/>
  <c r="D11655" i="17"/>
  <c r="E11655" i="17"/>
  <c r="F11655" i="17"/>
  <c r="B11656" i="17"/>
  <c r="C11656" i="17"/>
  <c r="D11656" i="17"/>
  <c r="E11656" i="17"/>
  <c r="F11656" i="17"/>
  <c r="B11657" i="17"/>
  <c r="C11657" i="17"/>
  <c r="D11657" i="17"/>
  <c r="E11657" i="17"/>
  <c r="F11657" i="17"/>
  <c r="B11658" i="17"/>
  <c r="C11658" i="17"/>
  <c r="D11658" i="17"/>
  <c r="E11658" i="17"/>
  <c r="F11658" i="17"/>
  <c r="B11659" i="17"/>
  <c r="C11659" i="17"/>
  <c r="D11659" i="17"/>
  <c r="E11659" i="17"/>
  <c r="F11659" i="17"/>
  <c r="B11660" i="17"/>
  <c r="C11660" i="17"/>
  <c r="D11660" i="17"/>
  <c r="E11660" i="17"/>
  <c r="F11660" i="17"/>
  <c r="B11661" i="17"/>
  <c r="C11661" i="17"/>
  <c r="D11661" i="17"/>
  <c r="E11661" i="17"/>
  <c r="F11661" i="17"/>
  <c r="B11662" i="17"/>
  <c r="C11662" i="17"/>
  <c r="D11662" i="17"/>
  <c r="E11662" i="17"/>
  <c r="F11662" i="17"/>
  <c r="B11663" i="17"/>
  <c r="C11663" i="17"/>
  <c r="D11663" i="17"/>
  <c r="E11663" i="17"/>
  <c r="F11663" i="17"/>
  <c r="B11664" i="17"/>
  <c r="C11664" i="17"/>
  <c r="D11664" i="17"/>
  <c r="E11664" i="17"/>
  <c r="F11664" i="17"/>
  <c r="B11665" i="17"/>
  <c r="C11665" i="17"/>
  <c r="D11665" i="17"/>
  <c r="E11665" i="17"/>
  <c r="F11665" i="17"/>
  <c r="B11666" i="17"/>
  <c r="C11666" i="17"/>
  <c r="D11666" i="17"/>
  <c r="E11666" i="17"/>
  <c r="F11666" i="17"/>
  <c r="B11667" i="17"/>
  <c r="C11667" i="17"/>
  <c r="D11667" i="17"/>
  <c r="E11667" i="17"/>
  <c r="F11667" i="17"/>
  <c r="B11668" i="17"/>
  <c r="C11668" i="17"/>
  <c r="D11668" i="17"/>
  <c r="E11668" i="17"/>
  <c r="F11668" i="17"/>
  <c r="B11669" i="17"/>
  <c r="C11669" i="17"/>
  <c r="D11669" i="17"/>
  <c r="E11669" i="17"/>
  <c r="F11669" i="17"/>
  <c r="B11670" i="17"/>
  <c r="C11670" i="17"/>
  <c r="D11670" i="17"/>
  <c r="E11670" i="17"/>
  <c r="F11670" i="17"/>
  <c r="B11671" i="17"/>
  <c r="C11671" i="17"/>
  <c r="D11671" i="17"/>
  <c r="E11671" i="17"/>
  <c r="F11671" i="17"/>
  <c r="B11672" i="17"/>
  <c r="C11672" i="17"/>
  <c r="D11672" i="17"/>
  <c r="E11672" i="17"/>
  <c r="F11672" i="17"/>
  <c r="B11673" i="17"/>
  <c r="C11673" i="17"/>
  <c r="D11673" i="17"/>
  <c r="E11673" i="17"/>
  <c r="F11673" i="17"/>
  <c r="B11674" i="17"/>
  <c r="C11674" i="17"/>
  <c r="D11674" i="17"/>
  <c r="E11674" i="17"/>
  <c r="F11674" i="17"/>
  <c r="B11675" i="17"/>
  <c r="C11675" i="17"/>
  <c r="D11675" i="17"/>
  <c r="E11675" i="17"/>
  <c r="F11675" i="17"/>
  <c r="B11676" i="17"/>
  <c r="C11676" i="17"/>
  <c r="D11676" i="17"/>
  <c r="E11676" i="17"/>
  <c r="F11676" i="17"/>
  <c r="B11677" i="17"/>
  <c r="C11677" i="17"/>
  <c r="D11677" i="17"/>
  <c r="E11677" i="17"/>
  <c r="F11677" i="17"/>
  <c r="B11678" i="17"/>
  <c r="C11678" i="17"/>
  <c r="D11678" i="17"/>
  <c r="E11678" i="17"/>
  <c r="F11678" i="17"/>
  <c r="B11679" i="17"/>
  <c r="C11679" i="17"/>
  <c r="D11679" i="17"/>
  <c r="E11679" i="17"/>
  <c r="F11679" i="17"/>
  <c r="B11680" i="17"/>
  <c r="C11680" i="17"/>
  <c r="D11680" i="17"/>
  <c r="E11680" i="17"/>
  <c r="F11680" i="17"/>
  <c r="B11681" i="17"/>
  <c r="C11681" i="17"/>
  <c r="D11681" i="17"/>
  <c r="E11681" i="17"/>
  <c r="F11681" i="17"/>
  <c r="B11682" i="17"/>
  <c r="C11682" i="17"/>
  <c r="D11682" i="17"/>
  <c r="E11682" i="17"/>
  <c r="F11682" i="17"/>
  <c r="B11683" i="17"/>
  <c r="C11683" i="17"/>
  <c r="D11683" i="17"/>
  <c r="E11683" i="17"/>
  <c r="F11683" i="17"/>
  <c r="B11684" i="17"/>
  <c r="C11684" i="17"/>
  <c r="D11684" i="17"/>
  <c r="E11684" i="17"/>
  <c r="F11684" i="17"/>
  <c r="B11685" i="17"/>
  <c r="C11685" i="17"/>
  <c r="D11685" i="17"/>
  <c r="E11685" i="17"/>
  <c r="F11685" i="17"/>
  <c r="B11686" i="17"/>
  <c r="C11686" i="17"/>
  <c r="D11686" i="17"/>
  <c r="E11686" i="17"/>
  <c r="F11686" i="17"/>
  <c r="B11687" i="17"/>
  <c r="C11687" i="17"/>
  <c r="D11687" i="17"/>
  <c r="E11687" i="17"/>
  <c r="F11687" i="17"/>
  <c r="B11688" i="17"/>
  <c r="C11688" i="17"/>
  <c r="D11688" i="17"/>
  <c r="E11688" i="17"/>
  <c r="F11688" i="17"/>
  <c r="B11689" i="17"/>
  <c r="C11689" i="17"/>
  <c r="D11689" i="17"/>
  <c r="E11689" i="17"/>
  <c r="F11689" i="17"/>
  <c r="B11690" i="17"/>
  <c r="C11690" i="17"/>
  <c r="D11690" i="17"/>
  <c r="E11690" i="17"/>
  <c r="F11690" i="17"/>
  <c r="B11691" i="17"/>
  <c r="C11691" i="17"/>
  <c r="D11691" i="17"/>
  <c r="E11691" i="17"/>
  <c r="F11691" i="17"/>
  <c r="B11692" i="17"/>
  <c r="C11692" i="17"/>
  <c r="D11692" i="17"/>
  <c r="E11692" i="17"/>
  <c r="F11692" i="17"/>
  <c r="B11693" i="17"/>
  <c r="C11693" i="17"/>
  <c r="D11693" i="17"/>
  <c r="E11693" i="17"/>
  <c r="F11693" i="17"/>
  <c r="B11694" i="17"/>
  <c r="C11694" i="17"/>
  <c r="D11694" i="17"/>
  <c r="E11694" i="17"/>
  <c r="F11694" i="17"/>
  <c r="B11695" i="17"/>
  <c r="C11695" i="17"/>
  <c r="D11695" i="17"/>
  <c r="E11695" i="17"/>
  <c r="F11695" i="17"/>
  <c r="B11696" i="17"/>
  <c r="C11696" i="17"/>
  <c r="D11696" i="17"/>
  <c r="E11696" i="17"/>
  <c r="F11696" i="17"/>
  <c r="B11697" i="17"/>
  <c r="C11697" i="17"/>
  <c r="D11697" i="17"/>
  <c r="E11697" i="17"/>
  <c r="F11697" i="17"/>
  <c r="B11698" i="17"/>
  <c r="C11698" i="17"/>
  <c r="D11698" i="17"/>
  <c r="E11698" i="17"/>
  <c r="F11698" i="17"/>
  <c r="B11699" i="17"/>
  <c r="C11699" i="17"/>
  <c r="D11699" i="17"/>
  <c r="E11699" i="17"/>
  <c r="F11699" i="17"/>
  <c r="B11700" i="17"/>
  <c r="C11700" i="17"/>
  <c r="D11700" i="17"/>
  <c r="E11700" i="17"/>
  <c r="F11700" i="17"/>
  <c r="B11701" i="17"/>
  <c r="C11701" i="17"/>
  <c r="D11701" i="17"/>
  <c r="E11701" i="17"/>
  <c r="F11701" i="17"/>
  <c r="B11702" i="17"/>
  <c r="C11702" i="17"/>
  <c r="D11702" i="17"/>
  <c r="E11702" i="17"/>
  <c r="F11702" i="17"/>
  <c r="B11703" i="17"/>
  <c r="C11703" i="17"/>
  <c r="D11703" i="17"/>
  <c r="E11703" i="17"/>
  <c r="F11703" i="17"/>
  <c r="B11704" i="17"/>
  <c r="C11704" i="17"/>
  <c r="D11704" i="17"/>
  <c r="E11704" i="17"/>
  <c r="F11704" i="17"/>
  <c r="B11705" i="17"/>
  <c r="C11705" i="17"/>
  <c r="D11705" i="17"/>
  <c r="E11705" i="17"/>
  <c r="F11705" i="17"/>
  <c r="B11706" i="17"/>
  <c r="C11706" i="17"/>
  <c r="D11706" i="17"/>
  <c r="E11706" i="17"/>
  <c r="F11706" i="17"/>
  <c r="B11707" i="17"/>
  <c r="C11707" i="17"/>
  <c r="D11707" i="17"/>
  <c r="E11707" i="17"/>
  <c r="F11707" i="17"/>
  <c r="B11708" i="17"/>
  <c r="C11708" i="17"/>
  <c r="D11708" i="17"/>
  <c r="E11708" i="17"/>
  <c r="F11708" i="17"/>
  <c r="B11709" i="17"/>
  <c r="C11709" i="17"/>
  <c r="D11709" i="17"/>
  <c r="E11709" i="17"/>
  <c r="F11709" i="17"/>
  <c r="B11710" i="17"/>
  <c r="C11710" i="17"/>
  <c r="D11710" i="17"/>
  <c r="E11710" i="17"/>
  <c r="F11710" i="17"/>
  <c r="B11711" i="17"/>
  <c r="C11711" i="17"/>
  <c r="D11711" i="17"/>
  <c r="E11711" i="17"/>
  <c r="F11711" i="17"/>
  <c r="B11712" i="17"/>
  <c r="C11712" i="17"/>
  <c r="D11712" i="17"/>
  <c r="E11712" i="17"/>
  <c r="F11712" i="17"/>
  <c r="B11713" i="17"/>
  <c r="C11713" i="17"/>
  <c r="D11713" i="17"/>
  <c r="E11713" i="17"/>
  <c r="F11713" i="17"/>
  <c r="B11714" i="17"/>
  <c r="C11714" i="17"/>
  <c r="D11714" i="17"/>
  <c r="E11714" i="17"/>
  <c r="F11714" i="17"/>
  <c r="B11715" i="17"/>
  <c r="C11715" i="17"/>
  <c r="D11715" i="17"/>
  <c r="E11715" i="17"/>
  <c r="F11715" i="17"/>
  <c r="B11716" i="17"/>
  <c r="C11716" i="17"/>
  <c r="D11716" i="17"/>
  <c r="E11716" i="17"/>
  <c r="F11716" i="17"/>
  <c r="B11717" i="17"/>
  <c r="C11717" i="17"/>
  <c r="D11717" i="17"/>
  <c r="E11717" i="17"/>
  <c r="F11717" i="17"/>
  <c r="B11718" i="17"/>
  <c r="C11718" i="17"/>
  <c r="D11718" i="17"/>
  <c r="E11718" i="17"/>
  <c r="F11718" i="17"/>
  <c r="B11719" i="17"/>
  <c r="C11719" i="17"/>
  <c r="D11719" i="17"/>
  <c r="E11719" i="17"/>
  <c r="F11719" i="17"/>
  <c r="B11720" i="17"/>
  <c r="C11720" i="17"/>
  <c r="D11720" i="17"/>
  <c r="E11720" i="17"/>
  <c r="F11720" i="17"/>
  <c r="B11721" i="17"/>
  <c r="C11721" i="17"/>
  <c r="D11721" i="17"/>
  <c r="E11721" i="17"/>
  <c r="F11721" i="17"/>
  <c r="B11722" i="17"/>
  <c r="C11722" i="17"/>
  <c r="D11722" i="17"/>
  <c r="E11722" i="17"/>
  <c r="F11722" i="17"/>
  <c r="B11723" i="17"/>
  <c r="C11723" i="17"/>
  <c r="D11723" i="17"/>
  <c r="E11723" i="17"/>
  <c r="F11723" i="17"/>
  <c r="B11724" i="17"/>
  <c r="C11724" i="17"/>
  <c r="D11724" i="17"/>
  <c r="E11724" i="17"/>
  <c r="F11724" i="17"/>
  <c r="B11725" i="17"/>
  <c r="C11725" i="17"/>
  <c r="D11725" i="17"/>
  <c r="E11725" i="17"/>
  <c r="F11725" i="17"/>
  <c r="B11726" i="17"/>
  <c r="C11726" i="17"/>
  <c r="D11726" i="17"/>
  <c r="E11726" i="17"/>
  <c r="F11726" i="17"/>
  <c r="B11727" i="17"/>
  <c r="C11727" i="17"/>
  <c r="D11727" i="17"/>
  <c r="E11727" i="17"/>
  <c r="F11727" i="17"/>
  <c r="B11728" i="17"/>
  <c r="C11728" i="17"/>
  <c r="D11728" i="17"/>
  <c r="E11728" i="17"/>
  <c r="F11728" i="17"/>
  <c r="B11729" i="17"/>
  <c r="C11729" i="17"/>
  <c r="D11729" i="17"/>
  <c r="E11729" i="17"/>
  <c r="F11729" i="17"/>
  <c r="B11730" i="17"/>
  <c r="C11730" i="17"/>
  <c r="D11730" i="17"/>
  <c r="E11730" i="17"/>
  <c r="F11730" i="17"/>
  <c r="B11731" i="17"/>
  <c r="C11731" i="17"/>
  <c r="D11731" i="17"/>
  <c r="E11731" i="17"/>
  <c r="F11731" i="17"/>
  <c r="B11732" i="17"/>
  <c r="C11732" i="17"/>
  <c r="D11732" i="17"/>
  <c r="E11732" i="17"/>
  <c r="F11732" i="17"/>
  <c r="B11733" i="17"/>
  <c r="C11733" i="17"/>
  <c r="D11733" i="17"/>
  <c r="E11733" i="17"/>
  <c r="F11733" i="17"/>
  <c r="B11734" i="17"/>
  <c r="C11734" i="17"/>
  <c r="D11734" i="17"/>
  <c r="E11734" i="17"/>
  <c r="F11734" i="17"/>
  <c r="B11735" i="17"/>
  <c r="C11735" i="17"/>
  <c r="D11735" i="17"/>
  <c r="E11735" i="17"/>
  <c r="F11735" i="17"/>
  <c r="B11736" i="17"/>
  <c r="C11736" i="17"/>
  <c r="D11736" i="17"/>
  <c r="E11736" i="17"/>
  <c r="F11736" i="17"/>
  <c r="B11737" i="17"/>
  <c r="C11737" i="17"/>
  <c r="D11737" i="17"/>
  <c r="E11737" i="17"/>
  <c r="F11737" i="17"/>
  <c r="B11738" i="17"/>
  <c r="C11738" i="17"/>
  <c r="D11738" i="17"/>
  <c r="E11738" i="17"/>
  <c r="F11738" i="17"/>
  <c r="B11739" i="17"/>
  <c r="C11739" i="17"/>
  <c r="D11739" i="17"/>
  <c r="E11739" i="17"/>
  <c r="F11739" i="17"/>
  <c r="B11740" i="17"/>
  <c r="C11740" i="17"/>
  <c r="D11740" i="17"/>
  <c r="E11740" i="17"/>
  <c r="F11740" i="17"/>
  <c r="B11741" i="17"/>
  <c r="C11741" i="17"/>
  <c r="D11741" i="17"/>
  <c r="E11741" i="17"/>
  <c r="F11741" i="17"/>
  <c r="B11742" i="17"/>
  <c r="C11742" i="17"/>
  <c r="D11742" i="17"/>
  <c r="E11742" i="17"/>
  <c r="F11742" i="17"/>
  <c r="B11743" i="17"/>
  <c r="C11743" i="17"/>
  <c r="D11743" i="17"/>
  <c r="E11743" i="17"/>
  <c r="F11743" i="17"/>
  <c r="B11744" i="17"/>
  <c r="C11744" i="17"/>
  <c r="D11744" i="17"/>
  <c r="E11744" i="17"/>
  <c r="F11744" i="17"/>
  <c r="B11745" i="17"/>
  <c r="C11745" i="17"/>
  <c r="D11745" i="17"/>
  <c r="E11745" i="17"/>
  <c r="F11745" i="17"/>
  <c r="B11746" i="17"/>
  <c r="C11746" i="17"/>
  <c r="D11746" i="17"/>
  <c r="E11746" i="17"/>
  <c r="F11746" i="17"/>
  <c r="B11747" i="17"/>
  <c r="C11747" i="17"/>
  <c r="D11747" i="17"/>
  <c r="E11747" i="17"/>
  <c r="F11747" i="17"/>
  <c r="B11748" i="17"/>
  <c r="C11748" i="17"/>
  <c r="D11748" i="17"/>
  <c r="E11748" i="17"/>
  <c r="F11748" i="17"/>
  <c r="B11749" i="17"/>
  <c r="C11749" i="17"/>
  <c r="D11749" i="17"/>
  <c r="E11749" i="17"/>
  <c r="F11749" i="17"/>
  <c r="B11750" i="17"/>
  <c r="C11750" i="17"/>
  <c r="D11750" i="17"/>
  <c r="E11750" i="17"/>
  <c r="F11750" i="17"/>
  <c r="B11751" i="17"/>
  <c r="C11751" i="17"/>
  <c r="D11751" i="17"/>
  <c r="E11751" i="17"/>
  <c r="F11751" i="17"/>
  <c r="B11752" i="17"/>
  <c r="C11752" i="17"/>
  <c r="D11752" i="17"/>
  <c r="E11752" i="17"/>
  <c r="F11752" i="17"/>
  <c r="B11753" i="17"/>
  <c r="C11753" i="17"/>
  <c r="D11753" i="17"/>
  <c r="E11753" i="17"/>
  <c r="F11753" i="17"/>
  <c r="B11754" i="17"/>
  <c r="C11754" i="17"/>
  <c r="D11754" i="17"/>
  <c r="E11754" i="17"/>
  <c r="F11754" i="17"/>
  <c r="B11755" i="17"/>
  <c r="C11755" i="17"/>
  <c r="D11755" i="17"/>
  <c r="E11755" i="17"/>
  <c r="F11755" i="17"/>
  <c r="B11756" i="17"/>
  <c r="C11756" i="17"/>
  <c r="D11756" i="17"/>
  <c r="E11756" i="17"/>
  <c r="F11756" i="17"/>
  <c r="B11757" i="17"/>
  <c r="C11757" i="17"/>
  <c r="D11757" i="17"/>
  <c r="E11757" i="17"/>
  <c r="F11757" i="17"/>
  <c r="B11758" i="17"/>
  <c r="C11758" i="17"/>
  <c r="D11758" i="17"/>
  <c r="E11758" i="17"/>
  <c r="F11758" i="17"/>
  <c r="B11759" i="17"/>
  <c r="C11759" i="17"/>
  <c r="D11759" i="17"/>
  <c r="E11759" i="17"/>
  <c r="F11759" i="17"/>
  <c r="B11760" i="17"/>
  <c r="C11760" i="17"/>
  <c r="D11760" i="17"/>
  <c r="E11760" i="17"/>
  <c r="F11760" i="17"/>
  <c r="B11761" i="17"/>
  <c r="C11761" i="17"/>
  <c r="D11761" i="17"/>
  <c r="E11761" i="17"/>
  <c r="F11761" i="17"/>
  <c r="B11762" i="17"/>
  <c r="C11762" i="17"/>
  <c r="D11762" i="17"/>
  <c r="E11762" i="17"/>
  <c r="F11762" i="17"/>
  <c r="B11763" i="17"/>
  <c r="C11763" i="17"/>
  <c r="D11763" i="17"/>
  <c r="E11763" i="17"/>
  <c r="F11763" i="17"/>
  <c r="B11764" i="17"/>
  <c r="C11764" i="17"/>
  <c r="D11764" i="17"/>
  <c r="E11764" i="17"/>
  <c r="F11764" i="17"/>
  <c r="B11765" i="17"/>
  <c r="C11765" i="17"/>
  <c r="D11765" i="17"/>
  <c r="E11765" i="17"/>
  <c r="F11765" i="17"/>
  <c r="B11766" i="17"/>
  <c r="C11766" i="17"/>
  <c r="D11766" i="17"/>
  <c r="E11766" i="17"/>
  <c r="F11766" i="17"/>
  <c r="B11767" i="17"/>
  <c r="C11767" i="17"/>
  <c r="D11767" i="17"/>
  <c r="E11767" i="17"/>
  <c r="F11767" i="17"/>
  <c r="B11768" i="17"/>
  <c r="C11768" i="17"/>
  <c r="D11768" i="17"/>
  <c r="E11768" i="17"/>
  <c r="F11768" i="17"/>
  <c r="B11769" i="17"/>
  <c r="C11769" i="17"/>
  <c r="D11769" i="17"/>
  <c r="E11769" i="17"/>
  <c r="F11769" i="17"/>
  <c r="B11770" i="17"/>
  <c r="C11770" i="17"/>
  <c r="D11770" i="17"/>
  <c r="E11770" i="17"/>
  <c r="F11770" i="17"/>
  <c r="B11771" i="17"/>
  <c r="C11771" i="17"/>
  <c r="D11771" i="17"/>
  <c r="E11771" i="17"/>
  <c r="F11771" i="17"/>
  <c r="B11772" i="17"/>
  <c r="C11772" i="17"/>
  <c r="D11772" i="17"/>
  <c r="E11772" i="17"/>
  <c r="F11772" i="17"/>
  <c r="B11773" i="17"/>
  <c r="C11773" i="17"/>
  <c r="D11773" i="17"/>
  <c r="E11773" i="17"/>
  <c r="F11773" i="17"/>
  <c r="B11774" i="17"/>
  <c r="C11774" i="17"/>
  <c r="D11774" i="17"/>
  <c r="E11774" i="17"/>
  <c r="F11774" i="17"/>
  <c r="B11775" i="17"/>
  <c r="C11775" i="17"/>
  <c r="D11775" i="17"/>
  <c r="E11775" i="17"/>
  <c r="F11775" i="17"/>
  <c r="B11776" i="17"/>
  <c r="C11776" i="17"/>
  <c r="D11776" i="17"/>
  <c r="E11776" i="17"/>
  <c r="F11776" i="17"/>
  <c r="B11777" i="17"/>
  <c r="C11777" i="17"/>
  <c r="D11777" i="17"/>
  <c r="E11777" i="17"/>
  <c r="F11777" i="17"/>
  <c r="B11778" i="17"/>
  <c r="C11778" i="17"/>
  <c r="D11778" i="17"/>
  <c r="E11778" i="17"/>
  <c r="F11778" i="17"/>
  <c r="B11779" i="17"/>
  <c r="C11779" i="17"/>
  <c r="D11779" i="17"/>
  <c r="E11779" i="17"/>
  <c r="F11779" i="17"/>
  <c r="B11780" i="17"/>
  <c r="C11780" i="17"/>
  <c r="D11780" i="17"/>
  <c r="E11780" i="17"/>
  <c r="F11780" i="17"/>
  <c r="B11781" i="17"/>
  <c r="C11781" i="17"/>
  <c r="D11781" i="17"/>
  <c r="E11781" i="17"/>
  <c r="F11781" i="17"/>
  <c r="B11782" i="17"/>
  <c r="C11782" i="17"/>
  <c r="D11782" i="17"/>
  <c r="E11782" i="17"/>
  <c r="F11782" i="17"/>
  <c r="B11783" i="17"/>
  <c r="C11783" i="17"/>
  <c r="D11783" i="17"/>
  <c r="E11783" i="17"/>
  <c r="F11783" i="17"/>
  <c r="B11784" i="17"/>
  <c r="C11784" i="17"/>
  <c r="D11784" i="17"/>
  <c r="E11784" i="17"/>
  <c r="F11784" i="17"/>
  <c r="B11785" i="17"/>
  <c r="C11785" i="17"/>
  <c r="D11785" i="17"/>
  <c r="E11785" i="17"/>
  <c r="F11785" i="17"/>
  <c r="B11786" i="17"/>
  <c r="C11786" i="17"/>
  <c r="D11786" i="17"/>
  <c r="E11786" i="17"/>
  <c r="F11786" i="17"/>
  <c r="B11787" i="17"/>
  <c r="C11787" i="17"/>
  <c r="D11787" i="17"/>
  <c r="E11787" i="17"/>
  <c r="F11787" i="17"/>
  <c r="B11788" i="17"/>
  <c r="C11788" i="17"/>
  <c r="D11788" i="17"/>
  <c r="E11788" i="17"/>
  <c r="F11788" i="17"/>
  <c r="B11789" i="17"/>
  <c r="C11789" i="17"/>
  <c r="D11789" i="17"/>
  <c r="E11789" i="17"/>
  <c r="F11789" i="17"/>
  <c r="B11790" i="17"/>
  <c r="C11790" i="17"/>
  <c r="D11790" i="17"/>
  <c r="E11790" i="17"/>
  <c r="F11790" i="17"/>
  <c r="B11791" i="17"/>
  <c r="C11791" i="17"/>
  <c r="D11791" i="17"/>
  <c r="E11791" i="17"/>
  <c r="F11791" i="17"/>
  <c r="B11792" i="17"/>
  <c r="C11792" i="17"/>
  <c r="D11792" i="17"/>
  <c r="E11792" i="17"/>
  <c r="F11792" i="17"/>
  <c r="B11793" i="17"/>
  <c r="C11793" i="17"/>
  <c r="D11793" i="17"/>
  <c r="E11793" i="17"/>
  <c r="F11793" i="17"/>
  <c r="B11794" i="17"/>
  <c r="C11794" i="17"/>
  <c r="D11794" i="17"/>
  <c r="E11794" i="17"/>
  <c r="F11794" i="17"/>
  <c r="B11795" i="17"/>
  <c r="C11795" i="17"/>
  <c r="D11795" i="17"/>
  <c r="E11795" i="17"/>
  <c r="F11795" i="17"/>
  <c r="B11796" i="17"/>
  <c r="C11796" i="17"/>
  <c r="D11796" i="17"/>
  <c r="E11796" i="17"/>
  <c r="F11796" i="17"/>
  <c r="B11797" i="17"/>
  <c r="C11797" i="17"/>
  <c r="D11797" i="17"/>
  <c r="E11797" i="17"/>
  <c r="F11797" i="17"/>
  <c r="B11798" i="17"/>
  <c r="C11798" i="17"/>
  <c r="D11798" i="17"/>
  <c r="E11798" i="17"/>
  <c r="F11798" i="17"/>
  <c r="B11799" i="17"/>
  <c r="C11799" i="17"/>
  <c r="D11799" i="17"/>
  <c r="E11799" i="17"/>
  <c r="F11799" i="17"/>
  <c r="B11800" i="17"/>
  <c r="C11800" i="17"/>
  <c r="D11800" i="17"/>
  <c r="E11800" i="17"/>
  <c r="F11800" i="17"/>
  <c r="B11801" i="17"/>
  <c r="C11801" i="17"/>
  <c r="D11801" i="17"/>
  <c r="E11801" i="17"/>
  <c r="F11801" i="17"/>
  <c r="B11802" i="17"/>
  <c r="C11802" i="17"/>
  <c r="D11802" i="17"/>
  <c r="E11802" i="17"/>
  <c r="F11802" i="17"/>
  <c r="B11803" i="17"/>
  <c r="C11803" i="17"/>
  <c r="D11803" i="17"/>
  <c r="E11803" i="17"/>
  <c r="F11803" i="17"/>
  <c r="B11804" i="17"/>
  <c r="C11804" i="17"/>
  <c r="D11804" i="17"/>
  <c r="E11804" i="17"/>
  <c r="F11804" i="17"/>
  <c r="B11805" i="17"/>
  <c r="C11805" i="17"/>
  <c r="D11805" i="17"/>
  <c r="E11805" i="17"/>
  <c r="F11805" i="17"/>
  <c r="B11806" i="17"/>
  <c r="C11806" i="17"/>
  <c r="D11806" i="17"/>
  <c r="E11806" i="17"/>
  <c r="F11806" i="17"/>
  <c r="B11807" i="17"/>
  <c r="C11807" i="17"/>
  <c r="D11807" i="17"/>
  <c r="E11807" i="17"/>
  <c r="F11807" i="17"/>
  <c r="B11808" i="17"/>
  <c r="C11808" i="17"/>
  <c r="D11808" i="17"/>
  <c r="E11808" i="17"/>
  <c r="F11808" i="17"/>
  <c r="B11809" i="17"/>
  <c r="C11809" i="17"/>
  <c r="D11809" i="17"/>
  <c r="E11809" i="17"/>
  <c r="F11809" i="17"/>
  <c r="B11810" i="17"/>
  <c r="C11810" i="17"/>
  <c r="D11810" i="17"/>
  <c r="E11810" i="17"/>
  <c r="F11810" i="17"/>
  <c r="B11811" i="17"/>
  <c r="C11811" i="17"/>
  <c r="D11811" i="17"/>
  <c r="E11811" i="17"/>
  <c r="F11811" i="17"/>
  <c r="B11812" i="17"/>
  <c r="C11812" i="17"/>
  <c r="D11812" i="17"/>
  <c r="E11812" i="17"/>
  <c r="F11812" i="17"/>
  <c r="B11813" i="17"/>
  <c r="C11813" i="17"/>
  <c r="D11813" i="17"/>
  <c r="E11813" i="17"/>
  <c r="F11813" i="17"/>
  <c r="B11814" i="17"/>
  <c r="C11814" i="17"/>
  <c r="D11814" i="17"/>
  <c r="E11814" i="17"/>
  <c r="F11814" i="17"/>
  <c r="B11815" i="17"/>
  <c r="C11815" i="17"/>
  <c r="D11815" i="17"/>
  <c r="E11815" i="17"/>
  <c r="F11815" i="17"/>
  <c r="B11816" i="17"/>
  <c r="C11816" i="17"/>
  <c r="D11816" i="17"/>
  <c r="E11816" i="17"/>
  <c r="F11816" i="17"/>
  <c r="B11817" i="17"/>
  <c r="C11817" i="17"/>
  <c r="D11817" i="17"/>
  <c r="E11817" i="17"/>
  <c r="F11817" i="17"/>
  <c r="B11818" i="17"/>
  <c r="C11818" i="17"/>
  <c r="D11818" i="17"/>
  <c r="E11818" i="17"/>
  <c r="F11818" i="17"/>
  <c r="B11819" i="17"/>
  <c r="C11819" i="17"/>
  <c r="D11819" i="17"/>
  <c r="E11819" i="17"/>
  <c r="F11819" i="17"/>
  <c r="B11820" i="17"/>
  <c r="C11820" i="17"/>
  <c r="D11820" i="17"/>
  <c r="E11820" i="17"/>
  <c r="F11820" i="17"/>
  <c r="B11821" i="17"/>
  <c r="C11821" i="17"/>
  <c r="D11821" i="17"/>
  <c r="E11821" i="17"/>
  <c r="F11821" i="17"/>
  <c r="B11822" i="17"/>
  <c r="C11822" i="17"/>
  <c r="D11822" i="17"/>
  <c r="E11822" i="17"/>
  <c r="F11822" i="17"/>
  <c r="B11823" i="17"/>
  <c r="C11823" i="17"/>
  <c r="D11823" i="17"/>
  <c r="E11823" i="17"/>
  <c r="F11823" i="17"/>
  <c r="B11824" i="17"/>
  <c r="C11824" i="17"/>
  <c r="D11824" i="17"/>
  <c r="E11824" i="17"/>
  <c r="F11824" i="17"/>
  <c r="B11825" i="17"/>
  <c r="C11825" i="17"/>
  <c r="D11825" i="17"/>
  <c r="E11825" i="17"/>
  <c r="F11825" i="17"/>
  <c r="B11826" i="17"/>
  <c r="C11826" i="17"/>
  <c r="D11826" i="17"/>
  <c r="E11826" i="17"/>
  <c r="F11826" i="17"/>
  <c r="B11827" i="17"/>
  <c r="C11827" i="17"/>
  <c r="D11827" i="17"/>
  <c r="E11827" i="17"/>
  <c r="F11827" i="17"/>
  <c r="B11828" i="17"/>
  <c r="C11828" i="17"/>
  <c r="D11828" i="17"/>
  <c r="E11828" i="17"/>
  <c r="F11828" i="17"/>
  <c r="B11829" i="17"/>
  <c r="C11829" i="17"/>
  <c r="D11829" i="17"/>
  <c r="E11829" i="17"/>
  <c r="F11829" i="17"/>
  <c r="B11830" i="17"/>
  <c r="C11830" i="17"/>
  <c r="D11830" i="17"/>
  <c r="E11830" i="17"/>
  <c r="F11830" i="17"/>
  <c r="B11831" i="17"/>
  <c r="C11831" i="17"/>
  <c r="D11831" i="17"/>
  <c r="E11831" i="17"/>
  <c r="F11831" i="17"/>
  <c r="B11832" i="17"/>
  <c r="C11832" i="17"/>
  <c r="D11832" i="17"/>
  <c r="E11832" i="17"/>
  <c r="F11832" i="17"/>
  <c r="B11833" i="17"/>
  <c r="C11833" i="17"/>
  <c r="D11833" i="17"/>
  <c r="E11833" i="17"/>
  <c r="F11833" i="17"/>
  <c r="B11834" i="17"/>
  <c r="C11834" i="17"/>
  <c r="D11834" i="17"/>
  <c r="E11834" i="17"/>
  <c r="F11834" i="17"/>
  <c r="B11835" i="17"/>
  <c r="C11835" i="17"/>
  <c r="D11835" i="17"/>
  <c r="E11835" i="17"/>
  <c r="F11835" i="17"/>
  <c r="B11836" i="17"/>
  <c r="C11836" i="17"/>
  <c r="D11836" i="17"/>
  <c r="E11836" i="17"/>
  <c r="F11836" i="17"/>
  <c r="B11837" i="17"/>
  <c r="C11837" i="17"/>
  <c r="D11837" i="17"/>
  <c r="E11837" i="17"/>
  <c r="F11837" i="17"/>
  <c r="B11838" i="17"/>
  <c r="C11838" i="17"/>
  <c r="D11838" i="17"/>
  <c r="E11838" i="17"/>
  <c r="F11838" i="17"/>
  <c r="B11839" i="17"/>
  <c r="C11839" i="17"/>
  <c r="D11839" i="17"/>
  <c r="E11839" i="17"/>
  <c r="F11839" i="17"/>
  <c r="B11840" i="17"/>
  <c r="C11840" i="17"/>
  <c r="D11840" i="17"/>
  <c r="E11840" i="17"/>
  <c r="F11840" i="17"/>
  <c r="B11841" i="17"/>
  <c r="C11841" i="17"/>
  <c r="D11841" i="17"/>
  <c r="E11841" i="17"/>
  <c r="F11841" i="17"/>
  <c r="B11842" i="17"/>
  <c r="C11842" i="17"/>
  <c r="D11842" i="17"/>
  <c r="E11842" i="17"/>
  <c r="F11842" i="17"/>
  <c r="B11843" i="17"/>
  <c r="C11843" i="17"/>
  <c r="D11843" i="17"/>
  <c r="E11843" i="17"/>
  <c r="F11843" i="17"/>
  <c r="B11844" i="17"/>
  <c r="C11844" i="17"/>
  <c r="D11844" i="17"/>
  <c r="E11844" i="17"/>
  <c r="F11844" i="17"/>
  <c r="B11845" i="17"/>
  <c r="C11845" i="17"/>
  <c r="D11845" i="17"/>
  <c r="E11845" i="17"/>
  <c r="F11845" i="17"/>
  <c r="B11846" i="17"/>
  <c r="C11846" i="17"/>
  <c r="D11846" i="17"/>
  <c r="E11846" i="17"/>
  <c r="F11846" i="17"/>
  <c r="B11847" i="17"/>
  <c r="C11847" i="17"/>
  <c r="D11847" i="17"/>
  <c r="E11847" i="17"/>
  <c r="F11847" i="17"/>
  <c r="B11848" i="17"/>
  <c r="C11848" i="17"/>
  <c r="D11848" i="17"/>
  <c r="E11848" i="17"/>
  <c r="F11848" i="17"/>
  <c r="B11849" i="17"/>
  <c r="C11849" i="17"/>
  <c r="D11849" i="17"/>
  <c r="E11849" i="17"/>
  <c r="F11849" i="17"/>
  <c r="B11850" i="17"/>
  <c r="C11850" i="17"/>
  <c r="D11850" i="17"/>
  <c r="E11850" i="17"/>
  <c r="F11850" i="17"/>
  <c r="B11851" i="17"/>
  <c r="C11851" i="17"/>
  <c r="D11851" i="17"/>
  <c r="E11851" i="17"/>
  <c r="F11851" i="17"/>
  <c r="B11852" i="17"/>
  <c r="C11852" i="17"/>
  <c r="D11852" i="17"/>
  <c r="E11852" i="17"/>
  <c r="F11852" i="17"/>
  <c r="B11853" i="17"/>
  <c r="C11853" i="17"/>
  <c r="D11853" i="17"/>
  <c r="E11853" i="17"/>
  <c r="F11853" i="17"/>
  <c r="B11854" i="17"/>
  <c r="C11854" i="17"/>
  <c r="D11854" i="17"/>
  <c r="E11854" i="17"/>
  <c r="F11854" i="17"/>
  <c r="B11855" i="17"/>
  <c r="C11855" i="17"/>
  <c r="D11855" i="17"/>
  <c r="E11855" i="17"/>
  <c r="F11855" i="17"/>
  <c r="B11856" i="17"/>
  <c r="C11856" i="17"/>
  <c r="D11856" i="17"/>
  <c r="E11856" i="17"/>
  <c r="F11856" i="17"/>
  <c r="B11857" i="17"/>
  <c r="C11857" i="17"/>
  <c r="D11857" i="17"/>
  <c r="E11857" i="17"/>
  <c r="F11857" i="17"/>
  <c r="B11858" i="17"/>
  <c r="C11858" i="17"/>
  <c r="D11858" i="17"/>
  <c r="E11858" i="17"/>
  <c r="F11858" i="17"/>
  <c r="B11859" i="17"/>
  <c r="C11859" i="17"/>
  <c r="D11859" i="17"/>
  <c r="E11859" i="17"/>
  <c r="F11859" i="17"/>
  <c r="B11860" i="17"/>
  <c r="C11860" i="17"/>
  <c r="D11860" i="17"/>
  <c r="E11860" i="17"/>
  <c r="F11860" i="17"/>
  <c r="B11861" i="17"/>
  <c r="C11861" i="17"/>
  <c r="D11861" i="17"/>
  <c r="E11861" i="17"/>
  <c r="F11861" i="17"/>
  <c r="B11862" i="17"/>
  <c r="C11862" i="17"/>
  <c r="D11862" i="17"/>
  <c r="E11862" i="17"/>
  <c r="F11862" i="17"/>
  <c r="B11863" i="17"/>
  <c r="C11863" i="17"/>
  <c r="D11863" i="17"/>
  <c r="E11863" i="17"/>
  <c r="F11863" i="17"/>
  <c r="B11864" i="17"/>
  <c r="C11864" i="17"/>
  <c r="D11864" i="17"/>
  <c r="E11864" i="17"/>
  <c r="F11864" i="17"/>
  <c r="B11865" i="17"/>
  <c r="C11865" i="17"/>
  <c r="D11865" i="17"/>
  <c r="E11865" i="17"/>
  <c r="F11865" i="17"/>
  <c r="B11866" i="17"/>
  <c r="C11866" i="17"/>
  <c r="D11866" i="17"/>
  <c r="E11866" i="17"/>
  <c r="F11866" i="17"/>
  <c r="B11867" i="17"/>
  <c r="C11867" i="17"/>
  <c r="D11867" i="17"/>
  <c r="E11867" i="17"/>
  <c r="F11867" i="17"/>
  <c r="B11868" i="17"/>
  <c r="C11868" i="17"/>
  <c r="D11868" i="17"/>
  <c r="E11868" i="17"/>
  <c r="F11868" i="17"/>
  <c r="B11869" i="17"/>
  <c r="C11869" i="17"/>
  <c r="D11869" i="17"/>
  <c r="E11869" i="17"/>
  <c r="F11869" i="17"/>
  <c r="B11870" i="17"/>
  <c r="C11870" i="17"/>
  <c r="D11870" i="17"/>
  <c r="E11870" i="17"/>
  <c r="F11870" i="17"/>
  <c r="B11871" i="17"/>
  <c r="C11871" i="17"/>
  <c r="D11871" i="17"/>
  <c r="E11871" i="17"/>
  <c r="F11871" i="17"/>
  <c r="B11872" i="17"/>
  <c r="C11872" i="17"/>
  <c r="D11872" i="17"/>
  <c r="E11872" i="17"/>
  <c r="F11872" i="17"/>
  <c r="B11873" i="17"/>
  <c r="C11873" i="17"/>
  <c r="D11873" i="17"/>
  <c r="E11873" i="17"/>
  <c r="F11873" i="17"/>
  <c r="B11874" i="17"/>
  <c r="C11874" i="17"/>
  <c r="D11874" i="17"/>
  <c r="E11874" i="17"/>
  <c r="F11874" i="17"/>
  <c r="B11875" i="17"/>
  <c r="C11875" i="17"/>
  <c r="D11875" i="17"/>
  <c r="E11875" i="17"/>
  <c r="F11875" i="17"/>
  <c r="B11876" i="17"/>
  <c r="C11876" i="17"/>
  <c r="D11876" i="17"/>
  <c r="E11876" i="17"/>
  <c r="F11876" i="17"/>
  <c r="B11877" i="17"/>
  <c r="C11877" i="17"/>
  <c r="D11877" i="17"/>
  <c r="E11877" i="17"/>
  <c r="F11877" i="17"/>
  <c r="B11878" i="17"/>
  <c r="C11878" i="17"/>
  <c r="D11878" i="17"/>
  <c r="E11878" i="17"/>
  <c r="F11878" i="17"/>
  <c r="B11879" i="17"/>
  <c r="C11879" i="17"/>
  <c r="D11879" i="17"/>
  <c r="E11879" i="17"/>
  <c r="F11879" i="17"/>
  <c r="B11880" i="17"/>
  <c r="C11880" i="17"/>
  <c r="D11880" i="17"/>
  <c r="E11880" i="17"/>
  <c r="F11880" i="17"/>
  <c r="B11881" i="17"/>
  <c r="C11881" i="17"/>
  <c r="D11881" i="17"/>
  <c r="E11881" i="17"/>
  <c r="F11881" i="17"/>
  <c r="B11882" i="17"/>
  <c r="C11882" i="17"/>
  <c r="D11882" i="17"/>
  <c r="E11882" i="17"/>
  <c r="F11882" i="17"/>
  <c r="B11883" i="17"/>
  <c r="C11883" i="17"/>
  <c r="D11883" i="17"/>
  <c r="E11883" i="17"/>
  <c r="F11883" i="17"/>
  <c r="B11884" i="17"/>
  <c r="C11884" i="17"/>
  <c r="D11884" i="17"/>
  <c r="E11884" i="17"/>
  <c r="F11884" i="17"/>
  <c r="B11885" i="17"/>
  <c r="C11885" i="17"/>
  <c r="D11885" i="17"/>
  <c r="E11885" i="17"/>
  <c r="F11885" i="17"/>
  <c r="B11886" i="17"/>
  <c r="C11886" i="17"/>
  <c r="D11886" i="17"/>
  <c r="E11886" i="17"/>
  <c r="F11886" i="17"/>
  <c r="B11887" i="17"/>
  <c r="C11887" i="17"/>
  <c r="D11887" i="17"/>
  <c r="E11887" i="17"/>
  <c r="F11887" i="17"/>
  <c r="B11888" i="17"/>
  <c r="C11888" i="17"/>
  <c r="D11888" i="17"/>
  <c r="E11888" i="17"/>
  <c r="F11888" i="17"/>
  <c r="B11889" i="17"/>
  <c r="C11889" i="17"/>
  <c r="D11889" i="17"/>
  <c r="E11889" i="17"/>
  <c r="F11889" i="17"/>
  <c r="B11890" i="17"/>
  <c r="C11890" i="17"/>
  <c r="D11890" i="17"/>
  <c r="E11890" i="17"/>
  <c r="F11890" i="17"/>
  <c r="B11891" i="17"/>
  <c r="C11891" i="17"/>
  <c r="D11891" i="17"/>
  <c r="E11891" i="17"/>
  <c r="F11891" i="17"/>
  <c r="B11892" i="17"/>
  <c r="C11892" i="17"/>
  <c r="D11892" i="17"/>
  <c r="E11892" i="17"/>
  <c r="F11892" i="17"/>
  <c r="B11893" i="17"/>
  <c r="C11893" i="17"/>
  <c r="D11893" i="17"/>
  <c r="E11893" i="17"/>
  <c r="F11893" i="17"/>
  <c r="B11894" i="17"/>
  <c r="C11894" i="17"/>
  <c r="D11894" i="17"/>
  <c r="E11894" i="17"/>
  <c r="F11894" i="17"/>
  <c r="B11895" i="17"/>
  <c r="C11895" i="17"/>
  <c r="D11895" i="17"/>
  <c r="E11895" i="17"/>
  <c r="F11895" i="17"/>
  <c r="B11896" i="17"/>
  <c r="C11896" i="17"/>
  <c r="D11896" i="17"/>
  <c r="E11896" i="17"/>
  <c r="F11896" i="17"/>
  <c r="B11897" i="17"/>
  <c r="C11897" i="17"/>
  <c r="D11897" i="17"/>
  <c r="E11897" i="17"/>
  <c r="F11897" i="17"/>
  <c r="B11898" i="17"/>
  <c r="C11898" i="17"/>
  <c r="D11898" i="17"/>
  <c r="E11898" i="17"/>
  <c r="F11898" i="17"/>
  <c r="B11899" i="17"/>
  <c r="C11899" i="17"/>
  <c r="D11899" i="17"/>
  <c r="E11899" i="17"/>
  <c r="F11899" i="17"/>
  <c r="B11900" i="17"/>
  <c r="C11900" i="17"/>
  <c r="D11900" i="17"/>
  <c r="E11900" i="17"/>
  <c r="F11900" i="17"/>
  <c r="B11901" i="17"/>
  <c r="C11901" i="17"/>
  <c r="D11901" i="17"/>
  <c r="E11901" i="17"/>
  <c r="F11901" i="17"/>
  <c r="B11902" i="17"/>
  <c r="C11902" i="17"/>
  <c r="D11902" i="17"/>
  <c r="E11902" i="17"/>
  <c r="F11902" i="17"/>
  <c r="B11903" i="17"/>
  <c r="C11903" i="17"/>
  <c r="D11903" i="17"/>
  <c r="E11903" i="17"/>
  <c r="F11903" i="17"/>
  <c r="B11904" i="17"/>
  <c r="C11904" i="17"/>
  <c r="D11904" i="17"/>
  <c r="E11904" i="17"/>
  <c r="F11904" i="17"/>
  <c r="B11905" i="17"/>
  <c r="C11905" i="17"/>
  <c r="D11905" i="17"/>
  <c r="E11905" i="17"/>
  <c r="F11905" i="17"/>
  <c r="B11906" i="17"/>
  <c r="C11906" i="17"/>
  <c r="D11906" i="17"/>
  <c r="E11906" i="17"/>
  <c r="F11906" i="17"/>
  <c r="B11907" i="17"/>
  <c r="C11907" i="17"/>
  <c r="D11907" i="17"/>
  <c r="E11907" i="17"/>
  <c r="F11907" i="17"/>
  <c r="B11908" i="17"/>
  <c r="C11908" i="17"/>
  <c r="D11908" i="17"/>
  <c r="E11908" i="17"/>
  <c r="F11908" i="17"/>
  <c r="B11909" i="17"/>
  <c r="C11909" i="17"/>
  <c r="D11909" i="17"/>
  <c r="E11909" i="17"/>
  <c r="F11909" i="17"/>
  <c r="B11910" i="17"/>
  <c r="C11910" i="17"/>
  <c r="D11910" i="17"/>
  <c r="E11910" i="17"/>
  <c r="F11910" i="17"/>
  <c r="B11911" i="17"/>
  <c r="C11911" i="17"/>
  <c r="D11911" i="17"/>
  <c r="E11911" i="17"/>
  <c r="F11911" i="17"/>
  <c r="B11912" i="17"/>
  <c r="C11912" i="17"/>
  <c r="D11912" i="17"/>
  <c r="E11912" i="17"/>
  <c r="F11912" i="17"/>
  <c r="B11913" i="17"/>
  <c r="C11913" i="17"/>
  <c r="D11913" i="17"/>
  <c r="E11913" i="17"/>
  <c r="F11913" i="17"/>
  <c r="B11914" i="17"/>
  <c r="C11914" i="17"/>
  <c r="D11914" i="17"/>
  <c r="E11914" i="17"/>
  <c r="F11914" i="17"/>
  <c r="B11915" i="17"/>
  <c r="C11915" i="17"/>
  <c r="D11915" i="17"/>
  <c r="E11915" i="17"/>
  <c r="F11915" i="17"/>
  <c r="B11916" i="17"/>
  <c r="C11916" i="17"/>
  <c r="D11916" i="17"/>
  <c r="E11916" i="17"/>
  <c r="F11916" i="17"/>
  <c r="B11917" i="17"/>
  <c r="C11917" i="17"/>
  <c r="D11917" i="17"/>
  <c r="E11917" i="17"/>
  <c r="F11917" i="17"/>
  <c r="B11918" i="17"/>
  <c r="C11918" i="17"/>
  <c r="D11918" i="17"/>
  <c r="E11918" i="17"/>
  <c r="F11918" i="17"/>
  <c r="B11919" i="17"/>
  <c r="C11919" i="17"/>
  <c r="D11919" i="17"/>
  <c r="E11919" i="17"/>
  <c r="F11919" i="17"/>
  <c r="B11920" i="17"/>
  <c r="C11920" i="17"/>
  <c r="D11920" i="17"/>
  <c r="E11920" i="17"/>
  <c r="F11920" i="17"/>
  <c r="B11921" i="17"/>
  <c r="C11921" i="17"/>
  <c r="D11921" i="17"/>
  <c r="E11921" i="17"/>
  <c r="F11921" i="17"/>
  <c r="B11922" i="17"/>
  <c r="C11922" i="17"/>
  <c r="D11922" i="17"/>
  <c r="E11922" i="17"/>
  <c r="F11922" i="17"/>
  <c r="B11923" i="17"/>
  <c r="C11923" i="17"/>
  <c r="D11923" i="17"/>
  <c r="E11923" i="17"/>
  <c r="F11923" i="17"/>
  <c r="B11924" i="17"/>
  <c r="C11924" i="17"/>
  <c r="D11924" i="17"/>
  <c r="E11924" i="17"/>
  <c r="F11924" i="17"/>
  <c r="B11925" i="17"/>
  <c r="C11925" i="17"/>
  <c r="D11925" i="17"/>
  <c r="E11925" i="17"/>
  <c r="F11925" i="17"/>
  <c r="B11926" i="17"/>
  <c r="C11926" i="17"/>
  <c r="D11926" i="17"/>
  <c r="E11926" i="17"/>
  <c r="F11926" i="17"/>
  <c r="B11927" i="17"/>
  <c r="C11927" i="17"/>
  <c r="D11927" i="17"/>
  <c r="E11927" i="17"/>
  <c r="F11927" i="17"/>
  <c r="B11928" i="17"/>
  <c r="C11928" i="17"/>
  <c r="D11928" i="17"/>
  <c r="E11928" i="17"/>
  <c r="F11928" i="17"/>
  <c r="B11929" i="17"/>
  <c r="C11929" i="17"/>
  <c r="D11929" i="17"/>
  <c r="E11929" i="17"/>
  <c r="F11929" i="17"/>
  <c r="B11930" i="17"/>
  <c r="C11930" i="17"/>
  <c r="D11930" i="17"/>
  <c r="E11930" i="17"/>
  <c r="F11930" i="17"/>
  <c r="B11931" i="17"/>
  <c r="C11931" i="17"/>
  <c r="D11931" i="17"/>
  <c r="E11931" i="17"/>
  <c r="F11931" i="17"/>
  <c r="B11932" i="17"/>
  <c r="C11932" i="17"/>
  <c r="D11932" i="17"/>
  <c r="E11932" i="17"/>
  <c r="F11932" i="17"/>
  <c r="B11933" i="17"/>
  <c r="C11933" i="17"/>
  <c r="D11933" i="17"/>
  <c r="E11933" i="17"/>
  <c r="F11933" i="17"/>
  <c r="B11934" i="17"/>
  <c r="C11934" i="17"/>
  <c r="D11934" i="17"/>
  <c r="E11934" i="17"/>
  <c r="F11934" i="17"/>
  <c r="B11935" i="17"/>
  <c r="C11935" i="17"/>
  <c r="D11935" i="17"/>
  <c r="E11935" i="17"/>
  <c r="F11935" i="17"/>
  <c r="B11936" i="17"/>
  <c r="C11936" i="17"/>
  <c r="D11936" i="17"/>
  <c r="E11936" i="17"/>
  <c r="F11936" i="17"/>
  <c r="B11937" i="17"/>
  <c r="C11937" i="17"/>
  <c r="D11937" i="17"/>
  <c r="E11937" i="17"/>
  <c r="F11937" i="17"/>
  <c r="B11938" i="17"/>
  <c r="C11938" i="17"/>
  <c r="D11938" i="17"/>
  <c r="E11938" i="17"/>
  <c r="F11938" i="17"/>
  <c r="B11939" i="17"/>
  <c r="C11939" i="17"/>
  <c r="D11939" i="17"/>
  <c r="E11939" i="17"/>
  <c r="F11939" i="17"/>
  <c r="B11940" i="17"/>
  <c r="C11940" i="17"/>
  <c r="D11940" i="17"/>
  <c r="E11940" i="17"/>
  <c r="F11940" i="17"/>
  <c r="B11941" i="17"/>
  <c r="C11941" i="17"/>
  <c r="D11941" i="17"/>
  <c r="E11941" i="17"/>
  <c r="F11941" i="17"/>
  <c r="B11942" i="17"/>
  <c r="C11942" i="17"/>
  <c r="D11942" i="17"/>
  <c r="E11942" i="17"/>
  <c r="F11942" i="17"/>
  <c r="B11943" i="17"/>
  <c r="C11943" i="17"/>
  <c r="D11943" i="17"/>
  <c r="E11943" i="17"/>
  <c r="F11943" i="17"/>
  <c r="B11944" i="17"/>
  <c r="C11944" i="17"/>
  <c r="D11944" i="17"/>
  <c r="E11944" i="17"/>
  <c r="F11944" i="17"/>
  <c r="B11945" i="17"/>
  <c r="C11945" i="17"/>
  <c r="D11945" i="17"/>
  <c r="E11945" i="17"/>
  <c r="F11945" i="17"/>
  <c r="B11946" i="17"/>
  <c r="C11946" i="17"/>
  <c r="D11946" i="17"/>
  <c r="E11946" i="17"/>
  <c r="F11946" i="17"/>
  <c r="B11947" i="17"/>
  <c r="C11947" i="17"/>
  <c r="D11947" i="17"/>
  <c r="E11947" i="17"/>
  <c r="F11947" i="17"/>
  <c r="B11948" i="17"/>
  <c r="C11948" i="17"/>
  <c r="D11948" i="17"/>
  <c r="E11948" i="17"/>
  <c r="F11948" i="17"/>
  <c r="B11949" i="17"/>
  <c r="C11949" i="17"/>
  <c r="D11949" i="17"/>
  <c r="E11949" i="17"/>
  <c r="F11949" i="17"/>
  <c r="B11950" i="17"/>
  <c r="C11950" i="17"/>
  <c r="D11950" i="17"/>
  <c r="E11950" i="17"/>
  <c r="F11950" i="17"/>
  <c r="B11951" i="17"/>
  <c r="C11951" i="17"/>
  <c r="D11951" i="17"/>
  <c r="E11951" i="17"/>
  <c r="F11951" i="17"/>
  <c r="B11952" i="17"/>
  <c r="C11952" i="17"/>
  <c r="D11952" i="17"/>
  <c r="E11952" i="17"/>
  <c r="F11952" i="17"/>
  <c r="B11953" i="17"/>
  <c r="C11953" i="17"/>
  <c r="D11953" i="17"/>
  <c r="E11953" i="17"/>
  <c r="F11953" i="17"/>
  <c r="B11954" i="17"/>
  <c r="C11954" i="17"/>
  <c r="D11954" i="17"/>
  <c r="E11954" i="17"/>
  <c r="F11954" i="17"/>
  <c r="B11955" i="17"/>
  <c r="C11955" i="17"/>
  <c r="D11955" i="17"/>
  <c r="E11955" i="17"/>
  <c r="F11955" i="17"/>
  <c r="B11956" i="17"/>
  <c r="C11956" i="17"/>
  <c r="D11956" i="17"/>
  <c r="E11956" i="17"/>
  <c r="F11956" i="17"/>
  <c r="B11957" i="17"/>
  <c r="C11957" i="17"/>
  <c r="D11957" i="17"/>
  <c r="E11957" i="17"/>
  <c r="F11957" i="17"/>
  <c r="B11958" i="17"/>
  <c r="C11958" i="17"/>
  <c r="D11958" i="17"/>
  <c r="E11958" i="17"/>
  <c r="F11958" i="17"/>
  <c r="B11959" i="17"/>
  <c r="C11959" i="17"/>
  <c r="D11959" i="17"/>
  <c r="E11959" i="17"/>
  <c r="F11959" i="17"/>
  <c r="B11960" i="17"/>
  <c r="C11960" i="17"/>
  <c r="D11960" i="17"/>
  <c r="E11960" i="17"/>
  <c r="F11960" i="17"/>
  <c r="B11961" i="17"/>
  <c r="C11961" i="17"/>
  <c r="D11961" i="17"/>
  <c r="E11961" i="17"/>
  <c r="F11961" i="17"/>
  <c r="B11962" i="17"/>
  <c r="C11962" i="17"/>
  <c r="D11962" i="17"/>
  <c r="E11962" i="17"/>
  <c r="F11962" i="17"/>
  <c r="B11963" i="17"/>
  <c r="C11963" i="17"/>
  <c r="D11963" i="17"/>
  <c r="E11963" i="17"/>
  <c r="F11963" i="17"/>
  <c r="B11964" i="17"/>
  <c r="C11964" i="17"/>
  <c r="D11964" i="17"/>
  <c r="E11964" i="17"/>
  <c r="F11964" i="17"/>
  <c r="B11965" i="17"/>
  <c r="C11965" i="17"/>
  <c r="D11965" i="17"/>
  <c r="E11965" i="17"/>
  <c r="F11965" i="17"/>
  <c r="B11966" i="17"/>
  <c r="C11966" i="17"/>
  <c r="D11966" i="17"/>
  <c r="E11966" i="17"/>
  <c r="F11966" i="17"/>
  <c r="B11967" i="17"/>
  <c r="C11967" i="17"/>
  <c r="D11967" i="17"/>
  <c r="E11967" i="17"/>
  <c r="F11967" i="17"/>
  <c r="B11968" i="17"/>
  <c r="C11968" i="17"/>
  <c r="D11968" i="17"/>
  <c r="E11968" i="17"/>
  <c r="F11968" i="17"/>
  <c r="B11969" i="17"/>
  <c r="C11969" i="17"/>
  <c r="D11969" i="17"/>
  <c r="E11969" i="17"/>
  <c r="F11969" i="17"/>
  <c r="B11970" i="17"/>
  <c r="C11970" i="17"/>
  <c r="D11970" i="17"/>
  <c r="E11970" i="17"/>
  <c r="F11970" i="17"/>
  <c r="B11971" i="17"/>
  <c r="C11971" i="17"/>
  <c r="D11971" i="17"/>
  <c r="E11971" i="17"/>
  <c r="F11971" i="17"/>
  <c r="B11972" i="17"/>
  <c r="C11972" i="17"/>
  <c r="D11972" i="17"/>
  <c r="E11972" i="17"/>
  <c r="F11972" i="17"/>
  <c r="B11973" i="17"/>
  <c r="C11973" i="17"/>
  <c r="D11973" i="17"/>
  <c r="E11973" i="17"/>
  <c r="F11973" i="17"/>
  <c r="B11974" i="17"/>
  <c r="C11974" i="17"/>
  <c r="D11974" i="17"/>
  <c r="E11974" i="17"/>
  <c r="F11974" i="17"/>
  <c r="B11975" i="17"/>
  <c r="C11975" i="17"/>
  <c r="D11975" i="17"/>
  <c r="E11975" i="17"/>
  <c r="F11975" i="17"/>
  <c r="B11976" i="17"/>
  <c r="C11976" i="17"/>
  <c r="D11976" i="17"/>
  <c r="E11976" i="17"/>
  <c r="F11976" i="17"/>
  <c r="B11977" i="17"/>
  <c r="C11977" i="17"/>
  <c r="D11977" i="17"/>
  <c r="E11977" i="17"/>
  <c r="F11977" i="17"/>
  <c r="B11978" i="17"/>
  <c r="C11978" i="17"/>
  <c r="D11978" i="17"/>
  <c r="E11978" i="17"/>
  <c r="F11978" i="17"/>
  <c r="B11979" i="17"/>
  <c r="C11979" i="17"/>
  <c r="D11979" i="17"/>
  <c r="E11979" i="17"/>
  <c r="F11979" i="17"/>
  <c r="B11980" i="17"/>
  <c r="C11980" i="17"/>
  <c r="D11980" i="17"/>
  <c r="E11980" i="17"/>
  <c r="F11980" i="17"/>
  <c r="B11981" i="17"/>
  <c r="C11981" i="17"/>
  <c r="D11981" i="17"/>
  <c r="E11981" i="17"/>
  <c r="F11981" i="17"/>
  <c r="B11982" i="17"/>
  <c r="C11982" i="17"/>
  <c r="D11982" i="17"/>
  <c r="E11982" i="17"/>
  <c r="F11982" i="17"/>
  <c r="B11983" i="17"/>
  <c r="C11983" i="17"/>
  <c r="D11983" i="17"/>
  <c r="E11983" i="17"/>
  <c r="F11983" i="17"/>
  <c r="B11984" i="17"/>
  <c r="C11984" i="17"/>
  <c r="D11984" i="17"/>
  <c r="E11984" i="17"/>
  <c r="F11984" i="17"/>
  <c r="B11985" i="17"/>
  <c r="C11985" i="17"/>
  <c r="D11985" i="17"/>
  <c r="E11985" i="17"/>
  <c r="F11985" i="17"/>
  <c r="B11986" i="17"/>
  <c r="C11986" i="17"/>
  <c r="D11986" i="17"/>
  <c r="E11986" i="17"/>
  <c r="F11986" i="17"/>
  <c r="B11987" i="17"/>
  <c r="C11987" i="17"/>
  <c r="D11987" i="17"/>
  <c r="E11987" i="17"/>
  <c r="F11987" i="17"/>
  <c r="B11988" i="17"/>
  <c r="C11988" i="17"/>
  <c r="D11988" i="17"/>
  <c r="E11988" i="17"/>
  <c r="F11988" i="17"/>
  <c r="B11989" i="17"/>
  <c r="C11989" i="17"/>
  <c r="D11989" i="17"/>
  <c r="E11989" i="17"/>
  <c r="F11989" i="17"/>
  <c r="B11990" i="17"/>
  <c r="C11990" i="17"/>
  <c r="D11990" i="17"/>
  <c r="E11990" i="17"/>
  <c r="F11990" i="17"/>
  <c r="B11991" i="17"/>
  <c r="C11991" i="17"/>
  <c r="D11991" i="17"/>
  <c r="E11991" i="17"/>
  <c r="F11991" i="17"/>
  <c r="B11992" i="17"/>
  <c r="C11992" i="17"/>
  <c r="D11992" i="17"/>
  <c r="E11992" i="17"/>
  <c r="F11992" i="17"/>
  <c r="B11993" i="17"/>
  <c r="C11993" i="17"/>
  <c r="D11993" i="17"/>
  <c r="E11993" i="17"/>
  <c r="F11993" i="17"/>
  <c r="B11994" i="17"/>
  <c r="C11994" i="17"/>
  <c r="D11994" i="17"/>
  <c r="E11994" i="17"/>
  <c r="F11994" i="17"/>
  <c r="B11995" i="17"/>
  <c r="C11995" i="17"/>
  <c r="D11995" i="17"/>
  <c r="E11995" i="17"/>
  <c r="F11995" i="17"/>
  <c r="B11996" i="17"/>
  <c r="C11996" i="17"/>
  <c r="D11996" i="17"/>
  <c r="E11996" i="17"/>
  <c r="F11996" i="17"/>
  <c r="B11997" i="17"/>
  <c r="C11997" i="17"/>
  <c r="D11997" i="17"/>
  <c r="E11997" i="17"/>
  <c r="F11997" i="17"/>
  <c r="B11998" i="17"/>
  <c r="C11998" i="17"/>
  <c r="D11998" i="17"/>
  <c r="E11998" i="17"/>
  <c r="F11998" i="17"/>
  <c r="B11999" i="17"/>
  <c r="C11999" i="17"/>
  <c r="D11999" i="17"/>
  <c r="E11999" i="17"/>
  <c r="F11999" i="17"/>
  <c r="B12000" i="17"/>
  <c r="C12000" i="17"/>
  <c r="D12000" i="17"/>
  <c r="E12000" i="17"/>
  <c r="F12000" i="17"/>
  <c r="B12001" i="17"/>
  <c r="C12001" i="17"/>
  <c r="D12001" i="17"/>
  <c r="E12001" i="17"/>
  <c r="F12001" i="17"/>
  <c r="B12002" i="17"/>
  <c r="C12002" i="17"/>
  <c r="D12002" i="17"/>
  <c r="E12002" i="17"/>
  <c r="F12002" i="17"/>
  <c r="B12003" i="17"/>
  <c r="C12003" i="17"/>
  <c r="D12003" i="17"/>
  <c r="E12003" i="17"/>
  <c r="F12003" i="17"/>
  <c r="B12004" i="17"/>
  <c r="C12004" i="17"/>
  <c r="D12004" i="17"/>
  <c r="E12004" i="17"/>
  <c r="F12004" i="17"/>
  <c r="B12005" i="17"/>
  <c r="C12005" i="17"/>
  <c r="D12005" i="17"/>
  <c r="E12005" i="17"/>
  <c r="F12005" i="17"/>
  <c r="B12006" i="17"/>
  <c r="C12006" i="17"/>
  <c r="D12006" i="17"/>
  <c r="E12006" i="17"/>
  <c r="F12006" i="17"/>
  <c r="B12007" i="17"/>
  <c r="C12007" i="17"/>
  <c r="D12007" i="17"/>
  <c r="E12007" i="17"/>
  <c r="F12007" i="17"/>
  <c r="B12008" i="17"/>
  <c r="C12008" i="17"/>
  <c r="D12008" i="17"/>
  <c r="E12008" i="17"/>
  <c r="F12008" i="17"/>
  <c r="B12009" i="17"/>
  <c r="C12009" i="17"/>
  <c r="D12009" i="17"/>
  <c r="E12009" i="17"/>
  <c r="F12009" i="17"/>
  <c r="B12010" i="17"/>
  <c r="C12010" i="17"/>
  <c r="D12010" i="17"/>
  <c r="E12010" i="17"/>
  <c r="F12010" i="17"/>
  <c r="B12011" i="17"/>
  <c r="C12011" i="17"/>
  <c r="D12011" i="17"/>
  <c r="E12011" i="17"/>
  <c r="F12011" i="17"/>
  <c r="B12012" i="17"/>
  <c r="C12012" i="17"/>
  <c r="D12012" i="17"/>
  <c r="E12012" i="17"/>
  <c r="F12012" i="17"/>
  <c r="B12013" i="17"/>
  <c r="C12013" i="17"/>
  <c r="D12013" i="17"/>
  <c r="E12013" i="17"/>
  <c r="F12013" i="17"/>
  <c r="B12014" i="17"/>
  <c r="C12014" i="17"/>
  <c r="D12014" i="17"/>
  <c r="E12014" i="17"/>
  <c r="F12014" i="17"/>
  <c r="B12015" i="17"/>
  <c r="C12015" i="17"/>
  <c r="D12015" i="17"/>
  <c r="E12015" i="17"/>
  <c r="F12015" i="17"/>
  <c r="B12016" i="17"/>
  <c r="C12016" i="17"/>
  <c r="D12016" i="17"/>
  <c r="E12016" i="17"/>
  <c r="F12016" i="17"/>
  <c r="B12017" i="17"/>
  <c r="C12017" i="17"/>
  <c r="D12017" i="17"/>
  <c r="E12017" i="17"/>
  <c r="F12017" i="17"/>
  <c r="B12018" i="17"/>
  <c r="C12018" i="17"/>
  <c r="D12018" i="17"/>
  <c r="E12018" i="17"/>
  <c r="F12018" i="17"/>
  <c r="B12019" i="17"/>
  <c r="C12019" i="17"/>
  <c r="D12019" i="17"/>
  <c r="E12019" i="17"/>
  <c r="F12019" i="17"/>
  <c r="B12020" i="17"/>
  <c r="C12020" i="17"/>
  <c r="D12020" i="17"/>
  <c r="E12020" i="17"/>
  <c r="F12020" i="17"/>
  <c r="B12021" i="17"/>
  <c r="C12021" i="17"/>
  <c r="D12021" i="17"/>
  <c r="E12021" i="17"/>
  <c r="F12021" i="17"/>
  <c r="B12022" i="17"/>
  <c r="C12022" i="17"/>
  <c r="D12022" i="17"/>
  <c r="E12022" i="17"/>
  <c r="F12022" i="17"/>
  <c r="B12023" i="17"/>
  <c r="C12023" i="17"/>
  <c r="D12023" i="17"/>
  <c r="E12023" i="17"/>
  <c r="F12023" i="17"/>
  <c r="B12024" i="17"/>
  <c r="C12024" i="17"/>
  <c r="D12024" i="17"/>
  <c r="E12024" i="17"/>
  <c r="F12024" i="17"/>
  <c r="B12025" i="17"/>
  <c r="C12025" i="17"/>
  <c r="D12025" i="17"/>
  <c r="E12025" i="17"/>
  <c r="F12025" i="17"/>
  <c r="B12026" i="17"/>
  <c r="C12026" i="17"/>
  <c r="D12026" i="17"/>
  <c r="E12026" i="17"/>
  <c r="F12026" i="17"/>
  <c r="B12027" i="17"/>
  <c r="C12027" i="17"/>
  <c r="D12027" i="17"/>
  <c r="E12027" i="17"/>
  <c r="F12027" i="17"/>
  <c r="B12028" i="17"/>
  <c r="C12028" i="17"/>
  <c r="D12028" i="17"/>
  <c r="E12028" i="17"/>
  <c r="F12028" i="17"/>
  <c r="B12029" i="17"/>
  <c r="C12029" i="17"/>
  <c r="D12029" i="17"/>
  <c r="E12029" i="17"/>
  <c r="F12029" i="17"/>
  <c r="B12030" i="17"/>
  <c r="C12030" i="17"/>
  <c r="D12030" i="17"/>
  <c r="E12030" i="17"/>
  <c r="F12030" i="17"/>
  <c r="B12031" i="17"/>
  <c r="C12031" i="17"/>
  <c r="D12031" i="17"/>
  <c r="E12031" i="17"/>
  <c r="F12031" i="17"/>
  <c r="B12032" i="17"/>
  <c r="C12032" i="17"/>
  <c r="D12032" i="17"/>
  <c r="E12032" i="17"/>
  <c r="F12032" i="17"/>
  <c r="B12033" i="17"/>
  <c r="C12033" i="17"/>
  <c r="D12033" i="17"/>
  <c r="E12033" i="17"/>
  <c r="F12033" i="17"/>
  <c r="B12034" i="17"/>
  <c r="C12034" i="17"/>
  <c r="D12034" i="17"/>
  <c r="E12034" i="17"/>
  <c r="F12034" i="17"/>
  <c r="B12035" i="17"/>
  <c r="C12035" i="17"/>
  <c r="D12035" i="17"/>
  <c r="E12035" i="17"/>
  <c r="F12035" i="17"/>
  <c r="B12036" i="17"/>
  <c r="C12036" i="17"/>
  <c r="D12036" i="17"/>
  <c r="E12036" i="17"/>
  <c r="F12036" i="17"/>
  <c r="B12037" i="17"/>
  <c r="C12037" i="17"/>
  <c r="D12037" i="17"/>
  <c r="E12037" i="17"/>
  <c r="F12037" i="17"/>
  <c r="B12038" i="17"/>
  <c r="C12038" i="17"/>
  <c r="D12038" i="17"/>
  <c r="E12038" i="17"/>
  <c r="F12038" i="17"/>
  <c r="B12039" i="17"/>
  <c r="C12039" i="17"/>
  <c r="D12039" i="17"/>
  <c r="E12039" i="17"/>
  <c r="F12039" i="17"/>
  <c r="B12040" i="17"/>
  <c r="C12040" i="17"/>
  <c r="D12040" i="17"/>
  <c r="E12040" i="17"/>
  <c r="F12040" i="17"/>
  <c r="B12041" i="17"/>
  <c r="C12041" i="17"/>
  <c r="D12041" i="17"/>
  <c r="E12041" i="17"/>
  <c r="F12041" i="17"/>
  <c r="B12042" i="17"/>
  <c r="C12042" i="17"/>
  <c r="D12042" i="17"/>
  <c r="E12042" i="17"/>
  <c r="F12042" i="17"/>
  <c r="B12043" i="17"/>
  <c r="C12043" i="17"/>
  <c r="D12043" i="17"/>
  <c r="E12043" i="17"/>
  <c r="F12043" i="17"/>
  <c r="B12044" i="17"/>
  <c r="C12044" i="17"/>
  <c r="D12044" i="17"/>
  <c r="E12044" i="17"/>
  <c r="F12044" i="17"/>
  <c r="B12045" i="17"/>
  <c r="C12045" i="17"/>
  <c r="D12045" i="17"/>
  <c r="E12045" i="17"/>
  <c r="F12045" i="17"/>
  <c r="B12046" i="17"/>
  <c r="C12046" i="17"/>
  <c r="D12046" i="17"/>
  <c r="E12046" i="17"/>
  <c r="F12046" i="17"/>
  <c r="B12047" i="17"/>
  <c r="C12047" i="17"/>
  <c r="D12047" i="17"/>
  <c r="E12047" i="17"/>
  <c r="F12047" i="17"/>
  <c r="B12048" i="17"/>
  <c r="C12048" i="17"/>
  <c r="D12048" i="17"/>
  <c r="E12048" i="17"/>
  <c r="F12048" i="17"/>
  <c r="B12049" i="17"/>
  <c r="C12049" i="17"/>
  <c r="D12049" i="17"/>
  <c r="E12049" i="17"/>
  <c r="F12049" i="17"/>
  <c r="B12050" i="17"/>
  <c r="C12050" i="17"/>
  <c r="D12050" i="17"/>
  <c r="E12050" i="17"/>
  <c r="F12050" i="17"/>
  <c r="B12051" i="17"/>
  <c r="C12051" i="17"/>
  <c r="D12051" i="17"/>
  <c r="E12051" i="17"/>
  <c r="F12051" i="17"/>
  <c r="B12052" i="17"/>
  <c r="C12052" i="17"/>
  <c r="D12052" i="17"/>
  <c r="E12052" i="17"/>
  <c r="F12052" i="17"/>
  <c r="B12053" i="17"/>
  <c r="C12053" i="17"/>
  <c r="D12053" i="17"/>
  <c r="E12053" i="17"/>
  <c r="F12053" i="17"/>
  <c r="B12054" i="17"/>
  <c r="C12054" i="17"/>
  <c r="D12054" i="17"/>
  <c r="E12054" i="17"/>
  <c r="F12054" i="17"/>
  <c r="B12055" i="17"/>
  <c r="C12055" i="17"/>
  <c r="D12055" i="17"/>
  <c r="E12055" i="17"/>
  <c r="F12055" i="17"/>
  <c r="B12056" i="17"/>
  <c r="C12056" i="17"/>
  <c r="D12056" i="17"/>
  <c r="E12056" i="17"/>
  <c r="F12056" i="17"/>
  <c r="B12057" i="17"/>
  <c r="C12057" i="17"/>
  <c r="D12057" i="17"/>
  <c r="E12057" i="17"/>
  <c r="F12057" i="17"/>
  <c r="B12058" i="17"/>
  <c r="C12058" i="17"/>
  <c r="D12058" i="17"/>
  <c r="E12058" i="17"/>
  <c r="F12058" i="17"/>
  <c r="B12059" i="17"/>
  <c r="C12059" i="17"/>
  <c r="D12059" i="17"/>
  <c r="E12059" i="17"/>
  <c r="F12059" i="17"/>
  <c r="B12060" i="17"/>
  <c r="C12060" i="17"/>
  <c r="D12060" i="17"/>
  <c r="E12060" i="17"/>
  <c r="F12060" i="17"/>
  <c r="B12061" i="17"/>
  <c r="C12061" i="17"/>
  <c r="D12061" i="17"/>
  <c r="E12061" i="17"/>
  <c r="F12061" i="17"/>
  <c r="B12062" i="17"/>
  <c r="C12062" i="17"/>
  <c r="D12062" i="17"/>
  <c r="E12062" i="17"/>
  <c r="F12062" i="17"/>
  <c r="B12063" i="17"/>
  <c r="C12063" i="17"/>
  <c r="D12063" i="17"/>
  <c r="E12063" i="17"/>
  <c r="F12063" i="17"/>
  <c r="B12064" i="17"/>
  <c r="C12064" i="17"/>
  <c r="D12064" i="17"/>
  <c r="E12064" i="17"/>
  <c r="F12064" i="17"/>
  <c r="B12065" i="17"/>
  <c r="C12065" i="17"/>
  <c r="D12065" i="17"/>
  <c r="E12065" i="17"/>
  <c r="F12065" i="17"/>
  <c r="B12066" i="17"/>
  <c r="C12066" i="17"/>
  <c r="D12066" i="17"/>
  <c r="E12066" i="17"/>
  <c r="F12066" i="17"/>
  <c r="B12067" i="17"/>
  <c r="C12067" i="17"/>
  <c r="D12067" i="17"/>
  <c r="E12067" i="17"/>
  <c r="F12067" i="17"/>
  <c r="B12068" i="17"/>
  <c r="C12068" i="17"/>
  <c r="D12068" i="17"/>
  <c r="E12068" i="17"/>
  <c r="F12068" i="17"/>
  <c r="B12069" i="17"/>
  <c r="C12069" i="17"/>
  <c r="D12069" i="17"/>
  <c r="E12069" i="17"/>
  <c r="F12069" i="17"/>
  <c r="B12070" i="17"/>
  <c r="C12070" i="17"/>
  <c r="D12070" i="17"/>
  <c r="E12070" i="17"/>
  <c r="F12070" i="17"/>
  <c r="B12071" i="17"/>
  <c r="C12071" i="17"/>
  <c r="D12071" i="17"/>
  <c r="E12071" i="17"/>
  <c r="F12071" i="17"/>
  <c r="B12072" i="17"/>
  <c r="C12072" i="17"/>
  <c r="D12072" i="17"/>
  <c r="E12072" i="17"/>
  <c r="F12072" i="17"/>
  <c r="B12073" i="17"/>
  <c r="C12073" i="17"/>
  <c r="D12073" i="17"/>
  <c r="E12073" i="17"/>
  <c r="F12073" i="17"/>
  <c r="B12074" i="17"/>
  <c r="C12074" i="17"/>
  <c r="D12074" i="17"/>
  <c r="E12074" i="17"/>
  <c r="F12074" i="17"/>
  <c r="B12075" i="17"/>
  <c r="C12075" i="17"/>
  <c r="D12075" i="17"/>
  <c r="E12075" i="17"/>
  <c r="F12075" i="17"/>
  <c r="B12076" i="17"/>
  <c r="C12076" i="17"/>
  <c r="D12076" i="17"/>
  <c r="E12076" i="17"/>
  <c r="F12076" i="17"/>
  <c r="B12077" i="17"/>
  <c r="C12077" i="17"/>
  <c r="D12077" i="17"/>
  <c r="E12077" i="17"/>
  <c r="F12077" i="17"/>
  <c r="B12078" i="17"/>
  <c r="C12078" i="17"/>
  <c r="D12078" i="17"/>
  <c r="E12078" i="17"/>
  <c r="F12078" i="17"/>
  <c r="B12079" i="17"/>
  <c r="C12079" i="17"/>
  <c r="D12079" i="17"/>
  <c r="E12079" i="17"/>
  <c r="F12079" i="17"/>
  <c r="B12080" i="17"/>
  <c r="C12080" i="17"/>
  <c r="D12080" i="17"/>
  <c r="E12080" i="17"/>
  <c r="F12080" i="17"/>
  <c r="B12081" i="17"/>
  <c r="C12081" i="17"/>
  <c r="D12081" i="17"/>
  <c r="E12081" i="17"/>
  <c r="F12081" i="17"/>
  <c r="B12082" i="17"/>
  <c r="C12082" i="17"/>
  <c r="D12082" i="17"/>
  <c r="E12082" i="17"/>
  <c r="F12082" i="17"/>
  <c r="B12083" i="17"/>
  <c r="C12083" i="17"/>
  <c r="D12083" i="17"/>
  <c r="E12083" i="17"/>
  <c r="F12083" i="17"/>
  <c r="B12084" i="17"/>
  <c r="C12084" i="17"/>
  <c r="D12084" i="17"/>
  <c r="E12084" i="17"/>
  <c r="F12084" i="17"/>
  <c r="B12085" i="17"/>
  <c r="C12085" i="17"/>
  <c r="D12085" i="17"/>
  <c r="E12085" i="17"/>
  <c r="F12085" i="17"/>
  <c r="B12086" i="17"/>
  <c r="C12086" i="17"/>
  <c r="D12086" i="17"/>
  <c r="E12086" i="17"/>
  <c r="F12086" i="17"/>
  <c r="B12087" i="17"/>
  <c r="C12087" i="17"/>
  <c r="D12087" i="17"/>
  <c r="E12087" i="17"/>
  <c r="F12087" i="17"/>
  <c r="B12088" i="17"/>
  <c r="C12088" i="17"/>
  <c r="D12088" i="17"/>
  <c r="E12088" i="17"/>
  <c r="F12088" i="17"/>
  <c r="B12089" i="17"/>
  <c r="C12089" i="17"/>
  <c r="D12089" i="17"/>
  <c r="E12089" i="17"/>
  <c r="F12089" i="17"/>
  <c r="B12090" i="17"/>
  <c r="C12090" i="17"/>
  <c r="D12090" i="17"/>
  <c r="E12090" i="17"/>
  <c r="F12090" i="17"/>
  <c r="B12091" i="17"/>
  <c r="C12091" i="17"/>
  <c r="D12091" i="17"/>
  <c r="E12091" i="17"/>
  <c r="F12091" i="17"/>
  <c r="B12092" i="17"/>
  <c r="C12092" i="17"/>
  <c r="D12092" i="17"/>
  <c r="E12092" i="17"/>
  <c r="F12092" i="17"/>
  <c r="B12093" i="17"/>
  <c r="C12093" i="17"/>
  <c r="D12093" i="17"/>
  <c r="E12093" i="17"/>
  <c r="F12093" i="17"/>
  <c r="B12094" i="17"/>
  <c r="C12094" i="17"/>
  <c r="D12094" i="17"/>
  <c r="E12094" i="17"/>
  <c r="F12094" i="17"/>
  <c r="B12095" i="17"/>
  <c r="C12095" i="17"/>
  <c r="D12095" i="17"/>
  <c r="E12095" i="17"/>
  <c r="F12095" i="17"/>
  <c r="B12096" i="17"/>
  <c r="C12096" i="17"/>
  <c r="D12096" i="17"/>
  <c r="E12096" i="17"/>
  <c r="F12096" i="17"/>
  <c r="B12097" i="17"/>
  <c r="C12097" i="17"/>
  <c r="D12097" i="17"/>
  <c r="E12097" i="17"/>
  <c r="F12097" i="17"/>
  <c r="B12098" i="17"/>
  <c r="C12098" i="17"/>
  <c r="D12098" i="17"/>
  <c r="E12098" i="17"/>
  <c r="F12098" i="17"/>
  <c r="B12099" i="17"/>
  <c r="C12099" i="17"/>
  <c r="D12099" i="17"/>
  <c r="E12099" i="17"/>
  <c r="F12099" i="17"/>
  <c r="B12100" i="17"/>
  <c r="C12100" i="17"/>
  <c r="D12100" i="17"/>
  <c r="E12100" i="17"/>
  <c r="F12100" i="17"/>
  <c r="B12101" i="17"/>
  <c r="C12101" i="17"/>
  <c r="D12101" i="17"/>
  <c r="E12101" i="17"/>
  <c r="F12101" i="17"/>
  <c r="B12102" i="17"/>
  <c r="C12102" i="17"/>
  <c r="D12102" i="17"/>
  <c r="E12102" i="17"/>
  <c r="F12102" i="17"/>
  <c r="B12103" i="17"/>
  <c r="C12103" i="17"/>
  <c r="D12103" i="17"/>
  <c r="E12103" i="17"/>
  <c r="F12103" i="17"/>
  <c r="B12104" i="17"/>
  <c r="C12104" i="17"/>
  <c r="D12104" i="17"/>
  <c r="E12104" i="17"/>
  <c r="F12104" i="17"/>
  <c r="B12105" i="17"/>
  <c r="C12105" i="17"/>
  <c r="D12105" i="17"/>
  <c r="E12105" i="17"/>
  <c r="F12105" i="17"/>
  <c r="B12106" i="17"/>
  <c r="C12106" i="17"/>
  <c r="D12106" i="17"/>
  <c r="E12106" i="17"/>
  <c r="F12106" i="17"/>
  <c r="B12107" i="17"/>
  <c r="C12107" i="17"/>
  <c r="D12107" i="17"/>
  <c r="E12107" i="17"/>
  <c r="F12107" i="17"/>
  <c r="B12108" i="17"/>
  <c r="C12108" i="17"/>
  <c r="D12108" i="17"/>
  <c r="E12108" i="17"/>
  <c r="F12108" i="17"/>
  <c r="B12109" i="17"/>
  <c r="C12109" i="17"/>
  <c r="D12109" i="17"/>
  <c r="E12109" i="17"/>
  <c r="F12109" i="17"/>
  <c r="B12110" i="17"/>
  <c r="C12110" i="17"/>
  <c r="D12110" i="17"/>
  <c r="E12110" i="17"/>
  <c r="F12110" i="17"/>
  <c r="B12111" i="17"/>
  <c r="C12111" i="17"/>
  <c r="D12111" i="17"/>
  <c r="E12111" i="17"/>
  <c r="F12111" i="17"/>
  <c r="B12112" i="17"/>
  <c r="C12112" i="17"/>
  <c r="D12112" i="17"/>
  <c r="E12112" i="17"/>
  <c r="F12112" i="17"/>
  <c r="B12113" i="17"/>
  <c r="C12113" i="17"/>
  <c r="D12113" i="17"/>
  <c r="E12113" i="17"/>
  <c r="F12113" i="17"/>
  <c r="B12114" i="17"/>
  <c r="C12114" i="17"/>
  <c r="D12114" i="17"/>
  <c r="E12114" i="17"/>
  <c r="F12114" i="17"/>
  <c r="B12115" i="17"/>
  <c r="C12115" i="17"/>
  <c r="D12115" i="17"/>
  <c r="E12115" i="17"/>
  <c r="F12115" i="17"/>
  <c r="B12116" i="17"/>
  <c r="C12116" i="17"/>
  <c r="D12116" i="17"/>
  <c r="E12116" i="17"/>
  <c r="F12116" i="17"/>
  <c r="B12117" i="17"/>
  <c r="C12117" i="17"/>
  <c r="D12117" i="17"/>
  <c r="E12117" i="17"/>
  <c r="F12117" i="17"/>
  <c r="B12118" i="17"/>
  <c r="C12118" i="17"/>
  <c r="D12118" i="17"/>
  <c r="E12118" i="17"/>
  <c r="F12118" i="17"/>
  <c r="B12119" i="17"/>
  <c r="C12119" i="17"/>
  <c r="D12119" i="17"/>
  <c r="E12119" i="17"/>
  <c r="F12119" i="17"/>
  <c r="B12120" i="17"/>
  <c r="C12120" i="17"/>
  <c r="D12120" i="17"/>
  <c r="E12120" i="17"/>
  <c r="F12120" i="17"/>
  <c r="B12121" i="17"/>
  <c r="C12121" i="17"/>
  <c r="D12121" i="17"/>
  <c r="E12121" i="17"/>
  <c r="F12121" i="17"/>
  <c r="B12122" i="17"/>
  <c r="C12122" i="17"/>
  <c r="D12122" i="17"/>
  <c r="E12122" i="17"/>
  <c r="F12122" i="17"/>
  <c r="B12123" i="17"/>
  <c r="C12123" i="17"/>
  <c r="D12123" i="17"/>
  <c r="E12123" i="17"/>
  <c r="F12123" i="17"/>
  <c r="B12124" i="17"/>
  <c r="C12124" i="17"/>
  <c r="D12124" i="17"/>
  <c r="E12124" i="17"/>
  <c r="F12124" i="17"/>
  <c r="B12125" i="17"/>
  <c r="C12125" i="17"/>
  <c r="D12125" i="17"/>
  <c r="E12125" i="17"/>
  <c r="F12125" i="17"/>
  <c r="B12126" i="17"/>
  <c r="C12126" i="17"/>
  <c r="D12126" i="17"/>
  <c r="E12126" i="17"/>
  <c r="F12126" i="17"/>
  <c r="B12127" i="17"/>
  <c r="C12127" i="17"/>
  <c r="D12127" i="17"/>
  <c r="E12127" i="17"/>
  <c r="F12127" i="17"/>
  <c r="B12128" i="17"/>
  <c r="C12128" i="17"/>
  <c r="D12128" i="17"/>
  <c r="E12128" i="17"/>
  <c r="F12128" i="17"/>
  <c r="B12129" i="17"/>
  <c r="C12129" i="17"/>
  <c r="D12129" i="17"/>
  <c r="E12129" i="17"/>
  <c r="F12129" i="17"/>
  <c r="B12130" i="17"/>
  <c r="C12130" i="17"/>
  <c r="D12130" i="17"/>
  <c r="E12130" i="17"/>
  <c r="F12130" i="17"/>
  <c r="B12131" i="17"/>
  <c r="C12131" i="17"/>
  <c r="D12131" i="17"/>
  <c r="E12131" i="17"/>
  <c r="F12131" i="17"/>
  <c r="B12132" i="17"/>
  <c r="C12132" i="17"/>
  <c r="D12132" i="17"/>
  <c r="E12132" i="17"/>
  <c r="F12132" i="17"/>
  <c r="B12133" i="17"/>
  <c r="C12133" i="17"/>
  <c r="D12133" i="17"/>
  <c r="E12133" i="17"/>
  <c r="F12133" i="17"/>
  <c r="B12134" i="17"/>
  <c r="C12134" i="17"/>
  <c r="D12134" i="17"/>
  <c r="E12134" i="17"/>
  <c r="F12134" i="17"/>
  <c r="B12135" i="17"/>
  <c r="C12135" i="17"/>
  <c r="D12135" i="17"/>
  <c r="E12135" i="17"/>
  <c r="F12135" i="17"/>
  <c r="B12136" i="17"/>
  <c r="C12136" i="17"/>
  <c r="D12136" i="17"/>
  <c r="E12136" i="17"/>
  <c r="F12136" i="17"/>
  <c r="B12137" i="17"/>
  <c r="C12137" i="17"/>
  <c r="D12137" i="17"/>
  <c r="E12137" i="17"/>
  <c r="F12137" i="17"/>
  <c r="B12138" i="17"/>
  <c r="C12138" i="17"/>
  <c r="D12138" i="17"/>
  <c r="E12138" i="17"/>
  <c r="F12138" i="17"/>
  <c r="B12139" i="17"/>
  <c r="C12139" i="17"/>
  <c r="D12139" i="17"/>
  <c r="E12139" i="17"/>
  <c r="F12139" i="17"/>
  <c r="B12140" i="17"/>
  <c r="C12140" i="17"/>
  <c r="D12140" i="17"/>
  <c r="E12140" i="17"/>
  <c r="F12140" i="17"/>
  <c r="B12141" i="17"/>
  <c r="C12141" i="17"/>
  <c r="D12141" i="17"/>
  <c r="E12141" i="17"/>
  <c r="F12141" i="17"/>
  <c r="B12142" i="17"/>
  <c r="C12142" i="17"/>
  <c r="D12142" i="17"/>
  <c r="E12142" i="17"/>
  <c r="F12142" i="17"/>
  <c r="B12143" i="17"/>
  <c r="C12143" i="17"/>
  <c r="D12143" i="17"/>
  <c r="E12143" i="17"/>
  <c r="F12143" i="17"/>
  <c r="B12144" i="17"/>
  <c r="C12144" i="17"/>
  <c r="D12144" i="17"/>
  <c r="E12144" i="17"/>
  <c r="F12144" i="17"/>
  <c r="B12145" i="17"/>
  <c r="C12145" i="17"/>
  <c r="D12145" i="17"/>
  <c r="E12145" i="17"/>
  <c r="F12145" i="17"/>
  <c r="B12146" i="17"/>
  <c r="C12146" i="17"/>
  <c r="D12146" i="17"/>
  <c r="E12146" i="17"/>
  <c r="F12146" i="17"/>
  <c r="B12147" i="17"/>
  <c r="C12147" i="17"/>
  <c r="D12147" i="17"/>
  <c r="E12147" i="17"/>
  <c r="F12147" i="17"/>
  <c r="B12148" i="17"/>
  <c r="C12148" i="17"/>
  <c r="D12148" i="17"/>
  <c r="E12148" i="17"/>
  <c r="F12148" i="17"/>
  <c r="B12149" i="17"/>
  <c r="C12149" i="17"/>
  <c r="D12149" i="17"/>
  <c r="E12149" i="17"/>
  <c r="F12149" i="17"/>
  <c r="B12150" i="17"/>
  <c r="C12150" i="17"/>
  <c r="D12150" i="17"/>
  <c r="E12150" i="17"/>
  <c r="F12150" i="17"/>
  <c r="B12151" i="17"/>
  <c r="C12151" i="17"/>
  <c r="D12151" i="17"/>
  <c r="E12151" i="17"/>
  <c r="F12151" i="17"/>
  <c r="B12152" i="17"/>
  <c r="C12152" i="17"/>
  <c r="D12152" i="17"/>
  <c r="E12152" i="17"/>
  <c r="F12152" i="17"/>
  <c r="B12153" i="17"/>
  <c r="C12153" i="17"/>
  <c r="D12153" i="17"/>
  <c r="E12153" i="17"/>
  <c r="F12153" i="17"/>
  <c r="B12154" i="17"/>
  <c r="C12154" i="17"/>
  <c r="D12154" i="17"/>
  <c r="E12154" i="17"/>
  <c r="F12154" i="17"/>
  <c r="B12155" i="17"/>
  <c r="C12155" i="17"/>
  <c r="D12155" i="17"/>
  <c r="E12155" i="17"/>
  <c r="F12155" i="17"/>
  <c r="B12156" i="17"/>
  <c r="C12156" i="17"/>
  <c r="D12156" i="17"/>
  <c r="E12156" i="17"/>
  <c r="F12156" i="17"/>
  <c r="B12157" i="17"/>
  <c r="C12157" i="17"/>
  <c r="D12157" i="17"/>
  <c r="E12157" i="17"/>
  <c r="F12157" i="17"/>
  <c r="B12158" i="17"/>
  <c r="C12158" i="17"/>
  <c r="D12158" i="17"/>
  <c r="E12158" i="17"/>
  <c r="F12158" i="17"/>
  <c r="B12159" i="17"/>
  <c r="C12159" i="17"/>
  <c r="D12159" i="17"/>
  <c r="E12159" i="17"/>
  <c r="F12159" i="17"/>
  <c r="B12160" i="17"/>
  <c r="C12160" i="17"/>
  <c r="D12160" i="17"/>
  <c r="E12160" i="17"/>
  <c r="F12160" i="17"/>
  <c r="B12161" i="17"/>
  <c r="C12161" i="17"/>
  <c r="D12161" i="17"/>
  <c r="E12161" i="17"/>
  <c r="F12161" i="17"/>
  <c r="B12162" i="17"/>
  <c r="C12162" i="17"/>
  <c r="D12162" i="17"/>
  <c r="E12162" i="17"/>
  <c r="F12162" i="17"/>
  <c r="B12163" i="17"/>
  <c r="C12163" i="17"/>
  <c r="D12163" i="17"/>
  <c r="E12163" i="17"/>
  <c r="F12163" i="17"/>
  <c r="B12164" i="17"/>
  <c r="C12164" i="17"/>
  <c r="D12164" i="17"/>
  <c r="E12164" i="17"/>
  <c r="F12164" i="17"/>
  <c r="B12165" i="17"/>
  <c r="C12165" i="17"/>
  <c r="D12165" i="17"/>
  <c r="E12165" i="17"/>
  <c r="F12165" i="17"/>
  <c r="B12166" i="17"/>
  <c r="C12166" i="17"/>
  <c r="D12166" i="17"/>
  <c r="E12166" i="17"/>
  <c r="F12166" i="17"/>
  <c r="B12167" i="17"/>
  <c r="C12167" i="17"/>
  <c r="D12167" i="17"/>
  <c r="E12167" i="17"/>
  <c r="F12167" i="17"/>
  <c r="B12168" i="17"/>
  <c r="C12168" i="17"/>
  <c r="D12168" i="17"/>
  <c r="E12168" i="17"/>
  <c r="F12168" i="17"/>
  <c r="B12169" i="17"/>
  <c r="C12169" i="17"/>
  <c r="D12169" i="17"/>
  <c r="E12169" i="17"/>
  <c r="F12169" i="17"/>
  <c r="B12170" i="17"/>
  <c r="C12170" i="17"/>
  <c r="D12170" i="17"/>
  <c r="E12170" i="17"/>
  <c r="F12170" i="17"/>
  <c r="B12171" i="17"/>
  <c r="C12171" i="17"/>
  <c r="D12171" i="17"/>
  <c r="E12171" i="17"/>
  <c r="F12171" i="17"/>
  <c r="B12172" i="17"/>
  <c r="C12172" i="17"/>
  <c r="D12172" i="17"/>
  <c r="E12172" i="17"/>
  <c r="F12172" i="17"/>
  <c r="B12173" i="17"/>
  <c r="C12173" i="17"/>
  <c r="D12173" i="17"/>
  <c r="E12173" i="17"/>
  <c r="F12173" i="17"/>
  <c r="B12174" i="17"/>
  <c r="C12174" i="17"/>
  <c r="D12174" i="17"/>
  <c r="E12174" i="17"/>
  <c r="F12174" i="17"/>
  <c r="B12175" i="17"/>
  <c r="C12175" i="17"/>
  <c r="D12175" i="17"/>
  <c r="E12175" i="17"/>
  <c r="F12175" i="17"/>
  <c r="B12176" i="17"/>
  <c r="C12176" i="17"/>
  <c r="D12176" i="17"/>
  <c r="E12176" i="17"/>
  <c r="F12176" i="17"/>
  <c r="B12177" i="17"/>
  <c r="C12177" i="17"/>
  <c r="D12177" i="17"/>
  <c r="E12177" i="17"/>
  <c r="F12177" i="17"/>
  <c r="B12178" i="17"/>
  <c r="C12178" i="17"/>
  <c r="D12178" i="17"/>
  <c r="E12178" i="17"/>
  <c r="F12178" i="17"/>
  <c r="B12179" i="17"/>
  <c r="C12179" i="17"/>
  <c r="D12179" i="17"/>
  <c r="E12179" i="17"/>
  <c r="F12179" i="17"/>
  <c r="B12180" i="17"/>
  <c r="C12180" i="17"/>
  <c r="D12180" i="17"/>
  <c r="E12180" i="17"/>
  <c r="F12180" i="17"/>
  <c r="B12181" i="17"/>
  <c r="C12181" i="17"/>
  <c r="D12181" i="17"/>
  <c r="E12181" i="17"/>
  <c r="F12181" i="17"/>
  <c r="B12182" i="17"/>
  <c r="C12182" i="17"/>
  <c r="D12182" i="17"/>
  <c r="E12182" i="17"/>
  <c r="F12182" i="17"/>
  <c r="B12183" i="17"/>
  <c r="C12183" i="17"/>
  <c r="D12183" i="17"/>
  <c r="E12183" i="17"/>
  <c r="F12183" i="17"/>
  <c r="B12184" i="17"/>
  <c r="C12184" i="17"/>
  <c r="D12184" i="17"/>
  <c r="E12184" i="17"/>
  <c r="F12184" i="17"/>
  <c r="B12185" i="17"/>
  <c r="C12185" i="17"/>
  <c r="D12185" i="17"/>
  <c r="E12185" i="17"/>
  <c r="F12185" i="17"/>
  <c r="B12186" i="17"/>
  <c r="C12186" i="17"/>
  <c r="D12186" i="17"/>
  <c r="E12186" i="17"/>
  <c r="F12186" i="17"/>
  <c r="B12187" i="17"/>
  <c r="C12187" i="17"/>
  <c r="D12187" i="17"/>
  <c r="E12187" i="17"/>
  <c r="F12187" i="17"/>
  <c r="B12188" i="17"/>
  <c r="C12188" i="17"/>
  <c r="D12188" i="17"/>
  <c r="E12188" i="17"/>
  <c r="F12188" i="17"/>
  <c r="B12189" i="17"/>
  <c r="C12189" i="17"/>
  <c r="D12189" i="17"/>
  <c r="E12189" i="17"/>
  <c r="F12189" i="17"/>
  <c r="B12190" i="17"/>
  <c r="C12190" i="17"/>
  <c r="D12190" i="17"/>
  <c r="E12190" i="17"/>
  <c r="F12190" i="17"/>
  <c r="B12191" i="17"/>
  <c r="C12191" i="17"/>
  <c r="D12191" i="17"/>
  <c r="E12191" i="17"/>
  <c r="F12191" i="17"/>
  <c r="B12192" i="17"/>
  <c r="C12192" i="17"/>
  <c r="D12192" i="17"/>
  <c r="E12192" i="17"/>
  <c r="F12192" i="17"/>
  <c r="B12193" i="17"/>
  <c r="C12193" i="17"/>
  <c r="D12193" i="17"/>
  <c r="E12193" i="17"/>
  <c r="F12193" i="17"/>
  <c r="B12194" i="17"/>
  <c r="C12194" i="17"/>
  <c r="D12194" i="17"/>
  <c r="E12194" i="17"/>
  <c r="F12194" i="17"/>
  <c r="B12195" i="17"/>
  <c r="C12195" i="17"/>
  <c r="D12195" i="17"/>
  <c r="E12195" i="17"/>
  <c r="F12195" i="17"/>
  <c r="B12196" i="17"/>
  <c r="C12196" i="17"/>
  <c r="D12196" i="17"/>
  <c r="E12196" i="17"/>
  <c r="F12196" i="17"/>
  <c r="B12197" i="17"/>
  <c r="C12197" i="17"/>
  <c r="D12197" i="17"/>
  <c r="E12197" i="17"/>
  <c r="F12197" i="17"/>
  <c r="B12198" i="17"/>
  <c r="C12198" i="17"/>
  <c r="D12198" i="17"/>
  <c r="E12198" i="17"/>
  <c r="F12198" i="17"/>
  <c r="B12199" i="17"/>
  <c r="C12199" i="17"/>
  <c r="D12199" i="17"/>
  <c r="E12199" i="17"/>
  <c r="F12199" i="17"/>
  <c r="B12200" i="17"/>
  <c r="C12200" i="17"/>
  <c r="D12200" i="17"/>
  <c r="E12200" i="17"/>
  <c r="F12200" i="17"/>
  <c r="B12201" i="17"/>
  <c r="C12201" i="17"/>
  <c r="D12201" i="17"/>
  <c r="E12201" i="17"/>
  <c r="F12201" i="17"/>
  <c r="B12202" i="17"/>
  <c r="C12202" i="17"/>
  <c r="D12202" i="17"/>
  <c r="E12202" i="17"/>
  <c r="F12202" i="17"/>
  <c r="B12203" i="17"/>
  <c r="C12203" i="17"/>
  <c r="D12203" i="17"/>
  <c r="E12203" i="17"/>
  <c r="F12203" i="17"/>
  <c r="B12204" i="17"/>
  <c r="C12204" i="17"/>
  <c r="D12204" i="17"/>
  <c r="E12204" i="17"/>
  <c r="F12204" i="17"/>
  <c r="B12205" i="17"/>
  <c r="C12205" i="17"/>
  <c r="D12205" i="17"/>
  <c r="E12205" i="17"/>
  <c r="F12205" i="17"/>
  <c r="B12206" i="17"/>
  <c r="C12206" i="17"/>
  <c r="D12206" i="17"/>
  <c r="E12206" i="17"/>
  <c r="F12206" i="17"/>
  <c r="B12207" i="17"/>
  <c r="C12207" i="17"/>
  <c r="D12207" i="17"/>
  <c r="E12207" i="17"/>
  <c r="F12207" i="17"/>
  <c r="B12208" i="17"/>
  <c r="C12208" i="17"/>
  <c r="D12208" i="17"/>
  <c r="E12208" i="17"/>
  <c r="F12208" i="17"/>
  <c r="B12209" i="17"/>
  <c r="C12209" i="17"/>
  <c r="D12209" i="17"/>
  <c r="E12209" i="17"/>
  <c r="F12209" i="17"/>
  <c r="B12210" i="17"/>
  <c r="C12210" i="17"/>
  <c r="D12210" i="17"/>
  <c r="E12210" i="17"/>
  <c r="F12210" i="17"/>
  <c r="B12211" i="17"/>
  <c r="C12211" i="17"/>
  <c r="D12211" i="17"/>
  <c r="E12211" i="17"/>
  <c r="F12211" i="17"/>
  <c r="B12212" i="17"/>
  <c r="C12212" i="17"/>
  <c r="D12212" i="17"/>
  <c r="E12212" i="17"/>
  <c r="F12212" i="17"/>
  <c r="B12213" i="17"/>
  <c r="C12213" i="17"/>
  <c r="D12213" i="17"/>
  <c r="E12213" i="17"/>
  <c r="F12213" i="17"/>
  <c r="B12214" i="17"/>
  <c r="C12214" i="17"/>
  <c r="D12214" i="17"/>
  <c r="E12214" i="17"/>
  <c r="F12214" i="17"/>
  <c r="B12215" i="17"/>
  <c r="C12215" i="17"/>
  <c r="D12215" i="17"/>
  <c r="E12215" i="17"/>
  <c r="F12215" i="17"/>
  <c r="B12216" i="17"/>
  <c r="C12216" i="17"/>
  <c r="D12216" i="17"/>
  <c r="E12216" i="17"/>
  <c r="F12216" i="17"/>
  <c r="B12217" i="17"/>
  <c r="C12217" i="17"/>
  <c r="D12217" i="17"/>
  <c r="E12217" i="17"/>
  <c r="F12217" i="17"/>
  <c r="B12218" i="17"/>
  <c r="C12218" i="17"/>
  <c r="D12218" i="17"/>
  <c r="E12218" i="17"/>
  <c r="F12218" i="17"/>
  <c r="B12219" i="17"/>
  <c r="C12219" i="17"/>
  <c r="D12219" i="17"/>
  <c r="E12219" i="17"/>
  <c r="F12219" i="17"/>
  <c r="B12220" i="17"/>
  <c r="C12220" i="17"/>
  <c r="D12220" i="17"/>
  <c r="E12220" i="17"/>
  <c r="F12220" i="17"/>
  <c r="B12221" i="17"/>
  <c r="C12221" i="17"/>
  <c r="D12221" i="17"/>
  <c r="E12221" i="17"/>
  <c r="F12221" i="17"/>
  <c r="B12222" i="17"/>
  <c r="C12222" i="17"/>
  <c r="D12222" i="17"/>
  <c r="E12222" i="17"/>
  <c r="F12222" i="17"/>
  <c r="B12223" i="17"/>
  <c r="C12223" i="17"/>
  <c r="D12223" i="17"/>
  <c r="E12223" i="17"/>
  <c r="F12223" i="17"/>
  <c r="B12224" i="17"/>
  <c r="C12224" i="17"/>
  <c r="D12224" i="17"/>
  <c r="E12224" i="17"/>
  <c r="F12224" i="17"/>
  <c r="B12225" i="17"/>
  <c r="C12225" i="17"/>
  <c r="D12225" i="17"/>
  <c r="E12225" i="17"/>
  <c r="F12225" i="17"/>
  <c r="B12226" i="17"/>
  <c r="C12226" i="17"/>
  <c r="D12226" i="17"/>
  <c r="E12226" i="17"/>
  <c r="F12226" i="17"/>
  <c r="B12227" i="17"/>
  <c r="C12227" i="17"/>
  <c r="D12227" i="17"/>
  <c r="E12227" i="17"/>
  <c r="F12227" i="17"/>
  <c r="B12228" i="17"/>
  <c r="C12228" i="17"/>
  <c r="D12228" i="17"/>
  <c r="E12228" i="17"/>
  <c r="F12228" i="17"/>
  <c r="B12229" i="17"/>
  <c r="C12229" i="17"/>
  <c r="D12229" i="17"/>
  <c r="E12229" i="17"/>
  <c r="F12229" i="17"/>
  <c r="B12230" i="17"/>
  <c r="C12230" i="17"/>
  <c r="D12230" i="17"/>
  <c r="E12230" i="17"/>
  <c r="F12230" i="17"/>
  <c r="B12231" i="17"/>
  <c r="C12231" i="17"/>
  <c r="D12231" i="17"/>
  <c r="E12231" i="17"/>
  <c r="F12231" i="17"/>
  <c r="B12232" i="17"/>
  <c r="C12232" i="17"/>
  <c r="D12232" i="17"/>
  <c r="E12232" i="17"/>
  <c r="F12232" i="17"/>
  <c r="B12233" i="17"/>
  <c r="C12233" i="17"/>
  <c r="D12233" i="17"/>
  <c r="E12233" i="17"/>
  <c r="F12233" i="17"/>
  <c r="B12234" i="17"/>
  <c r="C12234" i="17"/>
  <c r="D12234" i="17"/>
  <c r="E12234" i="17"/>
  <c r="F12234" i="17"/>
  <c r="B12235" i="17"/>
  <c r="C12235" i="17"/>
  <c r="D12235" i="17"/>
  <c r="E12235" i="17"/>
  <c r="F12235" i="17"/>
  <c r="B12236" i="17"/>
  <c r="C12236" i="17"/>
  <c r="D12236" i="17"/>
  <c r="E12236" i="17"/>
  <c r="F12236" i="17"/>
  <c r="B12237" i="17"/>
  <c r="C12237" i="17"/>
  <c r="D12237" i="17"/>
  <c r="E12237" i="17"/>
  <c r="F12237" i="17"/>
  <c r="B12238" i="17"/>
  <c r="C12238" i="17"/>
  <c r="D12238" i="17"/>
  <c r="E12238" i="17"/>
  <c r="F12238" i="17"/>
  <c r="B12239" i="17"/>
  <c r="C12239" i="17"/>
  <c r="D12239" i="17"/>
  <c r="E12239" i="17"/>
  <c r="F12239" i="17"/>
  <c r="B12240" i="17"/>
  <c r="C12240" i="17"/>
  <c r="D12240" i="17"/>
  <c r="E12240" i="17"/>
  <c r="F12240" i="17"/>
  <c r="B12241" i="17"/>
  <c r="C12241" i="17"/>
  <c r="D12241" i="17"/>
  <c r="E12241" i="17"/>
  <c r="F12241" i="17"/>
  <c r="B12242" i="17"/>
  <c r="C12242" i="17"/>
  <c r="D12242" i="17"/>
  <c r="E12242" i="17"/>
  <c r="F12242" i="17"/>
  <c r="B12243" i="17"/>
  <c r="C12243" i="17"/>
  <c r="D12243" i="17"/>
  <c r="E12243" i="17"/>
  <c r="F12243" i="17"/>
  <c r="B12244" i="17"/>
  <c r="C12244" i="17"/>
  <c r="D12244" i="17"/>
  <c r="E12244" i="17"/>
  <c r="F12244" i="17"/>
  <c r="B12245" i="17"/>
  <c r="C12245" i="17"/>
  <c r="D12245" i="17"/>
  <c r="E12245" i="17"/>
  <c r="F12245" i="17"/>
  <c r="B12246" i="17"/>
  <c r="C12246" i="17"/>
  <c r="D12246" i="17"/>
  <c r="E12246" i="17"/>
  <c r="F12246" i="17"/>
  <c r="B12247" i="17"/>
  <c r="C12247" i="17"/>
  <c r="D12247" i="17"/>
  <c r="E12247" i="17"/>
  <c r="F12247" i="17"/>
  <c r="B12248" i="17"/>
  <c r="C12248" i="17"/>
  <c r="D12248" i="17"/>
  <c r="E12248" i="17"/>
  <c r="F12248" i="17"/>
  <c r="B12249" i="17"/>
  <c r="C12249" i="17"/>
  <c r="D12249" i="17"/>
  <c r="E12249" i="17"/>
  <c r="F12249" i="17"/>
  <c r="B12250" i="17"/>
  <c r="C12250" i="17"/>
  <c r="D12250" i="17"/>
  <c r="E12250" i="17"/>
  <c r="F12250" i="17"/>
  <c r="B12251" i="17"/>
  <c r="C12251" i="17"/>
  <c r="D12251" i="17"/>
  <c r="E12251" i="17"/>
  <c r="F12251" i="17"/>
  <c r="B12252" i="17"/>
  <c r="C12252" i="17"/>
  <c r="D12252" i="17"/>
  <c r="E12252" i="17"/>
  <c r="F12252" i="17"/>
  <c r="B12253" i="17"/>
  <c r="C12253" i="17"/>
  <c r="D12253" i="17"/>
  <c r="E12253" i="17"/>
  <c r="F12253" i="17"/>
  <c r="B12254" i="17"/>
  <c r="C12254" i="17"/>
  <c r="D12254" i="17"/>
  <c r="E12254" i="17"/>
  <c r="F12254" i="17"/>
  <c r="B12255" i="17"/>
  <c r="C12255" i="17"/>
  <c r="D12255" i="17"/>
  <c r="E12255" i="17"/>
  <c r="F12255" i="17"/>
  <c r="B12256" i="17"/>
  <c r="C12256" i="17"/>
  <c r="D12256" i="17"/>
  <c r="E12256" i="17"/>
  <c r="F12256" i="17"/>
  <c r="B12257" i="17"/>
  <c r="C12257" i="17"/>
  <c r="D12257" i="17"/>
  <c r="E12257" i="17"/>
  <c r="F12257" i="17"/>
  <c r="B12258" i="17"/>
  <c r="C12258" i="17"/>
  <c r="D12258" i="17"/>
  <c r="E12258" i="17"/>
  <c r="F12258" i="17"/>
  <c r="B12259" i="17"/>
  <c r="C12259" i="17"/>
  <c r="D12259" i="17"/>
  <c r="E12259" i="17"/>
  <c r="F12259" i="17"/>
  <c r="B12260" i="17"/>
  <c r="C12260" i="17"/>
  <c r="D12260" i="17"/>
  <c r="E12260" i="17"/>
  <c r="F12260" i="17"/>
  <c r="B12261" i="17"/>
  <c r="C12261" i="17"/>
  <c r="D12261" i="17"/>
  <c r="E12261" i="17"/>
  <c r="F12261" i="17"/>
  <c r="B12262" i="17"/>
  <c r="C12262" i="17"/>
  <c r="D12262" i="17"/>
  <c r="E12262" i="17"/>
  <c r="F12262" i="17"/>
  <c r="B12263" i="17"/>
  <c r="C12263" i="17"/>
  <c r="D12263" i="17"/>
  <c r="E12263" i="17"/>
  <c r="F12263" i="17"/>
  <c r="B12264" i="17"/>
  <c r="C12264" i="17"/>
  <c r="D12264" i="17"/>
  <c r="E12264" i="17"/>
  <c r="F12264" i="17"/>
  <c r="B12265" i="17"/>
  <c r="C12265" i="17"/>
  <c r="D12265" i="17"/>
  <c r="E12265" i="17"/>
  <c r="F12265" i="17"/>
  <c r="B12266" i="17"/>
  <c r="C12266" i="17"/>
  <c r="D12266" i="17"/>
  <c r="E12266" i="17"/>
  <c r="F12266" i="17"/>
  <c r="B12267" i="17"/>
  <c r="C12267" i="17"/>
  <c r="D12267" i="17"/>
  <c r="E12267" i="17"/>
  <c r="F12267" i="17"/>
  <c r="B12268" i="17"/>
  <c r="C12268" i="17"/>
  <c r="D12268" i="17"/>
  <c r="E12268" i="17"/>
  <c r="F12268" i="17"/>
  <c r="B12269" i="17"/>
  <c r="C12269" i="17"/>
  <c r="D12269" i="17"/>
  <c r="E12269" i="17"/>
  <c r="F12269" i="17"/>
  <c r="B12270" i="17"/>
  <c r="C12270" i="17"/>
  <c r="D12270" i="17"/>
  <c r="E12270" i="17"/>
  <c r="F12270" i="17"/>
  <c r="B12271" i="17"/>
  <c r="C12271" i="17"/>
  <c r="D12271" i="17"/>
  <c r="E12271" i="17"/>
  <c r="F12271" i="17"/>
  <c r="B12272" i="17"/>
  <c r="C12272" i="17"/>
  <c r="D12272" i="17"/>
  <c r="E12272" i="17"/>
  <c r="F12272" i="17"/>
  <c r="B12273" i="17"/>
  <c r="C12273" i="17"/>
  <c r="D12273" i="17"/>
  <c r="E12273" i="17"/>
  <c r="F12273" i="17"/>
  <c r="B12274" i="17"/>
  <c r="C12274" i="17"/>
  <c r="D12274" i="17"/>
  <c r="E12274" i="17"/>
  <c r="F12274" i="17"/>
  <c r="B12275" i="17"/>
  <c r="C12275" i="17"/>
  <c r="D12275" i="17"/>
  <c r="E12275" i="17"/>
  <c r="F12275" i="17"/>
  <c r="B12276" i="17"/>
  <c r="C12276" i="17"/>
  <c r="D12276" i="17"/>
  <c r="E12276" i="17"/>
  <c r="F12276" i="17"/>
  <c r="B12277" i="17"/>
  <c r="C12277" i="17"/>
  <c r="D12277" i="17"/>
  <c r="E12277" i="17"/>
  <c r="F12277" i="17"/>
  <c r="B12278" i="17"/>
  <c r="C12278" i="17"/>
  <c r="D12278" i="17"/>
  <c r="E12278" i="17"/>
  <c r="F12278" i="17"/>
  <c r="B12279" i="17"/>
  <c r="C12279" i="17"/>
  <c r="D12279" i="17"/>
  <c r="E12279" i="17"/>
  <c r="F12279" i="17"/>
  <c r="B12280" i="17"/>
  <c r="C12280" i="17"/>
  <c r="D12280" i="17"/>
  <c r="E12280" i="17"/>
  <c r="F12280" i="17"/>
  <c r="B12281" i="17"/>
  <c r="C12281" i="17"/>
  <c r="D12281" i="17"/>
  <c r="E12281" i="17"/>
  <c r="F12281" i="17"/>
  <c r="B12282" i="17"/>
  <c r="C12282" i="17"/>
  <c r="D12282" i="17"/>
  <c r="E12282" i="17"/>
  <c r="F12282" i="17"/>
  <c r="B12283" i="17"/>
  <c r="C12283" i="17"/>
  <c r="D12283" i="17"/>
  <c r="E12283" i="17"/>
  <c r="F12283" i="17"/>
  <c r="B12284" i="17"/>
  <c r="C12284" i="17"/>
  <c r="D12284" i="17"/>
  <c r="E12284" i="17"/>
  <c r="F12284" i="17"/>
  <c r="B12285" i="17"/>
  <c r="C12285" i="17"/>
  <c r="D12285" i="17"/>
  <c r="E12285" i="17"/>
  <c r="F12285" i="17"/>
  <c r="B12286" i="17"/>
  <c r="C12286" i="17"/>
  <c r="D12286" i="17"/>
  <c r="E12286" i="17"/>
  <c r="F12286" i="17"/>
  <c r="B12287" i="17"/>
  <c r="C12287" i="17"/>
  <c r="D12287" i="17"/>
  <c r="E12287" i="17"/>
  <c r="F12287" i="17"/>
  <c r="B12288" i="17"/>
  <c r="C12288" i="17"/>
  <c r="D12288" i="17"/>
  <c r="E12288" i="17"/>
  <c r="F12288" i="17"/>
  <c r="B12289" i="17"/>
  <c r="C12289" i="17"/>
  <c r="D12289" i="17"/>
  <c r="E12289" i="17"/>
  <c r="F12289" i="17"/>
  <c r="B12290" i="17"/>
  <c r="C12290" i="17"/>
  <c r="D12290" i="17"/>
  <c r="E12290" i="17"/>
  <c r="F12290" i="17"/>
  <c r="B12291" i="17"/>
  <c r="C12291" i="17"/>
  <c r="D12291" i="17"/>
  <c r="E12291" i="17"/>
  <c r="F12291" i="17"/>
  <c r="B12292" i="17"/>
  <c r="C12292" i="17"/>
  <c r="D12292" i="17"/>
  <c r="E12292" i="17"/>
  <c r="F12292" i="17"/>
  <c r="B12293" i="17"/>
  <c r="C12293" i="17"/>
  <c r="D12293" i="17"/>
  <c r="E12293" i="17"/>
  <c r="F12293" i="17"/>
  <c r="B12294" i="17"/>
  <c r="C12294" i="17"/>
  <c r="D12294" i="17"/>
  <c r="E12294" i="17"/>
  <c r="F12294" i="17"/>
  <c r="B12295" i="17"/>
  <c r="C12295" i="17"/>
  <c r="D12295" i="17"/>
  <c r="E12295" i="17"/>
  <c r="F12295" i="17"/>
  <c r="B12296" i="17"/>
  <c r="C12296" i="17"/>
  <c r="D12296" i="17"/>
  <c r="E12296" i="17"/>
  <c r="F12296" i="17"/>
  <c r="B12297" i="17"/>
  <c r="C12297" i="17"/>
  <c r="D12297" i="17"/>
  <c r="E12297" i="17"/>
  <c r="F12297" i="17"/>
  <c r="B12298" i="17"/>
  <c r="C12298" i="17"/>
  <c r="D12298" i="17"/>
  <c r="E12298" i="17"/>
  <c r="F12298" i="17"/>
  <c r="B12299" i="17"/>
  <c r="C12299" i="17"/>
  <c r="D12299" i="17"/>
  <c r="E12299" i="17"/>
  <c r="F12299" i="17"/>
  <c r="B12300" i="17"/>
  <c r="C12300" i="17"/>
  <c r="D12300" i="17"/>
  <c r="E12300" i="17"/>
  <c r="F12300" i="17"/>
  <c r="B12301" i="17"/>
  <c r="C12301" i="17"/>
  <c r="D12301" i="17"/>
  <c r="E12301" i="17"/>
  <c r="F12301" i="17"/>
  <c r="B12302" i="17"/>
  <c r="C12302" i="17"/>
  <c r="D12302" i="17"/>
  <c r="E12302" i="17"/>
  <c r="F12302" i="17"/>
  <c r="B12303" i="17"/>
  <c r="C12303" i="17"/>
  <c r="D12303" i="17"/>
  <c r="E12303" i="17"/>
  <c r="F12303" i="17"/>
  <c r="B12304" i="17"/>
  <c r="C12304" i="17"/>
  <c r="D12304" i="17"/>
  <c r="E12304" i="17"/>
  <c r="F12304" i="17"/>
  <c r="B12305" i="17"/>
  <c r="C12305" i="17"/>
  <c r="D12305" i="17"/>
  <c r="E12305" i="17"/>
  <c r="F12305" i="17"/>
  <c r="B12306" i="17"/>
  <c r="C12306" i="17"/>
  <c r="D12306" i="17"/>
  <c r="E12306" i="17"/>
  <c r="F12306" i="17"/>
  <c r="B12307" i="17"/>
  <c r="C12307" i="17"/>
  <c r="D12307" i="17"/>
  <c r="E12307" i="17"/>
  <c r="F12307" i="17"/>
  <c r="B12308" i="17"/>
  <c r="C12308" i="17"/>
  <c r="D12308" i="17"/>
  <c r="E12308" i="17"/>
  <c r="F12308" i="17"/>
  <c r="B12309" i="17"/>
  <c r="C12309" i="17"/>
  <c r="D12309" i="17"/>
  <c r="E12309" i="17"/>
  <c r="F12309" i="17"/>
  <c r="B12310" i="17"/>
  <c r="C12310" i="17"/>
  <c r="D12310" i="17"/>
  <c r="E12310" i="17"/>
  <c r="F12310" i="17"/>
  <c r="B12311" i="17"/>
  <c r="C12311" i="17"/>
  <c r="D12311" i="17"/>
  <c r="E12311" i="17"/>
  <c r="F12311" i="17"/>
  <c r="B12312" i="17"/>
  <c r="C12312" i="17"/>
  <c r="D12312" i="17"/>
  <c r="E12312" i="17"/>
  <c r="F12312" i="17"/>
  <c r="B12313" i="17"/>
  <c r="C12313" i="17"/>
  <c r="D12313" i="17"/>
  <c r="E12313" i="17"/>
  <c r="F12313" i="17"/>
  <c r="B12314" i="17"/>
  <c r="C12314" i="17"/>
  <c r="D12314" i="17"/>
  <c r="E12314" i="17"/>
  <c r="F12314" i="17"/>
  <c r="B12315" i="17"/>
  <c r="C12315" i="17"/>
  <c r="D12315" i="17"/>
  <c r="E12315" i="17"/>
  <c r="F12315" i="17"/>
  <c r="B12316" i="17"/>
  <c r="C12316" i="17"/>
  <c r="D12316" i="17"/>
  <c r="E12316" i="17"/>
  <c r="F12316" i="17"/>
  <c r="B12317" i="17"/>
  <c r="C12317" i="17"/>
  <c r="D12317" i="17"/>
  <c r="E12317" i="17"/>
  <c r="F12317" i="17"/>
  <c r="B12318" i="17"/>
  <c r="C12318" i="17"/>
  <c r="D12318" i="17"/>
  <c r="E12318" i="17"/>
  <c r="F12318" i="17"/>
  <c r="B12319" i="17"/>
  <c r="C12319" i="17"/>
  <c r="D12319" i="17"/>
  <c r="E12319" i="17"/>
  <c r="F12319" i="17"/>
  <c r="B12320" i="17"/>
  <c r="C12320" i="17"/>
  <c r="D12320" i="17"/>
  <c r="E12320" i="17"/>
  <c r="F12320" i="17"/>
  <c r="B12321" i="17"/>
  <c r="C12321" i="17"/>
  <c r="D12321" i="17"/>
  <c r="E12321" i="17"/>
  <c r="F12321" i="17"/>
  <c r="B12322" i="17"/>
  <c r="C12322" i="17"/>
  <c r="D12322" i="17"/>
  <c r="E12322" i="17"/>
  <c r="F12322" i="17"/>
  <c r="B12323" i="17"/>
  <c r="C12323" i="17"/>
  <c r="D12323" i="17"/>
  <c r="E12323" i="17"/>
  <c r="F12323" i="17"/>
  <c r="B12324" i="17"/>
  <c r="C12324" i="17"/>
  <c r="D12324" i="17"/>
  <c r="E12324" i="17"/>
  <c r="F12324" i="17"/>
  <c r="B12325" i="17"/>
  <c r="C12325" i="17"/>
  <c r="D12325" i="17"/>
  <c r="E12325" i="17"/>
  <c r="F12325" i="17"/>
  <c r="B12326" i="17"/>
  <c r="C12326" i="17"/>
  <c r="D12326" i="17"/>
  <c r="E12326" i="17"/>
  <c r="F12326" i="17"/>
  <c r="B12327" i="17"/>
  <c r="C12327" i="17"/>
  <c r="D12327" i="17"/>
  <c r="E12327" i="17"/>
  <c r="F12327" i="17"/>
  <c r="B12328" i="17"/>
  <c r="C12328" i="17"/>
  <c r="D12328" i="17"/>
  <c r="E12328" i="17"/>
  <c r="F12328" i="17"/>
  <c r="B12329" i="17"/>
  <c r="C12329" i="17"/>
  <c r="D12329" i="17"/>
  <c r="E12329" i="17"/>
  <c r="F12329" i="17"/>
  <c r="B12330" i="17"/>
  <c r="C12330" i="17"/>
  <c r="D12330" i="17"/>
  <c r="E12330" i="17"/>
  <c r="F12330" i="17"/>
  <c r="B12331" i="17"/>
  <c r="C12331" i="17"/>
  <c r="D12331" i="17"/>
  <c r="E12331" i="17"/>
  <c r="F12331" i="17"/>
  <c r="B12332" i="17"/>
  <c r="C12332" i="17"/>
  <c r="D12332" i="17"/>
  <c r="E12332" i="17"/>
  <c r="F12332" i="17"/>
  <c r="B12333" i="17"/>
  <c r="C12333" i="17"/>
  <c r="D12333" i="17"/>
  <c r="E12333" i="17"/>
  <c r="F12333" i="17"/>
  <c r="B12334" i="17"/>
  <c r="C12334" i="17"/>
  <c r="D12334" i="17"/>
  <c r="E12334" i="17"/>
  <c r="F12334" i="17"/>
  <c r="B12335" i="17"/>
  <c r="C12335" i="17"/>
  <c r="D12335" i="17"/>
  <c r="E12335" i="17"/>
  <c r="F12335" i="17"/>
  <c r="B12336" i="17"/>
  <c r="C12336" i="17"/>
  <c r="D12336" i="17"/>
  <c r="E12336" i="17"/>
  <c r="F12336" i="17"/>
  <c r="B12337" i="17"/>
  <c r="C12337" i="17"/>
  <c r="D12337" i="17"/>
  <c r="E12337" i="17"/>
  <c r="F12337" i="17"/>
  <c r="B12338" i="17"/>
  <c r="C12338" i="17"/>
  <c r="D12338" i="17"/>
  <c r="E12338" i="17"/>
  <c r="F12338" i="17"/>
  <c r="B12339" i="17"/>
  <c r="C12339" i="17"/>
  <c r="D12339" i="17"/>
  <c r="E12339" i="17"/>
  <c r="F12339" i="17"/>
  <c r="B12340" i="17"/>
  <c r="C12340" i="17"/>
  <c r="D12340" i="17"/>
  <c r="E12340" i="17"/>
  <c r="F12340" i="17"/>
  <c r="B12341" i="17"/>
  <c r="C12341" i="17"/>
  <c r="D12341" i="17"/>
  <c r="E12341" i="17"/>
  <c r="F12341" i="17"/>
  <c r="B12342" i="17"/>
  <c r="C12342" i="17"/>
  <c r="D12342" i="17"/>
  <c r="E12342" i="17"/>
  <c r="F12342" i="17"/>
  <c r="B12343" i="17"/>
  <c r="C12343" i="17"/>
  <c r="D12343" i="17"/>
  <c r="E12343" i="17"/>
  <c r="F12343" i="17"/>
  <c r="B12344" i="17"/>
  <c r="C12344" i="17"/>
  <c r="D12344" i="17"/>
  <c r="E12344" i="17"/>
  <c r="F12344" i="17"/>
  <c r="B12345" i="17"/>
  <c r="C12345" i="17"/>
  <c r="D12345" i="17"/>
  <c r="E12345" i="17"/>
  <c r="F12345" i="17"/>
  <c r="B12346" i="17"/>
  <c r="C12346" i="17"/>
  <c r="D12346" i="17"/>
  <c r="E12346" i="17"/>
  <c r="F12346" i="17"/>
  <c r="B12347" i="17"/>
  <c r="C12347" i="17"/>
  <c r="D12347" i="17"/>
  <c r="E12347" i="17"/>
  <c r="F12347" i="17"/>
  <c r="B12348" i="17"/>
  <c r="C12348" i="17"/>
  <c r="D12348" i="17"/>
  <c r="E12348" i="17"/>
  <c r="F12348" i="17"/>
  <c r="B12349" i="17"/>
  <c r="C12349" i="17"/>
  <c r="D12349" i="17"/>
  <c r="E12349" i="17"/>
  <c r="F12349" i="17"/>
  <c r="B12350" i="17"/>
  <c r="C12350" i="17"/>
  <c r="D12350" i="17"/>
  <c r="E12350" i="17"/>
  <c r="F12350" i="17"/>
  <c r="B12351" i="17"/>
  <c r="C12351" i="17"/>
  <c r="D12351" i="17"/>
  <c r="E12351" i="17"/>
  <c r="F12351" i="17"/>
  <c r="B12352" i="17"/>
  <c r="C12352" i="17"/>
  <c r="D12352" i="17"/>
  <c r="E12352" i="17"/>
  <c r="F12352" i="17"/>
  <c r="B12353" i="17"/>
  <c r="C12353" i="17"/>
  <c r="D12353" i="17"/>
  <c r="E12353" i="17"/>
  <c r="F12353" i="17"/>
  <c r="B12354" i="17"/>
  <c r="C12354" i="17"/>
  <c r="D12354" i="17"/>
  <c r="E12354" i="17"/>
  <c r="F12354" i="17"/>
  <c r="B12355" i="17"/>
  <c r="C12355" i="17"/>
  <c r="D12355" i="17"/>
  <c r="E12355" i="17"/>
  <c r="F12355" i="17"/>
  <c r="B12356" i="17"/>
  <c r="C12356" i="17"/>
  <c r="D12356" i="17"/>
  <c r="E12356" i="17"/>
  <c r="F12356" i="17"/>
  <c r="B12357" i="17"/>
  <c r="C12357" i="17"/>
  <c r="D12357" i="17"/>
  <c r="E12357" i="17"/>
  <c r="F12357" i="17"/>
  <c r="B12358" i="17"/>
  <c r="C12358" i="17"/>
  <c r="D12358" i="17"/>
  <c r="E12358" i="17"/>
  <c r="F12358" i="17"/>
  <c r="B12359" i="17"/>
  <c r="C12359" i="17"/>
  <c r="D12359" i="17"/>
  <c r="E12359" i="17"/>
  <c r="F12359" i="17"/>
  <c r="B12360" i="17"/>
  <c r="C12360" i="17"/>
  <c r="D12360" i="17"/>
  <c r="E12360" i="17"/>
  <c r="F12360" i="17"/>
  <c r="B12361" i="17"/>
  <c r="C12361" i="17"/>
  <c r="D12361" i="17"/>
  <c r="E12361" i="17"/>
  <c r="F12361" i="17"/>
  <c r="B12362" i="17"/>
  <c r="C12362" i="17"/>
  <c r="D12362" i="17"/>
  <c r="E12362" i="17"/>
  <c r="F12362" i="17"/>
  <c r="B12363" i="17"/>
  <c r="C12363" i="17"/>
  <c r="D12363" i="17"/>
  <c r="E12363" i="17"/>
  <c r="F12363" i="17"/>
  <c r="B12364" i="17"/>
  <c r="C12364" i="17"/>
  <c r="D12364" i="17"/>
  <c r="E12364" i="17"/>
  <c r="F12364" i="17"/>
  <c r="B12365" i="17"/>
  <c r="C12365" i="17"/>
  <c r="D12365" i="17"/>
  <c r="E12365" i="17"/>
  <c r="F12365" i="17"/>
  <c r="B12366" i="17"/>
  <c r="C12366" i="17"/>
  <c r="D12366" i="17"/>
  <c r="E12366" i="17"/>
  <c r="F12366" i="17"/>
  <c r="B12367" i="17"/>
  <c r="C12367" i="17"/>
  <c r="D12367" i="17"/>
  <c r="E12367" i="17"/>
  <c r="F12367" i="17"/>
  <c r="B12368" i="17"/>
  <c r="C12368" i="17"/>
  <c r="D12368" i="17"/>
  <c r="E12368" i="17"/>
  <c r="F12368" i="17"/>
  <c r="B12369" i="17"/>
  <c r="C12369" i="17"/>
  <c r="D12369" i="17"/>
  <c r="E12369" i="17"/>
  <c r="F12369" i="17"/>
  <c r="B12370" i="17"/>
  <c r="C12370" i="17"/>
  <c r="D12370" i="17"/>
  <c r="E12370" i="17"/>
  <c r="F12370" i="17"/>
  <c r="B12371" i="17"/>
  <c r="C12371" i="17"/>
  <c r="D12371" i="17"/>
  <c r="E12371" i="17"/>
  <c r="F12371" i="17"/>
  <c r="B12372" i="17"/>
  <c r="C12372" i="17"/>
  <c r="D12372" i="17"/>
  <c r="E12372" i="17"/>
  <c r="F12372" i="17"/>
  <c r="B12373" i="17"/>
  <c r="C12373" i="17"/>
  <c r="D12373" i="17"/>
  <c r="E12373" i="17"/>
  <c r="F12373" i="17"/>
  <c r="B12374" i="17"/>
  <c r="C12374" i="17"/>
  <c r="D12374" i="17"/>
  <c r="E12374" i="17"/>
  <c r="F12374" i="17"/>
  <c r="B12375" i="17"/>
  <c r="C12375" i="17"/>
  <c r="D12375" i="17"/>
  <c r="E12375" i="17"/>
  <c r="F12375" i="17"/>
  <c r="B12376" i="17"/>
  <c r="C12376" i="17"/>
  <c r="D12376" i="17"/>
  <c r="E12376" i="17"/>
  <c r="F12376" i="17"/>
  <c r="B12377" i="17"/>
  <c r="C12377" i="17"/>
  <c r="D12377" i="17"/>
  <c r="E12377" i="17"/>
  <c r="F12377" i="17"/>
  <c r="B12378" i="17"/>
  <c r="C12378" i="17"/>
  <c r="D12378" i="17"/>
  <c r="E12378" i="17"/>
  <c r="F12378" i="17"/>
  <c r="B12379" i="17"/>
  <c r="C12379" i="17"/>
  <c r="D12379" i="17"/>
  <c r="E12379" i="17"/>
  <c r="F12379" i="17"/>
  <c r="B12380" i="17"/>
  <c r="C12380" i="17"/>
  <c r="D12380" i="17"/>
  <c r="E12380" i="17"/>
  <c r="F12380" i="17"/>
  <c r="B12381" i="17"/>
  <c r="C12381" i="17"/>
  <c r="D12381" i="17"/>
  <c r="E12381" i="17"/>
  <c r="F12381" i="17"/>
  <c r="B12382" i="17"/>
  <c r="C12382" i="17"/>
  <c r="D12382" i="17"/>
  <c r="E12382" i="17"/>
  <c r="F12382" i="17"/>
  <c r="B12383" i="17"/>
  <c r="C12383" i="17"/>
  <c r="D12383" i="17"/>
  <c r="E12383" i="17"/>
  <c r="F12383" i="17"/>
  <c r="B12384" i="17"/>
  <c r="C12384" i="17"/>
  <c r="D12384" i="17"/>
  <c r="E12384" i="17"/>
  <c r="F12384" i="17"/>
  <c r="B12385" i="17"/>
  <c r="C12385" i="17"/>
  <c r="D12385" i="17"/>
  <c r="E12385" i="17"/>
  <c r="F12385" i="17"/>
  <c r="B12386" i="17"/>
  <c r="C12386" i="17"/>
  <c r="D12386" i="17"/>
  <c r="E12386" i="17"/>
  <c r="F12386" i="17"/>
  <c r="B12387" i="17"/>
  <c r="C12387" i="17"/>
  <c r="D12387" i="17"/>
  <c r="E12387" i="17"/>
  <c r="F12387" i="17"/>
  <c r="B12388" i="17"/>
  <c r="C12388" i="17"/>
  <c r="D12388" i="17"/>
  <c r="E12388" i="17"/>
  <c r="F12388" i="17"/>
  <c r="B12389" i="17"/>
  <c r="C12389" i="17"/>
  <c r="D12389" i="17"/>
  <c r="E12389" i="17"/>
  <c r="F12389" i="17"/>
  <c r="B12390" i="17"/>
  <c r="C12390" i="17"/>
  <c r="D12390" i="17"/>
  <c r="E12390" i="17"/>
  <c r="F12390" i="17"/>
  <c r="B12391" i="17"/>
  <c r="C12391" i="17"/>
  <c r="D12391" i="17"/>
  <c r="E12391" i="17"/>
  <c r="F12391" i="17"/>
  <c r="B12392" i="17"/>
  <c r="C12392" i="17"/>
  <c r="D12392" i="17"/>
  <c r="E12392" i="17"/>
  <c r="F12392" i="17"/>
  <c r="B12393" i="17"/>
  <c r="C12393" i="17"/>
  <c r="D12393" i="17"/>
  <c r="E12393" i="17"/>
  <c r="F12393" i="17"/>
  <c r="B12394" i="17"/>
  <c r="C12394" i="17"/>
  <c r="D12394" i="17"/>
  <c r="E12394" i="17"/>
  <c r="F12394" i="17"/>
  <c r="B12395" i="17"/>
  <c r="C12395" i="17"/>
  <c r="D12395" i="17"/>
  <c r="E12395" i="17"/>
  <c r="F12395" i="17"/>
  <c r="B12396" i="17"/>
  <c r="C12396" i="17"/>
  <c r="D12396" i="17"/>
  <c r="E12396" i="17"/>
  <c r="F12396" i="17"/>
  <c r="B12397" i="17"/>
  <c r="C12397" i="17"/>
  <c r="D12397" i="17"/>
  <c r="E12397" i="17"/>
  <c r="F12397" i="17"/>
  <c r="B12398" i="17"/>
  <c r="C12398" i="17"/>
  <c r="D12398" i="17"/>
  <c r="E12398" i="17"/>
  <c r="F12398" i="17"/>
  <c r="B12399" i="17"/>
  <c r="C12399" i="17"/>
  <c r="D12399" i="17"/>
  <c r="E12399" i="17"/>
  <c r="F12399" i="17"/>
  <c r="B12400" i="17"/>
  <c r="C12400" i="17"/>
  <c r="D12400" i="17"/>
  <c r="E12400" i="17"/>
  <c r="F12400" i="17"/>
  <c r="B12401" i="17"/>
  <c r="C12401" i="17"/>
  <c r="D12401" i="17"/>
  <c r="E12401" i="17"/>
  <c r="F12401" i="17"/>
  <c r="B12402" i="17"/>
  <c r="C12402" i="17"/>
  <c r="D12402" i="17"/>
  <c r="E12402" i="17"/>
  <c r="F12402" i="17"/>
  <c r="B12403" i="17"/>
  <c r="C12403" i="17"/>
  <c r="D12403" i="17"/>
  <c r="E12403" i="17"/>
  <c r="F12403" i="17"/>
  <c r="B12404" i="17"/>
  <c r="C12404" i="17"/>
  <c r="D12404" i="17"/>
  <c r="E12404" i="17"/>
  <c r="F12404" i="17"/>
  <c r="B12405" i="17"/>
  <c r="C12405" i="17"/>
  <c r="D12405" i="17"/>
  <c r="E12405" i="17"/>
  <c r="F12405" i="17"/>
  <c r="B12406" i="17"/>
  <c r="C12406" i="17"/>
  <c r="D12406" i="17"/>
  <c r="E12406" i="17"/>
  <c r="F12406" i="17"/>
  <c r="B12407" i="17"/>
  <c r="C12407" i="17"/>
  <c r="D12407" i="17"/>
  <c r="E12407" i="17"/>
  <c r="F12407" i="17"/>
  <c r="B12408" i="17"/>
  <c r="C12408" i="17"/>
  <c r="D12408" i="17"/>
  <c r="E12408" i="17"/>
  <c r="F12408" i="17"/>
  <c r="B12409" i="17"/>
  <c r="C12409" i="17"/>
  <c r="D12409" i="17"/>
  <c r="E12409" i="17"/>
  <c r="F12409" i="17"/>
  <c r="B12410" i="17"/>
  <c r="C12410" i="17"/>
  <c r="D12410" i="17"/>
  <c r="E12410" i="17"/>
  <c r="F12410" i="17"/>
  <c r="B12411" i="17"/>
  <c r="C12411" i="17"/>
  <c r="D12411" i="17"/>
  <c r="E12411" i="17"/>
  <c r="F12411" i="17"/>
  <c r="B12412" i="17"/>
  <c r="C12412" i="17"/>
  <c r="D12412" i="17"/>
  <c r="E12412" i="17"/>
  <c r="F12412" i="17"/>
  <c r="B12413" i="17"/>
  <c r="C12413" i="17"/>
  <c r="D12413" i="17"/>
  <c r="E12413" i="17"/>
  <c r="F12413" i="17"/>
  <c r="B12414" i="17"/>
  <c r="C12414" i="17"/>
  <c r="D12414" i="17"/>
  <c r="E12414" i="17"/>
  <c r="F12414" i="17"/>
  <c r="B12415" i="17"/>
  <c r="C12415" i="17"/>
  <c r="D12415" i="17"/>
  <c r="E12415" i="17"/>
  <c r="F12415" i="17"/>
  <c r="B12416" i="17"/>
  <c r="C12416" i="17"/>
  <c r="D12416" i="17"/>
  <c r="E12416" i="17"/>
  <c r="F12416" i="17"/>
  <c r="B12417" i="17"/>
  <c r="C12417" i="17"/>
  <c r="D12417" i="17"/>
  <c r="E12417" i="17"/>
  <c r="F12417" i="17"/>
  <c r="B12418" i="17"/>
  <c r="C12418" i="17"/>
  <c r="D12418" i="17"/>
  <c r="E12418" i="17"/>
  <c r="F12418" i="17"/>
  <c r="B12419" i="17"/>
  <c r="C12419" i="17"/>
  <c r="D12419" i="17"/>
  <c r="E12419" i="17"/>
  <c r="F12419" i="17"/>
  <c r="B12420" i="17"/>
  <c r="C12420" i="17"/>
  <c r="D12420" i="17"/>
  <c r="E12420" i="17"/>
  <c r="F12420" i="17"/>
  <c r="B12421" i="17"/>
  <c r="C12421" i="17"/>
  <c r="D12421" i="17"/>
  <c r="E12421" i="17"/>
  <c r="F12421" i="17"/>
  <c r="B12422" i="17"/>
  <c r="C12422" i="17"/>
  <c r="D12422" i="17"/>
  <c r="E12422" i="17"/>
  <c r="F12422" i="17"/>
  <c r="B12423" i="17"/>
  <c r="C12423" i="17"/>
  <c r="D12423" i="17"/>
  <c r="E12423" i="17"/>
  <c r="F12423" i="17"/>
  <c r="B12424" i="17"/>
  <c r="C12424" i="17"/>
  <c r="D12424" i="17"/>
  <c r="E12424" i="17"/>
  <c r="F12424" i="17"/>
  <c r="B12425" i="17"/>
  <c r="C12425" i="17"/>
  <c r="D12425" i="17"/>
  <c r="E12425" i="17"/>
  <c r="F12425" i="17"/>
  <c r="B12426" i="17"/>
  <c r="C12426" i="17"/>
  <c r="D12426" i="17"/>
  <c r="E12426" i="17"/>
  <c r="F12426" i="17"/>
  <c r="B12427" i="17"/>
  <c r="C12427" i="17"/>
  <c r="D12427" i="17"/>
  <c r="E12427" i="17"/>
  <c r="F12427" i="17"/>
  <c r="B12428" i="17"/>
  <c r="C12428" i="17"/>
  <c r="D12428" i="17"/>
  <c r="E12428" i="17"/>
  <c r="F12428" i="17"/>
  <c r="B12429" i="17"/>
  <c r="C12429" i="17"/>
  <c r="D12429" i="17"/>
  <c r="E12429" i="17"/>
  <c r="F12429" i="17"/>
  <c r="B12430" i="17"/>
  <c r="C12430" i="17"/>
  <c r="D12430" i="17"/>
  <c r="E12430" i="17"/>
  <c r="F12430" i="17"/>
  <c r="B12431" i="17"/>
  <c r="C12431" i="17"/>
  <c r="D12431" i="17"/>
  <c r="E12431" i="17"/>
  <c r="F12431" i="17"/>
  <c r="B12432" i="17"/>
  <c r="C12432" i="17"/>
  <c r="D12432" i="17"/>
  <c r="E12432" i="17"/>
  <c r="F12432" i="17"/>
  <c r="B12433" i="17"/>
  <c r="C12433" i="17"/>
  <c r="D12433" i="17"/>
  <c r="E12433" i="17"/>
  <c r="F12433" i="17"/>
  <c r="B12434" i="17"/>
  <c r="C12434" i="17"/>
  <c r="D12434" i="17"/>
  <c r="E12434" i="17"/>
  <c r="F12434" i="17"/>
  <c r="B12435" i="17"/>
  <c r="C12435" i="17"/>
  <c r="D12435" i="17"/>
  <c r="E12435" i="17"/>
  <c r="F12435" i="17"/>
  <c r="B12436" i="17"/>
  <c r="C12436" i="17"/>
  <c r="D12436" i="17"/>
  <c r="E12436" i="17"/>
  <c r="F12436" i="17"/>
  <c r="B12437" i="17"/>
  <c r="C12437" i="17"/>
  <c r="D12437" i="17"/>
  <c r="E12437" i="17"/>
  <c r="F12437" i="17"/>
  <c r="B12438" i="17"/>
  <c r="C12438" i="17"/>
  <c r="D12438" i="17"/>
  <c r="E12438" i="17"/>
  <c r="F12438" i="17"/>
  <c r="B12439" i="17"/>
  <c r="C12439" i="17"/>
  <c r="D12439" i="17"/>
  <c r="E12439" i="17"/>
  <c r="F12439" i="17"/>
  <c r="B12440" i="17"/>
  <c r="C12440" i="17"/>
  <c r="D12440" i="17"/>
  <c r="E12440" i="17"/>
  <c r="F12440" i="17"/>
  <c r="B12441" i="17"/>
  <c r="C12441" i="17"/>
  <c r="D12441" i="17"/>
  <c r="E12441" i="17"/>
  <c r="F12441" i="17"/>
  <c r="B12442" i="17"/>
  <c r="C12442" i="17"/>
  <c r="D12442" i="17"/>
  <c r="E12442" i="17"/>
  <c r="F12442" i="17"/>
  <c r="B12443" i="17"/>
  <c r="C12443" i="17"/>
  <c r="D12443" i="17"/>
  <c r="E12443" i="17"/>
  <c r="F12443" i="17"/>
  <c r="B12444" i="17"/>
  <c r="C12444" i="17"/>
  <c r="D12444" i="17"/>
  <c r="E12444" i="17"/>
  <c r="F12444" i="17"/>
  <c r="B12445" i="17"/>
  <c r="C12445" i="17"/>
  <c r="D12445" i="17"/>
  <c r="E12445" i="17"/>
  <c r="F12445" i="17"/>
  <c r="B12446" i="17"/>
  <c r="C12446" i="17"/>
  <c r="D12446" i="17"/>
  <c r="E12446" i="17"/>
  <c r="F12446" i="17"/>
  <c r="B12447" i="17"/>
  <c r="C12447" i="17"/>
  <c r="D12447" i="17"/>
  <c r="E12447" i="17"/>
  <c r="F12447" i="17"/>
  <c r="B12448" i="17"/>
  <c r="C12448" i="17"/>
  <c r="D12448" i="17"/>
  <c r="E12448" i="17"/>
  <c r="F12448" i="17"/>
  <c r="B12449" i="17"/>
  <c r="C12449" i="17"/>
  <c r="D12449" i="17"/>
  <c r="E12449" i="17"/>
  <c r="F12449" i="17"/>
  <c r="B12450" i="17"/>
  <c r="C12450" i="17"/>
  <c r="D12450" i="17"/>
  <c r="E12450" i="17"/>
  <c r="F12450" i="17"/>
  <c r="B12451" i="17"/>
  <c r="C12451" i="17"/>
  <c r="D12451" i="17"/>
  <c r="E12451" i="17"/>
  <c r="F12451" i="17"/>
  <c r="B12452" i="17"/>
  <c r="C12452" i="17"/>
  <c r="D12452" i="17"/>
  <c r="E12452" i="17"/>
  <c r="F12452" i="17"/>
  <c r="B12453" i="17"/>
  <c r="C12453" i="17"/>
  <c r="D12453" i="17"/>
  <c r="E12453" i="17"/>
  <c r="F12453" i="17"/>
  <c r="B12454" i="17"/>
  <c r="C12454" i="17"/>
  <c r="D12454" i="17"/>
  <c r="E12454" i="17"/>
  <c r="F12454" i="17"/>
  <c r="B12455" i="17"/>
  <c r="C12455" i="17"/>
  <c r="D12455" i="17"/>
  <c r="E12455" i="17"/>
  <c r="F12455" i="17"/>
  <c r="B12456" i="17"/>
  <c r="C12456" i="17"/>
  <c r="D12456" i="17"/>
  <c r="E12456" i="17"/>
  <c r="F12456" i="17"/>
  <c r="B12457" i="17"/>
  <c r="C12457" i="17"/>
  <c r="D12457" i="17"/>
  <c r="E12457" i="17"/>
  <c r="F12457" i="17"/>
  <c r="B12458" i="17"/>
  <c r="C12458" i="17"/>
  <c r="D12458" i="17"/>
  <c r="E12458" i="17"/>
  <c r="F12458" i="17"/>
  <c r="B12459" i="17"/>
  <c r="C12459" i="17"/>
  <c r="D12459" i="17"/>
  <c r="E12459" i="17"/>
  <c r="F12459" i="17"/>
  <c r="B12460" i="17"/>
  <c r="C12460" i="17"/>
  <c r="D12460" i="17"/>
  <c r="E12460" i="17"/>
  <c r="F12460" i="17"/>
  <c r="B12461" i="17"/>
  <c r="C12461" i="17"/>
  <c r="D12461" i="17"/>
  <c r="E12461" i="17"/>
  <c r="F12461" i="17"/>
  <c r="B12462" i="17"/>
  <c r="C12462" i="17"/>
  <c r="D12462" i="17"/>
  <c r="E12462" i="17"/>
  <c r="F12462" i="17"/>
  <c r="B12463" i="17"/>
  <c r="C12463" i="17"/>
  <c r="D12463" i="17"/>
  <c r="E12463" i="17"/>
  <c r="F12463" i="17"/>
  <c r="B12464" i="17"/>
  <c r="C12464" i="17"/>
  <c r="D12464" i="17"/>
  <c r="E12464" i="17"/>
  <c r="F12464" i="17"/>
  <c r="B12465" i="17"/>
  <c r="C12465" i="17"/>
  <c r="D12465" i="17"/>
  <c r="E12465" i="17"/>
  <c r="F12465" i="17"/>
  <c r="B12466" i="17"/>
  <c r="C12466" i="17"/>
  <c r="D12466" i="17"/>
  <c r="E12466" i="17"/>
  <c r="F12466" i="17"/>
  <c r="B12467" i="17"/>
  <c r="C12467" i="17"/>
  <c r="D12467" i="17"/>
  <c r="E12467" i="17"/>
  <c r="F12467" i="17"/>
  <c r="B12468" i="17"/>
  <c r="C12468" i="17"/>
  <c r="D12468" i="17"/>
  <c r="E12468" i="17"/>
  <c r="F12468" i="17"/>
  <c r="B12469" i="17"/>
  <c r="C12469" i="17"/>
  <c r="D12469" i="17"/>
  <c r="E12469" i="17"/>
  <c r="F12469" i="17"/>
  <c r="B12470" i="17"/>
  <c r="C12470" i="17"/>
  <c r="D12470" i="17"/>
  <c r="E12470" i="17"/>
  <c r="F12470" i="17"/>
  <c r="B12471" i="17"/>
  <c r="C12471" i="17"/>
  <c r="D12471" i="17"/>
  <c r="E12471" i="17"/>
  <c r="F12471" i="17"/>
  <c r="B12472" i="17"/>
  <c r="C12472" i="17"/>
  <c r="D12472" i="17"/>
  <c r="E12472" i="17"/>
  <c r="F12472" i="17"/>
  <c r="B12473" i="17"/>
  <c r="C12473" i="17"/>
  <c r="D12473" i="17"/>
  <c r="E12473" i="17"/>
  <c r="F12473" i="17"/>
  <c r="B12474" i="17"/>
  <c r="C12474" i="17"/>
  <c r="D12474" i="17"/>
  <c r="E12474" i="17"/>
  <c r="F12474" i="17"/>
  <c r="B12475" i="17"/>
  <c r="C12475" i="17"/>
  <c r="D12475" i="17"/>
  <c r="E12475" i="17"/>
  <c r="F12475" i="17"/>
  <c r="B12476" i="17"/>
  <c r="C12476" i="17"/>
  <c r="D12476" i="17"/>
  <c r="E12476" i="17"/>
  <c r="F12476" i="17"/>
  <c r="B12477" i="17"/>
  <c r="C12477" i="17"/>
  <c r="D12477" i="17"/>
  <c r="E12477" i="17"/>
  <c r="F12477" i="17"/>
  <c r="B12478" i="17"/>
  <c r="C12478" i="17"/>
  <c r="D12478" i="17"/>
  <c r="E12478" i="17"/>
  <c r="F12478" i="17"/>
  <c r="B12479" i="17"/>
  <c r="C12479" i="17"/>
  <c r="D12479" i="17"/>
  <c r="E12479" i="17"/>
  <c r="F12479" i="17"/>
  <c r="B12480" i="17"/>
  <c r="C12480" i="17"/>
  <c r="D12480" i="17"/>
  <c r="E12480" i="17"/>
  <c r="F12480" i="17"/>
  <c r="B12481" i="17"/>
  <c r="C12481" i="17"/>
  <c r="D12481" i="17"/>
  <c r="E12481" i="17"/>
  <c r="F12481" i="17"/>
  <c r="B12482" i="17"/>
  <c r="C12482" i="17"/>
  <c r="D12482" i="17"/>
  <c r="E12482" i="17"/>
  <c r="F12482" i="17"/>
  <c r="B12483" i="17"/>
  <c r="C12483" i="17"/>
  <c r="D12483" i="17"/>
  <c r="E12483" i="17"/>
  <c r="F12483" i="17"/>
  <c r="B12484" i="17"/>
  <c r="C12484" i="17"/>
  <c r="D12484" i="17"/>
  <c r="E12484" i="17"/>
  <c r="F12484" i="17"/>
  <c r="B12485" i="17"/>
  <c r="C12485" i="17"/>
  <c r="D12485" i="17"/>
  <c r="E12485" i="17"/>
  <c r="F12485" i="17"/>
  <c r="B12486" i="17"/>
  <c r="C12486" i="17"/>
  <c r="D12486" i="17"/>
  <c r="E12486" i="17"/>
  <c r="F12486" i="17"/>
  <c r="B12487" i="17"/>
  <c r="C12487" i="17"/>
  <c r="D12487" i="17"/>
  <c r="E12487" i="17"/>
  <c r="F12487" i="17"/>
  <c r="B12488" i="17"/>
  <c r="C12488" i="17"/>
  <c r="D12488" i="17"/>
  <c r="E12488" i="17"/>
  <c r="F12488" i="17"/>
  <c r="B12489" i="17"/>
  <c r="C12489" i="17"/>
  <c r="D12489" i="17"/>
  <c r="E12489" i="17"/>
  <c r="F12489" i="17"/>
  <c r="B12490" i="17"/>
  <c r="C12490" i="17"/>
  <c r="D12490" i="17"/>
  <c r="E12490" i="17"/>
  <c r="F12490" i="17"/>
  <c r="B12491" i="17"/>
  <c r="C12491" i="17"/>
  <c r="D12491" i="17"/>
  <c r="E12491" i="17"/>
  <c r="F12491" i="17"/>
  <c r="B12492" i="17"/>
  <c r="C12492" i="17"/>
  <c r="D12492" i="17"/>
  <c r="E12492" i="17"/>
  <c r="F12492" i="17"/>
  <c r="B12493" i="17"/>
  <c r="C12493" i="17"/>
  <c r="D12493" i="17"/>
  <c r="E12493" i="17"/>
  <c r="F12493" i="17"/>
  <c r="B12494" i="17"/>
  <c r="C12494" i="17"/>
  <c r="D12494" i="17"/>
  <c r="E12494" i="17"/>
  <c r="F12494" i="17"/>
  <c r="B12495" i="17"/>
  <c r="C12495" i="17"/>
  <c r="D12495" i="17"/>
  <c r="E12495" i="17"/>
  <c r="F12495" i="17"/>
  <c r="B12496" i="17"/>
  <c r="C12496" i="17"/>
  <c r="D12496" i="17"/>
  <c r="E12496" i="17"/>
  <c r="F12496" i="17"/>
  <c r="B12497" i="17"/>
  <c r="C12497" i="17"/>
  <c r="D12497" i="17"/>
  <c r="E12497" i="17"/>
  <c r="F12497" i="17"/>
  <c r="B12498" i="17"/>
  <c r="C12498" i="17"/>
  <c r="D12498" i="17"/>
  <c r="E12498" i="17"/>
  <c r="F12498" i="17"/>
  <c r="B12499" i="17"/>
  <c r="C12499" i="17"/>
  <c r="D12499" i="17"/>
  <c r="E12499" i="17"/>
  <c r="F12499" i="17"/>
  <c r="B12500" i="17"/>
  <c r="C12500" i="17"/>
  <c r="D12500" i="17"/>
  <c r="E12500" i="17"/>
  <c r="F12500" i="17"/>
  <c r="B12501" i="17"/>
  <c r="C12501" i="17"/>
  <c r="D12501" i="17"/>
  <c r="E12501" i="17"/>
  <c r="F12501" i="17"/>
  <c r="B12502" i="17"/>
  <c r="C12502" i="17"/>
  <c r="D12502" i="17"/>
  <c r="E12502" i="17"/>
  <c r="F12502" i="17"/>
  <c r="B12503" i="17"/>
  <c r="C12503" i="17"/>
  <c r="D12503" i="17"/>
  <c r="E12503" i="17"/>
  <c r="F12503" i="17"/>
  <c r="B12504" i="17"/>
  <c r="C12504" i="17"/>
  <c r="D12504" i="17"/>
  <c r="E12504" i="17"/>
  <c r="F12504" i="17"/>
  <c r="B12505" i="17"/>
  <c r="C12505" i="17"/>
  <c r="D12505" i="17"/>
  <c r="E12505" i="17"/>
  <c r="F12505" i="17"/>
  <c r="B12506" i="17"/>
  <c r="C12506" i="17"/>
  <c r="D12506" i="17"/>
  <c r="E12506" i="17"/>
  <c r="F12506" i="17"/>
  <c r="B825" i="9"/>
  <c r="C825" i="9"/>
  <c r="D825" i="9"/>
  <c r="E825" i="9"/>
  <c r="B826" i="9"/>
  <c r="C826" i="9"/>
  <c r="D826" i="9"/>
  <c r="E826" i="9"/>
  <c r="B827" i="9"/>
  <c r="C827" i="9"/>
  <c r="D827" i="9"/>
  <c r="E827" i="9"/>
  <c r="B828" i="9"/>
  <c r="C828" i="9"/>
  <c r="D828" i="9"/>
  <c r="E828" i="9"/>
  <c r="B829" i="9"/>
  <c r="C829" i="9"/>
  <c r="D829" i="9"/>
  <c r="E829" i="9"/>
  <c r="B830" i="9"/>
  <c r="C830" i="9"/>
  <c r="D830" i="9"/>
  <c r="E830" i="9"/>
  <c r="B831" i="9"/>
  <c r="C831" i="9"/>
  <c r="D831" i="9"/>
  <c r="E831" i="9"/>
  <c r="B832" i="9"/>
  <c r="C832" i="9"/>
  <c r="D832" i="9"/>
  <c r="E832" i="9"/>
  <c r="B833" i="9"/>
  <c r="C833" i="9"/>
  <c r="D833" i="9"/>
  <c r="E833" i="9"/>
  <c r="B834" i="9"/>
  <c r="C834" i="9"/>
  <c r="D834" i="9"/>
  <c r="E834" i="9"/>
  <c r="B835" i="9"/>
  <c r="C835" i="9"/>
  <c r="D835" i="9"/>
  <c r="E835" i="9"/>
  <c r="B836" i="9"/>
  <c r="C836" i="9"/>
  <c r="D836" i="9"/>
  <c r="E836" i="9"/>
  <c r="B837" i="9"/>
  <c r="C837" i="9"/>
  <c r="D837" i="9"/>
  <c r="E837" i="9"/>
  <c r="B838" i="9"/>
  <c r="C838" i="9"/>
  <c r="D838" i="9"/>
  <c r="E838" i="9"/>
  <c r="B839" i="9"/>
  <c r="C839" i="9"/>
  <c r="D839" i="9"/>
  <c r="E839" i="9"/>
  <c r="B840" i="9"/>
  <c r="C840" i="9"/>
  <c r="D840" i="9"/>
  <c r="E840" i="9"/>
  <c r="B841" i="9"/>
  <c r="C841" i="9"/>
  <c r="D841" i="9"/>
  <c r="E841" i="9"/>
  <c r="B842" i="9"/>
  <c r="C842" i="9"/>
  <c r="D842" i="9"/>
  <c r="E842" i="9"/>
  <c r="B843" i="9"/>
  <c r="C843" i="9"/>
  <c r="D843" i="9"/>
  <c r="E843" i="9"/>
  <c r="B844" i="9"/>
  <c r="C844" i="9"/>
  <c r="D844" i="9"/>
  <c r="E844" i="9"/>
  <c r="B845" i="9"/>
  <c r="C845" i="9"/>
  <c r="D845" i="9"/>
  <c r="E845" i="9"/>
  <c r="B846" i="9"/>
  <c r="C846" i="9"/>
  <c r="D846" i="9"/>
  <c r="E846" i="9"/>
  <c r="B847" i="9"/>
  <c r="C847" i="9"/>
  <c r="D847" i="9"/>
  <c r="E847" i="9"/>
  <c r="B848" i="9"/>
  <c r="C848" i="9"/>
  <c r="D848" i="9"/>
  <c r="E848" i="9"/>
  <c r="B849" i="9"/>
  <c r="C849" i="9"/>
  <c r="D849" i="9"/>
  <c r="E849" i="9"/>
  <c r="B850" i="9"/>
  <c r="C850" i="9"/>
  <c r="D850" i="9"/>
  <c r="E850" i="9"/>
  <c r="B851" i="9"/>
  <c r="C851" i="9"/>
  <c r="D851" i="9"/>
  <c r="E851" i="9"/>
  <c r="B852" i="9"/>
  <c r="C852" i="9"/>
  <c r="D852" i="9"/>
  <c r="E852" i="9"/>
  <c r="B853" i="9"/>
  <c r="C853" i="9"/>
  <c r="D853" i="9"/>
  <c r="E853" i="9"/>
  <c r="B854" i="9"/>
  <c r="C854" i="9"/>
  <c r="D854" i="9"/>
  <c r="E854" i="9"/>
  <c r="B855" i="9"/>
  <c r="C855" i="9"/>
  <c r="D855" i="9"/>
  <c r="E855" i="9"/>
  <c r="B856" i="9"/>
  <c r="C856" i="9"/>
  <c r="D856" i="9"/>
  <c r="E856" i="9"/>
  <c r="B857" i="9"/>
  <c r="C857" i="9"/>
  <c r="D857" i="9"/>
  <c r="E857" i="9"/>
  <c r="B858" i="9"/>
  <c r="C858" i="9"/>
  <c r="D858" i="9"/>
  <c r="E858" i="9"/>
  <c r="B859" i="9"/>
  <c r="C859" i="9"/>
  <c r="D859" i="9"/>
  <c r="E859" i="9"/>
  <c r="B860" i="9"/>
  <c r="C860" i="9"/>
  <c r="D860" i="9"/>
  <c r="E860" i="9"/>
  <c r="B861" i="9"/>
  <c r="C861" i="9"/>
  <c r="D861" i="9"/>
  <c r="E861" i="9"/>
  <c r="B862" i="9"/>
  <c r="C862" i="9"/>
  <c r="D862" i="9"/>
  <c r="E862" i="9"/>
  <c r="B863" i="9"/>
  <c r="C863" i="9"/>
  <c r="D863" i="9"/>
  <c r="E863" i="9"/>
  <c r="B864" i="9"/>
  <c r="C864" i="9"/>
  <c r="D864" i="9"/>
  <c r="E864" i="9"/>
  <c r="B865" i="9"/>
  <c r="C865" i="9"/>
  <c r="D865" i="9"/>
  <c r="E865" i="9"/>
  <c r="B866" i="9"/>
  <c r="C866" i="9"/>
  <c r="D866" i="9"/>
  <c r="E866" i="9"/>
  <c r="B867" i="9"/>
  <c r="C867" i="9"/>
  <c r="D867" i="9"/>
  <c r="E867" i="9"/>
  <c r="B868" i="9"/>
  <c r="C868" i="9"/>
  <c r="D868" i="9"/>
  <c r="E868" i="9"/>
  <c r="B869" i="9"/>
  <c r="C869" i="9"/>
  <c r="D869" i="9"/>
  <c r="E869" i="9"/>
  <c r="B870" i="9"/>
  <c r="C870" i="9"/>
  <c r="D870" i="9"/>
  <c r="E870" i="9"/>
  <c r="B871" i="9"/>
  <c r="C871" i="9"/>
  <c r="D871" i="9"/>
  <c r="E871" i="9"/>
  <c r="B872" i="9"/>
  <c r="C872" i="9"/>
  <c r="D872" i="9"/>
  <c r="E872" i="9"/>
  <c r="B873" i="9"/>
  <c r="C873" i="9"/>
  <c r="D873" i="9"/>
  <c r="E873" i="9"/>
  <c r="B874" i="9"/>
  <c r="C874" i="9"/>
  <c r="D874" i="9"/>
  <c r="E874" i="9"/>
  <c r="B875" i="9"/>
  <c r="C875" i="9"/>
  <c r="D875" i="9"/>
  <c r="E875" i="9"/>
  <c r="B876" i="9"/>
  <c r="C876" i="9"/>
  <c r="D876" i="9"/>
  <c r="E876" i="9"/>
  <c r="B877" i="9"/>
  <c r="C877" i="9"/>
  <c r="D877" i="9"/>
  <c r="E877" i="9"/>
  <c r="B878" i="9"/>
  <c r="C878" i="9"/>
  <c r="D878" i="9"/>
  <c r="E878" i="9"/>
  <c r="B879" i="9"/>
  <c r="C879" i="9"/>
  <c r="D879" i="9"/>
  <c r="E879" i="9"/>
  <c r="B880" i="9"/>
  <c r="C880" i="9"/>
  <c r="D880" i="9"/>
  <c r="E880" i="9"/>
  <c r="B881" i="9"/>
  <c r="C881" i="9"/>
  <c r="D881" i="9"/>
  <c r="E881" i="9"/>
  <c r="B882" i="9"/>
  <c r="C882" i="9"/>
  <c r="D882" i="9"/>
  <c r="E882" i="9"/>
  <c r="B883" i="9"/>
  <c r="C883" i="9"/>
  <c r="D883" i="9"/>
  <c r="E883" i="9"/>
  <c r="B884" i="9"/>
  <c r="C884" i="9"/>
  <c r="D884" i="9"/>
  <c r="E884" i="9"/>
  <c r="B885" i="9"/>
  <c r="C885" i="9"/>
  <c r="D885" i="9"/>
  <c r="E885" i="9"/>
  <c r="B886" i="9"/>
  <c r="C886" i="9"/>
  <c r="D886" i="9"/>
  <c r="E886" i="9"/>
  <c r="B887" i="9"/>
  <c r="C887" i="9"/>
  <c r="D887" i="9"/>
  <c r="E887" i="9"/>
  <c r="B888" i="9"/>
  <c r="C888" i="9"/>
  <c r="D888" i="9"/>
  <c r="E888" i="9"/>
  <c r="B889" i="9"/>
  <c r="C889" i="9"/>
  <c r="D889" i="9"/>
  <c r="E889" i="9"/>
  <c r="B890" i="9"/>
  <c r="C890" i="9"/>
  <c r="D890" i="9"/>
  <c r="E890" i="9"/>
  <c r="B892" i="9"/>
  <c r="C892" i="9"/>
  <c r="D892" i="9"/>
  <c r="E892" i="9"/>
  <c r="B893" i="9"/>
  <c r="C893" i="9"/>
  <c r="D893" i="9"/>
  <c r="E893" i="9"/>
  <c r="B894" i="9"/>
  <c r="C894" i="9"/>
  <c r="D894" i="9"/>
  <c r="E894" i="9"/>
  <c r="B895" i="9"/>
  <c r="C895" i="9"/>
  <c r="D895" i="9"/>
  <c r="E895" i="9"/>
  <c r="B896" i="9"/>
  <c r="C896" i="9"/>
  <c r="D896" i="9"/>
  <c r="E896" i="9"/>
  <c r="B897" i="9"/>
  <c r="C897" i="9"/>
  <c r="D897" i="9"/>
  <c r="E897" i="9"/>
  <c r="B898" i="9"/>
  <c r="C898" i="9"/>
  <c r="D898" i="9"/>
  <c r="E898" i="9"/>
  <c r="B899" i="9"/>
  <c r="C899" i="9"/>
  <c r="D899" i="9"/>
  <c r="E899" i="9"/>
  <c r="B900" i="9"/>
  <c r="C900" i="9"/>
  <c r="D900" i="9"/>
  <c r="E900" i="9"/>
  <c r="B901" i="9"/>
  <c r="C901" i="9"/>
  <c r="D901" i="9"/>
  <c r="E901" i="9"/>
  <c r="B902" i="9"/>
  <c r="C902" i="9"/>
  <c r="D902" i="9"/>
  <c r="E902" i="9"/>
  <c r="B903" i="9"/>
  <c r="C903" i="9"/>
  <c r="D903" i="9"/>
  <c r="E903" i="9"/>
  <c r="B904" i="9"/>
  <c r="C904" i="9"/>
  <c r="D904" i="9"/>
  <c r="E904" i="9"/>
  <c r="B905" i="9"/>
  <c r="C905" i="9"/>
  <c r="D905" i="9"/>
  <c r="E905" i="9"/>
  <c r="B906" i="9"/>
  <c r="C906" i="9"/>
  <c r="D906" i="9"/>
  <c r="E906" i="9"/>
  <c r="B907" i="9"/>
  <c r="C907" i="9"/>
  <c r="D907" i="9"/>
  <c r="E907" i="9"/>
  <c r="B908" i="9"/>
  <c r="C908" i="9"/>
  <c r="D908" i="9"/>
  <c r="E908" i="9"/>
  <c r="B909" i="9"/>
  <c r="C909" i="9"/>
  <c r="D909" i="9"/>
  <c r="E909" i="9"/>
  <c r="B910" i="9"/>
  <c r="C910" i="9"/>
  <c r="D910" i="9"/>
  <c r="E910" i="9"/>
  <c r="B911" i="9"/>
  <c r="C911" i="9"/>
  <c r="D911" i="9"/>
  <c r="E911" i="9"/>
  <c r="B912" i="9"/>
  <c r="C912" i="9"/>
  <c r="D912" i="9"/>
  <c r="E912" i="9"/>
  <c r="B913" i="9"/>
  <c r="C913" i="9"/>
  <c r="D913" i="9"/>
  <c r="E913" i="9"/>
  <c r="B914" i="9"/>
  <c r="C914" i="9"/>
  <c r="D914" i="9"/>
  <c r="E914" i="9"/>
  <c r="B915" i="9"/>
  <c r="C915" i="9"/>
  <c r="D915" i="9"/>
  <c r="E915" i="9"/>
  <c r="B916" i="9"/>
  <c r="C916" i="9"/>
  <c r="D916" i="9"/>
  <c r="E916" i="9"/>
  <c r="B917" i="9"/>
  <c r="C917" i="9"/>
  <c r="D917" i="9"/>
  <c r="E917" i="9"/>
  <c r="B918" i="9"/>
  <c r="C918" i="9"/>
  <c r="D918" i="9"/>
  <c r="E918" i="9"/>
  <c r="B919" i="9"/>
  <c r="C919" i="9"/>
  <c r="D919" i="9"/>
  <c r="E919" i="9"/>
  <c r="B920" i="9"/>
  <c r="C920" i="9"/>
  <c r="D920" i="9"/>
  <c r="E920" i="9"/>
  <c r="B921" i="9"/>
  <c r="C921" i="9"/>
  <c r="D921" i="9"/>
  <c r="E921" i="9"/>
  <c r="B922" i="9"/>
  <c r="C922" i="9"/>
  <c r="D922" i="9"/>
  <c r="E922" i="9"/>
  <c r="B923" i="9"/>
  <c r="C923" i="9"/>
  <c r="D923" i="9"/>
  <c r="E923" i="9"/>
  <c r="B924" i="9"/>
  <c r="C924" i="9"/>
  <c r="D924" i="9"/>
  <c r="E924" i="9"/>
  <c r="B925" i="9"/>
  <c r="C925" i="9"/>
  <c r="D925" i="9"/>
  <c r="E925" i="9"/>
  <c r="B926" i="9"/>
  <c r="C926" i="9"/>
  <c r="D926" i="9"/>
  <c r="E926" i="9"/>
  <c r="B927" i="9"/>
  <c r="C927" i="9"/>
  <c r="D927" i="9"/>
  <c r="E927" i="9"/>
  <c r="B928" i="9"/>
  <c r="C928" i="9"/>
  <c r="D928" i="9"/>
  <c r="E928" i="9"/>
  <c r="B929" i="9"/>
  <c r="C929" i="9"/>
  <c r="D929" i="9"/>
  <c r="E929" i="9"/>
  <c r="B930" i="9"/>
  <c r="C930" i="9"/>
  <c r="D930" i="9"/>
  <c r="E930" i="9"/>
  <c r="B931" i="9"/>
  <c r="C931" i="9"/>
  <c r="D931" i="9"/>
  <c r="E931" i="9"/>
  <c r="B932" i="9"/>
  <c r="C932" i="9"/>
  <c r="D932" i="9"/>
  <c r="E932" i="9"/>
  <c r="B989" i="14" l="1"/>
  <c r="C989" i="14"/>
  <c r="D989" i="14"/>
  <c r="E989" i="14"/>
  <c r="B990" i="14"/>
  <c r="C990" i="14"/>
  <c r="D990" i="14"/>
  <c r="E990" i="14"/>
  <c r="B991" i="14"/>
  <c r="C991" i="14"/>
  <c r="D991" i="14"/>
  <c r="E991" i="14"/>
  <c r="B992" i="14"/>
  <c r="C992" i="14"/>
  <c r="D992" i="14"/>
  <c r="E992" i="14"/>
  <c r="B993" i="14"/>
  <c r="C993" i="14"/>
  <c r="D993" i="14"/>
  <c r="E993" i="14"/>
  <c r="B994" i="14"/>
  <c r="C994" i="14"/>
  <c r="D994" i="14"/>
  <c r="E994" i="14"/>
  <c r="B995" i="14"/>
  <c r="C995" i="14"/>
  <c r="D995" i="14"/>
  <c r="E995" i="14"/>
  <c r="B996" i="14"/>
  <c r="C996" i="14"/>
  <c r="D996" i="14"/>
  <c r="E996" i="14"/>
  <c r="B997" i="14"/>
  <c r="C997" i="14"/>
  <c r="D997" i="14"/>
  <c r="E997" i="14"/>
  <c r="B998" i="14"/>
  <c r="C998" i="14"/>
  <c r="D998" i="14"/>
  <c r="E998" i="14"/>
  <c r="B999" i="14"/>
  <c r="C999" i="14"/>
  <c r="D999" i="14"/>
  <c r="E999" i="14"/>
  <c r="B1000" i="14"/>
  <c r="C1000" i="14"/>
  <c r="D1000" i="14"/>
  <c r="E1000" i="14"/>
  <c r="B1001" i="14"/>
  <c r="C1001" i="14"/>
  <c r="D1001" i="14"/>
  <c r="E1001" i="14"/>
  <c r="B1002" i="14"/>
  <c r="C1002" i="14"/>
  <c r="D1002" i="14"/>
  <c r="E1002" i="14"/>
  <c r="B1003" i="14"/>
  <c r="C1003" i="14"/>
  <c r="D1003" i="14"/>
  <c r="E1003" i="14"/>
  <c r="B1004" i="14"/>
  <c r="C1004" i="14"/>
  <c r="D1004" i="14"/>
  <c r="E1004" i="14"/>
  <c r="B1005" i="14"/>
  <c r="C1005" i="14"/>
  <c r="D1005" i="14"/>
  <c r="E1005" i="14"/>
  <c r="B1006" i="14"/>
  <c r="C1006" i="14"/>
  <c r="D1006" i="14"/>
  <c r="E1006" i="14"/>
  <c r="B1007" i="14"/>
  <c r="C1007" i="14"/>
  <c r="D1007" i="14"/>
  <c r="E1007" i="14"/>
  <c r="B1008" i="14"/>
  <c r="C1008" i="14"/>
  <c r="D1008" i="14"/>
  <c r="E1008" i="14"/>
  <c r="B1009" i="14"/>
  <c r="C1009" i="14"/>
  <c r="D1009" i="14"/>
  <c r="E1009" i="14"/>
  <c r="B1010" i="14"/>
  <c r="C1010" i="14"/>
  <c r="D1010" i="14"/>
  <c r="E1010" i="14"/>
  <c r="B1011" i="14"/>
  <c r="C1011" i="14"/>
  <c r="D1011" i="14"/>
  <c r="E1011" i="14"/>
  <c r="B1012" i="14"/>
  <c r="C1012" i="14"/>
  <c r="D1012" i="14"/>
  <c r="E1012" i="14"/>
  <c r="B1013" i="14"/>
  <c r="C1013" i="14"/>
  <c r="D1013" i="14"/>
  <c r="E1013" i="14"/>
  <c r="B1014" i="14"/>
  <c r="C1014" i="14"/>
  <c r="D1014" i="14"/>
  <c r="E1014" i="14"/>
  <c r="B1015" i="14"/>
  <c r="C1015" i="14"/>
  <c r="D1015" i="14"/>
  <c r="E1015" i="14"/>
  <c r="B1016" i="14"/>
  <c r="C1016" i="14"/>
  <c r="D1016" i="14"/>
  <c r="E1016" i="14"/>
  <c r="B1017" i="14"/>
  <c r="C1017" i="14"/>
  <c r="D1017" i="14"/>
  <c r="E1017" i="14"/>
  <c r="B1018" i="14"/>
  <c r="C1018" i="14"/>
  <c r="D1018" i="14"/>
  <c r="E1018" i="14"/>
  <c r="B1019" i="14"/>
  <c r="C1019" i="14"/>
  <c r="D1019" i="14"/>
  <c r="E1019" i="14"/>
  <c r="B1020" i="14"/>
  <c r="C1020" i="14"/>
  <c r="D1020" i="14"/>
  <c r="E1020" i="14"/>
  <c r="B1021" i="14"/>
  <c r="C1021" i="14"/>
  <c r="D1021" i="14"/>
  <c r="E1021" i="14"/>
  <c r="B1022" i="14"/>
  <c r="C1022" i="14"/>
  <c r="D1022" i="14"/>
  <c r="E1022" i="14"/>
  <c r="B1023" i="14"/>
  <c r="C1023" i="14"/>
  <c r="D1023" i="14"/>
  <c r="E1023" i="14"/>
  <c r="B1024" i="14"/>
  <c r="C1024" i="14"/>
  <c r="D1024" i="14"/>
  <c r="E1024" i="14"/>
  <c r="B1025" i="14"/>
  <c r="C1025" i="14"/>
  <c r="D1025" i="14"/>
  <c r="E1025" i="14"/>
  <c r="B1026" i="14"/>
  <c r="C1026" i="14"/>
  <c r="D1026" i="14"/>
  <c r="E1026" i="14"/>
  <c r="B1027" i="14"/>
  <c r="C1027" i="14"/>
  <c r="D1027" i="14"/>
  <c r="E1027" i="14"/>
  <c r="B1028" i="14"/>
  <c r="C1028" i="14"/>
  <c r="D1028" i="14"/>
  <c r="E1028" i="14"/>
  <c r="B1029" i="14"/>
  <c r="C1029" i="14"/>
  <c r="D1029" i="14"/>
  <c r="E1029" i="14"/>
  <c r="B1030" i="14"/>
  <c r="C1030" i="14"/>
  <c r="D1030" i="14"/>
  <c r="E1030" i="14"/>
  <c r="B1031" i="14"/>
  <c r="C1031" i="14"/>
  <c r="D1031" i="14"/>
  <c r="E1031" i="14"/>
  <c r="B1032" i="14"/>
  <c r="C1032" i="14"/>
  <c r="D1032" i="14"/>
  <c r="E1032" i="14"/>
  <c r="B1033" i="14"/>
  <c r="C1033" i="14"/>
  <c r="D1033" i="14"/>
  <c r="E1033" i="14"/>
  <c r="B1034" i="14"/>
  <c r="C1034" i="14"/>
  <c r="D1034" i="14"/>
  <c r="E1034" i="14"/>
  <c r="B1035" i="14"/>
  <c r="C1035" i="14"/>
  <c r="D1035" i="14"/>
  <c r="E1035" i="14"/>
  <c r="B1036" i="14"/>
  <c r="C1036" i="14"/>
  <c r="D1036" i="14"/>
  <c r="E1036" i="14"/>
  <c r="B1037" i="14"/>
  <c r="C1037" i="14"/>
  <c r="D1037" i="14"/>
  <c r="E1037" i="14"/>
  <c r="B1038" i="14"/>
  <c r="C1038" i="14"/>
  <c r="D1038" i="14"/>
  <c r="E1038" i="14"/>
  <c r="B1039" i="14"/>
  <c r="C1039" i="14"/>
  <c r="D1039" i="14"/>
  <c r="E1039" i="14"/>
  <c r="B1040" i="14"/>
  <c r="C1040" i="14"/>
  <c r="D1040" i="14"/>
  <c r="E1040" i="14"/>
  <c r="B1041" i="14"/>
  <c r="C1041" i="14"/>
  <c r="D1041" i="14"/>
  <c r="E1041" i="14"/>
  <c r="B1042" i="14"/>
  <c r="C1042" i="14"/>
  <c r="D1042" i="14"/>
  <c r="E1042" i="14"/>
  <c r="B1043" i="14"/>
  <c r="C1043" i="14"/>
  <c r="D1043" i="14"/>
  <c r="E1043" i="14"/>
  <c r="B1044" i="14"/>
  <c r="C1044" i="14"/>
  <c r="D1044" i="14"/>
  <c r="E1044" i="14"/>
  <c r="B1045" i="14"/>
  <c r="C1045" i="14"/>
  <c r="D1045" i="14"/>
  <c r="E1045" i="14"/>
  <c r="B1046" i="14"/>
  <c r="C1046" i="14"/>
  <c r="D1046" i="14"/>
  <c r="E1046" i="14"/>
  <c r="B1047" i="14"/>
  <c r="C1047" i="14"/>
  <c r="D1047" i="14"/>
  <c r="E1047" i="14"/>
  <c r="B1048" i="14"/>
  <c r="C1048" i="14"/>
  <c r="D1048" i="14"/>
  <c r="E1048" i="14"/>
  <c r="B1049" i="14"/>
  <c r="C1049" i="14"/>
  <c r="D1049" i="14"/>
  <c r="E1049" i="14"/>
  <c r="B1050" i="14"/>
  <c r="C1050" i="14"/>
  <c r="D1050" i="14"/>
  <c r="E1050" i="14"/>
  <c r="B1051" i="14"/>
  <c r="C1051" i="14"/>
  <c r="D1051" i="14"/>
  <c r="E1051" i="14"/>
  <c r="B1052" i="14"/>
  <c r="C1052" i="14"/>
  <c r="D1052" i="14"/>
  <c r="E1052" i="14"/>
  <c r="B1053" i="14"/>
  <c r="C1053" i="14"/>
  <c r="D1053" i="14"/>
  <c r="E1053" i="14"/>
  <c r="B1054" i="14"/>
  <c r="C1054" i="14"/>
  <c r="D1054" i="14"/>
  <c r="E1054" i="14"/>
  <c r="B1055" i="14"/>
  <c r="C1055" i="14"/>
  <c r="D1055" i="14"/>
  <c r="E1055" i="14"/>
  <c r="B1056" i="14"/>
  <c r="C1056" i="14"/>
  <c r="D1056" i="14"/>
  <c r="E1056" i="14"/>
  <c r="B1057" i="14"/>
  <c r="C1057" i="14"/>
  <c r="D1057" i="14"/>
  <c r="E1057" i="14"/>
  <c r="B1058" i="14"/>
  <c r="C1058" i="14"/>
  <c r="D1058" i="14"/>
  <c r="E1058" i="14"/>
  <c r="B1059" i="14"/>
  <c r="C1059" i="14"/>
  <c r="D1059" i="14"/>
  <c r="E1059" i="14"/>
  <c r="B1060" i="14"/>
  <c r="C1060" i="14"/>
  <c r="D1060" i="14"/>
  <c r="E1060" i="14"/>
  <c r="B1061" i="14"/>
  <c r="C1061" i="14"/>
  <c r="D1061" i="14"/>
  <c r="E1061" i="14"/>
  <c r="B1062" i="14"/>
  <c r="C1062" i="14"/>
  <c r="D1062" i="14"/>
  <c r="E1062" i="14"/>
  <c r="B1063" i="14"/>
  <c r="C1063" i="14"/>
  <c r="D1063" i="14"/>
  <c r="E1063" i="14"/>
  <c r="B1064" i="14"/>
  <c r="C1064" i="14"/>
  <c r="D1064" i="14"/>
  <c r="E1064" i="14"/>
  <c r="B1065" i="14"/>
  <c r="C1065" i="14"/>
  <c r="D1065" i="14"/>
  <c r="E1065" i="14"/>
  <c r="B1066" i="14"/>
  <c r="C1066" i="14"/>
  <c r="D1066" i="14"/>
  <c r="E1066" i="14"/>
  <c r="B1067" i="14"/>
  <c r="C1067" i="14"/>
  <c r="D1067" i="14"/>
  <c r="E1067" i="14"/>
  <c r="B1068" i="14"/>
  <c r="C1068" i="14"/>
  <c r="D1068" i="14"/>
  <c r="E1068" i="14"/>
  <c r="B1069" i="14"/>
  <c r="C1069" i="14"/>
  <c r="D1069" i="14"/>
  <c r="E1069" i="14"/>
  <c r="B1070" i="14"/>
  <c r="C1070" i="14"/>
  <c r="D1070" i="14"/>
  <c r="E1070" i="14"/>
  <c r="B1071" i="14"/>
  <c r="C1071" i="14"/>
  <c r="D1071" i="14"/>
  <c r="E1071" i="14"/>
  <c r="B1072" i="14"/>
  <c r="C1072" i="14"/>
  <c r="D1072" i="14"/>
  <c r="E1072" i="14"/>
  <c r="B1073" i="14"/>
  <c r="C1073" i="14"/>
  <c r="D1073" i="14"/>
  <c r="E1073" i="14"/>
  <c r="B1074" i="14"/>
  <c r="C1074" i="14"/>
  <c r="D1074" i="14"/>
  <c r="E1074" i="14"/>
  <c r="B1075" i="14"/>
  <c r="C1075" i="14"/>
  <c r="D1075" i="14"/>
  <c r="E1075" i="14"/>
  <c r="B1076" i="14"/>
  <c r="C1076" i="14"/>
  <c r="D1076" i="14"/>
  <c r="E1076" i="14"/>
  <c r="B1077" i="14"/>
  <c r="C1077" i="14"/>
  <c r="D1077" i="14"/>
  <c r="E1077" i="14"/>
  <c r="B1078" i="14"/>
  <c r="C1078" i="14"/>
  <c r="D1078" i="14"/>
  <c r="E1078" i="14"/>
  <c r="B1079" i="14"/>
  <c r="C1079" i="14"/>
  <c r="D1079" i="14"/>
  <c r="E1079" i="14"/>
  <c r="B1080" i="14"/>
  <c r="C1080" i="14"/>
  <c r="D1080" i="14"/>
  <c r="E1080" i="14"/>
  <c r="B1081" i="14"/>
  <c r="C1081" i="14"/>
  <c r="D1081" i="14"/>
  <c r="E1081" i="14"/>
  <c r="B1082" i="14"/>
  <c r="C1082" i="14"/>
  <c r="D1082" i="14"/>
  <c r="E1082" i="14"/>
  <c r="B1083" i="14"/>
  <c r="C1083" i="14"/>
  <c r="D1083" i="14"/>
  <c r="E1083" i="14"/>
  <c r="B1084" i="14"/>
  <c r="C1084" i="14"/>
  <c r="D1084" i="14"/>
  <c r="E1084" i="14"/>
  <c r="B1085" i="14"/>
  <c r="C1085" i="14"/>
  <c r="D1085" i="14"/>
  <c r="E1085" i="14"/>
  <c r="B1086" i="14"/>
  <c r="C1086" i="14"/>
  <c r="D1086" i="14"/>
  <c r="E1086" i="14"/>
  <c r="B1087" i="14"/>
  <c r="C1087" i="14"/>
  <c r="D1087" i="14"/>
  <c r="E1087" i="14"/>
  <c r="B1088" i="14"/>
  <c r="C1088" i="14"/>
  <c r="D1088" i="14"/>
  <c r="E1088" i="14"/>
  <c r="B1089" i="14"/>
  <c r="C1089" i="14"/>
  <c r="D1089" i="14"/>
  <c r="E1089" i="14"/>
  <c r="B1090" i="14"/>
  <c r="C1090" i="14"/>
  <c r="D1090" i="14"/>
  <c r="E1090" i="14"/>
  <c r="B1091" i="14"/>
  <c r="C1091" i="14"/>
  <c r="D1091" i="14"/>
  <c r="E1091" i="14"/>
  <c r="B1092" i="14"/>
  <c r="C1092" i="14"/>
  <c r="D1092" i="14"/>
  <c r="E1092" i="14"/>
  <c r="B1093" i="14"/>
  <c r="C1093" i="14"/>
  <c r="D1093" i="14"/>
  <c r="E1093" i="14"/>
  <c r="B1094" i="14"/>
  <c r="C1094" i="14"/>
  <c r="D1094" i="14"/>
  <c r="E1094" i="14"/>
  <c r="B1095" i="14"/>
  <c r="C1095" i="14"/>
  <c r="D1095" i="14"/>
  <c r="E1095" i="14"/>
  <c r="B1096" i="14"/>
  <c r="C1096" i="14"/>
  <c r="D1096" i="14"/>
  <c r="E1096" i="14"/>
  <c r="B1097" i="14"/>
  <c r="C1097" i="14"/>
  <c r="D1097" i="14"/>
  <c r="E1097" i="14"/>
  <c r="B1098" i="14"/>
  <c r="C1098" i="14"/>
  <c r="D1098" i="14"/>
  <c r="E1098" i="14"/>
  <c r="B1099" i="14"/>
  <c r="C1099" i="14"/>
  <c r="D1099" i="14"/>
  <c r="E1099" i="14"/>
  <c r="B1100" i="14"/>
  <c r="C1100" i="14"/>
  <c r="D1100" i="14"/>
  <c r="E1100" i="14"/>
  <c r="B1101" i="14"/>
  <c r="C1101" i="14"/>
  <c r="D1101" i="14"/>
  <c r="E1101" i="14"/>
  <c r="B1102" i="14"/>
  <c r="C1102" i="14"/>
  <c r="D1102" i="14"/>
  <c r="E1102" i="14"/>
  <c r="B1103" i="14"/>
  <c r="C1103" i="14"/>
  <c r="D1103" i="14"/>
  <c r="E1103" i="14"/>
  <c r="B1104" i="14"/>
  <c r="C1104" i="14"/>
  <c r="D1104" i="14"/>
  <c r="E1104" i="14"/>
  <c r="B1105" i="14"/>
  <c r="C1105" i="14"/>
  <c r="D1105" i="14"/>
  <c r="E1105" i="14"/>
  <c r="B1106" i="14"/>
  <c r="C1106" i="14"/>
  <c r="D1106" i="14"/>
  <c r="E1106" i="14"/>
  <c r="B1107" i="14"/>
  <c r="C1107" i="14"/>
  <c r="D1107" i="14"/>
  <c r="E1107" i="14"/>
  <c r="B1108" i="14"/>
  <c r="C1108" i="14"/>
  <c r="D1108" i="14"/>
  <c r="E1108" i="14"/>
  <c r="B1109" i="14"/>
  <c r="C1109" i="14"/>
  <c r="D1109" i="14"/>
  <c r="E1109" i="14"/>
  <c r="B1110" i="14"/>
  <c r="C1110" i="14"/>
  <c r="D1110" i="14"/>
  <c r="E1110" i="14"/>
  <c r="B1111" i="14"/>
  <c r="C1111" i="14"/>
  <c r="D1111" i="14"/>
  <c r="E1111" i="14"/>
  <c r="B1112" i="14"/>
  <c r="C1112" i="14"/>
  <c r="D1112" i="14"/>
  <c r="E1112" i="14"/>
  <c r="B1113" i="14"/>
  <c r="C1113" i="14"/>
  <c r="D1113" i="14"/>
  <c r="E1113" i="14"/>
  <c r="B1114" i="14"/>
  <c r="C1114" i="14"/>
  <c r="D1114" i="14"/>
  <c r="E1114" i="14"/>
  <c r="B1115" i="14"/>
  <c r="C1115" i="14"/>
  <c r="D1115" i="14"/>
  <c r="E1115" i="14"/>
  <c r="B1116" i="14"/>
  <c r="C1116" i="14"/>
  <c r="D1116" i="14"/>
  <c r="E1116" i="14"/>
  <c r="B1117" i="14"/>
  <c r="C1117" i="14"/>
  <c r="D1117" i="14"/>
  <c r="E1117" i="14"/>
  <c r="B1118" i="14"/>
  <c r="C1118" i="14"/>
  <c r="D1118" i="14"/>
  <c r="E1118" i="14"/>
  <c r="B1119" i="14"/>
  <c r="C1119" i="14"/>
  <c r="D1119" i="14"/>
  <c r="E1119" i="14"/>
  <c r="B1120" i="14"/>
  <c r="C1120" i="14"/>
  <c r="D1120" i="14"/>
  <c r="E1120" i="14"/>
  <c r="B1121" i="14"/>
  <c r="C1121" i="14"/>
  <c r="D1121" i="14"/>
  <c r="E1121" i="14"/>
  <c r="B1122" i="14"/>
  <c r="C1122" i="14"/>
  <c r="D1122" i="14"/>
  <c r="E1122" i="14"/>
  <c r="B1123" i="14"/>
  <c r="C1123" i="14"/>
  <c r="D1123" i="14"/>
  <c r="E1123" i="14"/>
  <c r="B1124" i="14"/>
  <c r="C1124" i="14"/>
  <c r="D1124" i="14"/>
  <c r="E1124" i="14"/>
  <c r="B1125" i="14"/>
  <c r="C1125" i="14"/>
  <c r="D1125" i="14"/>
  <c r="E1125" i="14"/>
  <c r="B1126" i="14"/>
  <c r="C1126" i="14"/>
  <c r="D1126" i="14"/>
  <c r="E1126" i="14"/>
  <c r="B1127" i="14"/>
  <c r="C1127" i="14"/>
  <c r="D1127" i="14"/>
  <c r="E1127" i="14"/>
  <c r="B1128" i="14"/>
  <c r="C1128" i="14"/>
  <c r="D1128" i="14"/>
  <c r="E1128" i="14"/>
  <c r="B1129" i="14"/>
  <c r="C1129" i="14"/>
  <c r="D1129" i="14"/>
  <c r="E1129" i="14"/>
  <c r="J190" i="4"/>
  <c r="J191" i="4"/>
  <c r="J192" i="4"/>
  <c r="J193" i="4"/>
  <c r="J194" i="4"/>
  <c r="J195" i="4"/>
  <c r="J196" i="4"/>
  <c r="J197" i="4"/>
  <c r="J198" i="4"/>
  <c r="J199" i="4"/>
  <c r="J200" i="4"/>
  <c r="J201" i="4"/>
  <c r="J202" i="4"/>
  <c r="J203" i="4"/>
  <c r="J204" i="4"/>
  <c r="G190" i="4"/>
  <c r="G191" i="4"/>
  <c r="G192" i="4"/>
  <c r="G193" i="4"/>
  <c r="G194" i="4"/>
  <c r="G195" i="4"/>
  <c r="G196" i="4"/>
  <c r="G197" i="4"/>
  <c r="G198" i="4"/>
  <c r="G199" i="4"/>
  <c r="G200" i="4"/>
  <c r="G201" i="4"/>
  <c r="G202" i="4"/>
  <c r="G203" i="4"/>
  <c r="G204" i="4"/>
  <c r="B190" i="4"/>
  <c r="C190" i="4"/>
  <c r="D190" i="4"/>
  <c r="E190" i="4"/>
  <c r="B191" i="4"/>
  <c r="C191" i="4"/>
  <c r="D191" i="4"/>
  <c r="E191" i="4"/>
  <c r="B192" i="4"/>
  <c r="C192" i="4"/>
  <c r="D192" i="4"/>
  <c r="E192" i="4"/>
  <c r="B193" i="4"/>
  <c r="C193" i="4"/>
  <c r="D193" i="4"/>
  <c r="E193" i="4"/>
  <c r="B194" i="4"/>
  <c r="C194" i="4"/>
  <c r="D194" i="4"/>
  <c r="E194" i="4"/>
  <c r="B195" i="4"/>
  <c r="C195" i="4"/>
  <c r="D195" i="4"/>
  <c r="E195" i="4"/>
  <c r="B196" i="4"/>
  <c r="C196" i="4"/>
  <c r="D196" i="4"/>
  <c r="E196" i="4"/>
  <c r="B197" i="4"/>
  <c r="C197" i="4"/>
  <c r="D197" i="4"/>
  <c r="E197" i="4"/>
  <c r="B198" i="4"/>
  <c r="C198" i="4"/>
  <c r="D198" i="4"/>
  <c r="E198" i="4"/>
  <c r="B199" i="4"/>
  <c r="C199" i="4"/>
  <c r="D199" i="4"/>
  <c r="E199" i="4"/>
  <c r="B200" i="4"/>
  <c r="C200" i="4"/>
  <c r="D200" i="4"/>
  <c r="E200" i="4"/>
  <c r="B201" i="4"/>
  <c r="C201" i="4"/>
  <c r="D201" i="4"/>
  <c r="E201" i="4"/>
  <c r="B202" i="4"/>
  <c r="C202" i="4"/>
  <c r="D202" i="4"/>
  <c r="E202" i="4"/>
  <c r="B203" i="4"/>
  <c r="C203" i="4"/>
  <c r="D203" i="4"/>
  <c r="E203" i="4"/>
  <c r="B204" i="4"/>
  <c r="C204" i="4"/>
  <c r="D204" i="4"/>
  <c r="E204" i="4"/>
  <c r="B9894" i="17"/>
  <c r="C9894" i="17"/>
  <c r="D9894" i="17"/>
  <c r="E9894" i="17"/>
  <c r="F9894" i="17"/>
  <c r="B9895" i="17"/>
  <c r="C9895" i="17"/>
  <c r="D9895" i="17"/>
  <c r="E9895" i="17"/>
  <c r="F9895" i="17"/>
  <c r="B9896" i="17"/>
  <c r="C9896" i="17"/>
  <c r="D9896" i="17"/>
  <c r="E9896" i="17"/>
  <c r="F9896" i="17"/>
  <c r="B9897" i="17"/>
  <c r="C9897" i="17"/>
  <c r="D9897" i="17"/>
  <c r="E9897" i="17"/>
  <c r="F9897" i="17"/>
  <c r="B9898" i="17"/>
  <c r="C9898" i="17"/>
  <c r="D9898" i="17"/>
  <c r="E9898" i="17"/>
  <c r="F9898" i="17"/>
  <c r="B9899" i="17"/>
  <c r="C9899" i="17"/>
  <c r="D9899" i="17"/>
  <c r="E9899" i="17"/>
  <c r="F9899" i="17"/>
  <c r="B9900" i="17"/>
  <c r="C9900" i="17"/>
  <c r="D9900" i="17"/>
  <c r="E9900" i="17"/>
  <c r="F9900" i="17"/>
  <c r="B9901" i="17"/>
  <c r="C9901" i="17"/>
  <c r="D9901" i="17"/>
  <c r="E9901" i="17"/>
  <c r="F9901" i="17"/>
  <c r="B9902" i="17"/>
  <c r="C9902" i="17"/>
  <c r="D9902" i="17"/>
  <c r="E9902" i="17"/>
  <c r="F9902" i="17"/>
  <c r="B9903" i="17"/>
  <c r="C9903" i="17"/>
  <c r="D9903" i="17"/>
  <c r="E9903" i="17"/>
  <c r="F9903" i="17"/>
  <c r="B9904" i="17"/>
  <c r="C9904" i="17"/>
  <c r="D9904" i="17"/>
  <c r="E9904" i="17"/>
  <c r="F9904" i="17"/>
  <c r="B9905" i="17"/>
  <c r="C9905" i="17"/>
  <c r="D9905" i="17"/>
  <c r="E9905" i="17"/>
  <c r="F9905" i="17"/>
  <c r="B9906" i="17"/>
  <c r="C9906" i="17"/>
  <c r="D9906" i="17"/>
  <c r="E9906" i="17"/>
  <c r="F9906" i="17"/>
  <c r="B9907" i="17"/>
  <c r="C9907" i="17"/>
  <c r="D9907" i="17"/>
  <c r="E9907" i="17"/>
  <c r="F9907" i="17"/>
  <c r="B9908" i="17"/>
  <c r="C9908" i="17"/>
  <c r="D9908" i="17"/>
  <c r="E9908" i="17"/>
  <c r="F9908" i="17"/>
  <c r="B9909" i="17"/>
  <c r="C9909" i="17"/>
  <c r="D9909" i="17"/>
  <c r="E9909" i="17"/>
  <c r="F9909" i="17"/>
  <c r="B9910" i="17"/>
  <c r="C9910" i="17"/>
  <c r="D9910" i="17"/>
  <c r="E9910" i="17"/>
  <c r="F9910" i="17"/>
  <c r="B9911" i="17"/>
  <c r="C9911" i="17"/>
  <c r="D9911" i="17"/>
  <c r="E9911" i="17"/>
  <c r="F9911" i="17"/>
  <c r="B9912" i="17"/>
  <c r="C9912" i="17"/>
  <c r="D9912" i="17"/>
  <c r="E9912" i="17"/>
  <c r="F9912" i="17"/>
  <c r="B9913" i="17"/>
  <c r="C9913" i="17"/>
  <c r="D9913" i="17"/>
  <c r="E9913" i="17"/>
  <c r="F9913" i="17"/>
  <c r="B9914" i="17"/>
  <c r="C9914" i="17"/>
  <c r="D9914" i="17"/>
  <c r="E9914" i="17"/>
  <c r="F9914" i="17"/>
  <c r="B9915" i="17"/>
  <c r="C9915" i="17"/>
  <c r="D9915" i="17"/>
  <c r="E9915" i="17"/>
  <c r="F9915" i="17"/>
  <c r="B9916" i="17"/>
  <c r="C9916" i="17"/>
  <c r="D9916" i="17"/>
  <c r="E9916" i="17"/>
  <c r="F9916" i="17"/>
  <c r="B9917" i="17"/>
  <c r="C9917" i="17"/>
  <c r="D9917" i="17"/>
  <c r="E9917" i="17"/>
  <c r="F9917" i="17"/>
  <c r="B9918" i="17"/>
  <c r="C9918" i="17"/>
  <c r="D9918" i="17"/>
  <c r="E9918" i="17"/>
  <c r="F9918" i="17"/>
  <c r="B9919" i="17"/>
  <c r="C9919" i="17"/>
  <c r="D9919" i="17"/>
  <c r="E9919" i="17"/>
  <c r="F9919" i="17"/>
  <c r="B9920" i="17"/>
  <c r="C9920" i="17"/>
  <c r="D9920" i="17"/>
  <c r="E9920" i="17"/>
  <c r="F9920" i="17"/>
  <c r="B9921" i="17"/>
  <c r="C9921" i="17"/>
  <c r="D9921" i="17"/>
  <c r="E9921" i="17"/>
  <c r="F9921" i="17"/>
  <c r="B9922" i="17"/>
  <c r="C9922" i="17"/>
  <c r="D9922" i="17"/>
  <c r="E9922" i="17"/>
  <c r="F9922" i="17"/>
  <c r="B9923" i="17"/>
  <c r="C9923" i="17"/>
  <c r="D9923" i="17"/>
  <c r="E9923" i="17"/>
  <c r="F9923" i="17"/>
  <c r="B9924" i="17"/>
  <c r="C9924" i="17"/>
  <c r="D9924" i="17"/>
  <c r="E9924" i="17"/>
  <c r="F9924" i="17"/>
  <c r="B9925" i="17"/>
  <c r="C9925" i="17"/>
  <c r="D9925" i="17"/>
  <c r="E9925" i="17"/>
  <c r="F9925" i="17"/>
  <c r="B9926" i="17"/>
  <c r="C9926" i="17"/>
  <c r="D9926" i="17"/>
  <c r="E9926" i="17"/>
  <c r="F9926" i="17"/>
  <c r="B9927" i="17"/>
  <c r="C9927" i="17"/>
  <c r="D9927" i="17"/>
  <c r="E9927" i="17"/>
  <c r="F9927" i="17"/>
  <c r="B9928" i="17"/>
  <c r="C9928" i="17"/>
  <c r="D9928" i="17"/>
  <c r="E9928" i="17"/>
  <c r="F9928" i="17"/>
  <c r="B9929" i="17"/>
  <c r="C9929" i="17"/>
  <c r="D9929" i="17"/>
  <c r="E9929" i="17"/>
  <c r="F9929" i="17"/>
  <c r="B9930" i="17"/>
  <c r="C9930" i="17"/>
  <c r="D9930" i="17"/>
  <c r="E9930" i="17"/>
  <c r="F9930" i="17"/>
  <c r="B9931" i="17"/>
  <c r="C9931" i="17"/>
  <c r="D9931" i="17"/>
  <c r="E9931" i="17"/>
  <c r="F9931" i="17"/>
  <c r="B9932" i="17"/>
  <c r="C9932" i="17"/>
  <c r="D9932" i="17"/>
  <c r="E9932" i="17"/>
  <c r="F9932" i="17"/>
  <c r="B9933" i="17"/>
  <c r="C9933" i="17"/>
  <c r="D9933" i="17"/>
  <c r="E9933" i="17"/>
  <c r="F9933" i="17"/>
  <c r="B9934" i="17"/>
  <c r="C9934" i="17"/>
  <c r="D9934" i="17"/>
  <c r="E9934" i="17"/>
  <c r="F9934" i="17"/>
  <c r="B9935" i="17"/>
  <c r="C9935" i="17"/>
  <c r="D9935" i="17"/>
  <c r="E9935" i="17"/>
  <c r="F9935" i="17"/>
  <c r="B9936" i="17"/>
  <c r="C9936" i="17"/>
  <c r="D9936" i="17"/>
  <c r="E9936" i="17"/>
  <c r="F9936" i="17"/>
  <c r="B9937" i="17"/>
  <c r="C9937" i="17"/>
  <c r="D9937" i="17"/>
  <c r="E9937" i="17"/>
  <c r="F9937" i="17"/>
  <c r="B9938" i="17"/>
  <c r="C9938" i="17"/>
  <c r="D9938" i="17"/>
  <c r="E9938" i="17"/>
  <c r="F9938" i="17"/>
  <c r="B9939" i="17"/>
  <c r="C9939" i="17"/>
  <c r="D9939" i="17"/>
  <c r="E9939" i="17"/>
  <c r="F9939" i="17"/>
  <c r="B9940" i="17"/>
  <c r="C9940" i="17"/>
  <c r="D9940" i="17"/>
  <c r="E9940" i="17"/>
  <c r="F9940" i="17"/>
  <c r="B9941" i="17"/>
  <c r="C9941" i="17"/>
  <c r="D9941" i="17"/>
  <c r="E9941" i="17"/>
  <c r="F9941" i="17"/>
  <c r="B9942" i="17"/>
  <c r="C9942" i="17"/>
  <c r="D9942" i="17"/>
  <c r="E9942" i="17"/>
  <c r="F9942" i="17"/>
  <c r="B9943" i="17"/>
  <c r="C9943" i="17"/>
  <c r="D9943" i="17"/>
  <c r="E9943" i="17"/>
  <c r="F9943" i="17"/>
  <c r="B9944" i="17"/>
  <c r="C9944" i="17"/>
  <c r="D9944" i="17"/>
  <c r="E9944" i="17"/>
  <c r="F9944" i="17"/>
  <c r="B9945" i="17"/>
  <c r="C9945" i="17"/>
  <c r="D9945" i="17"/>
  <c r="E9945" i="17"/>
  <c r="F9945" i="17"/>
  <c r="B9946" i="17"/>
  <c r="C9946" i="17"/>
  <c r="D9946" i="17"/>
  <c r="E9946" i="17"/>
  <c r="F9946" i="17"/>
  <c r="B9947" i="17"/>
  <c r="C9947" i="17"/>
  <c r="D9947" i="17"/>
  <c r="E9947" i="17"/>
  <c r="F9947" i="17"/>
  <c r="B9948" i="17"/>
  <c r="C9948" i="17"/>
  <c r="D9948" i="17"/>
  <c r="E9948" i="17"/>
  <c r="F9948" i="17"/>
  <c r="B9949" i="17"/>
  <c r="C9949" i="17"/>
  <c r="D9949" i="17"/>
  <c r="E9949" i="17"/>
  <c r="F9949" i="17"/>
  <c r="B9950" i="17"/>
  <c r="C9950" i="17"/>
  <c r="D9950" i="17"/>
  <c r="E9950" i="17"/>
  <c r="F9950" i="17"/>
  <c r="B9951" i="17"/>
  <c r="C9951" i="17"/>
  <c r="D9951" i="17"/>
  <c r="E9951" i="17"/>
  <c r="F9951" i="17"/>
  <c r="B9952" i="17"/>
  <c r="C9952" i="17"/>
  <c r="D9952" i="17"/>
  <c r="E9952" i="17"/>
  <c r="F9952" i="17"/>
  <c r="B9953" i="17"/>
  <c r="C9953" i="17"/>
  <c r="D9953" i="17"/>
  <c r="E9953" i="17"/>
  <c r="F9953" i="17"/>
  <c r="B9954" i="17"/>
  <c r="C9954" i="17"/>
  <c r="D9954" i="17"/>
  <c r="E9954" i="17"/>
  <c r="F9954" i="17"/>
  <c r="B9955" i="17"/>
  <c r="C9955" i="17"/>
  <c r="D9955" i="17"/>
  <c r="E9955" i="17"/>
  <c r="F9955" i="17"/>
  <c r="B9956" i="17"/>
  <c r="C9956" i="17"/>
  <c r="D9956" i="17"/>
  <c r="E9956" i="17"/>
  <c r="F9956" i="17"/>
  <c r="B9957" i="17"/>
  <c r="C9957" i="17"/>
  <c r="D9957" i="17"/>
  <c r="E9957" i="17"/>
  <c r="F9957" i="17"/>
  <c r="B9958" i="17"/>
  <c r="C9958" i="17"/>
  <c r="D9958" i="17"/>
  <c r="E9958" i="17"/>
  <c r="F9958" i="17"/>
  <c r="B9959" i="17"/>
  <c r="C9959" i="17"/>
  <c r="D9959" i="17"/>
  <c r="E9959" i="17"/>
  <c r="F9959" i="17"/>
  <c r="B9960" i="17"/>
  <c r="C9960" i="17"/>
  <c r="D9960" i="17"/>
  <c r="E9960" i="17"/>
  <c r="F9960" i="17"/>
  <c r="B9961" i="17"/>
  <c r="C9961" i="17"/>
  <c r="D9961" i="17"/>
  <c r="E9961" i="17"/>
  <c r="F9961" i="17"/>
  <c r="B9962" i="17"/>
  <c r="C9962" i="17"/>
  <c r="D9962" i="17"/>
  <c r="E9962" i="17"/>
  <c r="F9962" i="17"/>
  <c r="B9963" i="17"/>
  <c r="C9963" i="17"/>
  <c r="D9963" i="17"/>
  <c r="E9963" i="17"/>
  <c r="F9963" i="17"/>
  <c r="B9964" i="17"/>
  <c r="C9964" i="17"/>
  <c r="D9964" i="17"/>
  <c r="E9964" i="17"/>
  <c r="F9964" i="17"/>
  <c r="B9965" i="17"/>
  <c r="C9965" i="17"/>
  <c r="D9965" i="17"/>
  <c r="E9965" i="17"/>
  <c r="F9965" i="17"/>
  <c r="B9966" i="17"/>
  <c r="C9966" i="17"/>
  <c r="D9966" i="17"/>
  <c r="E9966" i="17"/>
  <c r="F9966" i="17"/>
  <c r="B9967" i="17"/>
  <c r="C9967" i="17"/>
  <c r="D9967" i="17"/>
  <c r="E9967" i="17"/>
  <c r="F9967" i="17"/>
  <c r="B9968" i="17"/>
  <c r="C9968" i="17"/>
  <c r="D9968" i="17"/>
  <c r="E9968" i="17"/>
  <c r="F9968" i="17"/>
  <c r="B9969" i="17"/>
  <c r="C9969" i="17"/>
  <c r="D9969" i="17"/>
  <c r="E9969" i="17"/>
  <c r="F9969" i="17"/>
  <c r="B9970" i="17"/>
  <c r="C9970" i="17"/>
  <c r="D9970" i="17"/>
  <c r="E9970" i="17"/>
  <c r="F9970" i="17"/>
  <c r="B9971" i="17"/>
  <c r="C9971" i="17"/>
  <c r="D9971" i="17"/>
  <c r="E9971" i="17"/>
  <c r="F9971" i="17"/>
  <c r="B9972" i="17"/>
  <c r="C9972" i="17"/>
  <c r="D9972" i="17"/>
  <c r="E9972" i="17"/>
  <c r="F9972" i="17"/>
  <c r="B9973" i="17"/>
  <c r="C9973" i="17"/>
  <c r="D9973" i="17"/>
  <c r="E9973" i="17"/>
  <c r="F9973" i="17"/>
  <c r="B9974" i="17"/>
  <c r="C9974" i="17"/>
  <c r="D9974" i="17"/>
  <c r="E9974" i="17"/>
  <c r="F9974" i="17"/>
  <c r="B9975" i="17"/>
  <c r="C9975" i="17"/>
  <c r="D9975" i="17"/>
  <c r="E9975" i="17"/>
  <c r="F9975" i="17"/>
  <c r="B9976" i="17"/>
  <c r="C9976" i="17"/>
  <c r="D9976" i="17"/>
  <c r="E9976" i="17"/>
  <c r="F9976" i="17"/>
  <c r="B9977" i="17"/>
  <c r="C9977" i="17"/>
  <c r="D9977" i="17"/>
  <c r="E9977" i="17"/>
  <c r="F9977" i="17"/>
  <c r="B9978" i="17"/>
  <c r="C9978" i="17"/>
  <c r="D9978" i="17"/>
  <c r="E9978" i="17"/>
  <c r="F9978" i="17"/>
  <c r="B9979" i="17"/>
  <c r="C9979" i="17"/>
  <c r="D9979" i="17"/>
  <c r="E9979" i="17"/>
  <c r="F9979" i="17"/>
  <c r="B9980" i="17"/>
  <c r="C9980" i="17"/>
  <c r="D9980" i="17"/>
  <c r="E9980" i="17"/>
  <c r="F9980" i="17"/>
  <c r="B9981" i="17"/>
  <c r="C9981" i="17"/>
  <c r="D9981" i="17"/>
  <c r="E9981" i="17"/>
  <c r="F9981" i="17"/>
  <c r="B9982" i="17"/>
  <c r="C9982" i="17"/>
  <c r="D9982" i="17"/>
  <c r="E9982" i="17"/>
  <c r="F9982" i="17"/>
  <c r="B9983" i="17"/>
  <c r="C9983" i="17"/>
  <c r="D9983" i="17"/>
  <c r="E9983" i="17"/>
  <c r="F9983" i="17"/>
  <c r="B9984" i="17"/>
  <c r="C9984" i="17"/>
  <c r="D9984" i="17"/>
  <c r="E9984" i="17"/>
  <c r="F9984" i="17"/>
  <c r="B9985" i="17"/>
  <c r="C9985" i="17"/>
  <c r="D9985" i="17"/>
  <c r="E9985" i="17"/>
  <c r="F9985" i="17"/>
  <c r="B9986" i="17"/>
  <c r="C9986" i="17"/>
  <c r="D9986" i="17"/>
  <c r="E9986" i="17"/>
  <c r="F9986" i="17"/>
  <c r="B9987" i="17"/>
  <c r="C9987" i="17"/>
  <c r="D9987" i="17"/>
  <c r="E9987" i="17"/>
  <c r="F9987" i="17"/>
  <c r="B9988" i="17"/>
  <c r="C9988" i="17"/>
  <c r="D9988" i="17"/>
  <c r="E9988" i="17"/>
  <c r="F9988" i="17"/>
  <c r="B9989" i="17"/>
  <c r="C9989" i="17"/>
  <c r="D9989" i="17"/>
  <c r="E9989" i="17"/>
  <c r="F9989" i="17"/>
  <c r="B9990" i="17"/>
  <c r="C9990" i="17"/>
  <c r="D9990" i="17"/>
  <c r="E9990" i="17"/>
  <c r="F9990" i="17"/>
  <c r="B9991" i="17"/>
  <c r="C9991" i="17"/>
  <c r="D9991" i="17"/>
  <c r="E9991" i="17"/>
  <c r="F9991" i="17"/>
  <c r="B9992" i="17"/>
  <c r="C9992" i="17"/>
  <c r="D9992" i="17"/>
  <c r="E9992" i="17"/>
  <c r="F9992" i="17"/>
  <c r="B9993" i="17"/>
  <c r="C9993" i="17"/>
  <c r="D9993" i="17"/>
  <c r="E9993" i="17"/>
  <c r="F9993" i="17"/>
  <c r="B9994" i="17"/>
  <c r="C9994" i="17"/>
  <c r="D9994" i="17"/>
  <c r="E9994" i="17"/>
  <c r="F9994" i="17"/>
  <c r="B9995" i="17"/>
  <c r="C9995" i="17"/>
  <c r="D9995" i="17"/>
  <c r="E9995" i="17"/>
  <c r="F9995" i="17"/>
  <c r="B9996" i="17"/>
  <c r="C9996" i="17"/>
  <c r="D9996" i="17"/>
  <c r="E9996" i="17"/>
  <c r="F9996" i="17"/>
  <c r="B9997" i="17"/>
  <c r="C9997" i="17"/>
  <c r="D9997" i="17"/>
  <c r="E9997" i="17"/>
  <c r="F9997" i="17"/>
  <c r="B9998" i="17"/>
  <c r="C9998" i="17"/>
  <c r="D9998" i="17"/>
  <c r="E9998" i="17"/>
  <c r="F9998" i="17"/>
  <c r="B9999" i="17"/>
  <c r="C9999" i="17"/>
  <c r="D9999" i="17"/>
  <c r="E9999" i="17"/>
  <c r="F9999" i="17"/>
  <c r="B10000" i="17"/>
  <c r="C10000" i="17"/>
  <c r="D10000" i="17"/>
  <c r="E10000" i="17"/>
  <c r="F10000" i="17"/>
  <c r="B10001" i="17"/>
  <c r="C10001" i="17"/>
  <c r="D10001" i="17"/>
  <c r="E10001" i="17"/>
  <c r="F10001" i="17"/>
  <c r="B10002" i="17"/>
  <c r="C10002" i="17"/>
  <c r="D10002" i="17"/>
  <c r="E10002" i="17"/>
  <c r="F10002" i="17"/>
  <c r="B10003" i="17"/>
  <c r="C10003" i="17"/>
  <c r="D10003" i="17"/>
  <c r="E10003" i="17"/>
  <c r="F10003" i="17"/>
  <c r="B10004" i="17"/>
  <c r="C10004" i="17"/>
  <c r="D10004" i="17"/>
  <c r="E10004" i="17"/>
  <c r="F10004" i="17"/>
  <c r="B10005" i="17"/>
  <c r="C10005" i="17"/>
  <c r="D10005" i="17"/>
  <c r="E10005" i="17"/>
  <c r="F10005" i="17"/>
  <c r="B10006" i="17"/>
  <c r="C10006" i="17"/>
  <c r="D10006" i="17"/>
  <c r="E10006" i="17"/>
  <c r="F10006" i="17"/>
  <c r="B10007" i="17"/>
  <c r="C10007" i="17"/>
  <c r="D10007" i="17"/>
  <c r="E10007" i="17"/>
  <c r="F10007" i="17"/>
  <c r="B10008" i="17"/>
  <c r="C10008" i="17"/>
  <c r="D10008" i="17"/>
  <c r="E10008" i="17"/>
  <c r="F10008" i="17"/>
  <c r="B10009" i="17"/>
  <c r="C10009" i="17"/>
  <c r="D10009" i="17"/>
  <c r="E10009" i="17"/>
  <c r="F10009" i="17"/>
  <c r="B10010" i="17"/>
  <c r="C10010" i="17"/>
  <c r="D10010" i="17"/>
  <c r="E10010" i="17"/>
  <c r="F10010" i="17"/>
  <c r="B10011" i="17"/>
  <c r="C10011" i="17"/>
  <c r="D10011" i="17"/>
  <c r="E10011" i="17"/>
  <c r="F10011" i="17"/>
  <c r="B10012" i="17"/>
  <c r="C10012" i="17"/>
  <c r="D10012" i="17"/>
  <c r="E10012" i="17"/>
  <c r="F10012" i="17"/>
  <c r="B10013" i="17"/>
  <c r="C10013" i="17"/>
  <c r="D10013" i="17"/>
  <c r="E10013" i="17"/>
  <c r="F10013" i="17"/>
  <c r="B10014" i="17"/>
  <c r="C10014" i="17"/>
  <c r="D10014" i="17"/>
  <c r="E10014" i="17"/>
  <c r="F10014" i="17"/>
  <c r="B10015" i="17"/>
  <c r="C10015" i="17"/>
  <c r="D10015" i="17"/>
  <c r="E10015" i="17"/>
  <c r="F10015" i="17"/>
  <c r="B10016" i="17"/>
  <c r="C10016" i="17"/>
  <c r="D10016" i="17"/>
  <c r="E10016" i="17"/>
  <c r="F10016" i="17"/>
  <c r="B10017" i="17"/>
  <c r="C10017" i="17"/>
  <c r="D10017" i="17"/>
  <c r="E10017" i="17"/>
  <c r="F10017" i="17"/>
  <c r="B10018" i="17"/>
  <c r="C10018" i="17"/>
  <c r="D10018" i="17"/>
  <c r="E10018" i="17"/>
  <c r="F10018" i="17"/>
  <c r="B10019" i="17"/>
  <c r="C10019" i="17"/>
  <c r="D10019" i="17"/>
  <c r="E10019" i="17"/>
  <c r="F10019" i="17"/>
  <c r="B10020" i="17"/>
  <c r="C10020" i="17"/>
  <c r="D10020" i="17"/>
  <c r="E10020" i="17"/>
  <c r="F10020" i="17"/>
  <c r="B10021" i="17"/>
  <c r="C10021" i="17"/>
  <c r="D10021" i="17"/>
  <c r="E10021" i="17"/>
  <c r="F10021" i="17"/>
  <c r="B10022" i="17"/>
  <c r="C10022" i="17"/>
  <c r="D10022" i="17"/>
  <c r="E10022" i="17"/>
  <c r="F10022" i="17"/>
  <c r="B10023" i="17"/>
  <c r="C10023" i="17"/>
  <c r="D10023" i="17"/>
  <c r="E10023" i="17"/>
  <c r="F10023" i="17"/>
  <c r="B10024" i="17"/>
  <c r="C10024" i="17"/>
  <c r="D10024" i="17"/>
  <c r="E10024" i="17"/>
  <c r="F10024" i="17"/>
  <c r="B10025" i="17"/>
  <c r="C10025" i="17"/>
  <c r="D10025" i="17"/>
  <c r="E10025" i="17"/>
  <c r="F10025" i="17"/>
  <c r="B10026" i="17"/>
  <c r="C10026" i="17"/>
  <c r="D10026" i="17"/>
  <c r="E10026" i="17"/>
  <c r="F10026" i="17"/>
  <c r="B10027" i="17"/>
  <c r="C10027" i="17"/>
  <c r="D10027" i="17"/>
  <c r="E10027" i="17"/>
  <c r="F10027" i="17"/>
  <c r="B10028" i="17"/>
  <c r="C10028" i="17"/>
  <c r="D10028" i="17"/>
  <c r="E10028" i="17"/>
  <c r="F10028" i="17"/>
  <c r="B10029" i="17"/>
  <c r="C10029" i="17"/>
  <c r="D10029" i="17"/>
  <c r="E10029" i="17"/>
  <c r="F10029" i="17"/>
  <c r="B10030" i="17"/>
  <c r="C10030" i="17"/>
  <c r="D10030" i="17"/>
  <c r="E10030" i="17"/>
  <c r="F10030" i="17"/>
  <c r="B10031" i="17"/>
  <c r="C10031" i="17"/>
  <c r="D10031" i="17"/>
  <c r="E10031" i="17"/>
  <c r="F10031" i="17"/>
  <c r="B10032" i="17"/>
  <c r="C10032" i="17"/>
  <c r="D10032" i="17"/>
  <c r="E10032" i="17"/>
  <c r="F10032" i="17"/>
  <c r="B10033" i="17"/>
  <c r="C10033" i="17"/>
  <c r="D10033" i="17"/>
  <c r="E10033" i="17"/>
  <c r="F10033" i="17"/>
  <c r="B10034" i="17"/>
  <c r="C10034" i="17"/>
  <c r="D10034" i="17"/>
  <c r="E10034" i="17"/>
  <c r="F10034" i="17"/>
  <c r="B10035" i="17"/>
  <c r="C10035" i="17"/>
  <c r="D10035" i="17"/>
  <c r="E10035" i="17"/>
  <c r="F10035" i="17"/>
  <c r="B10036" i="17"/>
  <c r="C10036" i="17"/>
  <c r="D10036" i="17"/>
  <c r="E10036" i="17"/>
  <c r="F10036" i="17"/>
  <c r="B10037" i="17"/>
  <c r="C10037" i="17"/>
  <c r="D10037" i="17"/>
  <c r="E10037" i="17"/>
  <c r="F10037" i="17"/>
  <c r="B10038" i="17"/>
  <c r="C10038" i="17"/>
  <c r="D10038" i="17"/>
  <c r="E10038" i="17"/>
  <c r="F10038" i="17"/>
  <c r="B10039" i="17"/>
  <c r="C10039" i="17"/>
  <c r="D10039" i="17"/>
  <c r="E10039" i="17"/>
  <c r="F10039" i="17"/>
  <c r="B10040" i="17"/>
  <c r="C10040" i="17"/>
  <c r="D10040" i="17"/>
  <c r="E10040" i="17"/>
  <c r="F10040" i="17"/>
  <c r="B10041" i="17"/>
  <c r="C10041" i="17"/>
  <c r="D10041" i="17"/>
  <c r="E10041" i="17"/>
  <c r="F10041" i="17"/>
  <c r="B10042" i="17"/>
  <c r="C10042" i="17"/>
  <c r="D10042" i="17"/>
  <c r="E10042" i="17"/>
  <c r="F10042" i="17"/>
  <c r="B10043" i="17"/>
  <c r="C10043" i="17"/>
  <c r="D10043" i="17"/>
  <c r="E10043" i="17"/>
  <c r="F10043" i="17"/>
  <c r="B10044" i="17"/>
  <c r="C10044" i="17"/>
  <c r="D10044" i="17"/>
  <c r="E10044" i="17"/>
  <c r="F10044" i="17"/>
  <c r="B10045" i="17"/>
  <c r="C10045" i="17"/>
  <c r="D10045" i="17"/>
  <c r="E10045" i="17"/>
  <c r="F10045" i="17"/>
  <c r="B10046" i="17"/>
  <c r="C10046" i="17"/>
  <c r="D10046" i="17"/>
  <c r="E10046" i="17"/>
  <c r="F10046" i="17"/>
  <c r="B10047" i="17"/>
  <c r="C10047" i="17"/>
  <c r="D10047" i="17"/>
  <c r="E10047" i="17"/>
  <c r="F10047" i="17"/>
  <c r="B10048" i="17"/>
  <c r="C10048" i="17"/>
  <c r="D10048" i="17"/>
  <c r="E10048" i="17"/>
  <c r="F10048" i="17"/>
  <c r="B10049" i="17"/>
  <c r="C10049" i="17"/>
  <c r="D10049" i="17"/>
  <c r="E10049" i="17"/>
  <c r="F10049" i="17"/>
  <c r="B10050" i="17"/>
  <c r="C10050" i="17"/>
  <c r="D10050" i="17"/>
  <c r="E10050" i="17"/>
  <c r="F10050" i="17"/>
  <c r="B10051" i="17"/>
  <c r="C10051" i="17"/>
  <c r="D10051" i="17"/>
  <c r="E10051" i="17"/>
  <c r="F10051" i="17"/>
  <c r="B10052" i="17"/>
  <c r="C10052" i="17"/>
  <c r="D10052" i="17"/>
  <c r="E10052" i="17"/>
  <c r="F10052" i="17"/>
  <c r="B10053" i="17"/>
  <c r="C10053" i="17"/>
  <c r="D10053" i="17"/>
  <c r="E10053" i="17"/>
  <c r="F10053" i="17"/>
  <c r="B10054" i="17"/>
  <c r="C10054" i="17"/>
  <c r="D10054" i="17"/>
  <c r="E10054" i="17"/>
  <c r="F10054" i="17"/>
  <c r="B10055" i="17"/>
  <c r="C10055" i="17"/>
  <c r="D10055" i="17"/>
  <c r="E10055" i="17"/>
  <c r="F10055" i="17"/>
  <c r="B10056" i="17"/>
  <c r="C10056" i="17"/>
  <c r="D10056" i="17"/>
  <c r="E10056" i="17"/>
  <c r="F10056" i="17"/>
  <c r="B10057" i="17"/>
  <c r="C10057" i="17"/>
  <c r="D10057" i="17"/>
  <c r="E10057" i="17"/>
  <c r="F10057" i="17"/>
  <c r="B10058" i="17"/>
  <c r="C10058" i="17"/>
  <c r="D10058" i="17"/>
  <c r="E10058" i="17"/>
  <c r="F10058" i="17"/>
  <c r="B10059" i="17"/>
  <c r="C10059" i="17"/>
  <c r="D10059" i="17"/>
  <c r="E10059" i="17"/>
  <c r="F10059" i="17"/>
  <c r="B10060" i="17"/>
  <c r="C10060" i="17"/>
  <c r="D10060" i="17"/>
  <c r="E10060" i="17"/>
  <c r="F10060" i="17"/>
  <c r="B10061" i="17"/>
  <c r="C10061" i="17"/>
  <c r="D10061" i="17"/>
  <c r="E10061" i="17"/>
  <c r="F10061" i="17"/>
  <c r="B10062" i="17"/>
  <c r="C10062" i="17"/>
  <c r="D10062" i="17"/>
  <c r="E10062" i="17"/>
  <c r="F10062" i="17"/>
  <c r="B10063" i="17"/>
  <c r="C10063" i="17"/>
  <c r="D10063" i="17"/>
  <c r="E10063" i="17"/>
  <c r="F10063" i="17"/>
  <c r="B10064" i="17"/>
  <c r="C10064" i="17"/>
  <c r="D10064" i="17"/>
  <c r="E10064" i="17"/>
  <c r="F10064" i="17"/>
  <c r="B10065" i="17"/>
  <c r="C10065" i="17"/>
  <c r="D10065" i="17"/>
  <c r="E10065" i="17"/>
  <c r="F10065" i="17"/>
  <c r="B10066" i="17"/>
  <c r="C10066" i="17"/>
  <c r="D10066" i="17"/>
  <c r="E10066" i="17"/>
  <c r="F10066" i="17"/>
  <c r="B10067" i="17"/>
  <c r="C10067" i="17"/>
  <c r="D10067" i="17"/>
  <c r="E10067" i="17"/>
  <c r="F10067" i="17"/>
  <c r="B10068" i="17"/>
  <c r="C10068" i="17"/>
  <c r="D10068" i="17"/>
  <c r="E10068" i="17"/>
  <c r="F10068" i="17"/>
  <c r="B10069" i="17"/>
  <c r="C10069" i="17"/>
  <c r="D10069" i="17"/>
  <c r="E10069" i="17"/>
  <c r="F10069" i="17"/>
  <c r="B10070" i="17"/>
  <c r="C10070" i="17"/>
  <c r="D10070" i="17"/>
  <c r="E10070" i="17"/>
  <c r="F10070" i="17"/>
  <c r="B10071" i="17"/>
  <c r="C10071" i="17"/>
  <c r="D10071" i="17"/>
  <c r="E10071" i="17"/>
  <c r="F10071" i="17"/>
  <c r="B10072" i="17"/>
  <c r="C10072" i="17"/>
  <c r="D10072" i="17"/>
  <c r="E10072" i="17"/>
  <c r="F10072" i="17"/>
  <c r="B10073" i="17"/>
  <c r="C10073" i="17"/>
  <c r="D10073" i="17"/>
  <c r="E10073" i="17"/>
  <c r="F10073" i="17"/>
  <c r="B10074" i="17"/>
  <c r="C10074" i="17"/>
  <c r="D10074" i="17"/>
  <c r="E10074" i="17"/>
  <c r="F10074" i="17"/>
  <c r="B10075" i="17"/>
  <c r="C10075" i="17"/>
  <c r="D10075" i="17"/>
  <c r="E10075" i="17"/>
  <c r="F10075" i="17"/>
  <c r="B10076" i="17"/>
  <c r="C10076" i="17"/>
  <c r="D10076" i="17"/>
  <c r="E10076" i="17"/>
  <c r="F10076" i="17"/>
  <c r="B10077" i="17"/>
  <c r="C10077" i="17"/>
  <c r="D10077" i="17"/>
  <c r="E10077" i="17"/>
  <c r="F10077" i="17"/>
  <c r="B10078" i="17"/>
  <c r="C10078" i="17"/>
  <c r="D10078" i="17"/>
  <c r="E10078" i="17"/>
  <c r="F10078" i="17"/>
  <c r="B10079" i="17"/>
  <c r="C10079" i="17"/>
  <c r="D10079" i="17"/>
  <c r="E10079" i="17"/>
  <c r="F10079" i="17"/>
  <c r="B10080" i="17"/>
  <c r="C10080" i="17"/>
  <c r="D10080" i="17"/>
  <c r="E10080" i="17"/>
  <c r="F10080" i="17"/>
  <c r="B10081" i="17"/>
  <c r="C10081" i="17"/>
  <c r="D10081" i="17"/>
  <c r="E10081" i="17"/>
  <c r="F10081" i="17"/>
  <c r="B10082" i="17"/>
  <c r="C10082" i="17"/>
  <c r="D10082" i="17"/>
  <c r="E10082" i="17"/>
  <c r="F10082" i="17"/>
  <c r="B10083" i="17"/>
  <c r="C10083" i="17"/>
  <c r="D10083" i="17"/>
  <c r="E10083" i="17"/>
  <c r="F10083" i="17"/>
  <c r="B10084" i="17"/>
  <c r="C10084" i="17"/>
  <c r="D10084" i="17"/>
  <c r="E10084" i="17"/>
  <c r="F10084" i="17"/>
  <c r="B10085" i="17"/>
  <c r="C10085" i="17"/>
  <c r="D10085" i="17"/>
  <c r="E10085" i="17"/>
  <c r="F10085" i="17"/>
  <c r="B10086" i="17"/>
  <c r="C10086" i="17"/>
  <c r="D10086" i="17"/>
  <c r="E10086" i="17"/>
  <c r="F10086" i="17"/>
  <c r="B10087" i="17"/>
  <c r="C10087" i="17"/>
  <c r="D10087" i="17"/>
  <c r="E10087" i="17"/>
  <c r="F10087" i="17"/>
  <c r="B10088" i="17"/>
  <c r="C10088" i="17"/>
  <c r="D10088" i="17"/>
  <c r="E10088" i="17"/>
  <c r="F10088" i="17"/>
  <c r="B10089" i="17"/>
  <c r="C10089" i="17"/>
  <c r="D10089" i="17"/>
  <c r="E10089" i="17"/>
  <c r="F10089" i="17"/>
  <c r="B10090" i="17"/>
  <c r="C10090" i="17"/>
  <c r="D10090" i="17"/>
  <c r="E10090" i="17"/>
  <c r="F10090" i="17"/>
  <c r="B10091" i="17"/>
  <c r="C10091" i="17"/>
  <c r="D10091" i="17"/>
  <c r="E10091" i="17"/>
  <c r="F10091" i="17"/>
  <c r="B10092" i="17"/>
  <c r="C10092" i="17"/>
  <c r="D10092" i="17"/>
  <c r="E10092" i="17"/>
  <c r="F10092" i="17"/>
  <c r="B10093" i="17"/>
  <c r="C10093" i="17"/>
  <c r="D10093" i="17"/>
  <c r="E10093" i="17"/>
  <c r="F10093" i="17"/>
  <c r="B10094" i="17"/>
  <c r="C10094" i="17"/>
  <c r="D10094" i="17"/>
  <c r="E10094" i="17"/>
  <c r="F10094" i="17"/>
  <c r="B10095" i="17"/>
  <c r="C10095" i="17"/>
  <c r="D10095" i="17"/>
  <c r="E10095" i="17"/>
  <c r="F10095" i="17"/>
  <c r="B10096" i="17"/>
  <c r="C10096" i="17"/>
  <c r="D10096" i="17"/>
  <c r="E10096" i="17"/>
  <c r="F10096" i="17"/>
  <c r="B10097" i="17"/>
  <c r="C10097" i="17"/>
  <c r="D10097" i="17"/>
  <c r="E10097" i="17"/>
  <c r="F10097" i="17"/>
  <c r="B10098" i="17"/>
  <c r="C10098" i="17"/>
  <c r="D10098" i="17"/>
  <c r="E10098" i="17"/>
  <c r="F10098" i="17"/>
  <c r="B10099" i="17"/>
  <c r="C10099" i="17"/>
  <c r="D10099" i="17"/>
  <c r="E10099" i="17"/>
  <c r="F10099" i="17"/>
  <c r="B10100" i="17"/>
  <c r="C10100" i="17"/>
  <c r="D10100" i="17"/>
  <c r="E10100" i="17"/>
  <c r="F10100" i="17"/>
  <c r="B10101" i="17"/>
  <c r="C10101" i="17"/>
  <c r="D10101" i="17"/>
  <c r="E10101" i="17"/>
  <c r="F10101" i="17"/>
  <c r="B10102" i="17"/>
  <c r="C10102" i="17"/>
  <c r="D10102" i="17"/>
  <c r="E10102" i="17"/>
  <c r="F10102" i="17"/>
  <c r="B10103" i="17"/>
  <c r="C10103" i="17"/>
  <c r="D10103" i="17"/>
  <c r="E10103" i="17"/>
  <c r="F10103" i="17"/>
  <c r="B10104" i="17"/>
  <c r="C10104" i="17"/>
  <c r="D10104" i="17"/>
  <c r="E10104" i="17"/>
  <c r="F10104" i="17"/>
  <c r="B10105" i="17"/>
  <c r="C10105" i="17"/>
  <c r="D10105" i="17"/>
  <c r="E10105" i="17"/>
  <c r="F10105" i="17"/>
  <c r="B10106" i="17"/>
  <c r="C10106" i="17"/>
  <c r="D10106" i="17"/>
  <c r="E10106" i="17"/>
  <c r="F10106" i="17"/>
  <c r="B10107" i="17"/>
  <c r="C10107" i="17"/>
  <c r="D10107" i="17"/>
  <c r="E10107" i="17"/>
  <c r="F10107" i="17"/>
  <c r="B10108" i="17"/>
  <c r="C10108" i="17"/>
  <c r="D10108" i="17"/>
  <c r="E10108" i="17"/>
  <c r="F10108" i="17"/>
  <c r="B10109" i="17"/>
  <c r="C10109" i="17"/>
  <c r="D10109" i="17"/>
  <c r="E10109" i="17"/>
  <c r="F10109" i="17"/>
  <c r="B10110" i="17"/>
  <c r="C10110" i="17"/>
  <c r="D10110" i="17"/>
  <c r="E10110" i="17"/>
  <c r="F10110" i="17"/>
  <c r="B10111" i="17"/>
  <c r="C10111" i="17"/>
  <c r="D10111" i="17"/>
  <c r="E10111" i="17"/>
  <c r="F10111" i="17"/>
  <c r="B10112" i="17"/>
  <c r="C10112" i="17"/>
  <c r="D10112" i="17"/>
  <c r="E10112" i="17"/>
  <c r="F10112" i="17"/>
  <c r="B10113" i="17"/>
  <c r="C10113" i="17"/>
  <c r="D10113" i="17"/>
  <c r="E10113" i="17"/>
  <c r="F10113" i="17"/>
  <c r="B10114" i="17"/>
  <c r="C10114" i="17"/>
  <c r="D10114" i="17"/>
  <c r="E10114" i="17"/>
  <c r="F10114" i="17"/>
  <c r="B10115" i="17"/>
  <c r="C10115" i="17"/>
  <c r="D10115" i="17"/>
  <c r="E10115" i="17"/>
  <c r="F10115" i="17"/>
  <c r="B10116" i="17"/>
  <c r="C10116" i="17"/>
  <c r="D10116" i="17"/>
  <c r="E10116" i="17"/>
  <c r="F10116" i="17"/>
  <c r="B10117" i="17"/>
  <c r="C10117" i="17"/>
  <c r="D10117" i="17"/>
  <c r="E10117" i="17"/>
  <c r="F10117" i="17"/>
  <c r="B10118" i="17"/>
  <c r="C10118" i="17"/>
  <c r="D10118" i="17"/>
  <c r="E10118" i="17"/>
  <c r="F10118" i="17"/>
  <c r="B10119" i="17"/>
  <c r="C10119" i="17"/>
  <c r="D10119" i="17"/>
  <c r="E10119" i="17"/>
  <c r="F10119" i="17"/>
  <c r="B10120" i="17"/>
  <c r="C10120" i="17"/>
  <c r="D10120" i="17"/>
  <c r="E10120" i="17"/>
  <c r="F10120" i="17"/>
  <c r="B10121" i="17"/>
  <c r="C10121" i="17"/>
  <c r="D10121" i="17"/>
  <c r="E10121" i="17"/>
  <c r="F10121" i="17"/>
  <c r="B10122" i="17"/>
  <c r="C10122" i="17"/>
  <c r="D10122" i="17"/>
  <c r="E10122" i="17"/>
  <c r="F10122" i="17"/>
  <c r="B10123" i="17"/>
  <c r="C10123" i="17"/>
  <c r="D10123" i="17"/>
  <c r="E10123" i="17"/>
  <c r="F10123" i="17"/>
  <c r="B10124" i="17"/>
  <c r="C10124" i="17"/>
  <c r="D10124" i="17"/>
  <c r="E10124" i="17"/>
  <c r="F10124" i="17"/>
  <c r="B10125" i="17"/>
  <c r="C10125" i="17"/>
  <c r="D10125" i="17"/>
  <c r="E10125" i="17"/>
  <c r="F10125" i="17"/>
  <c r="B10126" i="17"/>
  <c r="C10126" i="17"/>
  <c r="D10126" i="17"/>
  <c r="E10126" i="17"/>
  <c r="F10126" i="17"/>
  <c r="B10127" i="17"/>
  <c r="C10127" i="17"/>
  <c r="D10127" i="17"/>
  <c r="E10127" i="17"/>
  <c r="F10127" i="17"/>
  <c r="B10128" i="17"/>
  <c r="C10128" i="17"/>
  <c r="D10128" i="17"/>
  <c r="E10128" i="17"/>
  <c r="F10128" i="17"/>
  <c r="B10129" i="17"/>
  <c r="C10129" i="17"/>
  <c r="D10129" i="17"/>
  <c r="E10129" i="17"/>
  <c r="F10129" i="17"/>
  <c r="B10130" i="17"/>
  <c r="C10130" i="17"/>
  <c r="D10130" i="17"/>
  <c r="E10130" i="17"/>
  <c r="F10130" i="17"/>
  <c r="B10131" i="17"/>
  <c r="C10131" i="17"/>
  <c r="D10131" i="17"/>
  <c r="E10131" i="17"/>
  <c r="F10131" i="17"/>
  <c r="B10132" i="17"/>
  <c r="C10132" i="17"/>
  <c r="D10132" i="17"/>
  <c r="E10132" i="17"/>
  <c r="F10132" i="17"/>
  <c r="B10133" i="17"/>
  <c r="C10133" i="17"/>
  <c r="D10133" i="17"/>
  <c r="E10133" i="17"/>
  <c r="F10133" i="17"/>
  <c r="B10134" i="17"/>
  <c r="C10134" i="17"/>
  <c r="D10134" i="17"/>
  <c r="E10134" i="17"/>
  <c r="F10134" i="17"/>
  <c r="B10135" i="17"/>
  <c r="C10135" i="17"/>
  <c r="D10135" i="17"/>
  <c r="E10135" i="17"/>
  <c r="F10135" i="17"/>
  <c r="B10136" i="17"/>
  <c r="C10136" i="17"/>
  <c r="D10136" i="17"/>
  <c r="E10136" i="17"/>
  <c r="F10136" i="17"/>
  <c r="B10137" i="17"/>
  <c r="C10137" i="17"/>
  <c r="D10137" i="17"/>
  <c r="E10137" i="17"/>
  <c r="F10137" i="17"/>
  <c r="B10138" i="17"/>
  <c r="C10138" i="17"/>
  <c r="D10138" i="17"/>
  <c r="E10138" i="17"/>
  <c r="F10138" i="17"/>
  <c r="B10139" i="17"/>
  <c r="C10139" i="17"/>
  <c r="D10139" i="17"/>
  <c r="E10139" i="17"/>
  <c r="F10139" i="17"/>
  <c r="B10140" i="17"/>
  <c r="C10140" i="17"/>
  <c r="D10140" i="17"/>
  <c r="E10140" i="17"/>
  <c r="F10140" i="17"/>
  <c r="B10141" i="17"/>
  <c r="C10141" i="17"/>
  <c r="D10141" i="17"/>
  <c r="E10141" i="17"/>
  <c r="F10141" i="17"/>
  <c r="B10142" i="17"/>
  <c r="C10142" i="17"/>
  <c r="D10142" i="17"/>
  <c r="E10142" i="17"/>
  <c r="F10142" i="17"/>
  <c r="B10143" i="17"/>
  <c r="C10143" i="17"/>
  <c r="D10143" i="17"/>
  <c r="E10143" i="17"/>
  <c r="F10143" i="17"/>
  <c r="B10144" i="17"/>
  <c r="C10144" i="17"/>
  <c r="D10144" i="17"/>
  <c r="E10144" i="17"/>
  <c r="F10144" i="17"/>
  <c r="B10145" i="17"/>
  <c r="C10145" i="17"/>
  <c r="D10145" i="17"/>
  <c r="E10145" i="17"/>
  <c r="F10145" i="17"/>
  <c r="B10146" i="17"/>
  <c r="C10146" i="17"/>
  <c r="D10146" i="17"/>
  <c r="E10146" i="17"/>
  <c r="F10146" i="17"/>
  <c r="B10147" i="17"/>
  <c r="C10147" i="17"/>
  <c r="D10147" i="17"/>
  <c r="E10147" i="17"/>
  <c r="F10147" i="17"/>
  <c r="B10148" i="17"/>
  <c r="C10148" i="17"/>
  <c r="D10148" i="17"/>
  <c r="E10148" i="17"/>
  <c r="F10148" i="17"/>
  <c r="B10149" i="17"/>
  <c r="C10149" i="17"/>
  <c r="D10149" i="17"/>
  <c r="E10149" i="17"/>
  <c r="F10149" i="17"/>
  <c r="B10150" i="17"/>
  <c r="C10150" i="17"/>
  <c r="D10150" i="17"/>
  <c r="E10150" i="17"/>
  <c r="F10150" i="17"/>
  <c r="B10151" i="17"/>
  <c r="C10151" i="17"/>
  <c r="D10151" i="17"/>
  <c r="E10151" i="17"/>
  <c r="F10151" i="17"/>
  <c r="B10152" i="17"/>
  <c r="C10152" i="17"/>
  <c r="D10152" i="17"/>
  <c r="E10152" i="17"/>
  <c r="F10152" i="17"/>
  <c r="B10153" i="17"/>
  <c r="C10153" i="17"/>
  <c r="D10153" i="17"/>
  <c r="E10153" i="17"/>
  <c r="F10153" i="17"/>
  <c r="B10154" i="17"/>
  <c r="C10154" i="17"/>
  <c r="D10154" i="17"/>
  <c r="E10154" i="17"/>
  <c r="F10154" i="17"/>
  <c r="B10155" i="17"/>
  <c r="C10155" i="17"/>
  <c r="D10155" i="17"/>
  <c r="E10155" i="17"/>
  <c r="F10155" i="17"/>
  <c r="B10156" i="17"/>
  <c r="C10156" i="17"/>
  <c r="D10156" i="17"/>
  <c r="E10156" i="17"/>
  <c r="F10156" i="17"/>
  <c r="B10157" i="17"/>
  <c r="C10157" i="17"/>
  <c r="D10157" i="17"/>
  <c r="E10157" i="17"/>
  <c r="F10157" i="17"/>
  <c r="B10158" i="17"/>
  <c r="C10158" i="17"/>
  <c r="D10158" i="17"/>
  <c r="E10158" i="17"/>
  <c r="F10158" i="17"/>
  <c r="B10159" i="17"/>
  <c r="C10159" i="17"/>
  <c r="D10159" i="17"/>
  <c r="E10159" i="17"/>
  <c r="F10159" i="17"/>
  <c r="B10160" i="17"/>
  <c r="C10160" i="17"/>
  <c r="D10160" i="17"/>
  <c r="E10160" i="17"/>
  <c r="F10160" i="17"/>
  <c r="B10161" i="17"/>
  <c r="C10161" i="17"/>
  <c r="D10161" i="17"/>
  <c r="E10161" i="17"/>
  <c r="F10161" i="17"/>
  <c r="B10162" i="17"/>
  <c r="C10162" i="17"/>
  <c r="D10162" i="17"/>
  <c r="E10162" i="17"/>
  <c r="F10162" i="17"/>
  <c r="B10163" i="17"/>
  <c r="C10163" i="17"/>
  <c r="D10163" i="17"/>
  <c r="E10163" i="17"/>
  <c r="F10163" i="17"/>
  <c r="B10164" i="17"/>
  <c r="C10164" i="17"/>
  <c r="D10164" i="17"/>
  <c r="E10164" i="17"/>
  <c r="F10164" i="17"/>
  <c r="B10165" i="17"/>
  <c r="C10165" i="17"/>
  <c r="D10165" i="17"/>
  <c r="E10165" i="17"/>
  <c r="F10165" i="17"/>
  <c r="B10166" i="17"/>
  <c r="C10166" i="17"/>
  <c r="D10166" i="17"/>
  <c r="E10166" i="17"/>
  <c r="F10166" i="17"/>
  <c r="B10167" i="17"/>
  <c r="C10167" i="17"/>
  <c r="D10167" i="17"/>
  <c r="E10167" i="17"/>
  <c r="F10167" i="17"/>
  <c r="B10168" i="17"/>
  <c r="C10168" i="17"/>
  <c r="D10168" i="17"/>
  <c r="E10168" i="17"/>
  <c r="F10168" i="17"/>
  <c r="B10169" i="17"/>
  <c r="C10169" i="17"/>
  <c r="D10169" i="17"/>
  <c r="E10169" i="17"/>
  <c r="F10169" i="17"/>
  <c r="B10170" i="17"/>
  <c r="C10170" i="17"/>
  <c r="D10170" i="17"/>
  <c r="E10170" i="17"/>
  <c r="F10170" i="17"/>
  <c r="B10171" i="17"/>
  <c r="C10171" i="17"/>
  <c r="D10171" i="17"/>
  <c r="E10171" i="17"/>
  <c r="F10171" i="17"/>
  <c r="B10172" i="17"/>
  <c r="C10172" i="17"/>
  <c r="D10172" i="17"/>
  <c r="E10172" i="17"/>
  <c r="F10172" i="17"/>
  <c r="B10173" i="17"/>
  <c r="C10173" i="17"/>
  <c r="D10173" i="17"/>
  <c r="E10173" i="17"/>
  <c r="F10173" i="17"/>
  <c r="B10174" i="17"/>
  <c r="C10174" i="17"/>
  <c r="D10174" i="17"/>
  <c r="E10174" i="17"/>
  <c r="F10174" i="17"/>
  <c r="B10175" i="17"/>
  <c r="C10175" i="17"/>
  <c r="D10175" i="17"/>
  <c r="E10175" i="17"/>
  <c r="F10175" i="17"/>
  <c r="B10176" i="17"/>
  <c r="C10176" i="17"/>
  <c r="D10176" i="17"/>
  <c r="E10176" i="17"/>
  <c r="F10176" i="17"/>
  <c r="B10177" i="17"/>
  <c r="C10177" i="17"/>
  <c r="D10177" i="17"/>
  <c r="E10177" i="17"/>
  <c r="F10177" i="17"/>
  <c r="B10178" i="17"/>
  <c r="C10178" i="17"/>
  <c r="D10178" i="17"/>
  <c r="E10178" i="17"/>
  <c r="F10178" i="17"/>
  <c r="B10179" i="17"/>
  <c r="C10179" i="17"/>
  <c r="D10179" i="17"/>
  <c r="E10179" i="17"/>
  <c r="F10179" i="17"/>
  <c r="B10180" i="17"/>
  <c r="C10180" i="17"/>
  <c r="D10180" i="17"/>
  <c r="E10180" i="17"/>
  <c r="F10180" i="17"/>
  <c r="B10181" i="17"/>
  <c r="C10181" i="17"/>
  <c r="D10181" i="17"/>
  <c r="E10181" i="17"/>
  <c r="F10181" i="17"/>
  <c r="B10182" i="17"/>
  <c r="C10182" i="17"/>
  <c r="D10182" i="17"/>
  <c r="E10182" i="17"/>
  <c r="F10182" i="17"/>
  <c r="B10183" i="17"/>
  <c r="C10183" i="17"/>
  <c r="D10183" i="17"/>
  <c r="E10183" i="17"/>
  <c r="F10183" i="17"/>
  <c r="B10184" i="17"/>
  <c r="C10184" i="17"/>
  <c r="D10184" i="17"/>
  <c r="E10184" i="17"/>
  <c r="F10184" i="17"/>
  <c r="B10185" i="17"/>
  <c r="C10185" i="17"/>
  <c r="D10185" i="17"/>
  <c r="E10185" i="17"/>
  <c r="F10185" i="17"/>
  <c r="B10186" i="17"/>
  <c r="C10186" i="17"/>
  <c r="D10186" i="17"/>
  <c r="E10186" i="17"/>
  <c r="F10186" i="17"/>
  <c r="B10187" i="17"/>
  <c r="C10187" i="17"/>
  <c r="D10187" i="17"/>
  <c r="E10187" i="17"/>
  <c r="F10187" i="17"/>
  <c r="B10188" i="17"/>
  <c r="C10188" i="17"/>
  <c r="D10188" i="17"/>
  <c r="E10188" i="17"/>
  <c r="F10188" i="17"/>
  <c r="B10189" i="17"/>
  <c r="C10189" i="17"/>
  <c r="D10189" i="17"/>
  <c r="E10189" i="17"/>
  <c r="F10189" i="17"/>
  <c r="B10190" i="17"/>
  <c r="C10190" i="17"/>
  <c r="D10190" i="17"/>
  <c r="E10190" i="17"/>
  <c r="F10190" i="17"/>
  <c r="B10191" i="17"/>
  <c r="C10191" i="17"/>
  <c r="D10191" i="17"/>
  <c r="E10191" i="17"/>
  <c r="F10191" i="17"/>
  <c r="B10192" i="17"/>
  <c r="C10192" i="17"/>
  <c r="D10192" i="17"/>
  <c r="E10192" i="17"/>
  <c r="F10192" i="17"/>
  <c r="B10193" i="17"/>
  <c r="C10193" i="17"/>
  <c r="D10193" i="17"/>
  <c r="E10193" i="17"/>
  <c r="F10193" i="17"/>
  <c r="B10194" i="17"/>
  <c r="C10194" i="17"/>
  <c r="D10194" i="17"/>
  <c r="E10194" i="17"/>
  <c r="F10194" i="17"/>
  <c r="B10195" i="17"/>
  <c r="C10195" i="17"/>
  <c r="D10195" i="17"/>
  <c r="E10195" i="17"/>
  <c r="F10195" i="17"/>
  <c r="B10196" i="17"/>
  <c r="C10196" i="17"/>
  <c r="D10196" i="17"/>
  <c r="E10196" i="17"/>
  <c r="F10196" i="17"/>
  <c r="B10197" i="17"/>
  <c r="C10197" i="17"/>
  <c r="D10197" i="17"/>
  <c r="E10197" i="17"/>
  <c r="F10197" i="17"/>
  <c r="B10198" i="17"/>
  <c r="C10198" i="17"/>
  <c r="D10198" i="17"/>
  <c r="E10198" i="17"/>
  <c r="F10198" i="17"/>
  <c r="B10199" i="17"/>
  <c r="C10199" i="17"/>
  <c r="D10199" i="17"/>
  <c r="E10199" i="17"/>
  <c r="F10199" i="17"/>
  <c r="B10200" i="17"/>
  <c r="C10200" i="17"/>
  <c r="D10200" i="17"/>
  <c r="E10200" i="17"/>
  <c r="F10200" i="17"/>
  <c r="B10201" i="17"/>
  <c r="C10201" i="17"/>
  <c r="D10201" i="17"/>
  <c r="E10201" i="17"/>
  <c r="F10201" i="17"/>
  <c r="B10202" i="17"/>
  <c r="C10202" i="17"/>
  <c r="D10202" i="17"/>
  <c r="E10202" i="17"/>
  <c r="F10202" i="17"/>
  <c r="B10203" i="17"/>
  <c r="C10203" i="17"/>
  <c r="D10203" i="17"/>
  <c r="E10203" i="17"/>
  <c r="F10203" i="17"/>
  <c r="B10204" i="17"/>
  <c r="C10204" i="17"/>
  <c r="D10204" i="17"/>
  <c r="E10204" i="17"/>
  <c r="F10204" i="17"/>
  <c r="B10205" i="17"/>
  <c r="C10205" i="17"/>
  <c r="D10205" i="17"/>
  <c r="E10205" i="17"/>
  <c r="F10205" i="17"/>
  <c r="B10206" i="17"/>
  <c r="C10206" i="17"/>
  <c r="D10206" i="17"/>
  <c r="E10206" i="17"/>
  <c r="F10206" i="17"/>
  <c r="B10207" i="17"/>
  <c r="C10207" i="17"/>
  <c r="D10207" i="17"/>
  <c r="E10207" i="17"/>
  <c r="F10207" i="17"/>
  <c r="B10208" i="17"/>
  <c r="C10208" i="17"/>
  <c r="D10208" i="17"/>
  <c r="E10208" i="17"/>
  <c r="F10208" i="17"/>
  <c r="B10209" i="17"/>
  <c r="C10209" i="17"/>
  <c r="D10209" i="17"/>
  <c r="E10209" i="17"/>
  <c r="F10209" i="17"/>
  <c r="B10210" i="17"/>
  <c r="C10210" i="17"/>
  <c r="D10210" i="17"/>
  <c r="E10210" i="17"/>
  <c r="F10210" i="17"/>
  <c r="B10211" i="17"/>
  <c r="C10211" i="17"/>
  <c r="D10211" i="17"/>
  <c r="E10211" i="17"/>
  <c r="F10211" i="17"/>
  <c r="B10212" i="17"/>
  <c r="C10212" i="17"/>
  <c r="D10212" i="17"/>
  <c r="E10212" i="17"/>
  <c r="F10212" i="17"/>
  <c r="B10213" i="17"/>
  <c r="C10213" i="17"/>
  <c r="D10213" i="17"/>
  <c r="E10213" i="17"/>
  <c r="F10213" i="17"/>
  <c r="B10214" i="17"/>
  <c r="C10214" i="17"/>
  <c r="D10214" i="17"/>
  <c r="E10214" i="17"/>
  <c r="F10214" i="17"/>
  <c r="B10215" i="17"/>
  <c r="C10215" i="17"/>
  <c r="D10215" i="17"/>
  <c r="E10215" i="17"/>
  <c r="F10215" i="17"/>
  <c r="B10216" i="17"/>
  <c r="C10216" i="17"/>
  <c r="D10216" i="17"/>
  <c r="E10216" i="17"/>
  <c r="F10216" i="17"/>
  <c r="B10217" i="17"/>
  <c r="C10217" i="17"/>
  <c r="D10217" i="17"/>
  <c r="E10217" i="17"/>
  <c r="F10217" i="17"/>
  <c r="B10218" i="17"/>
  <c r="C10218" i="17"/>
  <c r="D10218" i="17"/>
  <c r="E10218" i="17"/>
  <c r="F10218" i="17"/>
  <c r="B10219" i="17"/>
  <c r="C10219" i="17"/>
  <c r="D10219" i="17"/>
  <c r="E10219" i="17"/>
  <c r="F10219" i="17"/>
  <c r="B10220" i="17"/>
  <c r="C10220" i="17"/>
  <c r="D10220" i="17"/>
  <c r="E10220" i="17"/>
  <c r="F10220" i="17"/>
  <c r="B10221" i="17"/>
  <c r="C10221" i="17"/>
  <c r="D10221" i="17"/>
  <c r="E10221" i="17"/>
  <c r="F10221" i="17"/>
  <c r="B10222" i="17"/>
  <c r="C10222" i="17"/>
  <c r="D10222" i="17"/>
  <c r="E10222" i="17"/>
  <c r="F10222" i="17"/>
  <c r="B10223" i="17"/>
  <c r="C10223" i="17"/>
  <c r="D10223" i="17"/>
  <c r="E10223" i="17"/>
  <c r="F10223" i="17"/>
  <c r="B10224" i="17"/>
  <c r="C10224" i="17"/>
  <c r="D10224" i="17"/>
  <c r="E10224" i="17"/>
  <c r="F10224" i="17"/>
  <c r="B10225" i="17"/>
  <c r="C10225" i="17"/>
  <c r="D10225" i="17"/>
  <c r="E10225" i="17"/>
  <c r="F10225" i="17"/>
  <c r="B10226" i="17"/>
  <c r="C10226" i="17"/>
  <c r="D10226" i="17"/>
  <c r="E10226" i="17"/>
  <c r="F10226" i="17"/>
  <c r="B10227" i="17"/>
  <c r="C10227" i="17"/>
  <c r="D10227" i="17"/>
  <c r="E10227" i="17"/>
  <c r="F10227" i="17"/>
  <c r="B10228" i="17"/>
  <c r="C10228" i="17"/>
  <c r="D10228" i="17"/>
  <c r="E10228" i="17"/>
  <c r="F10228" i="17"/>
  <c r="B10229" i="17"/>
  <c r="C10229" i="17"/>
  <c r="D10229" i="17"/>
  <c r="E10229" i="17"/>
  <c r="F10229" i="17"/>
  <c r="B10230" i="17"/>
  <c r="C10230" i="17"/>
  <c r="D10230" i="17"/>
  <c r="E10230" i="17"/>
  <c r="F10230" i="17"/>
  <c r="B10231" i="17"/>
  <c r="C10231" i="17"/>
  <c r="D10231" i="17"/>
  <c r="E10231" i="17"/>
  <c r="F10231" i="17"/>
  <c r="B10232" i="17"/>
  <c r="C10232" i="17"/>
  <c r="D10232" i="17"/>
  <c r="E10232" i="17"/>
  <c r="F10232" i="17"/>
  <c r="B10233" i="17"/>
  <c r="C10233" i="17"/>
  <c r="D10233" i="17"/>
  <c r="E10233" i="17"/>
  <c r="F10233" i="17"/>
  <c r="B10234" i="17"/>
  <c r="C10234" i="17"/>
  <c r="D10234" i="17"/>
  <c r="E10234" i="17"/>
  <c r="F10234" i="17"/>
  <c r="B10235" i="17"/>
  <c r="C10235" i="17"/>
  <c r="D10235" i="17"/>
  <c r="E10235" i="17"/>
  <c r="F10235" i="17"/>
  <c r="B10236" i="17"/>
  <c r="C10236" i="17"/>
  <c r="D10236" i="17"/>
  <c r="E10236" i="17"/>
  <c r="F10236" i="17"/>
  <c r="B10237" i="17"/>
  <c r="C10237" i="17"/>
  <c r="D10237" i="17"/>
  <c r="E10237" i="17"/>
  <c r="F10237" i="17"/>
  <c r="B10238" i="17"/>
  <c r="C10238" i="17"/>
  <c r="D10238" i="17"/>
  <c r="E10238" i="17"/>
  <c r="F10238" i="17"/>
  <c r="B10239" i="17"/>
  <c r="C10239" i="17"/>
  <c r="D10239" i="17"/>
  <c r="E10239" i="17"/>
  <c r="F10239" i="17"/>
  <c r="B10240" i="17"/>
  <c r="C10240" i="17"/>
  <c r="D10240" i="17"/>
  <c r="E10240" i="17"/>
  <c r="F10240" i="17"/>
  <c r="B10241" i="17"/>
  <c r="C10241" i="17"/>
  <c r="D10241" i="17"/>
  <c r="E10241" i="17"/>
  <c r="F10241" i="17"/>
  <c r="B10242" i="17"/>
  <c r="C10242" i="17"/>
  <c r="D10242" i="17"/>
  <c r="E10242" i="17"/>
  <c r="F10242" i="17"/>
  <c r="B10243" i="17"/>
  <c r="C10243" i="17"/>
  <c r="D10243" i="17"/>
  <c r="E10243" i="17"/>
  <c r="F10243" i="17"/>
  <c r="B10244" i="17"/>
  <c r="C10244" i="17"/>
  <c r="D10244" i="17"/>
  <c r="E10244" i="17"/>
  <c r="F10244" i="17"/>
  <c r="B10245" i="17"/>
  <c r="C10245" i="17"/>
  <c r="D10245" i="17"/>
  <c r="E10245" i="17"/>
  <c r="F10245" i="17"/>
  <c r="B10246" i="17"/>
  <c r="C10246" i="17"/>
  <c r="D10246" i="17"/>
  <c r="E10246" i="17"/>
  <c r="F10246" i="17"/>
  <c r="B10247" i="17"/>
  <c r="C10247" i="17"/>
  <c r="D10247" i="17"/>
  <c r="E10247" i="17"/>
  <c r="F10247" i="17"/>
  <c r="B10248" i="17"/>
  <c r="C10248" i="17"/>
  <c r="D10248" i="17"/>
  <c r="E10248" i="17"/>
  <c r="F10248" i="17"/>
  <c r="B10249" i="17"/>
  <c r="C10249" i="17"/>
  <c r="D10249" i="17"/>
  <c r="E10249" i="17"/>
  <c r="F10249" i="17"/>
  <c r="B10250" i="17"/>
  <c r="C10250" i="17"/>
  <c r="D10250" i="17"/>
  <c r="E10250" i="17"/>
  <c r="F10250" i="17"/>
  <c r="B10251" i="17"/>
  <c r="C10251" i="17"/>
  <c r="D10251" i="17"/>
  <c r="E10251" i="17"/>
  <c r="F10251" i="17"/>
  <c r="B10252" i="17"/>
  <c r="C10252" i="17"/>
  <c r="D10252" i="17"/>
  <c r="E10252" i="17"/>
  <c r="F10252" i="17"/>
  <c r="B10253" i="17"/>
  <c r="C10253" i="17"/>
  <c r="D10253" i="17"/>
  <c r="E10253" i="17"/>
  <c r="F10253" i="17"/>
  <c r="B10254" i="17"/>
  <c r="C10254" i="17"/>
  <c r="D10254" i="17"/>
  <c r="E10254" i="17"/>
  <c r="F10254" i="17"/>
  <c r="B10255" i="17"/>
  <c r="C10255" i="17"/>
  <c r="D10255" i="17"/>
  <c r="E10255" i="17"/>
  <c r="F10255" i="17"/>
  <c r="B10256" i="17"/>
  <c r="C10256" i="17"/>
  <c r="D10256" i="17"/>
  <c r="E10256" i="17"/>
  <c r="F10256" i="17"/>
  <c r="B10257" i="17"/>
  <c r="C10257" i="17"/>
  <c r="D10257" i="17"/>
  <c r="E10257" i="17"/>
  <c r="F10257" i="17"/>
  <c r="B10258" i="17"/>
  <c r="C10258" i="17"/>
  <c r="D10258" i="17"/>
  <c r="E10258" i="17"/>
  <c r="F10258" i="17"/>
  <c r="B10259" i="17"/>
  <c r="C10259" i="17"/>
  <c r="D10259" i="17"/>
  <c r="E10259" i="17"/>
  <c r="F10259" i="17"/>
  <c r="B10260" i="17"/>
  <c r="C10260" i="17"/>
  <c r="D10260" i="17"/>
  <c r="E10260" i="17"/>
  <c r="F10260" i="17"/>
  <c r="B10261" i="17"/>
  <c r="C10261" i="17"/>
  <c r="D10261" i="17"/>
  <c r="E10261" i="17"/>
  <c r="F10261" i="17"/>
  <c r="B10262" i="17"/>
  <c r="C10262" i="17"/>
  <c r="D10262" i="17"/>
  <c r="E10262" i="17"/>
  <c r="F10262" i="17"/>
  <c r="B10263" i="17"/>
  <c r="C10263" i="17"/>
  <c r="D10263" i="17"/>
  <c r="E10263" i="17"/>
  <c r="F10263" i="17"/>
  <c r="B10264" i="17"/>
  <c r="C10264" i="17"/>
  <c r="D10264" i="17"/>
  <c r="E10264" i="17"/>
  <c r="F10264" i="17"/>
  <c r="B10265" i="17"/>
  <c r="C10265" i="17"/>
  <c r="D10265" i="17"/>
  <c r="E10265" i="17"/>
  <c r="F10265" i="17"/>
  <c r="B10266" i="17"/>
  <c r="C10266" i="17"/>
  <c r="D10266" i="17"/>
  <c r="E10266" i="17"/>
  <c r="F10266" i="17"/>
  <c r="B10267" i="17"/>
  <c r="C10267" i="17"/>
  <c r="D10267" i="17"/>
  <c r="E10267" i="17"/>
  <c r="F10267" i="17"/>
  <c r="B10268" i="17"/>
  <c r="C10268" i="17"/>
  <c r="D10268" i="17"/>
  <c r="E10268" i="17"/>
  <c r="F10268" i="17"/>
  <c r="B10269" i="17"/>
  <c r="C10269" i="17"/>
  <c r="D10269" i="17"/>
  <c r="E10269" i="17"/>
  <c r="F10269" i="17"/>
  <c r="B10270" i="17"/>
  <c r="C10270" i="17"/>
  <c r="D10270" i="17"/>
  <c r="E10270" i="17"/>
  <c r="F10270" i="17"/>
  <c r="B10271" i="17"/>
  <c r="C10271" i="17"/>
  <c r="D10271" i="17"/>
  <c r="E10271" i="17"/>
  <c r="F10271" i="17"/>
  <c r="B10272" i="17"/>
  <c r="C10272" i="17"/>
  <c r="D10272" i="17"/>
  <c r="E10272" i="17"/>
  <c r="F10272" i="17"/>
  <c r="B10273" i="17"/>
  <c r="C10273" i="17"/>
  <c r="D10273" i="17"/>
  <c r="E10273" i="17"/>
  <c r="F10273" i="17"/>
  <c r="B10274" i="17"/>
  <c r="C10274" i="17"/>
  <c r="D10274" i="17"/>
  <c r="E10274" i="17"/>
  <c r="F10274" i="17"/>
  <c r="B10275" i="17"/>
  <c r="C10275" i="17"/>
  <c r="D10275" i="17"/>
  <c r="E10275" i="17"/>
  <c r="F10275" i="17"/>
  <c r="B10276" i="17"/>
  <c r="C10276" i="17"/>
  <c r="D10276" i="17"/>
  <c r="E10276" i="17"/>
  <c r="F10276" i="17"/>
  <c r="B10277" i="17"/>
  <c r="C10277" i="17"/>
  <c r="D10277" i="17"/>
  <c r="E10277" i="17"/>
  <c r="F10277" i="17"/>
  <c r="B10278" i="17"/>
  <c r="C10278" i="17"/>
  <c r="D10278" i="17"/>
  <c r="E10278" i="17"/>
  <c r="F10278" i="17"/>
  <c r="B10279" i="17"/>
  <c r="C10279" i="17"/>
  <c r="D10279" i="17"/>
  <c r="E10279" i="17"/>
  <c r="F10279" i="17"/>
  <c r="B10280" i="17"/>
  <c r="C10280" i="17"/>
  <c r="D10280" i="17"/>
  <c r="E10280" i="17"/>
  <c r="F10280" i="17"/>
  <c r="B10281" i="17"/>
  <c r="C10281" i="17"/>
  <c r="D10281" i="17"/>
  <c r="E10281" i="17"/>
  <c r="F10281" i="17"/>
  <c r="B10282" i="17"/>
  <c r="C10282" i="17"/>
  <c r="D10282" i="17"/>
  <c r="E10282" i="17"/>
  <c r="F10282" i="17"/>
  <c r="B10283" i="17"/>
  <c r="C10283" i="17"/>
  <c r="D10283" i="17"/>
  <c r="E10283" i="17"/>
  <c r="F10283" i="17"/>
  <c r="B10284" i="17"/>
  <c r="C10284" i="17"/>
  <c r="D10284" i="17"/>
  <c r="E10284" i="17"/>
  <c r="F10284" i="17"/>
  <c r="B10285" i="17"/>
  <c r="C10285" i="17"/>
  <c r="D10285" i="17"/>
  <c r="E10285" i="17"/>
  <c r="F10285" i="17"/>
  <c r="B10286" i="17"/>
  <c r="C10286" i="17"/>
  <c r="D10286" i="17"/>
  <c r="E10286" i="17"/>
  <c r="F10286" i="17"/>
  <c r="B10287" i="17"/>
  <c r="C10287" i="17"/>
  <c r="D10287" i="17"/>
  <c r="E10287" i="17"/>
  <c r="F10287" i="17"/>
  <c r="B10288" i="17"/>
  <c r="C10288" i="17"/>
  <c r="D10288" i="17"/>
  <c r="E10288" i="17"/>
  <c r="F10288" i="17"/>
  <c r="B10289" i="17"/>
  <c r="C10289" i="17"/>
  <c r="D10289" i="17"/>
  <c r="E10289" i="17"/>
  <c r="F10289" i="17"/>
  <c r="B10290" i="17"/>
  <c r="C10290" i="17"/>
  <c r="D10290" i="17"/>
  <c r="E10290" i="17"/>
  <c r="F10290" i="17"/>
  <c r="B10291" i="17"/>
  <c r="C10291" i="17"/>
  <c r="D10291" i="17"/>
  <c r="E10291" i="17"/>
  <c r="F10291" i="17"/>
  <c r="B10292" i="17"/>
  <c r="C10292" i="17"/>
  <c r="D10292" i="17"/>
  <c r="E10292" i="17"/>
  <c r="F10292" i="17"/>
  <c r="B10293" i="17"/>
  <c r="C10293" i="17"/>
  <c r="D10293" i="17"/>
  <c r="E10293" i="17"/>
  <c r="F10293" i="17"/>
  <c r="B10294" i="17"/>
  <c r="C10294" i="17"/>
  <c r="D10294" i="17"/>
  <c r="E10294" i="17"/>
  <c r="F10294" i="17"/>
  <c r="B10295" i="17"/>
  <c r="C10295" i="17"/>
  <c r="D10295" i="17"/>
  <c r="E10295" i="17"/>
  <c r="F10295" i="17"/>
  <c r="B10296" i="17"/>
  <c r="C10296" i="17"/>
  <c r="D10296" i="17"/>
  <c r="E10296" i="17"/>
  <c r="F10296" i="17"/>
  <c r="B10297" i="17"/>
  <c r="C10297" i="17"/>
  <c r="D10297" i="17"/>
  <c r="E10297" i="17"/>
  <c r="F10297" i="17"/>
  <c r="B10298" i="17"/>
  <c r="C10298" i="17"/>
  <c r="D10298" i="17"/>
  <c r="E10298" i="17"/>
  <c r="F10298" i="17"/>
  <c r="B10299" i="17"/>
  <c r="C10299" i="17"/>
  <c r="D10299" i="17"/>
  <c r="E10299" i="17"/>
  <c r="F10299" i="17"/>
  <c r="B10300" i="17"/>
  <c r="C10300" i="17"/>
  <c r="D10300" i="17"/>
  <c r="E10300" i="17"/>
  <c r="F10300" i="17"/>
  <c r="B10301" i="17"/>
  <c r="C10301" i="17"/>
  <c r="D10301" i="17"/>
  <c r="E10301" i="17"/>
  <c r="F10301" i="17"/>
  <c r="B10302" i="17"/>
  <c r="C10302" i="17"/>
  <c r="D10302" i="17"/>
  <c r="E10302" i="17"/>
  <c r="F10302" i="17"/>
  <c r="B10303" i="17"/>
  <c r="C10303" i="17"/>
  <c r="D10303" i="17"/>
  <c r="E10303" i="17"/>
  <c r="F10303" i="17"/>
  <c r="B10304" i="17"/>
  <c r="C10304" i="17"/>
  <c r="D10304" i="17"/>
  <c r="E10304" i="17"/>
  <c r="F10304" i="17"/>
  <c r="B10305" i="17"/>
  <c r="C10305" i="17"/>
  <c r="D10305" i="17"/>
  <c r="E10305" i="17"/>
  <c r="F10305" i="17"/>
  <c r="B10306" i="17"/>
  <c r="C10306" i="17"/>
  <c r="D10306" i="17"/>
  <c r="E10306" i="17"/>
  <c r="F10306" i="17"/>
  <c r="B10307" i="17"/>
  <c r="C10307" i="17"/>
  <c r="D10307" i="17"/>
  <c r="E10307" i="17"/>
  <c r="F10307" i="17"/>
  <c r="B10308" i="17"/>
  <c r="C10308" i="17"/>
  <c r="D10308" i="17"/>
  <c r="E10308" i="17"/>
  <c r="F10308" i="17"/>
  <c r="B10309" i="17"/>
  <c r="C10309" i="17"/>
  <c r="D10309" i="17"/>
  <c r="E10309" i="17"/>
  <c r="F10309" i="17"/>
  <c r="B10310" i="17"/>
  <c r="C10310" i="17"/>
  <c r="D10310" i="17"/>
  <c r="E10310" i="17"/>
  <c r="F10310" i="17"/>
  <c r="B10311" i="17"/>
  <c r="C10311" i="17"/>
  <c r="D10311" i="17"/>
  <c r="E10311" i="17"/>
  <c r="F10311" i="17"/>
  <c r="B10312" i="17"/>
  <c r="C10312" i="17"/>
  <c r="D10312" i="17"/>
  <c r="E10312" i="17"/>
  <c r="F10312" i="17"/>
  <c r="B10313" i="17"/>
  <c r="C10313" i="17"/>
  <c r="D10313" i="17"/>
  <c r="E10313" i="17"/>
  <c r="F10313" i="17"/>
  <c r="B10314" i="17"/>
  <c r="C10314" i="17"/>
  <c r="D10314" i="17"/>
  <c r="E10314" i="17"/>
  <c r="F10314" i="17"/>
  <c r="B10315" i="17"/>
  <c r="C10315" i="17"/>
  <c r="D10315" i="17"/>
  <c r="E10315" i="17"/>
  <c r="F10315" i="17"/>
  <c r="B10316" i="17"/>
  <c r="C10316" i="17"/>
  <c r="D10316" i="17"/>
  <c r="E10316" i="17"/>
  <c r="F10316" i="17"/>
  <c r="B10317" i="17"/>
  <c r="C10317" i="17"/>
  <c r="D10317" i="17"/>
  <c r="E10317" i="17"/>
  <c r="F10317" i="17"/>
  <c r="B10318" i="17"/>
  <c r="C10318" i="17"/>
  <c r="D10318" i="17"/>
  <c r="E10318" i="17"/>
  <c r="F10318" i="17"/>
  <c r="B10319" i="17"/>
  <c r="C10319" i="17"/>
  <c r="D10319" i="17"/>
  <c r="E10319" i="17"/>
  <c r="F10319" i="17"/>
  <c r="B10320" i="17"/>
  <c r="C10320" i="17"/>
  <c r="D10320" i="17"/>
  <c r="E10320" i="17"/>
  <c r="F10320" i="17"/>
  <c r="B10321" i="17"/>
  <c r="C10321" i="17"/>
  <c r="D10321" i="17"/>
  <c r="E10321" i="17"/>
  <c r="F10321" i="17"/>
  <c r="B10322" i="17"/>
  <c r="C10322" i="17"/>
  <c r="D10322" i="17"/>
  <c r="E10322" i="17"/>
  <c r="F10322" i="17"/>
  <c r="B10323" i="17"/>
  <c r="C10323" i="17"/>
  <c r="D10323" i="17"/>
  <c r="E10323" i="17"/>
  <c r="F10323" i="17"/>
  <c r="B10324" i="17"/>
  <c r="C10324" i="17"/>
  <c r="D10324" i="17"/>
  <c r="E10324" i="17"/>
  <c r="F10324" i="17"/>
  <c r="B10325" i="17"/>
  <c r="C10325" i="17"/>
  <c r="D10325" i="17"/>
  <c r="E10325" i="17"/>
  <c r="F10325" i="17"/>
  <c r="B10326" i="17"/>
  <c r="C10326" i="17"/>
  <c r="D10326" i="17"/>
  <c r="E10326" i="17"/>
  <c r="F10326" i="17"/>
  <c r="B10327" i="17"/>
  <c r="C10327" i="17"/>
  <c r="D10327" i="17"/>
  <c r="E10327" i="17"/>
  <c r="F10327" i="17"/>
  <c r="B10328" i="17"/>
  <c r="C10328" i="17"/>
  <c r="D10328" i="17"/>
  <c r="E10328" i="17"/>
  <c r="F10328" i="17"/>
  <c r="B10329" i="17"/>
  <c r="C10329" i="17"/>
  <c r="D10329" i="17"/>
  <c r="E10329" i="17"/>
  <c r="F10329" i="17"/>
  <c r="B10330" i="17"/>
  <c r="C10330" i="17"/>
  <c r="D10330" i="17"/>
  <c r="E10330" i="17"/>
  <c r="F10330" i="17"/>
  <c r="B10331" i="17"/>
  <c r="C10331" i="17"/>
  <c r="D10331" i="17"/>
  <c r="E10331" i="17"/>
  <c r="F10331" i="17"/>
  <c r="B10332" i="17"/>
  <c r="C10332" i="17"/>
  <c r="D10332" i="17"/>
  <c r="E10332" i="17"/>
  <c r="F10332" i="17"/>
  <c r="B10333" i="17"/>
  <c r="C10333" i="17"/>
  <c r="D10333" i="17"/>
  <c r="E10333" i="17"/>
  <c r="F10333" i="17"/>
  <c r="B10334" i="17"/>
  <c r="C10334" i="17"/>
  <c r="D10334" i="17"/>
  <c r="E10334" i="17"/>
  <c r="F10334" i="17"/>
  <c r="B10335" i="17"/>
  <c r="C10335" i="17"/>
  <c r="D10335" i="17"/>
  <c r="E10335" i="17"/>
  <c r="F10335" i="17"/>
  <c r="B10336" i="17"/>
  <c r="C10336" i="17"/>
  <c r="D10336" i="17"/>
  <c r="E10336" i="17"/>
  <c r="F10336" i="17"/>
  <c r="B10337" i="17"/>
  <c r="C10337" i="17"/>
  <c r="D10337" i="17"/>
  <c r="E10337" i="17"/>
  <c r="F10337" i="17"/>
  <c r="B10338" i="17"/>
  <c r="C10338" i="17"/>
  <c r="D10338" i="17"/>
  <c r="E10338" i="17"/>
  <c r="F10338" i="17"/>
  <c r="B10339" i="17"/>
  <c r="C10339" i="17"/>
  <c r="D10339" i="17"/>
  <c r="E10339" i="17"/>
  <c r="F10339" i="17"/>
  <c r="B10340" i="17"/>
  <c r="C10340" i="17"/>
  <c r="D10340" i="17"/>
  <c r="E10340" i="17"/>
  <c r="F10340" i="17"/>
  <c r="B10341" i="17"/>
  <c r="C10341" i="17"/>
  <c r="D10341" i="17"/>
  <c r="E10341" i="17"/>
  <c r="F10341" i="17"/>
  <c r="B10342" i="17"/>
  <c r="C10342" i="17"/>
  <c r="D10342" i="17"/>
  <c r="E10342" i="17"/>
  <c r="F10342" i="17"/>
  <c r="B10343" i="17"/>
  <c r="C10343" i="17"/>
  <c r="D10343" i="17"/>
  <c r="E10343" i="17"/>
  <c r="F10343" i="17"/>
  <c r="B10344" i="17"/>
  <c r="C10344" i="17"/>
  <c r="D10344" i="17"/>
  <c r="E10344" i="17"/>
  <c r="F10344" i="17"/>
  <c r="B10345" i="17"/>
  <c r="C10345" i="17"/>
  <c r="D10345" i="17"/>
  <c r="E10345" i="17"/>
  <c r="F10345" i="17"/>
  <c r="B10346" i="17"/>
  <c r="C10346" i="17"/>
  <c r="D10346" i="17"/>
  <c r="E10346" i="17"/>
  <c r="F10346" i="17"/>
  <c r="B10347" i="17"/>
  <c r="C10347" i="17"/>
  <c r="D10347" i="17"/>
  <c r="E10347" i="17"/>
  <c r="F10347" i="17"/>
  <c r="B10348" i="17"/>
  <c r="C10348" i="17"/>
  <c r="D10348" i="17"/>
  <c r="E10348" i="17"/>
  <c r="F10348" i="17"/>
  <c r="B10349" i="17"/>
  <c r="C10349" i="17"/>
  <c r="D10349" i="17"/>
  <c r="E10349" i="17"/>
  <c r="F10349" i="17"/>
  <c r="B10350" i="17"/>
  <c r="C10350" i="17"/>
  <c r="D10350" i="17"/>
  <c r="E10350" i="17"/>
  <c r="F10350" i="17"/>
  <c r="B10351" i="17"/>
  <c r="C10351" i="17"/>
  <c r="D10351" i="17"/>
  <c r="E10351" i="17"/>
  <c r="F10351" i="17"/>
  <c r="B10352" i="17"/>
  <c r="C10352" i="17"/>
  <c r="D10352" i="17"/>
  <c r="E10352" i="17"/>
  <c r="F10352" i="17"/>
  <c r="B10353" i="17"/>
  <c r="C10353" i="17"/>
  <c r="D10353" i="17"/>
  <c r="E10353" i="17"/>
  <c r="F10353" i="17"/>
  <c r="B10354" i="17"/>
  <c r="C10354" i="17"/>
  <c r="D10354" i="17"/>
  <c r="E10354" i="17"/>
  <c r="F10354" i="17"/>
  <c r="B10355" i="17"/>
  <c r="C10355" i="17"/>
  <c r="D10355" i="17"/>
  <c r="E10355" i="17"/>
  <c r="F10355" i="17"/>
  <c r="B10356" i="17"/>
  <c r="C10356" i="17"/>
  <c r="D10356" i="17"/>
  <c r="E10356" i="17"/>
  <c r="F10356" i="17"/>
  <c r="B10357" i="17"/>
  <c r="C10357" i="17"/>
  <c r="D10357" i="17"/>
  <c r="E10357" i="17"/>
  <c r="F10357" i="17"/>
  <c r="B10358" i="17"/>
  <c r="C10358" i="17"/>
  <c r="D10358" i="17"/>
  <c r="E10358" i="17"/>
  <c r="F10358" i="17"/>
  <c r="B10359" i="17"/>
  <c r="C10359" i="17"/>
  <c r="D10359" i="17"/>
  <c r="E10359" i="17"/>
  <c r="F10359" i="17"/>
  <c r="B10360" i="17"/>
  <c r="C10360" i="17"/>
  <c r="D10360" i="17"/>
  <c r="E10360" i="17"/>
  <c r="F10360" i="17"/>
  <c r="B10361" i="17"/>
  <c r="C10361" i="17"/>
  <c r="D10361" i="17"/>
  <c r="E10361" i="17"/>
  <c r="F10361" i="17"/>
  <c r="B10362" i="17"/>
  <c r="C10362" i="17"/>
  <c r="D10362" i="17"/>
  <c r="E10362" i="17"/>
  <c r="F10362" i="17"/>
  <c r="B10363" i="17"/>
  <c r="C10363" i="17"/>
  <c r="D10363" i="17"/>
  <c r="E10363" i="17"/>
  <c r="F10363" i="17"/>
  <c r="B10364" i="17"/>
  <c r="C10364" i="17"/>
  <c r="D10364" i="17"/>
  <c r="E10364" i="17"/>
  <c r="F10364" i="17"/>
  <c r="B10365" i="17"/>
  <c r="C10365" i="17"/>
  <c r="D10365" i="17"/>
  <c r="E10365" i="17"/>
  <c r="F10365" i="17"/>
  <c r="B10366" i="17"/>
  <c r="C10366" i="17"/>
  <c r="D10366" i="17"/>
  <c r="E10366" i="17"/>
  <c r="F10366" i="17"/>
  <c r="B10367" i="17"/>
  <c r="C10367" i="17"/>
  <c r="D10367" i="17"/>
  <c r="E10367" i="17"/>
  <c r="F10367" i="17"/>
  <c r="B10368" i="17"/>
  <c r="C10368" i="17"/>
  <c r="D10368" i="17"/>
  <c r="E10368" i="17"/>
  <c r="F10368" i="17"/>
  <c r="B10369" i="17"/>
  <c r="C10369" i="17"/>
  <c r="D10369" i="17"/>
  <c r="E10369" i="17"/>
  <c r="F10369" i="17"/>
  <c r="B10370" i="17"/>
  <c r="C10370" i="17"/>
  <c r="D10370" i="17"/>
  <c r="E10370" i="17"/>
  <c r="F10370" i="17"/>
  <c r="B10371" i="17"/>
  <c r="C10371" i="17"/>
  <c r="D10371" i="17"/>
  <c r="E10371" i="17"/>
  <c r="F10371" i="17"/>
  <c r="B10372" i="17"/>
  <c r="C10372" i="17"/>
  <c r="D10372" i="17"/>
  <c r="E10372" i="17"/>
  <c r="F10372" i="17"/>
  <c r="B10373" i="17"/>
  <c r="C10373" i="17"/>
  <c r="D10373" i="17"/>
  <c r="E10373" i="17"/>
  <c r="F10373" i="17"/>
  <c r="B10374" i="17"/>
  <c r="C10374" i="17"/>
  <c r="D10374" i="17"/>
  <c r="E10374" i="17"/>
  <c r="F10374" i="17"/>
  <c r="B10375" i="17"/>
  <c r="C10375" i="17"/>
  <c r="D10375" i="17"/>
  <c r="E10375" i="17"/>
  <c r="F10375" i="17"/>
  <c r="B10376" i="17"/>
  <c r="C10376" i="17"/>
  <c r="D10376" i="17"/>
  <c r="E10376" i="17"/>
  <c r="F10376" i="17"/>
  <c r="B10377" i="17"/>
  <c r="C10377" i="17"/>
  <c r="D10377" i="17"/>
  <c r="E10377" i="17"/>
  <c r="F10377" i="17"/>
  <c r="B10378" i="17"/>
  <c r="C10378" i="17"/>
  <c r="D10378" i="17"/>
  <c r="E10378" i="17"/>
  <c r="F10378" i="17"/>
  <c r="B10379" i="17"/>
  <c r="C10379" i="17"/>
  <c r="D10379" i="17"/>
  <c r="E10379" i="17"/>
  <c r="F10379" i="17"/>
  <c r="B10380" i="17"/>
  <c r="C10380" i="17"/>
  <c r="D10380" i="17"/>
  <c r="E10380" i="17"/>
  <c r="F10380" i="17"/>
  <c r="B10381" i="17"/>
  <c r="C10381" i="17"/>
  <c r="D10381" i="17"/>
  <c r="E10381" i="17"/>
  <c r="F10381" i="17"/>
  <c r="B10382" i="17"/>
  <c r="C10382" i="17"/>
  <c r="D10382" i="17"/>
  <c r="E10382" i="17"/>
  <c r="F10382" i="17"/>
  <c r="B10383" i="17"/>
  <c r="C10383" i="17"/>
  <c r="D10383" i="17"/>
  <c r="E10383" i="17"/>
  <c r="F10383" i="17"/>
  <c r="B10384" i="17"/>
  <c r="C10384" i="17"/>
  <c r="D10384" i="17"/>
  <c r="E10384" i="17"/>
  <c r="F10384" i="17"/>
  <c r="B10385" i="17"/>
  <c r="C10385" i="17"/>
  <c r="D10385" i="17"/>
  <c r="E10385" i="17"/>
  <c r="F10385" i="17"/>
  <c r="B10386" i="17"/>
  <c r="C10386" i="17"/>
  <c r="D10386" i="17"/>
  <c r="E10386" i="17"/>
  <c r="F10386" i="17"/>
  <c r="B10387" i="17"/>
  <c r="C10387" i="17"/>
  <c r="D10387" i="17"/>
  <c r="E10387" i="17"/>
  <c r="F10387" i="17"/>
  <c r="B10388" i="17"/>
  <c r="C10388" i="17"/>
  <c r="D10388" i="17"/>
  <c r="E10388" i="17"/>
  <c r="F10388" i="17"/>
  <c r="B10389" i="17"/>
  <c r="C10389" i="17"/>
  <c r="D10389" i="17"/>
  <c r="E10389" i="17"/>
  <c r="F10389" i="17"/>
  <c r="B10390" i="17"/>
  <c r="C10390" i="17"/>
  <c r="D10390" i="17"/>
  <c r="E10390" i="17"/>
  <c r="F10390" i="17"/>
  <c r="B10391" i="17"/>
  <c r="C10391" i="17"/>
  <c r="D10391" i="17"/>
  <c r="E10391" i="17"/>
  <c r="F10391" i="17"/>
  <c r="B10392" i="17"/>
  <c r="C10392" i="17"/>
  <c r="D10392" i="17"/>
  <c r="E10392" i="17"/>
  <c r="F10392" i="17"/>
  <c r="B10393" i="17"/>
  <c r="C10393" i="17"/>
  <c r="D10393" i="17"/>
  <c r="E10393" i="17"/>
  <c r="F10393" i="17"/>
  <c r="B10394" i="17"/>
  <c r="C10394" i="17"/>
  <c r="D10394" i="17"/>
  <c r="E10394" i="17"/>
  <c r="F10394" i="17"/>
  <c r="B10395" i="17"/>
  <c r="C10395" i="17"/>
  <c r="D10395" i="17"/>
  <c r="E10395" i="17"/>
  <c r="F10395" i="17"/>
  <c r="B10396" i="17"/>
  <c r="C10396" i="17"/>
  <c r="D10396" i="17"/>
  <c r="E10396" i="17"/>
  <c r="F10396" i="17"/>
  <c r="B10397" i="17"/>
  <c r="C10397" i="17"/>
  <c r="D10397" i="17"/>
  <c r="E10397" i="17"/>
  <c r="F10397" i="17"/>
  <c r="B10398" i="17"/>
  <c r="C10398" i="17"/>
  <c r="D10398" i="17"/>
  <c r="E10398" i="17"/>
  <c r="F10398" i="17"/>
  <c r="B10399" i="17"/>
  <c r="C10399" i="17"/>
  <c r="D10399" i="17"/>
  <c r="E10399" i="17"/>
  <c r="F10399" i="17"/>
  <c r="B10400" i="17"/>
  <c r="C10400" i="17"/>
  <c r="D10400" i="17"/>
  <c r="E10400" i="17"/>
  <c r="F10400" i="17"/>
  <c r="B10401" i="17"/>
  <c r="C10401" i="17"/>
  <c r="D10401" i="17"/>
  <c r="E10401" i="17"/>
  <c r="F10401" i="17"/>
  <c r="B10402" i="17"/>
  <c r="C10402" i="17"/>
  <c r="D10402" i="17"/>
  <c r="E10402" i="17"/>
  <c r="F10402" i="17"/>
  <c r="B10403" i="17"/>
  <c r="C10403" i="17"/>
  <c r="D10403" i="17"/>
  <c r="E10403" i="17"/>
  <c r="F10403" i="17"/>
  <c r="B10404" i="17"/>
  <c r="C10404" i="17"/>
  <c r="D10404" i="17"/>
  <c r="E10404" i="17"/>
  <c r="F10404" i="17"/>
  <c r="B10405" i="17"/>
  <c r="C10405" i="17"/>
  <c r="D10405" i="17"/>
  <c r="E10405" i="17"/>
  <c r="F10405" i="17"/>
  <c r="B10406" i="17"/>
  <c r="C10406" i="17"/>
  <c r="D10406" i="17"/>
  <c r="E10406" i="17"/>
  <c r="F10406" i="17"/>
  <c r="B10407" i="17"/>
  <c r="C10407" i="17"/>
  <c r="D10407" i="17"/>
  <c r="E10407" i="17"/>
  <c r="F10407" i="17"/>
  <c r="B10408" i="17"/>
  <c r="C10408" i="17"/>
  <c r="D10408" i="17"/>
  <c r="E10408" i="17"/>
  <c r="F10408" i="17"/>
  <c r="B10409" i="17"/>
  <c r="C10409" i="17"/>
  <c r="D10409" i="17"/>
  <c r="E10409" i="17"/>
  <c r="F10409" i="17"/>
  <c r="B10410" i="17"/>
  <c r="C10410" i="17"/>
  <c r="D10410" i="17"/>
  <c r="E10410" i="17"/>
  <c r="F10410" i="17"/>
  <c r="B10411" i="17"/>
  <c r="C10411" i="17"/>
  <c r="D10411" i="17"/>
  <c r="E10411" i="17"/>
  <c r="F10411" i="17"/>
  <c r="B10412" i="17"/>
  <c r="C10412" i="17"/>
  <c r="D10412" i="17"/>
  <c r="E10412" i="17"/>
  <c r="F10412" i="17"/>
  <c r="B10413" i="17"/>
  <c r="C10413" i="17"/>
  <c r="D10413" i="17"/>
  <c r="E10413" i="17"/>
  <c r="F10413" i="17"/>
  <c r="B10414" i="17"/>
  <c r="C10414" i="17"/>
  <c r="D10414" i="17"/>
  <c r="E10414" i="17"/>
  <c r="F10414" i="17"/>
  <c r="B10415" i="17"/>
  <c r="C10415" i="17"/>
  <c r="D10415" i="17"/>
  <c r="E10415" i="17"/>
  <c r="F10415" i="17"/>
  <c r="B10416" i="17"/>
  <c r="C10416" i="17"/>
  <c r="D10416" i="17"/>
  <c r="E10416" i="17"/>
  <c r="F10416" i="17"/>
  <c r="B10417" i="17"/>
  <c r="C10417" i="17"/>
  <c r="D10417" i="17"/>
  <c r="E10417" i="17"/>
  <c r="F10417" i="17"/>
  <c r="B10418" i="17"/>
  <c r="C10418" i="17"/>
  <c r="D10418" i="17"/>
  <c r="E10418" i="17"/>
  <c r="F10418" i="17"/>
  <c r="B10419" i="17"/>
  <c r="C10419" i="17"/>
  <c r="D10419" i="17"/>
  <c r="E10419" i="17"/>
  <c r="F10419" i="17"/>
  <c r="B10420" i="17"/>
  <c r="C10420" i="17"/>
  <c r="D10420" i="17"/>
  <c r="E10420" i="17"/>
  <c r="F10420" i="17"/>
  <c r="B10421" i="17"/>
  <c r="C10421" i="17"/>
  <c r="D10421" i="17"/>
  <c r="E10421" i="17"/>
  <c r="F10421" i="17"/>
  <c r="B10422" i="17"/>
  <c r="C10422" i="17"/>
  <c r="D10422" i="17"/>
  <c r="E10422" i="17"/>
  <c r="F10422" i="17"/>
  <c r="B10423" i="17"/>
  <c r="C10423" i="17"/>
  <c r="D10423" i="17"/>
  <c r="E10423" i="17"/>
  <c r="F10423" i="17"/>
  <c r="B10424" i="17"/>
  <c r="C10424" i="17"/>
  <c r="D10424" i="17"/>
  <c r="E10424" i="17"/>
  <c r="F10424" i="17"/>
  <c r="B10425" i="17"/>
  <c r="C10425" i="17"/>
  <c r="D10425" i="17"/>
  <c r="E10425" i="17"/>
  <c r="F10425" i="17"/>
  <c r="B10426" i="17"/>
  <c r="C10426" i="17"/>
  <c r="D10426" i="17"/>
  <c r="E10426" i="17"/>
  <c r="F10426" i="17"/>
  <c r="B10427" i="17"/>
  <c r="C10427" i="17"/>
  <c r="D10427" i="17"/>
  <c r="E10427" i="17"/>
  <c r="F10427" i="17"/>
  <c r="B10428" i="17"/>
  <c r="C10428" i="17"/>
  <c r="D10428" i="17"/>
  <c r="E10428" i="17"/>
  <c r="F10428" i="17"/>
  <c r="B10429" i="17"/>
  <c r="C10429" i="17"/>
  <c r="D10429" i="17"/>
  <c r="E10429" i="17"/>
  <c r="F10429" i="17"/>
  <c r="B10430" i="17"/>
  <c r="C10430" i="17"/>
  <c r="D10430" i="17"/>
  <c r="E10430" i="17"/>
  <c r="F10430" i="17"/>
  <c r="B10431" i="17"/>
  <c r="C10431" i="17"/>
  <c r="D10431" i="17"/>
  <c r="E10431" i="17"/>
  <c r="F10431" i="17"/>
  <c r="B10432" i="17"/>
  <c r="C10432" i="17"/>
  <c r="D10432" i="17"/>
  <c r="E10432" i="17"/>
  <c r="F10432" i="17"/>
  <c r="B10433" i="17"/>
  <c r="C10433" i="17"/>
  <c r="D10433" i="17"/>
  <c r="E10433" i="17"/>
  <c r="F10433" i="17"/>
  <c r="B10434" i="17"/>
  <c r="C10434" i="17"/>
  <c r="D10434" i="17"/>
  <c r="E10434" i="17"/>
  <c r="F10434" i="17"/>
  <c r="B10435" i="17"/>
  <c r="C10435" i="17"/>
  <c r="D10435" i="17"/>
  <c r="E10435" i="17"/>
  <c r="F10435" i="17"/>
  <c r="B10436" i="17"/>
  <c r="C10436" i="17"/>
  <c r="D10436" i="17"/>
  <c r="E10436" i="17"/>
  <c r="F10436" i="17"/>
  <c r="B10437" i="17"/>
  <c r="C10437" i="17"/>
  <c r="D10437" i="17"/>
  <c r="E10437" i="17"/>
  <c r="F10437" i="17"/>
  <c r="B10438" i="17"/>
  <c r="C10438" i="17"/>
  <c r="D10438" i="17"/>
  <c r="E10438" i="17"/>
  <c r="F10438" i="17"/>
  <c r="B10439" i="17"/>
  <c r="C10439" i="17"/>
  <c r="D10439" i="17"/>
  <c r="E10439" i="17"/>
  <c r="F10439" i="17"/>
  <c r="B10440" i="17"/>
  <c r="C10440" i="17"/>
  <c r="D10440" i="17"/>
  <c r="E10440" i="17"/>
  <c r="F10440" i="17"/>
  <c r="B10441" i="17"/>
  <c r="C10441" i="17"/>
  <c r="D10441" i="17"/>
  <c r="E10441" i="17"/>
  <c r="F10441" i="17"/>
  <c r="B10442" i="17"/>
  <c r="C10442" i="17"/>
  <c r="D10442" i="17"/>
  <c r="E10442" i="17"/>
  <c r="F10442" i="17"/>
  <c r="B10443" i="17"/>
  <c r="C10443" i="17"/>
  <c r="D10443" i="17"/>
  <c r="E10443" i="17"/>
  <c r="F10443" i="17"/>
  <c r="B10444" i="17"/>
  <c r="C10444" i="17"/>
  <c r="D10444" i="17"/>
  <c r="E10444" i="17"/>
  <c r="F10444" i="17"/>
  <c r="B10445" i="17"/>
  <c r="C10445" i="17"/>
  <c r="D10445" i="17"/>
  <c r="E10445" i="17"/>
  <c r="F10445" i="17"/>
  <c r="B10446" i="17"/>
  <c r="C10446" i="17"/>
  <c r="D10446" i="17"/>
  <c r="E10446" i="17"/>
  <c r="F10446" i="17"/>
  <c r="B10447" i="17"/>
  <c r="C10447" i="17"/>
  <c r="D10447" i="17"/>
  <c r="E10447" i="17"/>
  <c r="F10447" i="17"/>
  <c r="B10448" i="17"/>
  <c r="C10448" i="17"/>
  <c r="D10448" i="17"/>
  <c r="E10448" i="17"/>
  <c r="F10448" i="17"/>
  <c r="B10449" i="17"/>
  <c r="C10449" i="17"/>
  <c r="D10449" i="17"/>
  <c r="E10449" i="17"/>
  <c r="F10449" i="17"/>
  <c r="B10450" i="17"/>
  <c r="C10450" i="17"/>
  <c r="D10450" i="17"/>
  <c r="E10450" i="17"/>
  <c r="F10450" i="17"/>
  <c r="B10451" i="17"/>
  <c r="C10451" i="17"/>
  <c r="D10451" i="17"/>
  <c r="E10451" i="17"/>
  <c r="F10451" i="17"/>
  <c r="B10452" i="17"/>
  <c r="C10452" i="17"/>
  <c r="D10452" i="17"/>
  <c r="E10452" i="17"/>
  <c r="F10452" i="17"/>
  <c r="B10453" i="17"/>
  <c r="C10453" i="17"/>
  <c r="D10453" i="17"/>
  <c r="E10453" i="17"/>
  <c r="F10453" i="17"/>
  <c r="B10454" i="17"/>
  <c r="C10454" i="17"/>
  <c r="D10454" i="17"/>
  <c r="E10454" i="17"/>
  <c r="F10454" i="17"/>
  <c r="B10455" i="17"/>
  <c r="C10455" i="17"/>
  <c r="D10455" i="17"/>
  <c r="E10455" i="17"/>
  <c r="F10455" i="17"/>
  <c r="B10456" i="17"/>
  <c r="C10456" i="17"/>
  <c r="D10456" i="17"/>
  <c r="E10456" i="17"/>
  <c r="F10456" i="17"/>
  <c r="B10457" i="17"/>
  <c r="C10457" i="17"/>
  <c r="D10457" i="17"/>
  <c r="E10457" i="17"/>
  <c r="F10457" i="17"/>
  <c r="B10458" i="17"/>
  <c r="C10458" i="17"/>
  <c r="D10458" i="17"/>
  <c r="E10458" i="17"/>
  <c r="F10458" i="17"/>
  <c r="B10459" i="17"/>
  <c r="C10459" i="17"/>
  <c r="D10459" i="17"/>
  <c r="E10459" i="17"/>
  <c r="F10459" i="17"/>
  <c r="B10460" i="17"/>
  <c r="C10460" i="17"/>
  <c r="D10460" i="17"/>
  <c r="E10460" i="17"/>
  <c r="F10460" i="17"/>
  <c r="B10461" i="17"/>
  <c r="C10461" i="17"/>
  <c r="D10461" i="17"/>
  <c r="E10461" i="17"/>
  <c r="F10461" i="17"/>
  <c r="B10462" i="17"/>
  <c r="C10462" i="17"/>
  <c r="D10462" i="17"/>
  <c r="E10462" i="17"/>
  <c r="F10462" i="17"/>
  <c r="B10463" i="17"/>
  <c r="C10463" i="17"/>
  <c r="D10463" i="17"/>
  <c r="E10463" i="17"/>
  <c r="F10463" i="17"/>
  <c r="B10464" i="17"/>
  <c r="C10464" i="17"/>
  <c r="D10464" i="17"/>
  <c r="E10464" i="17"/>
  <c r="F10464" i="17"/>
  <c r="B10465" i="17"/>
  <c r="C10465" i="17"/>
  <c r="D10465" i="17"/>
  <c r="E10465" i="17"/>
  <c r="F10465" i="17"/>
  <c r="B10466" i="17"/>
  <c r="C10466" i="17"/>
  <c r="D10466" i="17"/>
  <c r="E10466" i="17"/>
  <c r="F10466" i="17"/>
  <c r="B10467" i="17"/>
  <c r="C10467" i="17"/>
  <c r="D10467" i="17"/>
  <c r="E10467" i="17"/>
  <c r="F10467" i="17"/>
  <c r="B10468" i="17"/>
  <c r="C10468" i="17"/>
  <c r="D10468" i="17"/>
  <c r="E10468" i="17"/>
  <c r="F10468" i="17"/>
  <c r="B10469" i="17"/>
  <c r="C10469" i="17"/>
  <c r="D10469" i="17"/>
  <c r="E10469" i="17"/>
  <c r="F10469" i="17"/>
  <c r="B10470" i="17"/>
  <c r="C10470" i="17"/>
  <c r="D10470" i="17"/>
  <c r="E10470" i="17"/>
  <c r="F10470" i="17"/>
  <c r="B10471" i="17"/>
  <c r="C10471" i="17"/>
  <c r="D10471" i="17"/>
  <c r="E10471" i="17"/>
  <c r="F10471" i="17"/>
  <c r="B10472" i="17"/>
  <c r="C10472" i="17"/>
  <c r="D10472" i="17"/>
  <c r="E10472" i="17"/>
  <c r="F10472" i="17"/>
  <c r="B10473" i="17"/>
  <c r="C10473" i="17"/>
  <c r="D10473" i="17"/>
  <c r="E10473" i="17"/>
  <c r="F10473" i="17"/>
  <c r="B10474" i="17"/>
  <c r="C10474" i="17"/>
  <c r="D10474" i="17"/>
  <c r="E10474" i="17"/>
  <c r="F10474" i="17"/>
  <c r="B10475" i="17"/>
  <c r="C10475" i="17"/>
  <c r="D10475" i="17"/>
  <c r="E10475" i="17"/>
  <c r="F10475" i="17"/>
  <c r="B10476" i="17"/>
  <c r="C10476" i="17"/>
  <c r="D10476" i="17"/>
  <c r="E10476" i="17"/>
  <c r="F10476" i="17"/>
  <c r="B10477" i="17"/>
  <c r="C10477" i="17"/>
  <c r="D10477" i="17"/>
  <c r="E10477" i="17"/>
  <c r="F10477" i="17"/>
  <c r="B10478" i="17"/>
  <c r="C10478" i="17"/>
  <c r="D10478" i="17"/>
  <c r="E10478" i="17"/>
  <c r="F10478" i="17"/>
  <c r="B10479" i="17"/>
  <c r="C10479" i="17"/>
  <c r="D10479" i="17"/>
  <c r="E10479" i="17"/>
  <c r="F10479" i="17"/>
  <c r="B10480" i="17"/>
  <c r="C10480" i="17"/>
  <c r="D10480" i="17"/>
  <c r="E10480" i="17"/>
  <c r="F10480" i="17"/>
  <c r="B10481" i="17"/>
  <c r="C10481" i="17"/>
  <c r="D10481" i="17"/>
  <c r="E10481" i="17"/>
  <c r="F10481" i="17"/>
  <c r="B10482" i="17"/>
  <c r="C10482" i="17"/>
  <c r="D10482" i="17"/>
  <c r="E10482" i="17"/>
  <c r="F10482" i="17"/>
  <c r="B10483" i="17"/>
  <c r="C10483" i="17"/>
  <c r="D10483" i="17"/>
  <c r="E10483" i="17"/>
  <c r="F10483" i="17"/>
  <c r="B10484" i="17"/>
  <c r="C10484" i="17"/>
  <c r="D10484" i="17"/>
  <c r="E10484" i="17"/>
  <c r="F10484" i="17"/>
  <c r="B10485" i="17"/>
  <c r="C10485" i="17"/>
  <c r="D10485" i="17"/>
  <c r="E10485" i="17"/>
  <c r="F10485" i="17"/>
  <c r="B10486" i="17"/>
  <c r="C10486" i="17"/>
  <c r="D10486" i="17"/>
  <c r="E10486" i="17"/>
  <c r="F10486" i="17"/>
  <c r="B10487" i="17"/>
  <c r="C10487" i="17"/>
  <c r="D10487" i="17"/>
  <c r="E10487" i="17"/>
  <c r="F10487" i="17"/>
  <c r="B10488" i="17"/>
  <c r="C10488" i="17"/>
  <c r="D10488" i="17"/>
  <c r="E10488" i="17"/>
  <c r="F10488" i="17"/>
  <c r="B10489" i="17"/>
  <c r="C10489" i="17"/>
  <c r="D10489" i="17"/>
  <c r="E10489" i="17"/>
  <c r="F10489" i="17"/>
  <c r="B10490" i="17"/>
  <c r="C10490" i="17"/>
  <c r="D10490" i="17"/>
  <c r="E10490" i="17"/>
  <c r="F10490" i="17"/>
  <c r="B10491" i="17"/>
  <c r="C10491" i="17"/>
  <c r="D10491" i="17"/>
  <c r="E10491" i="17"/>
  <c r="F10491" i="17"/>
  <c r="B10492" i="17"/>
  <c r="C10492" i="17"/>
  <c r="D10492" i="17"/>
  <c r="E10492" i="17"/>
  <c r="F10492" i="17"/>
  <c r="B10493" i="17"/>
  <c r="C10493" i="17"/>
  <c r="D10493" i="17"/>
  <c r="E10493" i="17"/>
  <c r="F10493" i="17"/>
  <c r="B10494" i="17"/>
  <c r="C10494" i="17"/>
  <c r="D10494" i="17"/>
  <c r="E10494" i="17"/>
  <c r="F10494" i="17"/>
  <c r="B10495" i="17"/>
  <c r="C10495" i="17"/>
  <c r="D10495" i="17"/>
  <c r="E10495" i="17"/>
  <c r="F10495" i="17"/>
  <c r="B10496" i="17"/>
  <c r="C10496" i="17"/>
  <c r="D10496" i="17"/>
  <c r="E10496" i="17"/>
  <c r="F10496" i="17"/>
  <c r="B10497" i="17"/>
  <c r="C10497" i="17"/>
  <c r="D10497" i="17"/>
  <c r="E10497" i="17"/>
  <c r="F10497" i="17"/>
  <c r="B10498" i="17"/>
  <c r="C10498" i="17"/>
  <c r="D10498" i="17"/>
  <c r="E10498" i="17"/>
  <c r="F10498" i="17"/>
  <c r="B10499" i="17"/>
  <c r="C10499" i="17"/>
  <c r="D10499" i="17"/>
  <c r="E10499" i="17"/>
  <c r="F10499" i="17"/>
  <c r="B10500" i="17"/>
  <c r="C10500" i="17"/>
  <c r="D10500" i="17"/>
  <c r="E10500" i="17"/>
  <c r="F10500" i="17"/>
  <c r="B10501" i="17"/>
  <c r="C10501" i="17"/>
  <c r="D10501" i="17"/>
  <c r="E10501" i="17"/>
  <c r="F10501" i="17"/>
  <c r="B10502" i="17"/>
  <c r="C10502" i="17"/>
  <c r="D10502" i="17"/>
  <c r="E10502" i="17"/>
  <c r="F10502" i="17"/>
  <c r="B10503" i="17"/>
  <c r="C10503" i="17"/>
  <c r="D10503" i="17"/>
  <c r="E10503" i="17"/>
  <c r="F10503" i="17"/>
  <c r="B10504" i="17"/>
  <c r="C10504" i="17"/>
  <c r="D10504" i="17"/>
  <c r="E10504" i="17"/>
  <c r="F10504" i="17"/>
  <c r="B10505" i="17"/>
  <c r="C10505" i="17"/>
  <c r="D10505" i="17"/>
  <c r="E10505" i="17"/>
  <c r="F10505" i="17"/>
  <c r="B10506" i="17"/>
  <c r="C10506" i="17"/>
  <c r="D10506" i="17"/>
  <c r="E10506" i="17"/>
  <c r="F10506" i="17"/>
  <c r="B10507" i="17"/>
  <c r="C10507" i="17"/>
  <c r="D10507" i="17"/>
  <c r="E10507" i="17"/>
  <c r="F10507" i="17"/>
  <c r="B10508" i="17"/>
  <c r="C10508" i="17"/>
  <c r="D10508" i="17"/>
  <c r="E10508" i="17"/>
  <c r="F10508" i="17"/>
  <c r="B10509" i="17"/>
  <c r="C10509" i="17"/>
  <c r="D10509" i="17"/>
  <c r="E10509" i="17"/>
  <c r="F10509" i="17"/>
  <c r="B10510" i="17"/>
  <c r="C10510" i="17"/>
  <c r="D10510" i="17"/>
  <c r="E10510" i="17"/>
  <c r="F10510" i="17"/>
  <c r="B10511" i="17"/>
  <c r="C10511" i="17"/>
  <c r="D10511" i="17"/>
  <c r="E10511" i="17"/>
  <c r="F10511" i="17"/>
  <c r="B10512" i="17"/>
  <c r="C10512" i="17"/>
  <c r="D10512" i="17"/>
  <c r="E10512" i="17"/>
  <c r="F10512" i="17"/>
  <c r="B10513" i="17"/>
  <c r="C10513" i="17"/>
  <c r="D10513" i="17"/>
  <c r="E10513" i="17"/>
  <c r="F10513" i="17"/>
  <c r="B10514" i="17"/>
  <c r="C10514" i="17"/>
  <c r="D10514" i="17"/>
  <c r="E10514" i="17"/>
  <c r="F10514" i="17"/>
  <c r="B10515" i="17"/>
  <c r="C10515" i="17"/>
  <c r="D10515" i="17"/>
  <c r="E10515" i="17"/>
  <c r="F10515" i="17"/>
  <c r="B10516" i="17"/>
  <c r="C10516" i="17"/>
  <c r="D10516" i="17"/>
  <c r="E10516" i="17"/>
  <c r="F10516" i="17"/>
  <c r="B10517" i="17"/>
  <c r="C10517" i="17"/>
  <c r="D10517" i="17"/>
  <c r="E10517" i="17"/>
  <c r="F10517" i="17"/>
  <c r="B10518" i="17"/>
  <c r="C10518" i="17"/>
  <c r="D10518" i="17"/>
  <c r="E10518" i="17"/>
  <c r="F10518" i="17"/>
  <c r="B10519" i="17"/>
  <c r="C10519" i="17"/>
  <c r="D10519" i="17"/>
  <c r="E10519" i="17"/>
  <c r="F10519" i="17"/>
  <c r="B10520" i="17"/>
  <c r="C10520" i="17"/>
  <c r="D10520" i="17"/>
  <c r="E10520" i="17"/>
  <c r="F10520" i="17"/>
  <c r="B10521" i="17"/>
  <c r="C10521" i="17"/>
  <c r="D10521" i="17"/>
  <c r="E10521" i="17"/>
  <c r="F10521" i="17"/>
  <c r="B10522" i="17"/>
  <c r="C10522" i="17"/>
  <c r="D10522" i="17"/>
  <c r="E10522" i="17"/>
  <c r="F10522" i="17"/>
  <c r="B10523" i="17"/>
  <c r="C10523" i="17"/>
  <c r="D10523" i="17"/>
  <c r="E10523" i="17"/>
  <c r="F10523" i="17"/>
  <c r="B10524" i="17"/>
  <c r="C10524" i="17"/>
  <c r="D10524" i="17"/>
  <c r="E10524" i="17"/>
  <c r="F10524" i="17"/>
  <c r="B10525" i="17"/>
  <c r="C10525" i="17"/>
  <c r="D10525" i="17"/>
  <c r="E10525" i="17"/>
  <c r="F10525" i="17"/>
  <c r="B10526" i="17"/>
  <c r="C10526" i="17"/>
  <c r="D10526" i="17"/>
  <c r="E10526" i="17"/>
  <c r="F10526" i="17"/>
  <c r="B10527" i="17"/>
  <c r="C10527" i="17"/>
  <c r="D10527" i="17"/>
  <c r="E10527" i="17"/>
  <c r="F10527" i="17"/>
  <c r="B10528" i="17"/>
  <c r="C10528" i="17"/>
  <c r="D10528" i="17"/>
  <c r="E10528" i="17"/>
  <c r="F10528" i="17"/>
  <c r="B10529" i="17"/>
  <c r="C10529" i="17"/>
  <c r="D10529" i="17"/>
  <c r="E10529" i="17"/>
  <c r="F10529" i="17"/>
  <c r="B10530" i="17"/>
  <c r="C10530" i="17"/>
  <c r="D10530" i="17"/>
  <c r="E10530" i="17"/>
  <c r="F10530" i="17"/>
  <c r="B10531" i="17"/>
  <c r="C10531" i="17"/>
  <c r="D10531" i="17"/>
  <c r="E10531" i="17"/>
  <c r="F10531" i="17"/>
  <c r="B10532" i="17"/>
  <c r="C10532" i="17"/>
  <c r="D10532" i="17"/>
  <c r="E10532" i="17"/>
  <c r="F10532" i="17"/>
  <c r="B10533" i="17"/>
  <c r="C10533" i="17"/>
  <c r="D10533" i="17"/>
  <c r="E10533" i="17"/>
  <c r="F10533" i="17"/>
  <c r="B10534" i="17"/>
  <c r="C10534" i="17"/>
  <c r="D10534" i="17"/>
  <c r="E10534" i="17"/>
  <c r="F10534" i="17"/>
  <c r="B10535" i="17"/>
  <c r="C10535" i="17"/>
  <c r="D10535" i="17"/>
  <c r="E10535" i="17"/>
  <c r="F10535" i="17"/>
  <c r="B10536" i="17"/>
  <c r="C10536" i="17"/>
  <c r="D10536" i="17"/>
  <c r="E10536" i="17"/>
  <c r="F10536" i="17"/>
  <c r="B10537" i="17"/>
  <c r="C10537" i="17"/>
  <c r="D10537" i="17"/>
  <c r="E10537" i="17"/>
  <c r="F10537" i="17"/>
  <c r="B10538" i="17"/>
  <c r="C10538" i="17"/>
  <c r="D10538" i="17"/>
  <c r="E10538" i="17"/>
  <c r="F10538" i="17"/>
  <c r="B10539" i="17"/>
  <c r="C10539" i="17"/>
  <c r="D10539" i="17"/>
  <c r="E10539" i="17"/>
  <c r="F10539" i="17"/>
  <c r="B10540" i="17"/>
  <c r="C10540" i="17"/>
  <c r="D10540" i="17"/>
  <c r="E10540" i="17"/>
  <c r="F10540" i="17"/>
  <c r="B10541" i="17"/>
  <c r="C10541" i="17"/>
  <c r="D10541" i="17"/>
  <c r="E10541" i="17"/>
  <c r="F10541" i="17"/>
  <c r="B10542" i="17"/>
  <c r="C10542" i="17"/>
  <c r="D10542" i="17"/>
  <c r="E10542" i="17"/>
  <c r="F10542" i="17"/>
  <c r="B10543" i="17"/>
  <c r="C10543" i="17"/>
  <c r="D10543" i="17"/>
  <c r="E10543" i="17"/>
  <c r="F10543" i="17"/>
  <c r="B10544" i="17"/>
  <c r="C10544" i="17"/>
  <c r="D10544" i="17"/>
  <c r="E10544" i="17"/>
  <c r="F10544" i="17"/>
  <c r="B10545" i="17"/>
  <c r="C10545" i="17"/>
  <c r="D10545" i="17"/>
  <c r="E10545" i="17"/>
  <c r="F10545" i="17"/>
  <c r="B10546" i="17"/>
  <c r="C10546" i="17"/>
  <c r="D10546" i="17"/>
  <c r="E10546" i="17"/>
  <c r="F10546" i="17"/>
  <c r="B10547" i="17"/>
  <c r="C10547" i="17"/>
  <c r="D10547" i="17"/>
  <c r="E10547" i="17"/>
  <c r="F10547" i="17"/>
  <c r="B10548" i="17"/>
  <c r="C10548" i="17"/>
  <c r="D10548" i="17"/>
  <c r="E10548" i="17"/>
  <c r="F10548" i="17"/>
  <c r="B10549" i="17"/>
  <c r="C10549" i="17"/>
  <c r="D10549" i="17"/>
  <c r="E10549" i="17"/>
  <c r="F10549" i="17"/>
  <c r="B10550" i="17"/>
  <c r="C10550" i="17"/>
  <c r="D10550" i="17"/>
  <c r="E10550" i="17"/>
  <c r="F10550" i="17"/>
  <c r="B10551" i="17"/>
  <c r="C10551" i="17"/>
  <c r="D10551" i="17"/>
  <c r="E10551" i="17"/>
  <c r="F10551" i="17"/>
  <c r="B10552" i="17"/>
  <c r="C10552" i="17"/>
  <c r="D10552" i="17"/>
  <c r="E10552" i="17"/>
  <c r="F10552" i="17"/>
  <c r="B10553" i="17"/>
  <c r="C10553" i="17"/>
  <c r="D10553" i="17"/>
  <c r="E10553" i="17"/>
  <c r="F10553" i="17"/>
  <c r="B10554" i="17"/>
  <c r="C10554" i="17"/>
  <c r="D10554" i="17"/>
  <c r="E10554" i="17"/>
  <c r="F10554" i="17"/>
  <c r="B10555" i="17"/>
  <c r="C10555" i="17"/>
  <c r="D10555" i="17"/>
  <c r="E10555" i="17"/>
  <c r="F10555" i="17"/>
  <c r="B10556" i="17"/>
  <c r="C10556" i="17"/>
  <c r="D10556" i="17"/>
  <c r="E10556" i="17"/>
  <c r="F10556" i="17"/>
  <c r="B10557" i="17"/>
  <c r="C10557" i="17"/>
  <c r="D10557" i="17"/>
  <c r="E10557" i="17"/>
  <c r="F10557" i="17"/>
  <c r="B10558" i="17"/>
  <c r="C10558" i="17"/>
  <c r="D10558" i="17"/>
  <c r="E10558" i="17"/>
  <c r="F10558" i="17"/>
  <c r="B10559" i="17"/>
  <c r="C10559" i="17"/>
  <c r="D10559" i="17"/>
  <c r="E10559" i="17"/>
  <c r="F10559" i="17"/>
  <c r="B10560" i="17"/>
  <c r="C10560" i="17"/>
  <c r="D10560" i="17"/>
  <c r="E10560" i="17"/>
  <c r="F10560" i="17"/>
  <c r="B10561" i="17"/>
  <c r="C10561" i="17"/>
  <c r="D10561" i="17"/>
  <c r="E10561" i="17"/>
  <c r="F10561" i="17"/>
  <c r="B10562" i="17"/>
  <c r="C10562" i="17"/>
  <c r="D10562" i="17"/>
  <c r="E10562" i="17"/>
  <c r="F10562" i="17"/>
  <c r="B10563" i="17"/>
  <c r="C10563" i="17"/>
  <c r="D10563" i="17"/>
  <c r="E10563" i="17"/>
  <c r="F10563" i="17"/>
  <c r="B10564" i="17"/>
  <c r="C10564" i="17"/>
  <c r="D10564" i="17"/>
  <c r="E10564" i="17"/>
  <c r="F10564" i="17"/>
  <c r="B10565" i="17"/>
  <c r="C10565" i="17"/>
  <c r="D10565" i="17"/>
  <c r="E10565" i="17"/>
  <c r="F10565" i="17"/>
  <c r="B10566" i="17"/>
  <c r="C10566" i="17"/>
  <c r="D10566" i="17"/>
  <c r="E10566" i="17"/>
  <c r="F10566" i="17"/>
  <c r="B10567" i="17"/>
  <c r="C10567" i="17"/>
  <c r="D10567" i="17"/>
  <c r="E10567" i="17"/>
  <c r="F10567" i="17"/>
  <c r="B10568" i="17"/>
  <c r="C10568" i="17"/>
  <c r="D10568" i="17"/>
  <c r="E10568" i="17"/>
  <c r="F10568" i="17"/>
  <c r="B10569" i="17"/>
  <c r="C10569" i="17"/>
  <c r="D10569" i="17"/>
  <c r="E10569" i="17"/>
  <c r="F10569" i="17"/>
  <c r="B10570" i="17"/>
  <c r="C10570" i="17"/>
  <c r="D10570" i="17"/>
  <c r="E10570" i="17"/>
  <c r="F10570" i="17"/>
  <c r="B10571" i="17"/>
  <c r="C10571" i="17"/>
  <c r="D10571" i="17"/>
  <c r="E10571" i="17"/>
  <c r="F10571" i="17"/>
  <c r="B10572" i="17"/>
  <c r="C10572" i="17"/>
  <c r="D10572" i="17"/>
  <c r="E10572" i="17"/>
  <c r="F10572" i="17"/>
  <c r="B10573" i="17"/>
  <c r="C10573" i="17"/>
  <c r="D10573" i="17"/>
  <c r="E10573" i="17"/>
  <c r="F10573" i="17"/>
  <c r="B10574" i="17"/>
  <c r="C10574" i="17"/>
  <c r="D10574" i="17"/>
  <c r="E10574" i="17"/>
  <c r="F10574" i="17"/>
  <c r="B10575" i="17"/>
  <c r="C10575" i="17"/>
  <c r="D10575" i="17"/>
  <c r="E10575" i="17"/>
  <c r="F10575" i="17"/>
  <c r="B10576" i="17"/>
  <c r="C10576" i="17"/>
  <c r="D10576" i="17"/>
  <c r="E10576" i="17"/>
  <c r="F10576" i="17"/>
  <c r="B10577" i="17"/>
  <c r="C10577" i="17"/>
  <c r="D10577" i="17"/>
  <c r="E10577" i="17"/>
  <c r="F10577" i="17"/>
  <c r="B10578" i="17"/>
  <c r="C10578" i="17"/>
  <c r="D10578" i="17"/>
  <c r="E10578" i="17"/>
  <c r="F10578" i="17"/>
  <c r="B10579" i="17"/>
  <c r="C10579" i="17"/>
  <c r="D10579" i="17"/>
  <c r="E10579" i="17"/>
  <c r="F10579" i="17"/>
  <c r="B10580" i="17"/>
  <c r="C10580" i="17"/>
  <c r="D10580" i="17"/>
  <c r="E10580" i="17"/>
  <c r="F10580" i="17"/>
  <c r="B10581" i="17"/>
  <c r="C10581" i="17"/>
  <c r="D10581" i="17"/>
  <c r="E10581" i="17"/>
  <c r="F10581" i="17"/>
  <c r="B10582" i="17"/>
  <c r="C10582" i="17"/>
  <c r="D10582" i="17"/>
  <c r="E10582" i="17"/>
  <c r="F10582" i="17"/>
  <c r="B10583" i="17"/>
  <c r="C10583" i="17"/>
  <c r="D10583" i="17"/>
  <c r="E10583" i="17"/>
  <c r="F10583" i="17"/>
  <c r="B10584" i="17"/>
  <c r="C10584" i="17"/>
  <c r="D10584" i="17"/>
  <c r="E10584" i="17"/>
  <c r="F10584" i="17"/>
  <c r="B10585" i="17"/>
  <c r="C10585" i="17"/>
  <c r="D10585" i="17"/>
  <c r="E10585" i="17"/>
  <c r="F10585" i="17"/>
  <c r="B10586" i="17"/>
  <c r="C10586" i="17"/>
  <c r="D10586" i="17"/>
  <c r="E10586" i="17"/>
  <c r="F10586" i="17"/>
  <c r="B10587" i="17"/>
  <c r="C10587" i="17"/>
  <c r="D10587" i="17"/>
  <c r="E10587" i="17"/>
  <c r="F10587" i="17"/>
  <c r="B10588" i="17"/>
  <c r="C10588" i="17"/>
  <c r="D10588" i="17"/>
  <c r="E10588" i="17"/>
  <c r="F10588" i="17"/>
  <c r="B10589" i="17"/>
  <c r="C10589" i="17"/>
  <c r="D10589" i="17"/>
  <c r="E10589" i="17"/>
  <c r="F10589" i="17"/>
  <c r="B10590" i="17"/>
  <c r="C10590" i="17"/>
  <c r="D10590" i="17"/>
  <c r="E10590" i="17"/>
  <c r="F10590" i="17"/>
  <c r="B10591" i="17"/>
  <c r="C10591" i="17"/>
  <c r="D10591" i="17"/>
  <c r="E10591" i="17"/>
  <c r="F10591" i="17"/>
  <c r="B10592" i="17"/>
  <c r="C10592" i="17"/>
  <c r="D10592" i="17"/>
  <c r="E10592" i="17"/>
  <c r="F10592" i="17"/>
  <c r="B10593" i="17"/>
  <c r="C10593" i="17"/>
  <c r="D10593" i="17"/>
  <c r="E10593" i="17"/>
  <c r="F10593" i="17"/>
  <c r="B10594" i="17"/>
  <c r="C10594" i="17"/>
  <c r="D10594" i="17"/>
  <c r="E10594" i="17"/>
  <c r="F10594" i="17"/>
  <c r="B10595" i="17"/>
  <c r="C10595" i="17"/>
  <c r="D10595" i="17"/>
  <c r="E10595" i="17"/>
  <c r="F10595" i="17"/>
  <c r="B10596" i="17"/>
  <c r="C10596" i="17"/>
  <c r="D10596" i="17"/>
  <c r="E10596" i="17"/>
  <c r="F10596" i="17"/>
  <c r="B10597" i="17"/>
  <c r="C10597" i="17"/>
  <c r="D10597" i="17"/>
  <c r="E10597" i="17"/>
  <c r="F10597" i="17"/>
  <c r="B10598" i="17"/>
  <c r="C10598" i="17"/>
  <c r="D10598" i="17"/>
  <c r="E10598" i="17"/>
  <c r="F10598" i="17"/>
  <c r="B10599" i="17"/>
  <c r="C10599" i="17"/>
  <c r="D10599" i="17"/>
  <c r="E10599" i="17"/>
  <c r="F10599" i="17"/>
  <c r="B10600" i="17"/>
  <c r="C10600" i="17"/>
  <c r="D10600" i="17"/>
  <c r="E10600" i="17"/>
  <c r="F10600" i="17"/>
  <c r="B10601" i="17"/>
  <c r="C10601" i="17"/>
  <c r="D10601" i="17"/>
  <c r="E10601" i="17"/>
  <c r="F10601" i="17"/>
  <c r="B10602" i="17"/>
  <c r="C10602" i="17"/>
  <c r="D10602" i="17"/>
  <c r="E10602" i="17"/>
  <c r="F10602" i="17"/>
  <c r="B10603" i="17"/>
  <c r="C10603" i="17"/>
  <c r="D10603" i="17"/>
  <c r="E10603" i="17"/>
  <c r="F10603" i="17"/>
  <c r="B10604" i="17"/>
  <c r="C10604" i="17"/>
  <c r="D10604" i="17"/>
  <c r="E10604" i="17"/>
  <c r="F10604" i="17"/>
  <c r="B10605" i="17"/>
  <c r="C10605" i="17"/>
  <c r="D10605" i="17"/>
  <c r="E10605" i="17"/>
  <c r="F10605" i="17"/>
  <c r="B10606" i="17"/>
  <c r="C10606" i="17"/>
  <c r="D10606" i="17"/>
  <c r="E10606" i="17"/>
  <c r="F10606" i="17"/>
  <c r="B10607" i="17"/>
  <c r="C10607" i="17"/>
  <c r="D10607" i="17"/>
  <c r="E10607" i="17"/>
  <c r="F10607" i="17"/>
  <c r="B10608" i="17"/>
  <c r="C10608" i="17"/>
  <c r="D10608" i="17"/>
  <c r="E10608" i="17"/>
  <c r="F10608" i="17"/>
  <c r="B10609" i="17"/>
  <c r="C10609" i="17"/>
  <c r="D10609" i="17"/>
  <c r="E10609" i="17"/>
  <c r="F10609" i="17"/>
  <c r="B10610" i="17"/>
  <c r="C10610" i="17"/>
  <c r="D10610" i="17"/>
  <c r="E10610" i="17"/>
  <c r="F10610" i="17"/>
  <c r="B10611" i="17"/>
  <c r="C10611" i="17"/>
  <c r="D10611" i="17"/>
  <c r="E10611" i="17"/>
  <c r="F10611" i="17"/>
  <c r="B10612" i="17"/>
  <c r="C10612" i="17"/>
  <c r="D10612" i="17"/>
  <c r="E10612" i="17"/>
  <c r="F10612" i="17"/>
  <c r="B10613" i="17"/>
  <c r="C10613" i="17"/>
  <c r="D10613" i="17"/>
  <c r="E10613" i="17"/>
  <c r="F10613" i="17"/>
  <c r="B10614" i="17"/>
  <c r="C10614" i="17"/>
  <c r="D10614" i="17"/>
  <c r="E10614" i="17"/>
  <c r="F10614" i="17"/>
  <c r="B10615" i="17"/>
  <c r="C10615" i="17"/>
  <c r="D10615" i="17"/>
  <c r="E10615" i="17"/>
  <c r="F10615" i="17"/>
  <c r="B10616" i="17"/>
  <c r="C10616" i="17"/>
  <c r="D10616" i="17"/>
  <c r="E10616" i="17"/>
  <c r="F10616" i="17"/>
  <c r="B10617" i="17"/>
  <c r="C10617" i="17"/>
  <c r="D10617" i="17"/>
  <c r="E10617" i="17"/>
  <c r="F10617" i="17"/>
  <c r="B10618" i="17"/>
  <c r="C10618" i="17"/>
  <c r="D10618" i="17"/>
  <c r="E10618" i="17"/>
  <c r="F10618" i="17"/>
  <c r="B10619" i="17"/>
  <c r="C10619" i="17"/>
  <c r="D10619" i="17"/>
  <c r="E10619" i="17"/>
  <c r="F10619" i="17"/>
  <c r="B10620" i="17"/>
  <c r="C10620" i="17"/>
  <c r="D10620" i="17"/>
  <c r="E10620" i="17"/>
  <c r="F10620" i="17"/>
  <c r="B10621" i="17"/>
  <c r="C10621" i="17"/>
  <c r="D10621" i="17"/>
  <c r="E10621" i="17"/>
  <c r="F10621" i="17"/>
  <c r="B10622" i="17"/>
  <c r="C10622" i="17"/>
  <c r="D10622" i="17"/>
  <c r="E10622" i="17"/>
  <c r="F10622" i="17"/>
  <c r="B10623" i="17"/>
  <c r="C10623" i="17"/>
  <c r="D10623" i="17"/>
  <c r="E10623" i="17"/>
  <c r="F10623" i="17"/>
  <c r="B10624" i="17"/>
  <c r="C10624" i="17"/>
  <c r="D10624" i="17"/>
  <c r="E10624" i="17"/>
  <c r="F10624" i="17"/>
  <c r="B10625" i="17"/>
  <c r="C10625" i="17"/>
  <c r="D10625" i="17"/>
  <c r="E10625" i="17"/>
  <c r="F10625" i="17"/>
  <c r="B10626" i="17"/>
  <c r="C10626" i="17"/>
  <c r="D10626" i="17"/>
  <c r="E10626" i="17"/>
  <c r="F10626" i="17"/>
  <c r="B10627" i="17"/>
  <c r="C10627" i="17"/>
  <c r="D10627" i="17"/>
  <c r="E10627" i="17"/>
  <c r="F10627" i="17"/>
  <c r="B10628" i="17"/>
  <c r="C10628" i="17"/>
  <c r="D10628" i="17"/>
  <c r="E10628" i="17"/>
  <c r="F10628" i="17"/>
  <c r="B10629" i="17"/>
  <c r="C10629" i="17"/>
  <c r="D10629" i="17"/>
  <c r="E10629" i="17"/>
  <c r="F10629" i="17"/>
  <c r="B10630" i="17"/>
  <c r="C10630" i="17"/>
  <c r="D10630" i="17"/>
  <c r="E10630" i="17"/>
  <c r="F10630" i="17"/>
  <c r="B10631" i="17"/>
  <c r="C10631" i="17"/>
  <c r="D10631" i="17"/>
  <c r="E10631" i="17"/>
  <c r="F10631" i="17"/>
  <c r="B10632" i="17"/>
  <c r="C10632" i="17"/>
  <c r="D10632" i="17"/>
  <c r="E10632" i="17"/>
  <c r="F10632" i="17"/>
  <c r="B10633" i="17"/>
  <c r="C10633" i="17"/>
  <c r="D10633" i="17"/>
  <c r="E10633" i="17"/>
  <c r="F10633" i="17"/>
  <c r="B10634" i="17"/>
  <c r="C10634" i="17"/>
  <c r="D10634" i="17"/>
  <c r="E10634" i="17"/>
  <c r="F10634" i="17"/>
  <c r="B10635" i="17"/>
  <c r="C10635" i="17"/>
  <c r="D10635" i="17"/>
  <c r="E10635" i="17"/>
  <c r="F10635" i="17"/>
  <c r="B10636" i="17"/>
  <c r="C10636" i="17"/>
  <c r="D10636" i="17"/>
  <c r="E10636" i="17"/>
  <c r="F10636" i="17"/>
  <c r="B10637" i="17"/>
  <c r="C10637" i="17"/>
  <c r="D10637" i="17"/>
  <c r="E10637" i="17"/>
  <c r="F10637" i="17"/>
  <c r="B10638" i="17"/>
  <c r="C10638" i="17"/>
  <c r="D10638" i="17"/>
  <c r="E10638" i="17"/>
  <c r="F10638" i="17"/>
  <c r="B10639" i="17"/>
  <c r="C10639" i="17"/>
  <c r="D10639" i="17"/>
  <c r="E10639" i="17"/>
  <c r="F10639" i="17"/>
  <c r="B10640" i="17"/>
  <c r="C10640" i="17"/>
  <c r="D10640" i="17"/>
  <c r="E10640" i="17"/>
  <c r="F10640" i="17"/>
  <c r="B10641" i="17"/>
  <c r="C10641" i="17"/>
  <c r="D10641" i="17"/>
  <c r="E10641" i="17"/>
  <c r="F10641" i="17"/>
  <c r="B10642" i="17"/>
  <c r="C10642" i="17"/>
  <c r="D10642" i="17"/>
  <c r="E10642" i="17"/>
  <c r="F10642" i="17"/>
  <c r="B10643" i="17"/>
  <c r="C10643" i="17"/>
  <c r="D10643" i="17"/>
  <c r="E10643" i="17"/>
  <c r="F10643" i="17"/>
  <c r="B10644" i="17"/>
  <c r="C10644" i="17"/>
  <c r="D10644" i="17"/>
  <c r="E10644" i="17"/>
  <c r="F10644" i="17"/>
  <c r="B10645" i="17"/>
  <c r="C10645" i="17"/>
  <c r="D10645" i="17"/>
  <c r="E10645" i="17"/>
  <c r="F10645" i="17"/>
  <c r="B10646" i="17"/>
  <c r="C10646" i="17"/>
  <c r="D10646" i="17"/>
  <c r="E10646" i="17"/>
  <c r="F10646" i="17"/>
  <c r="B10647" i="17"/>
  <c r="C10647" i="17"/>
  <c r="D10647" i="17"/>
  <c r="E10647" i="17"/>
  <c r="F10647" i="17"/>
  <c r="B10648" i="17"/>
  <c r="C10648" i="17"/>
  <c r="D10648" i="17"/>
  <c r="E10648" i="17"/>
  <c r="F10648" i="17"/>
  <c r="B10649" i="17"/>
  <c r="C10649" i="17"/>
  <c r="D10649" i="17"/>
  <c r="E10649" i="17"/>
  <c r="F10649" i="17"/>
  <c r="B10650" i="17"/>
  <c r="C10650" i="17"/>
  <c r="D10650" i="17"/>
  <c r="E10650" i="17"/>
  <c r="F10650" i="17"/>
  <c r="B10651" i="17"/>
  <c r="C10651" i="17"/>
  <c r="D10651" i="17"/>
  <c r="E10651" i="17"/>
  <c r="F10651" i="17"/>
  <c r="B10652" i="17"/>
  <c r="C10652" i="17"/>
  <c r="D10652" i="17"/>
  <c r="E10652" i="17"/>
  <c r="F10652" i="17"/>
  <c r="B10653" i="17"/>
  <c r="C10653" i="17"/>
  <c r="D10653" i="17"/>
  <c r="E10653" i="17"/>
  <c r="F10653" i="17"/>
  <c r="B10654" i="17"/>
  <c r="C10654" i="17"/>
  <c r="D10654" i="17"/>
  <c r="E10654" i="17"/>
  <c r="F10654" i="17"/>
  <c r="B10655" i="17"/>
  <c r="C10655" i="17"/>
  <c r="D10655" i="17"/>
  <c r="E10655" i="17"/>
  <c r="F10655" i="17"/>
  <c r="B10656" i="17"/>
  <c r="C10656" i="17"/>
  <c r="D10656" i="17"/>
  <c r="E10656" i="17"/>
  <c r="F10656" i="17"/>
  <c r="B10657" i="17"/>
  <c r="C10657" i="17"/>
  <c r="D10657" i="17"/>
  <c r="E10657" i="17"/>
  <c r="F10657" i="17"/>
  <c r="B10658" i="17"/>
  <c r="C10658" i="17"/>
  <c r="D10658" i="17"/>
  <c r="E10658" i="17"/>
  <c r="F10658" i="17"/>
  <c r="B10659" i="17"/>
  <c r="C10659" i="17"/>
  <c r="D10659" i="17"/>
  <c r="E10659" i="17"/>
  <c r="F10659" i="17"/>
  <c r="B10660" i="17"/>
  <c r="C10660" i="17"/>
  <c r="D10660" i="17"/>
  <c r="E10660" i="17"/>
  <c r="F10660" i="17"/>
  <c r="B10661" i="17"/>
  <c r="C10661" i="17"/>
  <c r="D10661" i="17"/>
  <c r="E10661" i="17"/>
  <c r="F10661" i="17"/>
  <c r="B10662" i="17"/>
  <c r="C10662" i="17"/>
  <c r="D10662" i="17"/>
  <c r="E10662" i="17"/>
  <c r="F10662" i="17"/>
  <c r="B10663" i="17"/>
  <c r="C10663" i="17"/>
  <c r="D10663" i="17"/>
  <c r="E10663" i="17"/>
  <c r="F10663" i="17"/>
  <c r="B10664" i="17"/>
  <c r="C10664" i="17"/>
  <c r="D10664" i="17"/>
  <c r="E10664" i="17"/>
  <c r="F10664" i="17"/>
  <c r="B10665" i="17"/>
  <c r="C10665" i="17"/>
  <c r="D10665" i="17"/>
  <c r="E10665" i="17"/>
  <c r="F10665" i="17"/>
  <c r="B10666" i="17"/>
  <c r="C10666" i="17"/>
  <c r="D10666" i="17"/>
  <c r="E10666" i="17"/>
  <c r="F10666" i="17"/>
  <c r="B10667" i="17"/>
  <c r="C10667" i="17"/>
  <c r="D10667" i="17"/>
  <c r="E10667" i="17"/>
  <c r="F10667" i="17"/>
  <c r="B10668" i="17"/>
  <c r="C10668" i="17"/>
  <c r="D10668" i="17"/>
  <c r="E10668" i="17"/>
  <c r="F10668" i="17"/>
  <c r="B10669" i="17"/>
  <c r="C10669" i="17"/>
  <c r="D10669" i="17"/>
  <c r="E10669" i="17"/>
  <c r="F10669" i="17"/>
  <c r="B10670" i="17"/>
  <c r="C10670" i="17"/>
  <c r="D10670" i="17"/>
  <c r="E10670" i="17"/>
  <c r="F10670" i="17"/>
  <c r="B10671" i="17"/>
  <c r="C10671" i="17"/>
  <c r="D10671" i="17"/>
  <c r="E10671" i="17"/>
  <c r="F10671" i="17"/>
  <c r="B10672" i="17"/>
  <c r="C10672" i="17"/>
  <c r="D10672" i="17"/>
  <c r="E10672" i="17"/>
  <c r="F10672" i="17"/>
  <c r="B10673" i="17"/>
  <c r="C10673" i="17"/>
  <c r="D10673" i="17"/>
  <c r="E10673" i="17"/>
  <c r="F10673" i="17"/>
  <c r="B10674" i="17"/>
  <c r="C10674" i="17"/>
  <c r="D10674" i="17"/>
  <c r="E10674" i="17"/>
  <c r="F10674" i="17"/>
  <c r="B10675" i="17"/>
  <c r="C10675" i="17"/>
  <c r="D10675" i="17"/>
  <c r="E10675" i="17"/>
  <c r="F10675" i="17"/>
  <c r="B10676" i="17"/>
  <c r="C10676" i="17"/>
  <c r="D10676" i="17"/>
  <c r="E10676" i="17"/>
  <c r="F10676" i="17"/>
  <c r="B10677" i="17"/>
  <c r="C10677" i="17"/>
  <c r="D10677" i="17"/>
  <c r="E10677" i="17"/>
  <c r="F10677" i="17"/>
  <c r="B10678" i="17"/>
  <c r="C10678" i="17"/>
  <c r="D10678" i="17"/>
  <c r="E10678" i="17"/>
  <c r="F10678" i="17"/>
  <c r="B10679" i="17"/>
  <c r="C10679" i="17"/>
  <c r="D10679" i="17"/>
  <c r="E10679" i="17"/>
  <c r="F10679" i="17"/>
  <c r="B10680" i="17"/>
  <c r="C10680" i="17"/>
  <c r="D10680" i="17"/>
  <c r="E10680" i="17"/>
  <c r="F10680" i="17"/>
  <c r="B10681" i="17"/>
  <c r="C10681" i="17"/>
  <c r="D10681" i="17"/>
  <c r="E10681" i="17"/>
  <c r="F10681" i="17"/>
  <c r="B10682" i="17"/>
  <c r="C10682" i="17"/>
  <c r="D10682" i="17"/>
  <c r="E10682" i="17"/>
  <c r="F10682" i="17"/>
  <c r="B10683" i="17"/>
  <c r="C10683" i="17"/>
  <c r="D10683" i="17"/>
  <c r="E10683" i="17"/>
  <c r="F10683" i="17"/>
  <c r="B10684" i="17"/>
  <c r="C10684" i="17"/>
  <c r="D10684" i="17"/>
  <c r="E10684" i="17"/>
  <c r="F10684" i="17"/>
  <c r="B10685" i="17"/>
  <c r="C10685" i="17"/>
  <c r="D10685" i="17"/>
  <c r="E10685" i="17"/>
  <c r="F10685" i="17"/>
  <c r="B10686" i="17"/>
  <c r="C10686" i="17"/>
  <c r="D10686" i="17"/>
  <c r="E10686" i="17"/>
  <c r="F10686" i="17"/>
  <c r="B10687" i="17"/>
  <c r="C10687" i="17"/>
  <c r="D10687" i="17"/>
  <c r="E10687" i="17"/>
  <c r="F10687" i="17"/>
  <c r="B10688" i="17"/>
  <c r="C10688" i="17"/>
  <c r="D10688" i="17"/>
  <c r="E10688" i="17"/>
  <c r="F10688" i="17"/>
  <c r="B10689" i="17"/>
  <c r="C10689" i="17"/>
  <c r="D10689" i="17"/>
  <c r="E10689" i="17"/>
  <c r="F10689" i="17"/>
  <c r="B10690" i="17"/>
  <c r="C10690" i="17"/>
  <c r="D10690" i="17"/>
  <c r="E10690" i="17"/>
  <c r="F10690" i="17"/>
  <c r="B10691" i="17"/>
  <c r="C10691" i="17"/>
  <c r="D10691" i="17"/>
  <c r="E10691" i="17"/>
  <c r="F10691" i="17"/>
  <c r="B10692" i="17"/>
  <c r="C10692" i="17"/>
  <c r="D10692" i="17"/>
  <c r="E10692" i="17"/>
  <c r="F10692" i="17"/>
  <c r="B10693" i="17"/>
  <c r="C10693" i="17"/>
  <c r="D10693" i="17"/>
  <c r="E10693" i="17"/>
  <c r="F10693" i="17"/>
  <c r="B10694" i="17"/>
  <c r="C10694" i="17"/>
  <c r="D10694" i="17"/>
  <c r="E10694" i="17"/>
  <c r="F10694" i="17"/>
  <c r="B10695" i="17"/>
  <c r="C10695" i="17"/>
  <c r="D10695" i="17"/>
  <c r="E10695" i="17"/>
  <c r="F10695" i="17"/>
  <c r="B10696" i="17"/>
  <c r="C10696" i="17"/>
  <c r="D10696" i="17"/>
  <c r="E10696" i="17"/>
  <c r="F10696" i="17"/>
  <c r="B10697" i="17"/>
  <c r="C10697" i="17"/>
  <c r="D10697" i="17"/>
  <c r="E10697" i="17"/>
  <c r="F10697" i="17"/>
  <c r="B10698" i="17"/>
  <c r="C10698" i="17"/>
  <c r="D10698" i="17"/>
  <c r="E10698" i="17"/>
  <c r="F10698" i="17"/>
  <c r="B10699" i="17"/>
  <c r="C10699" i="17"/>
  <c r="D10699" i="17"/>
  <c r="E10699" i="17"/>
  <c r="F10699" i="17"/>
  <c r="B10700" i="17"/>
  <c r="C10700" i="17"/>
  <c r="D10700" i="17"/>
  <c r="E10700" i="17"/>
  <c r="F10700" i="17"/>
  <c r="B10701" i="17"/>
  <c r="C10701" i="17"/>
  <c r="D10701" i="17"/>
  <c r="E10701" i="17"/>
  <c r="F10701" i="17"/>
  <c r="B10702" i="17"/>
  <c r="C10702" i="17"/>
  <c r="D10702" i="17"/>
  <c r="E10702" i="17"/>
  <c r="F10702" i="17"/>
  <c r="B10703" i="17"/>
  <c r="C10703" i="17"/>
  <c r="D10703" i="17"/>
  <c r="E10703" i="17"/>
  <c r="F10703" i="17"/>
  <c r="B10704" i="17"/>
  <c r="C10704" i="17"/>
  <c r="D10704" i="17"/>
  <c r="E10704" i="17"/>
  <c r="F10704" i="17"/>
  <c r="B10705" i="17"/>
  <c r="C10705" i="17"/>
  <c r="D10705" i="17"/>
  <c r="E10705" i="17"/>
  <c r="F10705" i="17"/>
  <c r="B10706" i="17"/>
  <c r="C10706" i="17"/>
  <c r="D10706" i="17"/>
  <c r="E10706" i="17"/>
  <c r="F10706" i="17"/>
  <c r="B10707" i="17"/>
  <c r="C10707" i="17"/>
  <c r="D10707" i="17"/>
  <c r="E10707" i="17"/>
  <c r="F10707" i="17"/>
  <c r="B10708" i="17"/>
  <c r="C10708" i="17"/>
  <c r="D10708" i="17"/>
  <c r="E10708" i="17"/>
  <c r="F10708" i="17"/>
  <c r="B10709" i="17"/>
  <c r="C10709" i="17"/>
  <c r="D10709" i="17"/>
  <c r="E10709" i="17"/>
  <c r="F10709" i="17"/>
  <c r="B10710" i="17"/>
  <c r="C10710" i="17"/>
  <c r="D10710" i="17"/>
  <c r="E10710" i="17"/>
  <c r="F10710" i="17"/>
  <c r="B10711" i="17"/>
  <c r="C10711" i="17"/>
  <c r="D10711" i="17"/>
  <c r="E10711" i="17"/>
  <c r="F10711" i="17"/>
  <c r="B10712" i="17"/>
  <c r="C10712" i="17"/>
  <c r="D10712" i="17"/>
  <c r="E10712" i="17"/>
  <c r="F10712" i="17"/>
  <c r="B10713" i="17"/>
  <c r="C10713" i="17"/>
  <c r="D10713" i="17"/>
  <c r="E10713" i="17"/>
  <c r="F10713" i="17"/>
  <c r="B10714" i="17"/>
  <c r="C10714" i="17"/>
  <c r="D10714" i="17"/>
  <c r="E10714" i="17"/>
  <c r="F10714" i="17"/>
  <c r="B10715" i="17"/>
  <c r="C10715" i="17"/>
  <c r="D10715" i="17"/>
  <c r="E10715" i="17"/>
  <c r="F10715" i="17"/>
  <c r="B10716" i="17"/>
  <c r="C10716" i="17"/>
  <c r="D10716" i="17"/>
  <c r="E10716" i="17"/>
  <c r="F10716" i="17"/>
  <c r="B10717" i="17"/>
  <c r="C10717" i="17"/>
  <c r="D10717" i="17"/>
  <c r="E10717" i="17"/>
  <c r="F10717" i="17"/>
  <c r="B10718" i="17"/>
  <c r="C10718" i="17"/>
  <c r="D10718" i="17"/>
  <c r="E10718" i="17"/>
  <c r="F10718" i="17"/>
  <c r="B10719" i="17"/>
  <c r="C10719" i="17"/>
  <c r="D10719" i="17"/>
  <c r="E10719" i="17"/>
  <c r="F10719" i="17"/>
  <c r="B10720" i="17"/>
  <c r="C10720" i="17"/>
  <c r="D10720" i="17"/>
  <c r="E10720" i="17"/>
  <c r="F10720" i="17"/>
  <c r="B10721" i="17"/>
  <c r="C10721" i="17"/>
  <c r="D10721" i="17"/>
  <c r="E10721" i="17"/>
  <c r="F10721" i="17"/>
  <c r="B10722" i="17"/>
  <c r="C10722" i="17"/>
  <c r="D10722" i="17"/>
  <c r="E10722" i="17"/>
  <c r="F10722" i="17"/>
  <c r="B10723" i="17"/>
  <c r="C10723" i="17"/>
  <c r="D10723" i="17"/>
  <c r="E10723" i="17"/>
  <c r="F10723" i="17"/>
  <c r="B10724" i="17"/>
  <c r="C10724" i="17"/>
  <c r="D10724" i="17"/>
  <c r="E10724" i="17"/>
  <c r="F10724" i="17"/>
  <c r="B10725" i="17"/>
  <c r="C10725" i="17"/>
  <c r="D10725" i="17"/>
  <c r="E10725" i="17"/>
  <c r="F10725" i="17"/>
  <c r="B10726" i="17"/>
  <c r="C10726" i="17"/>
  <c r="D10726" i="17"/>
  <c r="E10726" i="17"/>
  <c r="F10726" i="17"/>
  <c r="B10727" i="17"/>
  <c r="C10727" i="17"/>
  <c r="D10727" i="17"/>
  <c r="E10727" i="17"/>
  <c r="F10727" i="17"/>
  <c r="B10728" i="17"/>
  <c r="C10728" i="17"/>
  <c r="D10728" i="17"/>
  <c r="E10728" i="17"/>
  <c r="F10728" i="17"/>
  <c r="B10729" i="17"/>
  <c r="C10729" i="17"/>
  <c r="D10729" i="17"/>
  <c r="E10729" i="17"/>
  <c r="F10729" i="17"/>
  <c r="B10730" i="17"/>
  <c r="C10730" i="17"/>
  <c r="D10730" i="17"/>
  <c r="E10730" i="17"/>
  <c r="F10730" i="17"/>
  <c r="B10731" i="17"/>
  <c r="C10731" i="17"/>
  <c r="D10731" i="17"/>
  <c r="E10731" i="17"/>
  <c r="F10731" i="17"/>
  <c r="B10732" i="17"/>
  <c r="C10732" i="17"/>
  <c r="D10732" i="17"/>
  <c r="E10732" i="17"/>
  <c r="F10732" i="17"/>
  <c r="B10733" i="17"/>
  <c r="C10733" i="17"/>
  <c r="D10733" i="17"/>
  <c r="E10733" i="17"/>
  <c r="F10733" i="17"/>
  <c r="B10734" i="17"/>
  <c r="C10734" i="17"/>
  <c r="D10734" i="17"/>
  <c r="E10734" i="17"/>
  <c r="F10734" i="17"/>
  <c r="B10735" i="17"/>
  <c r="C10735" i="17"/>
  <c r="D10735" i="17"/>
  <c r="E10735" i="17"/>
  <c r="F10735" i="17"/>
  <c r="B10736" i="17"/>
  <c r="C10736" i="17"/>
  <c r="D10736" i="17"/>
  <c r="E10736" i="17"/>
  <c r="F10736" i="17"/>
  <c r="B10737" i="17"/>
  <c r="C10737" i="17"/>
  <c r="D10737" i="17"/>
  <c r="E10737" i="17"/>
  <c r="F10737" i="17"/>
  <c r="B10738" i="17"/>
  <c r="C10738" i="17"/>
  <c r="D10738" i="17"/>
  <c r="E10738" i="17"/>
  <c r="F10738" i="17"/>
  <c r="B10739" i="17"/>
  <c r="C10739" i="17"/>
  <c r="D10739" i="17"/>
  <c r="E10739" i="17"/>
  <c r="F10739" i="17"/>
  <c r="B10740" i="17"/>
  <c r="C10740" i="17"/>
  <c r="D10740" i="17"/>
  <c r="E10740" i="17"/>
  <c r="F10740" i="17"/>
  <c r="B10741" i="17"/>
  <c r="C10741" i="17"/>
  <c r="D10741" i="17"/>
  <c r="E10741" i="17"/>
  <c r="F10741" i="17"/>
  <c r="B10742" i="17"/>
  <c r="C10742" i="17"/>
  <c r="D10742" i="17"/>
  <c r="E10742" i="17"/>
  <c r="F10742" i="17"/>
  <c r="B10743" i="17"/>
  <c r="C10743" i="17"/>
  <c r="D10743" i="17"/>
  <c r="E10743" i="17"/>
  <c r="F10743" i="17"/>
  <c r="B10744" i="17"/>
  <c r="C10744" i="17"/>
  <c r="D10744" i="17"/>
  <c r="E10744" i="17"/>
  <c r="F10744" i="17"/>
  <c r="B10745" i="17"/>
  <c r="C10745" i="17"/>
  <c r="D10745" i="17"/>
  <c r="E10745" i="17"/>
  <c r="F10745" i="17"/>
  <c r="B10746" i="17"/>
  <c r="C10746" i="17"/>
  <c r="D10746" i="17"/>
  <c r="E10746" i="17"/>
  <c r="F10746" i="17"/>
  <c r="B10747" i="17"/>
  <c r="C10747" i="17"/>
  <c r="D10747" i="17"/>
  <c r="E10747" i="17"/>
  <c r="F10747" i="17"/>
  <c r="B10748" i="17"/>
  <c r="C10748" i="17"/>
  <c r="D10748" i="17"/>
  <c r="E10748" i="17"/>
  <c r="F10748" i="17"/>
  <c r="B10749" i="17"/>
  <c r="C10749" i="17"/>
  <c r="D10749" i="17"/>
  <c r="E10749" i="17"/>
  <c r="F10749" i="17"/>
  <c r="B10750" i="17"/>
  <c r="C10750" i="17"/>
  <c r="D10750" i="17"/>
  <c r="E10750" i="17"/>
  <c r="F10750" i="17"/>
  <c r="B10751" i="17"/>
  <c r="C10751" i="17"/>
  <c r="D10751" i="17"/>
  <c r="E10751" i="17"/>
  <c r="F10751" i="17"/>
  <c r="B10752" i="17"/>
  <c r="C10752" i="17"/>
  <c r="D10752" i="17"/>
  <c r="E10752" i="17"/>
  <c r="F10752" i="17"/>
  <c r="B10753" i="17"/>
  <c r="C10753" i="17"/>
  <c r="D10753" i="17"/>
  <c r="E10753" i="17"/>
  <c r="F10753" i="17"/>
  <c r="B10754" i="17"/>
  <c r="C10754" i="17"/>
  <c r="D10754" i="17"/>
  <c r="E10754" i="17"/>
  <c r="F10754" i="17"/>
  <c r="B10755" i="17"/>
  <c r="C10755" i="17"/>
  <c r="D10755" i="17"/>
  <c r="E10755" i="17"/>
  <c r="F10755" i="17"/>
  <c r="B10756" i="17"/>
  <c r="C10756" i="17"/>
  <c r="D10756" i="17"/>
  <c r="E10756" i="17"/>
  <c r="F10756" i="17"/>
  <c r="B10757" i="17"/>
  <c r="C10757" i="17"/>
  <c r="D10757" i="17"/>
  <c r="E10757" i="17"/>
  <c r="F10757" i="17"/>
  <c r="B10758" i="17"/>
  <c r="C10758" i="17"/>
  <c r="D10758" i="17"/>
  <c r="E10758" i="17"/>
  <c r="F10758" i="17"/>
  <c r="B10759" i="17"/>
  <c r="C10759" i="17"/>
  <c r="D10759" i="17"/>
  <c r="E10759" i="17"/>
  <c r="F10759" i="17"/>
  <c r="B10760" i="17"/>
  <c r="C10760" i="17"/>
  <c r="D10760" i="17"/>
  <c r="E10760" i="17"/>
  <c r="F10760" i="17"/>
  <c r="B10761" i="17"/>
  <c r="C10761" i="17"/>
  <c r="D10761" i="17"/>
  <c r="E10761" i="17"/>
  <c r="F10761" i="17"/>
  <c r="B10762" i="17"/>
  <c r="C10762" i="17"/>
  <c r="D10762" i="17"/>
  <c r="E10762" i="17"/>
  <c r="F10762" i="17"/>
  <c r="B10763" i="17"/>
  <c r="C10763" i="17"/>
  <c r="D10763" i="17"/>
  <c r="E10763" i="17"/>
  <c r="F10763" i="17"/>
  <c r="B10764" i="17"/>
  <c r="C10764" i="17"/>
  <c r="D10764" i="17"/>
  <c r="E10764" i="17"/>
  <c r="F10764" i="17"/>
  <c r="B10765" i="17"/>
  <c r="C10765" i="17"/>
  <c r="D10765" i="17"/>
  <c r="E10765" i="17"/>
  <c r="F10765" i="17"/>
  <c r="B10766" i="17"/>
  <c r="C10766" i="17"/>
  <c r="D10766" i="17"/>
  <c r="E10766" i="17"/>
  <c r="F10766" i="17"/>
  <c r="B10767" i="17"/>
  <c r="C10767" i="17"/>
  <c r="D10767" i="17"/>
  <c r="E10767" i="17"/>
  <c r="F10767" i="17"/>
  <c r="B10768" i="17"/>
  <c r="C10768" i="17"/>
  <c r="D10768" i="17"/>
  <c r="E10768" i="17"/>
  <c r="F10768" i="17"/>
  <c r="B10769" i="17"/>
  <c r="C10769" i="17"/>
  <c r="D10769" i="17"/>
  <c r="E10769" i="17"/>
  <c r="F10769" i="17"/>
  <c r="B10770" i="17"/>
  <c r="C10770" i="17"/>
  <c r="D10770" i="17"/>
  <c r="E10770" i="17"/>
  <c r="F10770" i="17"/>
  <c r="B10771" i="17"/>
  <c r="C10771" i="17"/>
  <c r="D10771" i="17"/>
  <c r="E10771" i="17"/>
  <c r="F10771" i="17"/>
  <c r="B10772" i="17"/>
  <c r="C10772" i="17"/>
  <c r="D10772" i="17"/>
  <c r="E10772" i="17"/>
  <c r="F10772" i="17"/>
  <c r="B10773" i="17"/>
  <c r="C10773" i="17"/>
  <c r="D10773" i="17"/>
  <c r="E10773" i="17"/>
  <c r="F10773" i="17"/>
  <c r="B10774" i="17"/>
  <c r="C10774" i="17"/>
  <c r="D10774" i="17"/>
  <c r="E10774" i="17"/>
  <c r="F10774" i="17"/>
  <c r="B10775" i="17"/>
  <c r="C10775" i="17"/>
  <c r="D10775" i="17"/>
  <c r="E10775" i="17"/>
  <c r="F10775" i="17"/>
  <c r="B10776" i="17"/>
  <c r="C10776" i="17"/>
  <c r="D10776" i="17"/>
  <c r="E10776" i="17"/>
  <c r="F10776" i="17"/>
  <c r="B10777" i="17"/>
  <c r="C10777" i="17"/>
  <c r="D10777" i="17"/>
  <c r="E10777" i="17"/>
  <c r="F10777" i="17"/>
  <c r="B10778" i="17"/>
  <c r="C10778" i="17"/>
  <c r="D10778" i="17"/>
  <c r="E10778" i="17"/>
  <c r="F10778" i="17"/>
  <c r="B10779" i="17"/>
  <c r="C10779" i="17"/>
  <c r="D10779" i="17"/>
  <c r="E10779" i="17"/>
  <c r="F10779" i="17"/>
  <c r="B10780" i="17"/>
  <c r="C10780" i="17"/>
  <c r="D10780" i="17"/>
  <c r="E10780" i="17"/>
  <c r="F10780" i="17"/>
  <c r="B10781" i="17"/>
  <c r="C10781" i="17"/>
  <c r="D10781" i="17"/>
  <c r="E10781" i="17"/>
  <c r="F10781" i="17"/>
  <c r="B10782" i="17"/>
  <c r="C10782" i="17"/>
  <c r="D10782" i="17"/>
  <c r="E10782" i="17"/>
  <c r="F10782" i="17"/>
  <c r="B10783" i="17"/>
  <c r="C10783" i="17"/>
  <c r="D10783" i="17"/>
  <c r="E10783" i="17"/>
  <c r="F10783" i="17"/>
  <c r="B10784" i="17"/>
  <c r="C10784" i="17"/>
  <c r="D10784" i="17"/>
  <c r="E10784" i="17"/>
  <c r="F10784" i="17"/>
  <c r="B10785" i="17"/>
  <c r="C10785" i="17"/>
  <c r="D10785" i="17"/>
  <c r="E10785" i="17"/>
  <c r="F10785" i="17"/>
  <c r="B10786" i="17"/>
  <c r="C10786" i="17"/>
  <c r="D10786" i="17"/>
  <c r="E10786" i="17"/>
  <c r="F10786" i="17"/>
  <c r="B10787" i="17"/>
  <c r="C10787" i="17"/>
  <c r="D10787" i="17"/>
  <c r="E10787" i="17"/>
  <c r="F10787" i="17"/>
  <c r="B10788" i="17"/>
  <c r="C10788" i="17"/>
  <c r="D10788" i="17"/>
  <c r="E10788" i="17"/>
  <c r="F10788" i="17"/>
  <c r="B10789" i="17"/>
  <c r="C10789" i="17"/>
  <c r="D10789" i="17"/>
  <c r="E10789" i="17"/>
  <c r="F10789" i="17"/>
  <c r="B10790" i="17"/>
  <c r="C10790" i="17"/>
  <c r="D10790" i="17"/>
  <c r="E10790" i="17"/>
  <c r="F10790" i="17"/>
  <c r="B10791" i="17"/>
  <c r="C10791" i="17"/>
  <c r="D10791" i="17"/>
  <c r="E10791" i="17"/>
  <c r="F10791" i="17"/>
  <c r="B10792" i="17"/>
  <c r="C10792" i="17"/>
  <c r="D10792" i="17"/>
  <c r="E10792" i="17"/>
  <c r="F10792" i="17"/>
  <c r="B10793" i="17"/>
  <c r="C10793" i="17"/>
  <c r="D10793" i="17"/>
  <c r="E10793" i="17"/>
  <c r="F10793" i="17"/>
  <c r="B10794" i="17"/>
  <c r="C10794" i="17"/>
  <c r="D10794" i="17"/>
  <c r="E10794" i="17"/>
  <c r="F10794" i="17"/>
  <c r="B10795" i="17"/>
  <c r="C10795" i="17"/>
  <c r="D10795" i="17"/>
  <c r="E10795" i="17"/>
  <c r="F10795" i="17"/>
  <c r="B10796" i="17"/>
  <c r="C10796" i="17"/>
  <c r="D10796" i="17"/>
  <c r="E10796" i="17"/>
  <c r="F10796" i="17"/>
  <c r="B10797" i="17"/>
  <c r="C10797" i="17"/>
  <c r="D10797" i="17"/>
  <c r="E10797" i="17"/>
  <c r="F10797" i="17"/>
  <c r="B10798" i="17"/>
  <c r="C10798" i="17"/>
  <c r="D10798" i="17"/>
  <c r="E10798" i="17"/>
  <c r="F10798" i="17"/>
  <c r="B10799" i="17"/>
  <c r="C10799" i="17"/>
  <c r="D10799" i="17"/>
  <c r="E10799" i="17"/>
  <c r="F10799" i="17"/>
  <c r="B10800" i="17"/>
  <c r="C10800" i="17"/>
  <c r="D10800" i="17"/>
  <c r="E10800" i="17"/>
  <c r="F10800" i="17"/>
  <c r="B10801" i="17"/>
  <c r="C10801" i="17"/>
  <c r="D10801" i="17"/>
  <c r="E10801" i="17"/>
  <c r="F10801" i="17"/>
  <c r="B10802" i="17"/>
  <c r="C10802" i="17"/>
  <c r="D10802" i="17"/>
  <c r="E10802" i="17"/>
  <c r="F10802" i="17"/>
  <c r="B10803" i="17"/>
  <c r="C10803" i="17"/>
  <c r="D10803" i="17"/>
  <c r="E10803" i="17"/>
  <c r="F10803" i="17"/>
  <c r="B10804" i="17"/>
  <c r="C10804" i="17"/>
  <c r="D10804" i="17"/>
  <c r="E10804" i="17"/>
  <c r="F10804" i="17"/>
  <c r="B10805" i="17"/>
  <c r="C10805" i="17"/>
  <c r="D10805" i="17"/>
  <c r="E10805" i="17"/>
  <c r="F10805" i="17"/>
  <c r="B10806" i="17"/>
  <c r="C10806" i="17"/>
  <c r="D10806" i="17"/>
  <c r="E10806" i="17"/>
  <c r="F10806" i="17"/>
  <c r="B10807" i="17"/>
  <c r="C10807" i="17"/>
  <c r="D10807" i="17"/>
  <c r="E10807" i="17"/>
  <c r="F10807" i="17"/>
  <c r="B10808" i="17"/>
  <c r="C10808" i="17"/>
  <c r="D10808" i="17"/>
  <c r="E10808" i="17"/>
  <c r="F10808" i="17"/>
  <c r="B10809" i="17"/>
  <c r="C10809" i="17"/>
  <c r="D10809" i="17"/>
  <c r="E10809" i="17"/>
  <c r="F10809" i="17"/>
  <c r="B10810" i="17"/>
  <c r="C10810" i="17"/>
  <c r="D10810" i="17"/>
  <c r="E10810" i="17"/>
  <c r="F10810" i="17"/>
  <c r="B10811" i="17"/>
  <c r="C10811" i="17"/>
  <c r="D10811" i="17"/>
  <c r="E10811" i="17"/>
  <c r="F10811" i="17"/>
  <c r="B10812" i="17"/>
  <c r="C10812" i="17"/>
  <c r="D10812" i="17"/>
  <c r="E10812" i="17"/>
  <c r="F10812" i="17"/>
  <c r="B10813" i="17"/>
  <c r="C10813" i="17"/>
  <c r="D10813" i="17"/>
  <c r="E10813" i="17"/>
  <c r="F10813" i="17"/>
  <c r="B10814" i="17"/>
  <c r="C10814" i="17"/>
  <c r="D10814" i="17"/>
  <c r="E10814" i="17"/>
  <c r="F10814" i="17"/>
  <c r="B10815" i="17"/>
  <c r="C10815" i="17"/>
  <c r="D10815" i="17"/>
  <c r="E10815" i="17"/>
  <c r="F10815" i="17"/>
  <c r="B10816" i="17"/>
  <c r="C10816" i="17"/>
  <c r="D10816" i="17"/>
  <c r="E10816" i="17"/>
  <c r="F10816" i="17"/>
  <c r="B10817" i="17"/>
  <c r="C10817" i="17"/>
  <c r="D10817" i="17"/>
  <c r="E10817" i="17"/>
  <c r="F10817" i="17"/>
  <c r="B10818" i="17"/>
  <c r="C10818" i="17"/>
  <c r="D10818" i="17"/>
  <c r="E10818" i="17"/>
  <c r="F10818" i="17"/>
  <c r="B10819" i="17"/>
  <c r="C10819" i="17"/>
  <c r="D10819" i="17"/>
  <c r="E10819" i="17"/>
  <c r="F10819" i="17"/>
  <c r="B10820" i="17"/>
  <c r="C10820" i="17"/>
  <c r="D10820" i="17"/>
  <c r="E10820" i="17"/>
  <c r="F10820" i="17"/>
  <c r="B10821" i="17"/>
  <c r="C10821" i="17"/>
  <c r="D10821" i="17"/>
  <c r="E10821" i="17"/>
  <c r="F10821" i="17"/>
  <c r="B10822" i="17"/>
  <c r="C10822" i="17"/>
  <c r="D10822" i="17"/>
  <c r="E10822" i="17"/>
  <c r="F10822" i="17"/>
  <c r="B10823" i="17"/>
  <c r="C10823" i="17"/>
  <c r="D10823" i="17"/>
  <c r="E10823" i="17"/>
  <c r="F10823" i="17"/>
  <c r="B10824" i="17"/>
  <c r="C10824" i="17"/>
  <c r="D10824" i="17"/>
  <c r="E10824" i="17"/>
  <c r="F10824" i="17"/>
  <c r="B10825" i="17"/>
  <c r="C10825" i="17"/>
  <c r="D10825" i="17"/>
  <c r="E10825" i="17"/>
  <c r="F10825" i="17"/>
  <c r="B10826" i="17"/>
  <c r="C10826" i="17"/>
  <c r="D10826" i="17"/>
  <c r="E10826" i="17"/>
  <c r="F10826" i="17"/>
  <c r="B10827" i="17"/>
  <c r="C10827" i="17"/>
  <c r="D10827" i="17"/>
  <c r="E10827" i="17"/>
  <c r="F10827" i="17"/>
  <c r="B10828" i="17"/>
  <c r="C10828" i="17"/>
  <c r="D10828" i="17"/>
  <c r="E10828" i="17"/>
  <c r="F10828" i="17"/>
  <c r="B10829" i="17"/>
  <c r="C10829" i="17"/>
  <c r="D10829" i="17"/>
  <c r="E10829" i="17"/>
  <c r="F10829" i="17"/>
  <c r="B10830" i="17"/>
  <c r="C10830" i="17"/>
  <c r="D10830" i="17"/>
  <c r="E10830" i="17"/>
  <c r="F10830" i="17"/>
  <c r="B10831" i="17"/>
  <c r="C10831" i="17"/>
  <c r="D10831" i="17"/>
  <c r="E10831" i="17"/>
  <c r="F10831" i="17"/>
  <c r="B10832" i="17"/>
  <c r="C10832" i="17"/>
  <c r="D10832" i="17"/>
  <c r="E10832" i="17"/>
  <c r="F10832" i="17"/>
  <c r="B10833" i="17"/>
  <c r="C10833" i="17"/>
  <c r="D10833" i="17"/>
  <c r="E10833" i="17"/>
  <c r="F10833" i="17"/>
  <c r="B10834" i="17"/>
  <c r="C10834" i="17"/>
  <c r="D10834" i="17"/>
  <c r="E10834" i="17"/>
  <c r="F10834" i="17"/>
  <c r="B10835" i="17"/>
  <c r="C10835" i="17"/>
  <c r="D10835" i="17"/>
  <c r="E10835" i="17"/>
  <c r="F10835" i="17"/>
  <c r="B10836" i="17"/>
  <c r="C10836" i="17"/>
  <c r="D10836" i="17"/>
  <c r="E10836" i="17"/>
  <c r="F10836" i="17"/>
  <c r="B10837" i="17"/>
  <c r="C10837" i="17"/>
  <c r="D10837" i="17"/>
  <c r="E10837" i="17"/>
  <c r="F10837" i="17"/>
  <c r="B10838" i="17"/>
  <c r="C10838" i="17"/>
  <c r="D10838" i="17"/>
  <c r="E10838" i="17"/>
  <c r="F10838" i="17"/>
  <c r="B10839" i="17"/>
  <c r="C10839" i="17"/>
  <c r="D10839" i="17"/>
  <c r="E10839" i="17"/>
  <c r="F10839" i="17"/>
  <c r="B10840" i="17"/>
  <c r="C10840" i="17"/>
  <c r="D10840" i="17"/>
  <c r="E10840" i="17"/>
  <c r="F10840" i="17"/>
  <c r="B10841" i="17"/>
  <c r="C10841" i="17"/>
  <c r="D10841" i="17"/>
  <c r="E10841" i="17"/>
  <c r="F10841" i="17"/>
  <c r="B10842" i="17"/>
  <c r="C10842" i="17"/>
  <c r="D10842" i="17"/>
  <c r="E10842" i="17"/>
  <c r="F10842" i="17"/>
  <c r="B10843" i="17"/>
  <c r="C10843" i="17"/>
  <c r="D10843" i="17"/>
  <c r="E10843" i="17"/>
  <c r="F10843" i="17"/>
  <c r="B10844" i="17"/>
  <c r="C10844" i="17"/>
  <c r="D10844" i="17"/>
  <c r="E10844" i="17"/>
  <c r="F10844" i="17"/>
  <c r="B10845" i="17"/>
  <c r="C10845" i="17"/>
  <c r="D10845" i="17"/>
  <c r="E10845" i="17"/>
  <c r="F10845" i="17"/>
  <c r="B10846" i="17"/>
  <c r="C10846" i="17"/>
  <c r="D10846" i="17"/>
  <c r="E10846" i="17"/>
  <c r="F10846" i="17"/>
  <c r="B10847" i="17"/>
  <c r="C10847" i="17"/>
  <c r="D10847" i="17"/>
  <c r="E10847" i="17"/>
  <c r="F10847" i="17"/>
  <c r="B10848" i="17"/>
  <c r="C10848" i="17"/>
  <c r="D10848" i="17"/>
  <c r="E10848" i="17"/>
  <c r="F10848" i="17"/>
  <c r="B10849" i="17"/>
  <c r="C10849" i="17"/>
  <c r="D10849" i="17"/>
  <c r="E10849" i="17"/>
  <c r="F10849" i="17"/>
  <c r="B10850" i="17"/>
  <c r="C10850" i="17"/>
  <c r="D10850" i="17"/>
  <c r="E10850" i="17"/>
  <c r="F10850" i="17"/>
  <c r="B10851" i="17"/>
  <c r="C10851" i="17"/>
  <c r="D10851" i="17"/>
  <c r="E10851" i="17"/>
  <c r="F10851" i="17"/>
  <c r="B10852" i="17"/>
  <c r="C10852" i="17"/>
  <c r="D10852" i="17"/>
  <c r="E10852" i="17"/>
  <c r="F10852" i="17"/>
  <c r="B10853" i="17"/>
  <c r="C10853" i="17"/>
  <c r="D10853" i="17"/>
  <c r="E10853" i="17"/>
  <c r="F10853" i="17"/>
  <c r="B10854" i="17"/>
  <c r="C10854" i="17"/>
  <c r="D10854" i="17"/>
  <c r="E10854" i="17"/>
  <c r="F10854" i="17"/>
  <c r="B10855" i="17"/>
  <c r="C10855" i="17"/>
  <c r="D10855" i="17"/>
  <c r="E10855" i="17"/>
  <c r="F10855" i="17"/>
  <c r="B10856" i="17"/>
  <c r="C10856" i="17"/>
  <c r="D10856" i="17"/>
  <c r="E10856" i="17"/>
  <c r="F10856" i="17"/>
  <c r="B10857" i="17"/>
  <c r="C10857" i="17"/>
  <c r="D10857" i="17"/>
  <c r="E10857" i="17"/>
  <c r="F10857" i="17"/>
  <c r="B10858" i="17"/>
  <c r="C10858" i="17"/>
  <c r="D10858" i="17"/>
  <c r="E10858" i="17"/>
  <c r="F10858" i="17"/>
  <c r="B10859" i="17"/>
  <c r="C10859" i="17"/>
  <c r="D10859" i="17"/>
  <c r="E10859" i="17"/>
  <c r="F10859" i="17"/>
  <c r="B10860" i="17"/>
  <c r="C10860" i="17"/>
  <c r="D10860" i="17"/>
  <c r="E10860" i="17"/>
  <c r="F10860" i="17"/>
  <c r="B10861" i="17"/>
  <c r="C10861" i="17"/>
  <c r="D10861" i="17"/>
  <c r="E10861" i="17"/>
  <c r="F10861" i="17"/>
  <c r="B10862" i="17"/>
  <c r="C10862" i="17"/>
  <c r="D10862" i="17"/>
  <c r="E10862" i="17"/>
  <c r="F10862" i="17"/>
  <c r="B10863" i="17"/>
  <c r="C10863" i="17"/>
  <c r="D10863" i="17"/>
  <c r="E10863" i="17"/>
  <c r="F10863" i="17"/>
  <c r="B10864" i="17"/>
  <c r="C10864" i="17"/>
  <c r="D10864" i="17"/>
  <c r="E10864" i="17"/>
  <c r="F10864" i="17"/>
  <c r="B10865" i="17"/>
  <c r="C10865" i="17"/>
  <c r="D10865" i="17"/>
  <c r="E10865" i="17"/>
  <c r="F10865" i="17"/>
  <c r="B10866" i="17"/>
  <c r="C10866" i="17"/>
  <c r="D10866" i="17"/>
  <c r="E10866" i="17"/>
  <c r="F10866" i="17"/>
  <c r="B10867" i="17"/>
  <c r="C10867" i="17"/>
  <c r="D10867" i="17"/>
  <c r="E10867" i="17"/>
  <c r="F10867" i="17"/>
  <c r="B10868" i="17"/>
  <c r="C10868" i="17"/>
  <c r="D10868" i="17"/>
  <c r="E10868" i="17"/>
  <c r="F10868" i="17"/>
  <c r="B10869" i="17"/>
  <c r="C10869" i="17"/>
  <c r="D10869" i="17"/>
  <c r="E10869" i="17"/>
  <c r="F10869" i="17"/>
  <c r="B10870" i="17"/>
  <c r="C10870" i="17"/>
  <c r="D10870" i="17"/>
  <c r="E10870" i="17"/>
  <c r="F10870" i="17"/>
  <c r="B10871" i="17"/>
  <c r="C10871" i="17"/>
  <c r="D10871" i="17"/>
  <c r="E10871" i="17"/>
  <c r="F10871" i="17"/>
  <c r="B10872" i="17"/>
  <c r="C10872" i="17"/>
  <c r="D10872" i="17"/>
  <c r="E10872" i="17"/>
  <c r="F10872" i="17"/>
  <c r="B10873" i="17"/>
  <c r="C10873" i="17"/>
  <c r="D10873" i="17"/>
  <c r="E10873" i="17"/>
  <c r="F10873" i="17"/>
  <c r="B10874" i="17"/>
  <c r="C10874" i="17"/>
  <c r="D10874" i="17"/>
  <c r="E10874" i="17"/>
  <c r="F10874" i="17"/>
  <c r="B10875" i="17"/>
  <c r="C10875" i="17"/>
  <c r="D10875" i="17"/>
  <c r="E10875" i="17"/>
  <c r="F10875" i="17"/>
  <c r="B10876" i="17"/>
  <c r="C10876" i="17"/>
  <c r="D10876" i="17"/>
  <c r="E10876" i="17"/>
  <c r="F10876" i="17"/>
  <c r="B10877" i="17"/>
  <c r="C10877" i="17"/>
  <c r="D10877" i="17"/>
  <c r="E10877" i="17"/>
  <c r="F10877" i="17"/>
  <c r="B10878" i="17"/>
  <c r="C10878" i="17"/>
  <c r="D10878" i="17"/>
  <c r="E10878" i="17"/>
  <c r="F10878" i="17"/>
  <c r="B10879" i="17"/>
  <c r="C10879" i="17"/>
  <c r="D10879" i="17"/>
  <c r="E10879" i="17"/>
  <c r="F10879" i="17"/>
  <c r="B10880" i="17"/>
  <c r="C10880" i="17"/>
  <c r="D10880" i="17"/>
  <c r="E10880" i="17"/>
  <c r="F10880" i="17"/>
  <c r="B10881" i="17"/>
  <c r="C10881" i="17"/>
  <c r="D10881" i="17"/>
  <c r="E10881" i="17"/>
  <c r="F10881" i="17"/>
  <c r="B10882" i="17"/>
  <c r="C10882" i="17"/>
  <c r="D10882" i="17"/>
  <c r="E10882" i="17"/>
  <c r="F10882" i="17"/>
  <c r="B10883" i="17"/>
  <c r="C10883" i="17"/>
  <c r="D10883" i="17"/>
  <c r="E10883" i="17"/>
  <c r="F10883" i="17"/>
  <c r="B10884" i="17"/>
  <c r="C10884" i="17"/>
  <c r="D10884" i="17"/>
  <c r="E10884" i="17"/>
  <c r="F10884" i="17"/>
  <c r="B10885" i="17"/>
  <c r="C10885" i="17"/>
  <c r="D10885" i="17"/>
  <c r="E10885" i="17"/>
  <c r="F10885" i="17"/>
  <c r="B10886" i="17"/>
  <c r="C10886" i="17"/>
  <c r="D10886" i="17"/>
  <c r="E10886" i="17"/>
  <c r="F10886" i="17"/>
  <c r="B10887" i="17"/>
  <c r="C10887" i="17"/>
  <c r="D10887" i="17"/>
  <c r="E10887" i="17"/>
  <c r="F10887" i="17"/>
  <c r="B10888" i="17"/>
  <c r="C10888" i="17"/>
  <c r="D10888" i="17"/>
  <c r="E10888" i="17"/>
  <c r="F10888" i="17"/>
  <c r="B10889" i="17"/>
  <c r="C10889" i="17"/>
  <c r="D10889" i="17"/>
  <c r="E10889" i="17"/>
  <c r="F10889" i="17"/>
  <c r="B10890" i="17"/>
  <c r="C10890" i="17"/>
  <c r="D10890" i="17"/>
  <c r="E10890" i="17"/>
  <c r="F10890" i="17"/>
  <c r="B10891" i="17"/>
  <c r="C10891" i="17"/>
  <c r="D10891" i="17"/>
  <c r="E10891" i="17"/>
  <c r="F10891" i="17"/>
  <c r="B10892" i="17"/>
  <c r="C10892" i="17"/>
  <c r="D10892" i="17"/>
  <c r="E10892" i="17"/>
  <c r="F10892" i="17"/>
  <c r="B10893" i="17"/>
  <c r="C10893" i="17"/>
  <c r="D10893" i="17"/>
  <c r="E10893" i="17"/>
  <c r="F10893" i="17"/>
  <c r="B10894" i="17"/>
  <c r="C10894" i="17"/>
  <c r="D10894" i="17"/>
  <c r="E10894" i="17"/>
  <c r="F10894" i="17"/>
  <c r="B10895" i="17"/>
  <c r="C10895" i="17"/>
  <c r="D10895" i="17"/>
  <c r="E10895" i="17"/>
  <c r="F10895" i="17"/>
  <c r="B10896" i="17"/>
  <c r="C10896" i="17"/>
  <c r="D10896" i="17"/>
  <c r="E10896" i="17"/>
  <c r="F10896" i="17"/>
  <c r="B10897" i="17"/>
  <c r="C10897" i="17"/>
  <c r="D10897" i="17"/>
  <c r="E10897" i="17"/>
  <c r="F10897" i="17"/>
  <c r="B10898" i="17"/>
  <c r="C10898" i="17"/>
  <c r="D10898" i="17"/>
  <c r="E10898" i="17"/>
  <c r="F10898" i="17"/>
  <c r="B10899" i="17"/>
  <c r="C10899" i="17"/>
  <c r="D10899" i="17"/>
  <c r="E10899" i="17"/>
  <c r="F10899" i="17"/>
  <c r="B10900" i="17"/>
  <c r="C10900" i="17"/>
  <c r="D10900" i="17"/>
  <c r="E10900" i="17"/>
  <c r="F10900" i="17"/>
  <c r="B10901" i="17"/>
  <c r="C10901" i="17"/>
  <c r="D10901" i="17"/>
  <c r="E10901" i="17"/>
  <c r="F10901" i="17"/>
  <c r="B10902" i="17"/>
  <c r="C10902" i="17"/>
  <c r="D10902" i="17"/>
  <c r="E10902" i="17"/>
  <c r="F10902" i="17"/>
  <c r="B10903" i="17"/>
  <c r="C10903" i="17"/>
  <c r="D10903" i="17"/>
  <c r="E10903" i="17"/>
  <c r="F10903" i="17"/>
  <c r="B10904" i="17"/>
  <c r="C10904" i="17"/>
  <c r="D10904" i="17"/>
  <c r="E10904" i="17"/>
  <c r="F10904" i="17"/>
  <c r="B10905" i="17"/>
  <c r="C10905" i="17"/>
  <c r="D10905" i="17"/>
  <c r="E10905" i="17"/>
  <c r="F10905" i="17"/>
  <c r="B10906" i="17"/>
  <c r="C10906" i="17"/>
  <c r="D10906" i="17"/>
  <c r="E10906" i="17"/>
  <c r="F10906" i="17"/>
  <c r="B10907" i="17"/>
  <c r="C10907" i="17"/>
  <c r="D10907" i="17"/>
  <c r="E10907" i="17"/>
  <c r="F10907" i="17"/>
  <c r="B10908" i="17"/>
  <c r="C10908" i="17"/>
  <c r="D10908" i="17"/>
  <c r="E10908" i="17"/>
  <c r="F10908" i="17"/>
  <c r="B10909" i="17"/>
  <c r="C10909" i="17"/>
  <c r="D10909" i="17"/>
  <c r="E10909" i="17"/>
  <c r="F10909" i="17"/>
  <c r="B10910" i="17"/>
  <c r="C10910" i="17"/>
  <c r="D10910" i="17"/>
  <c r="E10910" i="17"/>
  <c r="F10910" i="17"/>
  <c r="B10911" i="17"/>
  <c r="C10911" i="17"/>
  <c r="D10911" i="17"/>
  <c r="E10911" i="17"/>
  <c r="F10911" i="17"/>
  <c r="B10912" i="17"/>
  <c r="C10912" i="17"/>
  <c r="D10912" i="17"/>
  <c r="E10912" i="17"/>
  <c r="F10912" i="17"/>
  <c r="B10913" i="17"/>
  <c r="C10913" i="17"/>
  <c r="D10913" i="17"/>
  <c r="E10913" i="17"/>
  <c r="F10913" i="17"/>
  <c r="B10914" i="17"/>
  <c r="C10914" i="17"/>
  <c r="D10914" i="17"/>
  <c r="E10914" i="17"/>
  <c r="F10914" i="17"/>
  <c r="B10915" i="17"/>
  <c r="C10915" i="17"/>
  <c r="D10915" i="17"/>
  <c r="E10915" i="17"/>
  <c r="F10915" i="17"/>
  <c r="B10916" i="17"/>
  <c r="C10916" i="17"/>
  <c r="D10916" i="17"/>
  <c r="E10916" i="17"/>
  <c r="F10916" i="17"/>
  <c r="B10917" i="17"/>
  <c r="C10917" i="17"/>
  <c r="D10917" i="17"/>
  <c r="E10917" i="17"/>
  <c r="F10917" i="17"/>
  <c r="B10918" i="17"/>
  <c r="C10918" i="17"/>
  <c r="D10918" i="17"/>
  <c r="E10918" i="17"/>
  <c r="F10918" i="17"/>
  <c r="B10919" i="17"/>
  <c r="C10919" i="17"/>
  <c r="D10919" i="17"/>
  <c r="E10919" i="17"/>
  <c r="F10919" i="17"/>
  <c r="B10920" i="17"/>
  <c r="C10920" i="17"/>
  <c r="D10920" i="17"/>
  <c r="E10920" i="17"/>
  <c r="F10920" i="17"/>
  <c r="B10921" i="17"/>
  <c r="C10921" i="17"/>
  <c r="D10921" i="17"/>
  <c r="E10921" i="17"/>
  <c r="F10921" i="17"/>
  <c r="B10922" i="17"/>
  <c r="C10922" i="17"/>
  <c r="D10922" i="17"/>
  <c r="E10922" i="17"/>
  <c r="F10922" i="17"/>
  <c r="B10923" i="17"/>
  <c r="C10923" i="17"/>
  <c r="D10923" i="17"/>
  <c r="E10923" i="17"/>
  <c r="F10923" i="17"/>
  <c r="B10924" i="17"/>
  <c r="C10924" i="17"/>
  <c r="D10924" i="17"/>
  <c r="E10924" i="17"/>
  <c r="F10924" i="17"/>
  <c r="B10925" i="17"/>
  <c r="C10925" i="17"/>
  <c r="D10925" i="17"/>
  <c r="E10925" i="17"/>
  <c r="F10925" i="17"/>
  <c r="B10926" i="17"/>
  <c r="C10926" i="17"/>
  <c r="D10926" i="17"/>
  <c r="E10926" i="17"/>
  <c r="F10926" i="17"/>
  <c r="B10927" i="17"/>
  <c r="C10927" i="17"/>
  <c r="D10927" i="17"/>
  <c r="E10927" i="17"/>
  <c r="F10927" i="17"/>
  <c r="B10928" i="17"/>
  <c r="C10928" i="17"/>
  <c r="D10928" i="17"/>
  <c r="E10928" i="17"/>
  <c r="F10928" i="17"/>
  <c r="B10929" i="17"/>
  <c r="C10929" i="17"/>
  <c r="D10929" i="17"/>
  <c r="E10929" i="17"/>
  <c r="F10929" i="17"/>
  <c r="B10930" i="17"/>
  <c r="C10930" i="17"/>
  <c r="D10930" i="17"/>
  <c r="E10930" i="17"/>
  <c r="F10930" i="17"/>
  <c r="B10931" i="17"/>
  <c r="C10931" i="17"/>
  <c r="D10931" i="17"/>
  <c r="E10931" i="17"/>
  <c r="F10931" i="17"/>
  <c r="B10932" i="17"/>
  <c r="C10932" i="17"/>
  <c r="D10932" i="17"/>
  <c r="E10932" i="17"/>
  <c r="F10932" i="17"/>
  <c r="B10933" i="17"/>
  <c r="C10933" i="17"/>
  <c r="D10933" i="17"/>
  <c r="E10933" i="17"/>
  <c r="F10933" i="17"/>
  <c r="B10934" i="17"/>
  <c r="C10934" i="17"/>
  <c r="D10934" i="17"/>
  <c r="E10934" i="17"/>
  <c r="F10934" i="17"/>
  <c r="B10935" i="17"/>
  <c r="C10935" i="17"/>
  <c r="D10935" i="17"/>
  <c r="E10935" i="17"/>
  <c r="F10935" i="17"/>
  <c r="B10936" i="17"/>
  <c r="C10936" i="17"/>
  <c r="D10936" i="17"/>
  <c r="E10936" i="17"/>
  <c r="F10936" i="17"/>
  <c r="B10937" i="17"/>
  <c r="C10937" i="17"/>
  <c r="D10937" i="17"/>
  <c r="E10937" i="17"/>
  <c r="F10937" i="17"/>
  <c r="B10938" i="17"/>
  <c r="C10938" i="17"/>
  <c r="D10938" i="17"/>
  <c r="E10938" i="17"/>
  <c r="F10938" i="17"/>
  <c r="B10939" i="17"/>
  <c r="C10939" i="17"/>
  <c r="D10939" i="17"/>
  <c r="E10939" i="17"/>
  <c r="F10939" i="17"/>
  <c r="B10940" i="17"/>
  <c r="C10940" i="17"/>
  <c r="D10940" i="17"/>
  <c r="E10940" i="17"/>
  <c r="F10940" i="17"/>
  <c r="B10941" i="17"/>
  <c r="C10941" i="17"/>
  <c r="D10941" i="17"/>
  <c r="E10941" i="17"/>
  <c r="F10941" i="17"/>
  <c r="B10942" i="17"/>
  <c r="C10942" i="17"/>
  <c r="D10942" i="17"/>
  <c r="E10942" i="17"/>
  <c r="F10942" i="17"/>
  <c r="B10943" i="17"/>
  <c r="C10943" i="17"/>
  <c r="D10943" i="17"/>
  <c r="E10943" i="17"/>
  <c r="F10943" i="17"/>
  <c r="B10944" i="17"/>
  <c r="C10944" i="17"/>
  <c r="D10944" i="17"/>
  <c r="E10944" i="17"/>
  <c r="F10944" i="17"/>
  <c r="B10945" i="17"/>
  <c r="C10945" i="17"/>
  <c r="D10945" i="17"/>
  <c r="E10945" i="17"/>
  <c r="F10945" i="17"/>
  <c r="B10946" i="17"/>
  <c r="C10946" i="17"/>
  <c r="D10946" i="17"/>
  <c r="E10946" i="17"/>
  <c r="F10946" i="17"/>
  <c r="B10947" i="17"/>
  <c r="C10947" i="17"/>
  <c r="D10947" i="17"/>
  <c r="E10947" i="17"/>
  <c r="F10947" i="17"/>
  <c r="B10948" i="17"/>
  <c r="C10948" i="17"/>
  <c r="D10948" i="17"/>
  <c r="E10948" i="17"/>
  <c r="F10948" i="17"/>
  <c r="B10949" i="17"/>
  <c r="C10949" i="17"/>
  <c r="D10949" i="17"/>
  <c r="E10949" i="17"/>
  <c r="F10949" i="17"/>
  <c r="B10950" i="17"/>
  <c r="C10950" i="17"/>
  <c r="D10950" i="17"/>
  <c r="E10950" i="17"/>
  <c r="F10950" i="17"/>
  <c r="B10951" i="17"/>
  <c r="C10951" i="17"/>
  <c r="D10951" i="17"/>
  <c r="E10951" i="17"/>
  <c r="F10951" i="17"/>
  <c r="B10952" i="17"/>
  <c r="C10952" i="17"/>
  <c r="D10952" i="17"/>
  <c r="E10952" i="17"/>
  <c r="F10952" i="17"/>
  <c r="B10953" i="17"/>
  <c r="C10953" i="17"/>
  <c r="D10953" i="17"/>
  <c r="E10953" i="17"/>
  <c r="F10953" i="17"/>
  <c r="B10954" i="17"/>
  <c r="C10954" i="17"/>
  <c r="D10954" i="17"/>
  <c r="E10954" i="17"/>
  <c r="F10954" i="17"/>
  <c r="B10955" i="17"/>
  <c r="C10955" i="17"/>
  <c r="D10955" i="17"/>
  <c r="E10955" i="17"/>
  <c r="F10955" i="17"/>
  <c r="B10956" i="17"/>
  <c r="C10956" i="17"/>
  <c r="D10956" i="17"/>
  <c r="E10956" i="17"/>
  <c r="F10956" i="17"/>
  <c r="B10957" i="17"/>
  <c r="C10957" i="17"/>
  <c r="D10957" i="17"/>
  <c r="E10957" i="17"/>
  <c r="F10957" i="17"/>
  <c r="B10958" i="17"/>
  <c r="C10958" i="17"/>
  <c r="D10958" i="17"/>
  <c r="E10958" i="17"/>
  <c r="F10958" i="17"/>
  <c r="B10959" i="17"/>
  <c r="C10959" i="17"/>
  <c r="D10959" i="17"/>
  <c r="E10959" i="17"/>
  <c r="F10959" i="17"/>
  <c r="B10960" i="17"/>
  <c r="C10960" i="17"/>
  <c r="D10960" i="17"/>
  <c r="E10960" i="17"/>
  <c r="F10960" i="17"/>
  <c r="B10961" i="17"/>
  <c r="C10961" i="17"/>
  <c r="D10961" i="17"/>
  <c r="E10961" i="17"/>
  <c r="F10961" i="17"/>
  <c r="B10962" i="17"/>
  <c r="C10962" i="17"/>
  <c r="D10962" i="17"/>
  <c r="E10962" i="17"/>
  <c r="F10962" i="17"/>
  <c r="B10963" i="17"/>
  <c r="C10963" i="17"/>
  <c r="D10963" i="17"/>
  <c r="E10963" i="17"/>
  <c r="F10963" i="17"/>
  <c r="B10964" i="17"/>
  <c r="C10964" i="17"/>
  <c r="D10964" i="17"/>
  <c r="E10964" i="17"/>
  <c r="F10964" i="17"/>
  <c r="B10965" i="17"/>
  <c r="C10965" i="17"/>
  <c r="D10965" i="17"/>
  <c r="E10965" i="17"/>
  <c r="F10965" i="17"/>
  <c r="B10966" i="17"/>
  <c r="C10966" i="17"/>
  <c r="D10966" i="17"/>
  <c r="E10966" i="17"/>
  <c r="F10966" i="17"/>
  <c r="B10967" i="17"/>
  <c r="C10967" i="17"/>
  <c r="D10967" i="17"/>
  <c r="E10967" i="17"/>
  <c r="F10967" i="17"/>
  <c r="B10968" i="17"/>
  <c r="C10968" i="17"/>
  <c r="D10968" i="17"/>
  <c r="E10968" i="17"/>
  <c r="F10968" i="17"/>
  <c r="B10969" i="17"/>
  <c r="C10969" i="17"/>
  <c r="D10969" i="17"/>
  <c r="E10969" i="17"/>
  <c r="F10969" i="17"/>
  <c r="B10970" i="17"/>
  <c r="C10970" i="17"/>
  <c r="D10970" i="17"/>
  <c r="E10970" i="17"/>
  <c r="F10970" i="17"/>
  <c r="B10971" i="17"/>
  <c r="C10971" i="17"/>
  <c r="D10971" i="17"/>
  <c r="E10971" i="17"/>
  <c r="F10971" i="17"/>
  <c r="B10972" i="17"/>
  <c r="C10972" i="17"/>
  <c r="D10972" i="17"/>
  <c r="E10972" i="17"/>
  <c r="F10972" i="17"/>
  <c r="B10973" i="17"/>
  <c r="C10973" i="17"/>
  <c r="D10973" i="17"/>
  <c r="E10973" i="17"/>
  <c r="F10973" i="17"/>
  <c r="B10974" i="17"/>
  <c r="C10974" i="17"/>
  <c r="D10974" i="17"/>
  <c r="E10974" i="17"/>
  <c r="F10974" i="17"/>
  <c r="B10975" i="17"/>
  <c r="C10975" i="17"/>
  <c r="D10975" i="17"/>
  <c r="E10975" i="17"/>
  <c r="F10975" i="17"/>
  <c r="B10976" i="17"/>
  <c r="C10976" i="17"/>
  <c r="D10976" i="17"/>
  <c r="E10976" i="17"/>
  <c r="F10976" i="17"/>
  <c r="B10977" i="17"/>
  <c r="C10977" i="17"/>
  <c r="D10977" i="17"/>
  <c r="E10977" i="17"/>
  <c r="F10977" i="17"/>
  <c r="B10978" i="17"/>
  <c r="C10978" i="17"/>
  <c r="D10978" i="17"/>
  <c r="E10978" i="17"/>
  <c r="F10978" i="17"/>
  <c r="B10979" i="17"/>
  <c r="C10979" i="17"/>
  <c r="D10979" i="17"/>
  <c r="E10979" i="17"/>
  <c r="F10979" i="17"/>
  <c r="B10980" i="17"/>
  <c r="C10980" i="17"/>
  <c r="D10980" i="17"/>
  <c r="E10980" i="17"/>
  <c r="F10980" i="17"/>
  <c r="B10981" i="17"/>
  <c r="C10981" i="17"/>
  <c r="D10981" i="17"/>
  <c r="E10981" i="17"/>
  <c r="F10981" i="17"/>
  <c r="B10982" i="17"/>
  <c r="C10982" i="17"/>
  <c r="D10982" i="17"/>
  <c r="E10982" i="17"/>
  <c r="F10982" i="17"/>
  <c r="B10983" i="17"/>
  <c r="C10983" i="17"/>
  <c r="D10983" i="17"/>
  <c r="E10983" i="17"/>
  <c r="F10983" i="17"/>
  <c r="B10984" i="17"/>
  <c r="C10984" i="17"/>
  <c r="D10984" i="17"/>
  <c r="E10984" i="17"/>
  <c r="F10984" i="17"/>
  <c r="B10985" i="17"/>
  <c r="C10985" i="17"/>
  <c r="D10985" i="17"/>
  <c r="E10985" i="17"/>
  <c r="F10985" i="17"/>
  <c r="B10986" i="17"/>
  <c r="C10986" i="17"/>
  <c r="D10986" i="17"/>
  <c r="E10986" i="17"/>
  <c r="F10986" i="17"/>
  <c r="B10987" i="17"/>
  <c r="C10987" i="17"/>
  <c r="D10987" i="17"/>
  <c r="E10987" i="17"/>
  <c r="F10987" i="17"/>
  <c r="B10988" i="17"/>
  <c r="C10988" i="17"/>
  <c r="D10988" i="17"/>
  <c r="E10988" i="17"/>
  <c r="F10988" i="17"/>
  <c r="B10989" i="17"/>
  <c r="C10989" i="17"/>
  <c r="D10989" i="17"/>
  <c r="E10989" i="17"/>
  <c r="F10989" i="17"/>
  <c r="B10990" i="17"/>
  <c r="C10990" i="17"/>
  <c r="D10990" i="17"/>
  <c r="E10990" i="17"/>
  <c r="F10990" i="17"/>
  <c r="B10991" i="17"/>
  <c r="C10991" i="17"/>
  <c r="D10991" i="17"/>
  <c r="E10991" i="17"/>
  <c r="F10991" i="17"/>
  <c r="B10992" i="17"/>
  <c r="C10992" i="17"/>
  <c r="D10992" i="17"/>
  <c r="E10992" i="17"/>
  <c r="F10992" i="17"/>
  <c r="B10993" i="17"/>
  <c r="C10993" i="17"/>
  <c r="D10993" i="17"/>
  <c r="E10993" i="17"/>
  <c r="F10993" i="17"/>
  <c r="B10994" i="17"/>
  <c r="C10994" i="17"/>
  <c r="D10994" i="17"/>
  <c r="E10994" i="17"/>
  <c r="F10994" i="17"/>
  <c r="B10995" i="17"/>
  <c r="C10995" i="17"/>
  <c r="D10995" i="17"/>
  <c r="E10995" i="17"/>
  <c r="F10995" i="17"/>
  <c r="B10996" i="17"/>
  <c r="C10996" i="17"/>
  <c r="D10996" i="17"/>
  <c r="E10996" i="17"/>
  <c r="F10996" i="17"/>
  <c r="B10997" i="17"/>
  <c r="C10997" i="17"/>
  <c r="D10997" i="17"/>
  <c r="E10997" i="17"/>
  <c r="F10997" i="17"/>
  <c r="B10998" i="17"/>
  <c r="C10998" i="17"/>
  <c r="D10998" i="17"/>
  <c r="E10998" i="17"/>
  <c r="F10998" i="17"/>
  <c r="B10999" i="17"/>
  <c r="C10999" i="17"/>
  <c r="D10999" i="17"/>
  <c r="E10999" i="17"/>
  <c r="F10999" i="17"/>
  <c r="B11000" i="17"/>
  <c r="C11000" i="17"/>
  <c r="D11000" i="17"/>
  <c r="E11000" i="17"/>
  <c r="F11000" i="17"/>
  <c r="B11001" i="17"/>
  <c r="C11001" i="17"/>
  <c r="D11001" i="17"/>
  <c r="E11001" i="17"/>
  <c r="F11001" i="17"/>
  <c r="B11002" i="17"/>
  <c r="C11002" i="17"/>
  <c r="D11002" i="17"/>
  <c r="E11002" i="17"/>
  <c r="F11002" i="17"/>
  <c r="B11003" i="17"/>
  <c r="C11003" i="17"/>
  <c r="D11003" i="17"/>
  <c r="E11003" i="17"/>
  <c r="F11003" i="17"/>
  <c r="B11004" i="17"/>
  <c r="C11004" i="17"/>
  <c r="D11004" i="17"/>
  <c r="E11004" i="17"/>
  <c r="F11004" i="17"/>
  <c r="B11005" i="17"/>
  <c r="C11005" i="17"/>
  <c r="D11005" i="17"/>
  <c r="E11005" i="17"/>
  <c r="F11005" i="17"/>
  <c r="B11006" i="17"/>
  <c r="C11006" i="17"/>
  <c r="D11006" i="17"/>
  <c r="E11006" i="17"/>
  <c r="F11006" i="17"/>
  <c r="B11007" i="17"/>
  <c r="C11007" i="17"/>
  <c r="D11007" i="17"/>
  <c r="E11007" i="17"/>
  <c r="F11007" i="17"/>
  <c r="B11008" i="17"/>
  <c r="C11008" i="17"/>
  <c r="D11008" i="17"/>
  <c r="E11008" i="17"/>
  <c r="F11008" i="17"/>
  <c r="B11009" i="17"/>
  <c r="C11009" i="17"/>
  <c r="D11009" i="17"/>
  <c r="E11009" i="17"/>
  <c r="F11009" i="17"/>
  <c r="B11010" i="17"/>
  <c r="C11010" i="17"/>
  <c r="D11010" i="17"/>
  <c r="E11010" i="17"/>
  <c r="F11010" i="17"/>
  <c r="B11011" i="17"/>
  <c r="C11011" i="17"/>
  <c r="D11011" i="17"/>
  <c r="E11011" i="17"/>
  <c r="F11011" i="17"/>
  <c r="B11012" i="17"/>
  <c r="C11012" i="17"/>
  <c r="D11012" i="17"/>
  <c r="E11012" i="17"/>
  <c r="F11012" i="17"/>
  <c r="B11013" i="17"/>
  <c r="C11013" i="17"/>
  <c r="D11013" i="17"/>
  <c r="E11013" i="17"/>
  <c r="F11013" i="17"/>
  <c r="B11014" i="17"/>
  <c r="C11014" i="17"/>
  <c r="D11014" i="17"/>
  <c r="E11014" i="17"/>
  <c r="F11014" i="17"/>
  <c r="B11015" i="17"/>
  <c r="C11015" i="17"/>
  <c r="D11015" i="17"/>
  <c r="E11015" i="17"/>
  <c r="F11015" i="17"/>
  <c r="B11016" i="17"/>
  <c r="C11016" i="17"/>
  <c r="D11016" i="17"/>
  <c r="E11016" i="17"/>
  <c r="F11016" i="17"/>
  <c r="B11017" i="17"/>
  <c r="C11017" i="17"/>
  <c r="D11017" i="17"/>
  <c r="E11017" i="17"/>
  <c r="F11017" i="17"/>
  <c r="B11018" i="17"/>
  <c r="C11018" i="17"/>
  <c r="D11018" i="17"/>
  <c r="E11018" i="17"/>
  <c r="F11018" i="17"/>
  <c r="B11019" i="17"/>
  <c r="C11019" i="17"/>
  <c r="D11019" i="17"/>
  <c r="E11019" i="17"/>
  <c r="F11019" i="17"/>
  <c r="B11020" i="17"/>
  <c r="C11020" i="17"/>
  <c r="D11020" i="17"/>
  <c r="E11020" i="17"/>
  <c r="F11020" i="17"/>
  <c r="B11021" i="17"/>
  <c r="C11021" i="17"/>
  <c r="D11021" i="17"/>
  <c r="E11021" i="17"/>
  <c r="F11021" i="17"/>
  <c r="B11022" i="17"/>
  <c r="C11022" i="17"/>
  <c r="D11022" i="17"/>
  <c r="E11022" i="17"/>
  <c r="F11022" i="17"/>
  <c r="B11023" i="17"/>
  <c r="C11023" i="17"/>
  <c r="D11023" i="17"/>
  <c r="E11023" i="17"/>
  <c r="F11023" i="17"/>
  <c r="B11024" i="17"/>
  <c r="C11024" i="17"/>
  <c r="D11024" i="17"/>
  <c r="E11024" i="17"/>
  <c r="F11024" i="17"/>
  <c r="B11025" i="17"/>
  <c r="C11025" i="17"/>
  <c r="D11025" i="17"/>
  <c r="E11025" i="17"/>
  <c r="F11025" i="17"/>
  <c r="B11026" i="17"/>
  <c r="C11026" i="17"/>
  <c r="D11026" i="17"/>
  <c r="E11026" i="17"/>
  <c r="F11026" i="17"/>
  <c r="B11027" i="17"/>
  <c r="C11027" i="17"/>
  <c r="D11027" i="17"/>
  <c r="E11027" i="17"/>
  <c r="F11027" i="17"/>
  <c r="B11028" i="17"/>
  <c r="C11028" i="17"/>
  <c r="D11028" i="17"/>
  <c r="E11028" i="17"/>
  <c r="F11028" i="17"/>
  <c r="B11029" i="17"/>
  <c r="C11029" i="17"/>
  <c r="D11029" i="17"/>
  <c r="E11029" i="17"/>
  <c r="F11029" i="17"/>
  <c r="B11030" i="17"/>
  <c r="C11030" i="17"/>
  <c r="D11030" i="17"/>
  <c r="E11030" i="17"/>
  <c r="F11030" i="17"/>
  <c r="B11031" i="17"/>
  <c r="C11031" i="17"/>
  <c r="D11031" i="17"/>
  <c r="E11031" i="17"/>
  <c r="F11031" i="17"/>
  <c r="B11032" i="17"/>
  <c r="C11032" i="17"/>
  <c r="D11032" i="17"/>
  <c r="E11032" i="17"/>
  <c r="F11032" i="17"/>
  <c r="B11033" i="17"/>
  <c r="C11033" i="17"/>
  <c r="D11033" i="17"/>
  <c r="E11033" i="17"/>
  <c r="F11033" i="17"/>
  <c r="B11034" i="17"/>
  <c r="C11034" i="17"/>
  <c r="D11034" i="17"/>
  <c r="E11034" i="17"/>
  <c r="F11034" i="17"/>
  <c r="B11035" i="17"/>
  <c r="C11035" i="17"/>
  <c r="D11035" i="17"/>
  <c r="E11035" i="17"/>
  <c r="F11035" i="17"/>
  <c r="B11036" i="17"/>
  <c r="C11036" i="17"/>
  <c r="D11036" i="17"/>
  <c r="E11036" i="17"/>
  <c r="F11036" i="17"/>
  <c r="B11037" i="17"/>
  <c r="C11037" i="17"/>
  <c r="D11037" i="17"/>
  <c r="E11037" i="17"/>
  <c r="F11037" i="17"/>
  <c r="B11038" i="17"/>
  <c r="C11038" i="17"/>
  <c r="D11038" i="17"/>
  <c r="E11038" i="17"/>
  <c r="F11038" i="17"/>
  <c r="B11039" i="17"/>
  <c r="C11039" i="17"/>
  <c r="D11039" i="17"/>
  <c r="E11039" i="17"/>
  <c r="F11039" i="17"/>
  <c r="B11040" i="17"/>
  <c r="C11040" i="17"/>
  <c r="D11040" i="17"/>
  <c r="E11040" i="17"/>
  <c r="F11040" i="17"/>
  <c r="B11041" i="17"/>
  <c r="C11041" i="17"/>
  <c r="D11041" i="17"/>
  <c r="E11041" i="17"/>
  <c r="F11041" i="17"/>
  <c r="B11042" i="17"/>
  <c r="C11042" i="17"/>
  <c r="D11042" i="17"/>
  <c r="E11042" i="17"/>
  <c r="F11042" i="17"/>
  <c r="B11043" i="17"/>
  <c r="C11043" i="17"/>
  <c r="D11043" i="17"/>
  <c r="E11043" i="17"/>
  <c r="F11043" i="17"/>
  <c r="B11044" i="17"/>
  <c r="C11044" i="17"/>
  <c r="D11044" i="17"/>
  <c r="E11044" i="17"/>
  <c r="F11044" i="17"/>
  <c r="B11045" i="17"/>
  <c r="C11045" i="17"/>
  <c r="D11045" i="17"/>
  <c r="E11045" i="17"/>
  <c r="F11045" i="17"/>
  <c r="B11046" i="17"/>
  <c r="C11046" i="17"/>
  <c r="D11046" i="17"/>
  <c r="E11046" i="17"/>
  <c r="F11046" i="17"/>
  <c r="B11047" i="17"/>
  <c r="C11047" i="17"/>
  <c r="D11047" i="17"/>
  <c r="E11047" i="17"/>
  <c r="F11047" i="17"/>
  <c r="B11048" i="17"/>
  <c r="C11048" i="17"/>
  <c r="D11048" i="17"/>
  <c r="E11048" i="17"/>
  <c r="F11048" i="17"/>
  <c r="B11049" i="17"/>
  <c r="C11049" i="17"/>
  <c r="D11049" i="17"/>
  <c r="E11049" i="17"/>
  <c r="F11049" i="17"/>
  <c r="B11050" i="17"/>
  <c r="C11050" i="17"/>
  <c r="D11050" i="17"/>
  <c r="E11050" i="17"/>
  <c r="F11050" i="17"/>
  <c r="B11051" i="17"/>
  <c r="C11051" i="17"/>
  <c r="D11051" i="17"/>
  <c r="E11051" i="17"/>
  <c r="F11051" i="17"/>
  <c r="B11052" i="17"/>
  <c r="C11052" i="17"/>
  <c r="D11052" i="17"/>
  <c r="E11052" i="17"/>
  <c r="F11052" i="17"/>
  <c r="B11053" i="17"/>
  <c r="C11053" i="17"/>
  <c r="D11053" i="17"/>
  <c r="E11053" i="17"/>
  <c r="F11053" i="17"/>
  <c r="B11054" i="17"/>
  <c r="C11054" i="17"/>
  <c r="D11054" i="17"/>
  <c r="E11054" i="17"/>
  <c r="F11054" i="17"/>
  <c r="B11055" i="17"/>
  <c r="C11055" i="17"/>
  <c r="D11055" i="17"/>
  <c r="E11055" i="17"/>
  <c r="F11055" i="17"/>
  <c r="B11056" i="17"/>
  <c r="C11056" i="17"/>
  <c r="D11056" i="17"/>
  <c r="E11056" i="17"/>
  <c r="F11056" i="17"/>
  <c r="B11057" i="17"/>
  <c r="C11057" i="17"/>
  <c r="D11057" i="17"/>
  <c r="E11057" i="17"/>
  <c r="F11057" i="17"/>
  <c r="B11058" i="17"/>
  <c r="C11058" i="17"/>
  <c r="D11058" i="17"/>
  <c r="E11058" i="17"/>
  <c r="F11058" i="17"/>
  <c r="B11059" i="17"/>
  <c r="C11059" i="17"/>
  <c r="D11059" i="17"/>
  <c r="E11059" i="17"/>
  <c r="F11059" i="17"/>
  <c r="B11060" i="17"/>
  <c r="C11060" i="17"/>
  <c r="D11060" i="17"/>
  <c r="E11060" i="17"/>
  <c r="F11060" i="17"/>
  <c r="B11061" i="17"/>
  <c r="C11061" i="17"/>
  <c r="D11061" i="17"/>
  <c r="E11061" i="17"/>
  <c r="F11061" i="17"/>
  <c r="B11062" i="17"/>
  <c r="C11062" i="17"/>
  <c r="D11062" i="17"/>
  <c r="E11062" i="17"/>
  <c r="F11062" i="17"/>
  <c r="B11063" i="17"/>
  <c r="C11063" i="17"/>
  <c r="D11063" i="17"/>
  <c r="E11063" i="17"/>
  <c r="F11063" i="17"/>
  <c r="B11064" i="17"/>
  <c r="C11064" i="17"/>
  <c r="D11064" i="17"/>
  <c r="E11064" i="17"/>
  <c r="F11064" i="17"/>
  <c r="B11065" i="17"/>
  <c r="C11065" i="17"/>
  <c r="D11065" i="17"/>
  <c r="E11065" i="17"/>
  <c r="F11065" i="17"/>
  <c r="B11066" i="17"/>
  <c r="C11066" i="17"/>
  <c r="D11066" i="17"/>
  <c r="E11066" i="17"/>
  <c r="F11066" i="17"/>
  <c r="B11067" i="17"/>
  <c r="C11067" i="17"/>
  <c r="D11067" i="17"/>
  <c r="E11067" i="17"/>
  <c r="F11067" i="17"/>
  <c r="B11068" i="17"/>
  <c r="C11068" i="17"/>
  <c r="D11068" i="17"/>
  <c r="E11068" i="17"/>
  <c r="F11068" i="17"/>
  <c r="B11069" i="17"/>
  <c r="C11069" i="17"/>
  <c r="D11069" i="17"/>
  <c r="E11069" i="17"/>
  <c r="F11069" i="17"/>
  <c r="B11070" i="17"/>
  <c r="C11070" i="17"/>
  <c r="D11070" i="17"/>
  <c r="E11070" i="17"/>
  <c r="F11070" i="17"/>
  <c r="B11071" i="17"/>
  <c r="C11071" i="17"/>
  <c r="D11071" i="17"/>
  <c r="E11071" i="17"/>
  <c r="F11071" i="17"/>
  <c r="B11072" i="17"/>
  <c r="C11072" i="17"/>
  <c r="D11072" i="17"/>
  <c r="E11072" i="17"/>
  <c r="F11072" i="17"/>
  <c r="B11073" i="17"/>
  <c r="C11073" i="17"/>
  <c r="D11073" i="17"/>
  <c r="E11073" i="17"/>
  <c r="F11073" i="17"/>
  <c r="B11074" i="17"/>
  <c r="C11074" i="17"/>
  <c r="D11074" i="17"/>
  <c r="E11074" i="17"/>
  <c r="F11074" i="17"/>
  <c r="B11075" i="17"/>
  <c r="C11075" i="17"/>
  <c r="D11075" i="17"/>
  <c r="E11075" i="17"/>
  <c r="F11075" i="17"/>
  <c r="B11076" i="17"/>
  <c r="C11076" i="17"/>
  <c r="D11076" i="17"/>
  <c r="E11076" i="17"/>
  <c r="F11076" i="17"/>
  <c r="B11077" i="17"/>
  <c r="C11077" i="17"/>
  <c r="D11077" i="17"/>
  <c r="E11077" i="17"/>
  <c r="F11077" i="17"/>
  <c r="B11078" i="17"/>
  <c r="C11078" i="17"/>
  <c r="D11078" i="17"/>
  <c r="E11078" i="17"/>
  <c r="F11078" i="17"/>
  <c r="B11079" i="17"/>
  <c r="C11079" i="17"/>
  <c r="D11079" i="17"/>
  <c r="E11079" i="17"/>
  <c r="F11079" i="17"/>
  <c r="B11080" i="17"/>
  <c r="C11080" i="17"/>
  <c r="D11080" i="17"/>
  <c r="E11080" i="17"/>
  <c r="F11080" i="17"/>
  <c r="B11081" i="17"/>
  <c r="C11081" i="17"/>
  <c r="D11081" i="17"/>
  <c r="E11081" i="17"/>
  <c r="F11081" i="17"/>
  <c r="B11082" i="17"/>
  <c r="C11082" i="17"/>
  <c r="D11082" i="17"/>
  <c r="E11082" i="17"/>
  <c r="F11082" i="17"/>
  <c r="B11083" i="17"/>
  <c r="C11083" i="17"/>
  <c r="D11083" i="17"/>
  <c r="E11083" i="17"/>
  <c r="F11083" i="17"/>
  <c r="B11084" i="17"/>
  <c r="C11084" i="17"/>
  <c r="D11084" i="17"/>
  <c r="E11084" i="17"/>
  <c r="F11084" i="17"/>
  <c r="B11085" i="17"/>
  <c r="C11085" i="17"/>
  <c r="D11085" i="17"/>
  <c r="E11085" i="17"/>
  <c r="F11085" i="17"/>
  <c r="B11086" i="17"/>
  <c r="C11086" i="17"/>
  <c r="D11086" i="17"/>
  <c r="E11086" i="17"/>
  <c r="F11086" i="17"/>
  <c r="B11087" i="17"/>
  <c r="C11087" i="17"/>
  <c r="D11087" i="17"/>
  <c r="E11087" i="17"/>
  <c r="F11087" i="17"/>
  <c r="B11088" i="17"/>
  <c r="C11088" i="17"/>
  <c r="D11088" i="17"/>
  <c r="E11088" i="17"/>
  <c r="F11088" i="17"/>
  <c r="B11089" i="17"/>
  <c r="C11089" i="17"/>
  <c r="D11089" i="17"/>
  <c r="E11089" i="17"/>
  <c r="F11089" i="17"/>
  <c r="B11090" i="17"/>
  <c r="C11090" i="17"/>
  <c r="D11090" i="17"/>
  <c r="E11090" i="17"/>
  <c r="F11090" i="17"/>
  <c r="B11091" i="17"/>
  <c r="C11091" i="17"/>
  <c r="D11091" i="17"/>
  <c r="E11091" i="17"/>
  <c r="F11091" i="17"/>
  <c r="B11092" i="17"/>
  <c r="C11092" i="17"/>
  <c r="D11092" i="17"/>
  <c r="E11092" i="17"/>
  <c r="F11092" i="17"/>
  <c r="B11093" i="17"/>
  <c r="C11093" i="17"/>
  <c r="D11093" i="17"/>
  <c r="E11093" i="17"/>
  <c r="F11093" i="17"/>
  <c r="B11094" i="17"/>
  <c r="C11094" i="17"/>
  <c r="D11094" i="17"/>
  <c r="E11094" i="17"/>
  <c r="F11094" i="17"/>
  <c r="B11095" i="17"/>
  <c r="C11095" i="17"/>
  <c r="D11095" i="17"/>
  <c r="E11095" i="17"/>
  <c r="F11095" i="17"/>
  <c r="B11096" i="17"/>
  <c r="C11096" i="17"/>
  <c r="D11096" i="17"/>
  <c r="E11096" i="17"/>
  <c r="F11096" i="17"/>
  <c r="B11097" i="17"/>
  <c r="C11097" i="17"/>
  <c r="D11097" i="17"/>
  <c r="E11097" i="17"/>
  <c r="F11097" i="17"/>
  <c r="B11098" i="17"/>
  <c r="C11098" i="17"/>
  <c r="D11098" i="17"/>
  <c r="E11098" i="17"/>
  <c r="F11098" i="17"/>
  <c r="B11099" i="17"/>
  <c r="C11099" i="17"/>
  <c r="D11099" i="17"/>
  <c r="E11099" i="17"/>
  <c r="F11099" i="17"/>
  <c r="B11100" i="17"/>
  <c r="C11100" i="17"/>
  <c r="D11100" i="17"/>
  <c r="E11100" i="17"/>
  <c r="F11100" i="17"/>
  <c r="B11101" i="17"/>
  <c r="C11101" i="17"/>
  <c r="D11101" i="17"/>
  <c r="E11101" i="17"/>
  <c r="F11101" i="17"/>
  <c r="B11102" i="17"/>
  <c r="C11102" i="17"/>
  <c r="D11102" i="17"/>
  <c r="E11102" i="17"/>
  <c r="F11102" i="17"/>
  <c r="B11103" i="17"/>
  <c r="C11103" i="17"/>
  <c r="D11103" i="17"/>
  <c r="E11103" i="17"/>
  <c r="F11103" i="17"/>
  <c r="B11104" i="17"/>
  <c r="C11104" i="17"/>
  <c r="D11104" i="17"/>
  <c r="E11104" i="17"/>
  <c r="F11104" i="17"/>
  <c r="B11105" i="17"/>
  <c r="C11105" i="17"/>
  <c r="D11105" i="17"/>
  <c r="E11105" i="17"/>
  <c r="F11105" i="17"/>
  <c r="B11106" i="17"/>
  <c r="C11106" i="17"/>
  <c r="D11106" i="17"/>
  <c r="E11106" i="17"/>
  <c r="F11106" i="17"/>
  <c r="B11107" i="17"/>
  <c r="C11107" i="17"/>
  <c r="D11107" i="17"/>
  <c r="E11107" i="17"/>
  <c r="F11107" i="17"/>
  <c r="B11108" i="17"/>
  <c r="C11108" i="17"/>
  <c r="D11108" i="17"/>
  <c r="E11108" i="17"/>
  <c r="F11108" i="17"/>
  <c r="B11109" i="17"/>
  <c r="C11109" i="17"/>
  <c r="D11109" i="17"/>
  <c r="E11109" i="17"/>
  <c r="F11109" i="17"/>
  <c r="B11110" i="17"/>
  <c r="C11110" i="17"/>
  <c r="D11110" i="17"/>
  <c r="E11110" i="17"/>
  <c r="F11110" i="17"/>
  <c r="B11111" i="17"/>
  <c r="C11111" i="17"/>
  <c r="D11111" i="17"/>
  <c r="E11111" i="17"/>
  <c r="F11111" i="17"/>
  <c r="B11112" i="17"/>
  <c r="C11112" i="17"/>
  <c r="D11112" i="17"/>
  <c r="E11112" i="17"/>
  <c r="F11112" i="17"/>
  <c r="B11113" i="17"/>
  <c r="C11113" i="17"/>
  <c r="D11113" i="17"/>
  <c r="E11113" i="17"/>
  <c r="F11113" i="17"/>
  <c r="B11114" i="17"/>
  <c r="C11114" i="17"/>
  <c r="D11114" i="17"/>
  <c r="E11114" i="17"/>
  <c r="F11114" i="17"/>
  <c r="B11115" i="17"/>
  <c r="C11115" i="17"/>
  <c r="D11115" i="17"/>
  <c r="E11115" i="17"/>
  <c r="F11115" i="17"/>
  <c r="B11116" i="17"/>
  <c r="C11116" i="17"/>
  <c r="D11116" i="17"/>
  <c r="E11116" i="17"/>
  <c r="F11116" i="17"/>
  <c r="B11117" i="17"/>
  <c r="C11117" i="17"/>
  <c r="D11117" i="17"/>
  <c r="E11117" i="17"/>
  <c r="F11117" i="17"/>
  <c r="B11118" i="17"/>
  <c r="C11118" i="17"/>
  <c r="D11118" i="17"/>
  <c r="E11118" i="17"/>
  <c r="F11118" i="17"/>
  <c r="B11119" i="17"/>
  <c r="C11119" i="17"/>
  <c r="D11119" i="17"/>
  <c r="E11119" i="17"/>
  <c r="F11119" i="17"/>
  <c r="B11120" i="17"/>
  <c r="C11120" i="17"/>
  <c r="D11120" i="17"/>
  <c r="E11120" i="17"/>
  <c r="F11120" i="17"/>
  <c r="B11121" i="17"/>
  <c r="C11121" i="17"/>
  <c r="D11121" i="17"/>
  <c r="E11121" i="17"/>
  <c r="F11121" i="17"/>
  <c r="B11122" i="17"/>
  <c r="C11122" i="17"/>
  <c r="D11122" i="17"/>
  <c r="E11122" i="17"/>
  <c r="F11122" i="17"/>
  <c r="B11123" i="17"/>
  <c r="C11123" i="17"/>
  <c r="D11123" i="17"/>
  <c r="E11123" i="17"/>
  <c r="F11123" i="17"/>
  <c r="B11124" i="17"/>
  <c r="C11124" i="17"/>
  <c r="D11124" i="17"/>
  <c r="E11124" i="17"/>
  <c r="F11124" i="17"/>
  <c r="B11125" i="17"/>
  <c r="C11125" i="17"/>
  <c r="D11125" i="17"/>
  <c r="E11125" i="17"/>
  <c r="F11125" i="17"/>
  <c r="B11126" i="17"/>
  <c r="C11126" i="17"/>
  <c r="D11126" i="17"/>
  <c r="E11126" i="17"/>
  <c r="F11126" i="17"/>
  <c r="B11127" i="17"/>
  <c r="C11127" i="17"/>
  <c r="D11127" i="17"/>
  <c r="E11127" i="17"/>
  <c r="F11127" i="17"/>
  <c r="B11128" i="17"/>
  <c r="C11128" i="17"/>
  <c r="D11128" i="17"/>
  <c r="E11128" i="17"/>
  <c r="F11128" i="17"/>
  <c r="B11129" i="17"/>
  <c r="C11129" i="17"/>
  <c r="D11129" i="17"/>
  <c r="E11129" i="17"/>
  <c r="F11129" i="17"/>
  <c r="B11130" i="17"/>
  <c r="C11130" i="17"/>
  <c r="D11130" i="17"/>
  <c r="E11130" i="17"/>
  <c r="F11130" i="17"/>
  <c r="B11131" i="17"/>
  <c r="C11131" i="17"/>
  <c r="D11131" i="17"/>
  <c r="E11131" i="17"/>
  <c r="F11131" i="17"/>
  <c r="B11132" i="17"/>
  <c r="C11132" i="17"/>
  <c r="D11132" i="17"/>
  <c r="E11132" i="17"/>
  <c r="F11132" i="17"/>
  <c r="B11133" i="17"/>
  <c r="C11133" i="17"/>
  <c r="D11133" i="17"/>
  <c r="E11133" i="17"/>
  <c r="F11133" i="17"/>
  <c r="B11134" i="17"/>
  <c r="C11134" i="17"/>
  <c r="D11134" i="17"/>
  <c r="E11134" i="17"/>
  <c r="F11134" i="17"/>
  <c r="B11135" i="17"/>
  <c r="C11135" i="17"/>
  <c r="D11135" i="17"/>
  <c r="E11135" i="17"/>
  <c r="F11135" i="17"/>
  <c r="B11136" i="17"/>
  <c r="C11136" i="17"/>
  <c r="D11136" i="17"/>
  <c r="E11136" i="17"/>
  <c r="F11136" i="17"/>
  <c r="B11137" i="17"/>
  <c r="C11137" i="17"/>
  <c r="D11137" i="17"/>
  <c r="E11137" i="17"/>
  <c r="F11137" i="17"/>
  <c r="B11138" i="17"/>
  <c r="C11138" i="17"/>
  <c r="D11138" i="17"/>
  <c r="E11138" i="17"/>
  <c r="F11138" i="17"/>
  <c r="B11139" i="17"/>
  <c r="C11139" i="17"/>
  <c r="D11139" i="17"/>
  <c r="E11139" i="17"/>
  <c r="F11139" i="17"/>
  <c r="B11140" i="17"/>
  <c r="C11140" i="17"/>
  <c r="D11140" i="17"/>
  <c r="E11140" i="17"/>
  <c r="F11140" i="17"/>
  <c r="B11141" i="17"/>
  <c r="C11141" i="17"/>
  <c r="D11141" i="17"/>
  <c r="E11141" i="17"/>
  <c r="F11141" i="17"/>
  <c r="B11142" i="17"/>
  <c r="C11142" i="17"/>
  <c r="D11142" i="17"/>
  <c r="E11142" i="17"/>
  <c r="F11142" i="17"/>
  <c r="B11143" i="17"/>
  <c r="C11143" i="17"/>
  <c r="D11143" i="17"/>
  <c r="E11143" i="17"/>
  <c r="F11143" i="17"/>
  <c r="B11144" i="17"/>
  <c r="C11144" i="17"/>
  <c r="D11144" i="17"/>
  <c r="E11144" i="17"/>
  <c r="F11144" i="17"/>
  <c r="B11145" i="17"/>
  <c r="C11145" i="17"/>
  <c r="D11145" i="17"/>
  <c r="E11145" i="17"/>
  <c r="F11145" i="17"/>
  <c r="B11146" i="17"/>
  <c r="C11146" i="17"/>
  <c r="D11146" i="17"/>
  <c r="E11146" i="17"/>
  <c r="F11146" i="17"/>
  <c r="B11147" i="17"/>
  <c r="C11147" i="17"/>
  <c r="D11147" i="17"/>
  <c r="E11147" i="17"/>
  <c r="F11147" i="17"/>
  <c r="B11148" i="17"/>
  <c r="C11148" i="17"/>
  <c r="D11148" i="17"/>
  <c r="E11148" i="17"/>
  <c r="F11148" i="17"/>
  <c r="B11149" i="17"/>
  <c r="C11149" i="17"/>
  <c r="D11149" i="17"/>
  <c r="E11149" i="17"/>
  <c r="F11149" i="17"/>
  <c r="B11150" i="17"/>
  <c r="C11150" i="17"/>
  <c r="D11150" i="17"/>
  <c r="E11150" i="17"/>
  <c r="F11150" i="17"/>
  <c r="B11151" i="17"/>
  <c r="C11151" i="17"/>
  <c r="D11151" i="17"/>
  <c r="E11151" i="17"/>
  <c r="F11151" i="17"/>
  <c r="B11152" i="17"/>
  <c r="C11152" i="17"/>
  <c r="D11152" i="17"/>
  <c r="E11152" i="17"/>
  <c r="F11152" i="17"/>
  <c r="B11153" i="17"/>
  <c r="C11153" i="17"/>
  <c r="D11153" i="17"/>
  <c r="E11153" i="17"/>
  <c r="F11153" i="17"/>
  <c r="B11154" i="17"/>
  <c r="C11154" i="17"/>
  <c r="D11154" i="17"/>
  <c r="E11154" i="17"/>
  <c r="F11154" i="17"/>
  <c r="B11155" i="17"/>
  <c r="C11155" i="17"/>
  <c r="D11155" i="17"/>
  <c r="E11155" i="17"/>
  <c r="F11155" i="17"/>
  <c r="B11156" i="17"/>
  <c r="C11156" i="17"/>
  <c r="D11156" i="17"/>
  <c r="E11156" i="17"/>
  <c r="F11156" i="17"/>
  <c r="B11157" i="17"/>
  <c r="C11157" i="17"/>
  <c r="D11157" i="17"/>
  <c r="E11157" i="17"/>
  <c r="F11157" i="17"/>
  <c r="B11158" i="17"/>
  <c r="C11158" i="17"/>
  <c r="D11158" i="17"/>
  <c r="E11158" i="17"/>
  <c r="F11158" i="17"/>
  <c r="B11159" i="17"/>
  <c r="C11159" i="17"/>
  <c r="D11159" i="17"/>
  <c r="E11159" i="17"/>
  <c r="F11159" i="17"/>
  <c r="B11160" i="17"/>
  <c r="C11160" i="17"/>
  <c r="D11160" i="17"/>
  <c r="E11160" i="17"/>
  <c r="F11160" i="17"/>
  <c r="B11161" i="17"/>
  <c r="C11161" i="17"/>
  <c r="D11161" i="17"/>
  <c r="E11161" i="17"/>
  <c r="F11161" i="17"/>
  <c r="B11162" i="17"/>
  <c r="C11162" i="17"/>
  <c r="D11162" i="17"/>
  <c r="E11162" i="17"/>
  <c r="F11162" i="17"/>
  <c r="B11163" i="17"/>
  <c r="C11163" i="17"/>
  <c r="D11163" i="17"/>
  <c r="E11163" i="17"/>
  <c r="F11163" i="17"/>
  <c r="B11164" i="17"/>
  <c r="C11164" i="17"/>
  <c r="D11164" i="17"/>
  <c r="E11164" i="17"/>
  <c r="F11164" i="17"/>
  <c r="B11165" i="17"/>
  <c r="C11165" i="17"/>
  <c r="D11165" i="17"/>
  <c r="E11165" i="17"/>
  <c r="F11165" i="17"/>
  <c r="B11166" i="17"/>
  <c r="C11166" i="17"/>
  <c r="D11166" i="17"/>
  <c r="E11166" i="17"/>
  <c r="F11166" i="17"/>
  <c r="B11167" i="17"/>
  <c r="C11167" i="17"/>
  <c r="D11167" i="17"/>
  <c r="E11167" i="17"/>
  <c r="F11167" i="17"/>
  <c r="B11168" i="17"/>
  <c r="C11168" i="17"/>
  <c r="D11168" i="17"/>
  <c r="E11168" i="17"/>
  <c r="F11168" i="17"/>
  <c r="B11169" i="17"/>
  <c r="C11169" i="17"/>
  <c r="D11169" i="17"/>
  <c r="E11169" i="17"/>
  <c r="F11169" i="17"/>
  <c r="B11170" i="17"/>
  <c r="C11170" i="17"/>
  <c r="D11170" i="17"/>
  <c r="E11170" i="17"/>
  <c r="F11170" i="17"/>
  <c r="B11171" i="17"/>
  <c r="C11171" i="17"/>
  <c r="D11171" i="17"/>
  <c r="E11171" i="17"/>
  <c r="F11171" i="17"/>
  <c r="B11172" i="17"/>
  <c r="C11172" i="17"/>
  <c r="D11172" i="17"/>
  <c r="E11172" i="17"/>
  <c r="F11172" i="17"/>
  <c r="B11173" i="17"/>
  <c r="C11173" i="17"/>
  <c r="D11173" i="17"/>
  <c r="E11173" i="17"/>
  <c r="F11173" i="17"/>
  <c r="B11174" i="17"/>
  <c r="C11174" i="17"/>
  <c r="D11174" i="17"/>
  <c r="E11174" i="17"/>
  <c r="F11174" i="17"/>
  <c r="B11175" i="17"/>
  <c r="C11175" i="17"/>
  <c r="D11175" i="17"/>
  <c r="E11175" i="17"/>
  <c r="F11175" i="17"/>
  <c r="B11176" i="17"/>
  <c r="C11176" i="17"/>
  <c r="D11176" i="17"/>
  <c r="E11176" i="17"/>
  <c r="F11176" i="17"/>
  <c r="B11177" i="17"/>
  <c r="C11177" i="17"/>
  <c r="D11177" i="17"/>
  <c r="E11177" i="17"/>
  <c r="F11177" i="17"/>
  <c r="B11178" i="17"/>
  <c r="C11178" i="17"/>
  <c r="D11178" i="17"/>
  <c r="E11178" i="17"/>
  <c r="F11178" i="17"/>
  <c r="B11179" i="17"/>
  <c r="C11179" i="17"/>
  <c r="D11179" i="17"/>
  <c r="E11179" i="17"/>
  <c r="F11179" i="17"/>
  <c r="B11180" i="17"/>
  <c r="C11180" i="17"/>
  <c r="D11180" i="17"/>
  <c r="E11180" i="17"/>
  <c r="F11180" i="17"/>
  <c r="B11181" i="17"/>
  <c r="C11181" i="17"/>
  <c r="D11181" i="17"/>
  <c r="E11181" i="17"/>
  <c r="F11181" i="17"/>
  <c r="B11182" i="17"/>
  <c r="C11182" i="17"/>
  <c r="D11182" i="17"/>
  <c r="E11182" i="17"/>
  <c r="F11182" i="17"/>
  <c r="B11183" i="17"/>
  <c r="C11183" i="17"/>
  <c r="D11183" i="17"/>
  <c r="E11183" i="17"/>
  <c r="F11183" i="17"/>
  <c r="B11184" i="17"/>
  <c r="C11184" i="17"/>
  <c r="D11184" i="17"/>
  <c r="E11184" i="17"/>
  <c r="F11184" i="17"/>
  <c r="B11185" i="17"/>
  <c r="C11185" i="17"/>
  <c r="D11185" i="17"/>
  <c r="E11185" i="17"/>
  <c r="F11185" i="17"/>
  <c r="B11186" i="17"/>
  <c r="C11186" i="17"/>
  <c r="D11186" i="17"/>
  <c r="E11186" i="17"/>
  <c r="F11186" i="17"/>
  <c r="B11187" i="17"/>
  <c r="C11187" i="17"/>
  <c r="D11187" i="17"/>
  <c r="E11187" i="17"/>
  <c r="F11187" i="17"/>
  <c r="B11188" i="17"/>
  <c r="C11188" i="17"/>
  <c r="D11188" i="17"/>
  <c r="E11188" i="17"/>
  <c r="F11188" i="17"/>
  <c r="B11189" i="17"/>
  <c r="C11189" i="17"/>
  <c r="D11189" i="17"/>
  <c r="E11189" i="17"/>
  <c r="F11189" i="17"/>
  <c r="B11190" i="17"/>
  <c r="C11190" i="17"/>
  <c r="D11190" i="17"/>
  <c r="E11190" i="17"/>
  <c r="F11190" i="17"/>
  <c r="B11191" i="17"/>
  <c r="C11191" i="17"/>
  <c r="D11191" i="17"/>
  <c r="E11191" i="17"/>
  <c r="F11191" i="17"/>
  <c r="B11192" i="17"/>
  <c r="C11192" i="17"/>
  <c r="D11192" i="17"/>
  <c r="E11192" i="17"/>
  <c r="F11192" i="17"/>
  <c r="B11193" i="17"/>
  <c r="C11193" i="17"/>
  <c r="D11193" i="17"/>
  <c r="E11193" i="17"/>
  <c r="F11193" i="17"/>
  <c r="B11194" i="17"/>
  <c r="C11194" i="17"/>
  <c r="D11194" i="17"/>
  <c r="E11194" i="17"/>
  <c r="F11194" i="17"/>
  <c r="B11195" i="17"/>
  <c r="C11195" i="17"/>
  <c r="D11195" i="17"/>
  <c r="E11195" i="17"/>
  <c r="F11195" i="17"/>
  <c r="B11196" i="17"/>
  <c r="C11196" i="17"/>
  <c r="D11196" i="17"/>
  <c r="E11196" i="17"/>
  <c r="F11196" i="17"/>
  <c r="B11197" i="17"/>
  <c r="C11197" i="17"/>
  <c r="D11197" i="17"/>
  <c r="E11197" i="17"/>
  <c r="F11197" i="17"/>
  <c r="B11198" i="17"/>
  <c r="C11198" i="17"/>
  <c r="D11198" i="17"/>
  <c r="E11198" i="17"/>
  <c r="F11198" i="17"/>
  <c r="B11199" i="17"/>
  <c r="C11199" i="17"/>
  <c r="D11199" i="17"/>
  <c r="E11199" i="17"/>
  <c r="F11199" i="17"/>
  <c r="B11200" i="17"/>
  <c r="C11200" i="17"/>
  <c r="D11200" i="17"/>
  <c r="E11200" i="17"/>
  <c r="F11200" i="17"/>
  <c r="B11201" i="17"/>
  <c r="C11201" i="17"/>
  <c r="D11201" i="17"/>
  <c r="E11201" i="17"/>
  <c r="F11201" i="17"/>
  <c r="B11202" i="17"/>
  <c r="C11202" i="17"/>
  <c r="D11202" i="17"/>
  <c r="E11202" i="17"/>
  <c r="F11202" i="17"/>
  <c r="B11203" i="17"/>
  <c r="C11203" i="17"/>
  <c r="D11203" i="17"/>
  <c r="E11203" i="17"/>
  <c r="F11203" i="17"/>
  <c r="B11204" i="17"/>
  <c r="C11204" i="17"/>
  <c r="D11204" i="17"/>
  <c r="E11204" i="17"/>
  <c r="F11204" i="17"/>
  <c r="B11205" i="17"/>
  <c r="C11205" i="17"/>
  <c r="D11205" i="17"/>
  <c r="E11205" i="17"/>
  <c r="F11205" i="17"/>
  <c r="B11206" i="17"/>
  <c r="C11206" i="17"/>
  <c r="D11206" i="17"/>
  <c r="E11206" i="17"/>
  <c r="F11206" i="17"/>
  <c r="B11207" i="17"/>
  <c r="C11207" i="17"/>
  <c r="D11207" i="17"/>
  <c r="E11207" i="17"/>
  <c r="F11207" i="17"/>
  <c r="B11208" i="17"/>
  <c r="C11208" i="17"/>
  <c r="D11208" i="17"/>
  <c r="E11208" i="17"/>
  <c r="F11208" i="17"/>
  <c r="B11209" i="17"/>
  <c r="C11209" i="17"/>
  <c r="D11209" i="17"/>
  <c r="E11209" i="17"/>
  <c r="F11209" i="17"/>
  <c r="B11210" i="17"/>
  <c r="C11210" i="17"/>
  <c r="D11210" i="17"/>
  <c r="E11210" i="17"/>
  <c r="F11210" i="17"/>
  <c r="B11211" i="17"/>
  <c r="C11211" i="17"/>
  <c r="D11211" i="17"/>
  <c r="E11211" i="17"/>
  <c r="F11211" i="17"/>
  <c r="B11212" i="17"/>
  <c r="C11212" i="17"/>
  <c r="D11212" i="17"/>
  <c r="E11212" i="17"/>
  <c r="F11212" i="17"/>
  <c r="B11213" i="17"/>
  <c r="C11213" i="17"/>
  <c r="D11213" i="17"/>
  <c r="E11213" i="17"/>
  <c r="F11213" i="17"/>
  <c r="B11214" i="17"/>
  <c r="C11214" i="17"/>
  <c r="D11214" i="17"/>
  <c r="E11214" i="17"/>
  <c r="F11214" i="17"/>
  <c r="B11215" i="17"/>
  <c r="C11215" i="17"/>
  <c r="D11215" i="17"/>
  <c r="E11215" i="17"/>
  <c r="F11215" i="17"/>
  <c r="B11216" i="17"/>
  <c r="C11216" i="17"/>
  <c r="D11216" i="17"/>
  <c r="E11216" i="17"/>
  <c r="F11216" i="17"/>
  <c r="B11217" i="17"/>
  <c r="C11217" i="17"/>
  <c r="D11217" i="17"/>
  <c r="E11217" i="17"/>
  <c r="F11217" i="17"/>
  <c r="B11218" i="17"/>
  <c r="C11218" i="17"/>
  <c r="D11218" i="17"/>
  <c r="E11218" i="17"/>
  <c r="F11218" i="17"/>
  <c r="B11219" i="17"/>
  <c r="C11219" i="17"/>
  <c r="D11219" i="17"/>
  <c r="E11219" i="17"/>
  <c r="F11219" i="17"/>
  <c r="B11220" i="17"/>
  <c r="C11220" i="17"/>
  <c r="D11220" i="17"/>
  <c r="E11220" i="17"/>
  <c r="F11220" i="17"/>
  <c r="B11221" i="17"/>
  <c r="C11221" i="17"/>
  <c r="D11221" i="17"/>
  <c r="E11221" i="17"/>
  <c r="F11221" i="17"/>
  <c r="B11222" i="17"/>
  <c r="C11222" i="17"/>
  <c r="D11222" i="17"/>
  <c r="E11222" i="17"/>
  <c r="F11222" i="17"/>
  <c r="B11223" i="17"/>
  <c r="C11223" i="17"/>
  <c r="D11223" i="17"/>
  <c r="E11223" i="17"/>
  <c r="F11223" i="17"/>
  <c r="B11224" i="17"/>
  <c r="C11224" i="17"/>
  <c r="D11224" i="17"/>
  <c r="E11224" i="17"/>
  <c r="F11224" i="17"/>
  <c r="B11225" i="17"/>
  <c r="C11225" i="17"/>
  <c r="D11225" i="17"/>
  <c r="E11225" i="17"/>
  <c r="F11225" i="17"/>
  <c r="B11226" i="17"/>
  <c r="C11226" i="17"/>
  <c r="D11226" i="17"/>
  <c r="E11226" i="17"/>
  <c r="F11226" i="17"/>
  <c r="B11227" i="17"/>
  <c r="C11227" i="17"/>
  <c r="D11227" i="17"/>
  <c r="E11227" i="17"/>
  <c r="F11227" i="17"/>
  <c r="B11228" i="17"/>
  <c r="C11228" i="17"/>
  <c r="D11228" i="17"/>
  <c r="E11228" i="17"/>
  <c r="F11228" i="17"/>
  <c r="B11229" i="17"/>
  <c r="C11229" i="17"/>
  <c r="D11229" i="17"/>
  <c r="E11229" i="17"/>
  <c r="F11229" i="17"/>
  <c r="B11230" i="17"/>
  <c r="C11230" i="17"/>
  <c r="D11230" i="17"/>
  <c r="E11230" i="17"/>
  <c r="F11230" i="17"/>
  <c r="B11231" i="17"/>
  <c r="C11231" i="17"/>
  <c r="D11231" i="17"/>
  <c r="E11231" i="17"/>
  <c r="F11231" i="17"/>
  <c r="B11232" i="17"/>
  <c r="C11232" i="17"/>
  <c r="D11232" i="17"/>
  <c r="E11232" i="17"/>
  <c r="F11232" i="17"/>
  <c r="B11233" i="17"/>
  <c r="C11233" i="17"/>
  <c r="D11233" i="17"/>
  <c r="E11233" i="17"/>
  <c r="F11233" i="17"/>
  <c r="B11234" i="17"/>
  <c r="C11234" i="17"/>
  <c r="D11234" i="17"/>
  <c r="E11234" i="17"/>
  <c r="F11234" i="17"/>
  <c r="B11235" i="17"/>
  <c r="C11235" i="17"/>
  <c r="D11235" i="17"/>
  <c r="E11235" i="17"/>
  <c r="F11235" i="17"/>
  <c r="B11236" i="17"/>
  <c r="C11236" i="17"/>
  <c r="D11236" i="17"/>
  <c r="E11236" i="17"/>
  <c r="F11236" i="17"/>
  <c r="B11237" i="17"/>
  <c r="C11237" i="17"/>
  <c r="D11237" i="17"/>
  <c r="E11237" i="17"/>
  <c r="F11237" i="17"/>
  <c r="B11238" i="17"/>
  <c r="C11238" i="17"/>
  <c r="D11238" i="17"/>
  <c r="E11238" i="17"/>
  <c r="F11238" i="17"/>
  <c r="B11239" i="17"/>
  <c r="C11239" i="17"/>
  <c r="D11239" i="17"/>
  <c r="E11239" i="17"/>
  <c r="F11239" i="17"/>
  <c r="B11240" i="17"/>
  <c r="C11240" i="17"/>
  <c r="D11240" i="17"/>
  <c r="E11240" i="17"/>
  <c r="F11240" i="17"/>
  <c r="B11241" i="17"/>
  <c r="C11241" i="17"/>
  <c r="D11241" i="17"/>
  <c r="E11241" i="17"/>
  <c r="F11241" i="17"/>
  <c r="B11242" i="17"/>
  <c r="C11242" i="17"/>
  <c r="D11242" i="17"/>
  <c r="E11242" i="17"/>
  <c r="F11242" i="17"/>
  <c r="B11243" i="17"/>
  <c r="C11243" i="17"/>
  <c r="D11243" i="17"/>
  <c r="E11243" i="17"/>
  <c r="F11243" i="17"/>
  <c r="B11244" i="17"/>
  <c r="C11244" i="17"/>
  <c r="D11244" i="17"/>
  <c r="E11244" i="17"/>
  <c r="F11244" i="17"/>
  <c r="B11245" i="17"/>
  <c r="C11245" i="17"/>
  <c r="D11245" i="17"/>
  <c r="E11245" i="17"/>
  <c r="F11245" i="17"/>
  <c r="B11246" i="17"/>
  <c r="C11246" i="17"/>
  <c r="D11246" i="17"/>
  <c r="E11246" i="17"/>
  <c r="F11246" i="17"/>
  <c r="B11247" i="17"/>
  <c r="C11247" i="17"/>
  <c r="D11247" i="17"/>
  <c r="E11247" i="17"/>
  <c r="F11247" i="17"/>
  <c r="B11248" i="17"/>
  <c r="C11248" i="17"/>
  <c r="D11248" i="17"/>
  <c r="E11248" i="17"/>
  <c r="F11248" i="17"/>
  <c r="B11249" i="17"/>
  <c r="C11249" i="17"/>
  <c r="D11249" i="17"/>
  <c r="E11249" i="17"/>
  <c r="F11249" i="17"/>
  <c r="B11250" i="17"/>
  <c r="C11250" i="17"/>
  <c r="D11250" i="17"/>
  <c r="E11250" i="17"/>
  <c r="F11250" i="17"/>
  <c r="B11251" i="17"/>
  <c r="C11251" i="17"/>
  <c r="D11251" i="17"/>
  <c r="E11251" i="17"/>
  <c r="F11251" i="17"/>
  <c r="B11252" i="17"/>
  <c r="C11252" i="17"/>
  <c r="D11252" i="17"/>
  <c r="E11252" i="17"/>
  <c r="F11252" i="17"/>
  <c r="B11253" i="17"/>
  <c r="C11253" i="17"/>
  <c r="D11253" i="17"/>
  <c r="E11253" i="17"/>
  <c r="F11253" i="17"/>
  <c r="B11254" i="17"/>
  <c r="C11254" i="17"/>
  <c r="D11254" i="17"/>
  <c r="E11254" i="17"/>
  <c r="F11254" i="17"/>
  <c r="B11255" i="17"/>
  <c r="C11255" i="17"/>
  <c r="D11255" i="17"/>
  <c r="E11255" i="17"/>
  <c r="F11255" i="17"/>
  <c r="B11256" i="17"/>
  <c r="C11256" i="17"/>
  <c r="D11256" i="17"/>
  <c r="E11256" i="17"/>
  <c r="F11256" i="17"/>
  <c r="B11257" i="17"/>
  <c r="C11257" i="17"/>
  <c r="D11257" i="17"/>
  <c r="E11257" i="17"/>
  <c r="F11257" i="17"/>
  <c r="B11258" i="17"/>
  <c r="C11258" i="17"/>
  <c r="D11258" i="17"/>
  <c r="E11258" i="17"/>
  <c r="F11258" i="17"/>
  <c r="B11259" i="17"/>
  <c r="C11259" i="17"/>
  <c r="D11259" i="17"/>
  <c r="E11259" i="17"/>
  <c r="F11259" i="17"/>
  <c r="B11260" i="17"/>
  <c r="C11260" i="17"/>
  <c r="D11260" i="17"/>
  <c r="E11260" i="17"/>
  <c r="F11260" i="17"/>
  <c r="B11261" i="17"/>
  <c r="C11261" i="17"/>
  <c r="D11261" i="17"/>
  <c r="E11261" i="17"/>
  <c r="F11261" i="17"/>
  <c r="B11262" i="17"/>
  <c r="C11262" i="17"/>
  <c r="D11262" i="17"/>
  <c r="E11262" i="17"/>
  <c r="F11262" i="17"/>
  <c r="B11263" i="17"/>
  <c r="C11263" i="17"/>
  <c r="D11263" i="17"/>
  <c r="E11263" i="17"/>
  <c r="F11263" i="17"/>
  <c r="B11264" i="17"/>
  <c r="C11264" i="17"/>
  <c r="D11264" i="17"/>
  <c r="E11264" i="17"/>
  <c r="F11264" i="17"/>
  <c r="B11265" i="17"/>
  <c r="C11265" i="17"/>
  <c r="D11265" i="17"/>
  <c r="E11265" i="17"/>
  <c r="F11265" i="17"/>
  <c r="B11266" i="17"/>
  <c r="C11266" i="17"/>
  <c r="D11266" i="17"/>
  <c r="E11266" i="17"/>
  <c r="F11266" i="17"/>
  <c r="B11267" i="17"/>
  <c r="C11267" i="17"/>
  <c r="D11267" i="17"/>
  <c r="E11267" i="17"/>
  <c r="F11267" i="17"/>
  <c r="B11268" i="17"/>
  <c r="C11268" i="17"/>
  <c r="D11268" i="17"/>
  <c r="E11268" i="17"/>
  <c r="F11268" i="17"/>
  <c r="B11269" i="17"/>
  <c r="C11269" i="17"/>
  <c r="D11269" i="17"/>
  <c r="E11269" i="17"/>
  <c r="F11269" i="17"/>
  <c r="B11270" i="17"/>
  <c r="C11270" i="17"/>
  <c r="D11270" i="17"/>
  <c r="E11270" i="17"/>
  <c r="F11270" i="17"/>
  <c r="B11271" i="17"/>
  <c r="C11271" i="17"/>
  <c r="D11271" i="17"/>
  <c r="E11271" i="17"/>
  <c r="F11271" i="17"/>
  <c r="B11272" i="17"/>
  <c r="C11272" i="17"/>
  <c r="D11272" i="17"/>
  <c r="E11272" i="17"/>
  <c r="F11272" i="17"/>
  <c r="B11273" i="17"/>
  <c r="C11273" i="17"/>
  <c r="D11273" i="17"/>
  <c r="E11273" i="17"/>
  <c r="F11273" i="17"/>
  <c r="B11274" i="17"/>
  <c r="C11274" i="17"/>
  <c r="D11274" i="17"/>
  <c r="E11274" i="17"/>
  <c r="F11274" i="17"/>
  <c r="B11275" i="17"/>
  <c r="C11275" i="17"/>
  <c r="D11275" i="17"/>
  <c r="E11275" i="17"/>
  <c r="F11275" i="17"/>
  <c r="B11276" i="17"/>
  <c r="C11276" i="17"/>
  <c r="D11276" i="17"/>
  <c r="E11276" i="17"/>
  <c r="F11276" i="17"/>
  <c r="B11277" i="17"/>
  <c r="C11277" i="17"/>
  <c r="D11277" i="17"/>
  <c r="E11277" i="17"/>
  <c r="F11277" i="17"/>
  <c r="B11278" i="17"/>
  <c r="C11278" i="17"/>
  <c r="D11278" i="17"/>
  <c r="E11278" i="17"/>
  <c r="F11278" i="17"/>
  <c r="B11279" i="17"/>
  <c r="C11279" i="17"/>
  <c r="D11279" i="17"/>
  <c r="E11279" i="17"/>
  <c r="F11279" i="17"/>
  <c r="B11280" i="17"/>
  <c r="C11280" i="17"/>
  <c r="D11280" i="17"/>
  <c r="E11280" i="17"/>
  <c r="F11280" i="17"/>
  <c r="B11281" i="17"/>
  <c r="C11281" i="17"/>
  <c r="D11281" i="17"/>
  <c r="E11281" i="17"/>
  <c r="F11281" i="17"/>
  <c r="B11282" i="17"/>
  <c r="C11282" i="17"/>
  <c r="D11282" i="17"/>
  <c r="E11282" i="17"/>
  <c r="F11282" i="17"/>
  <c r="B11283" i="17"/>
  <c r="C11283" i="17"/>
  <c r="D11283" i="17"/>
  <c r="E11283" i="17"/>
  <c r="F11283" i="17"/>
  <c r="B11284" i="17"/>
  <c r="C11284" i="17"/>
  <c r="D11284" i="17"/>
  <c r="E11284" i="17"/>
  <c r="F11284" i="17"/>
  <c r="B11285" i="17"/>
  <c r="C11285" i="17"/>
  <c r="D11285" i="17"/>
  <c r="E11285" i="17"/>
  <c r="F11285" i="17"/>
  <c r="B11286" i="17"/>
  <c r="C11286" i="17"/>
  <c r="D11286" i="17"/>
  <c r="E11286" i="17"/>
  <c r="F11286" i="17"/>
  <c r="B11287" i="17"/>
  <c r="C11287" i="17"/>
  <c r="D11287" i="17"/>
  <c r="E11287" i="17"/>
  <c r="F11287" i="17"/>
  <c r="B11288" i="17"/>
  <c r="C11288" i="17"/>
  <c r="D11288" i="17"/>
  <c r="E11288" i="17"/>
  <c r="F11288" i="17"/>
  <c r="B11289" i="17"/>
  <c r="C11289" i="17"/>
  <c r="D11289" i="17"/>
  <c r="E11289" i="17"/>
  <c r="F11289" i="17"/>
  <c r="B11290" i="17"/>
  <c r="C11290" i="17"/>
  <c r="D11290" i="17"/>
  <c r="E11290" i="17"/>
  <c r="F11290" i="17"/>
  <c r="B11291" i="17"/>
  <c r="C11291" i="17"/>
  <c r="D11291" i="17"/>
  <c r="E11291" i="17"/>
  <c r="F11291" i="17"/>
  <c r="B11292" i="17"/>
  <c r="C11292" i="17"/>
  <c r="D11292" i="17"/>
  <c r="E11292" i="17"/>
  <c r="F11292" i="17"/>
  <c r="B11293" i="17"/>
  <c r="C11293" i="17"/>
  <c r="D11293" i="17"/>
  <c r="E11293" i="17"/>
  <c r="F11293" i="17"/>
  <c r="B11294" i="17"/>
  <c r="C11294" i="17"/>
  <c r="D11294" i="17"/>
  <c r="E11294" i="17"/>
  <c r="F11294" i="17"/>
  <c r="B11295" i="17"/>
  <c r="C11295" i="17"/>
  <c r="D11295" i="17"/>
  <c r="E11295" i="17"/>
  <c r="F11295" i="17"/>
  <c r="B11296" i="17"/>
  <c r="C11296" i="17"/>
  <c r="D11296" i="17"/>
  <c r="E11296" i="17"/>
  <c r="F11296" i="17"/>
  <c r="B11297" i="17"/>
  <c r="C11297" i="17"/>
  <c r="D11297" i="17"/>
  <c r="E11297" i="17"/>
  <c r="F11297" i="17"/>
  <c r="B11298" i="17"/>
  <c r="C11298" i="17"/>
  <c r="D11298" i="17"/>
  <c r="E11298" i="17"/>
  <c r="F11298" i="17"/>
  <c r="B11299" i="17"/>
  <c r="C11299" i="17"/>
  <c r="D11299" i="17"/>
  <c r="E11299" i="17"/>
  <c r="F11299" i="17"/>
  <c r="B11300" i="17"/>
  <c r="C11300" i="17"/>
  <c r="D11300" i="17"/>
  <c r="E11300" i="17"/>
  <c r="F11300" i="17"/>
  <c r="B11301" i="17"/>
  <c r="C11301" i="17"/>
  <c r="D11301" i="17"/>
  <c r="E11301" i="17"/>
  <c r="F11301" i="17"/>
  <c r="B11302" i="17"/>
  <c r="C11302" i="17"/>
  <c r="D11302" i="17"/>
  <c r="E11302" i="17"/>
  <c r="F11302" i="17"/>
  <c r="B11303" i="17"/>
  <c r="C11303" i="17"/>
  <c r="D11303" i="17"/>
  <c r="E11303" i="17"/>
  <c r="F11303" i="17"/>
  <c r="B11304" i="17"/>
  <c r="C11304" i="17"/>
  <c r="D11304" i="17"/>
  <c r="E11304" i="17"/>
  <c r="F11304" i="17"/>
  <c r="B11305" i="17"/>
  <c r="C11305" i="17"/>
  <c r="D11305" i="17"/>
  <c r="E11305" i="17"/>
  <c r="F11305" i="17"/>
  <c r="B11306" i="17"/>
  <c r="C11306" i="17"/>
  <c r="D11306" i="17"/>
  <c r="E11306" i="17"/>
  <c r="F11306" i="17"/>
  <c r="B11307" i="17"/>
  <c r="C11307" i="17"/>
  <c r="D11307" i="17"/>
  <c r="E11307" i="17"/>
  <c r="F11307" i="17"/>
  <c r="B11308" i="17"/>
  <c r="C11308" i="17"/>
  <c r="D11308" i="17"/>
  <c r="E11308" i="17"/>
  <c r="F11308" i="17"/>
  <c r="B11309" i="17"/>
  <c r="C11309" i="17"/>
  <c r="D11309" i="17"/>
  <c r="E11309" i="17"/>
  <c r="F11309" i="17"/>
  <c r="B11310" i="17"/>
  <c r="C11310" i="17"/>
  <c r="D11310" i="17"/>
  <c r="E11310" i="17"/>
  <c r="F11310" i="17"/>
  <c r="B11311" i="17"/>
  <c r="C11311" i="17"/>
  <c r="D11311" i="17"/>
  <c r="E11311" i="17"/>
  <c r="F11311" i="17"/>
  <c r="B11312" i="17"/>
  <c r="C11312" i="17"/>
  <c r="D11312" i="17"/>
  <c r="E11312" i="17"/>
  <c r="F11312" i="17"/>
  <c r="B11313" i="17"/>
  <c r="C11313" i="17"/>
  <c r="D11313" i="17"/>
  <c r="E11313" i="17"/>
  <c r="F11313" i="17"/>
  <c r="B11314" i="17"/>
  <c r="C11314" i="17"/>
  <c r="D11314" i="17"/>
  <c r="E11314" i="17"/>
  <c r="F11314" i="17"/>
  <c r="B11315" i="17"/>
  <c r="C11315" i="17"/>
  <c r="D11315" i="17"/>
  <c r="E11315" i="17"/>
  <c r="F11315" i="17"/>
  <c r="B11316" i="17"/>
  <c r="C11316" i="17"/>
  <c r="D11316" i="17"/>
  <c r="E11316" i="17"/>
  <c r="F11316" i="17"/>
  <c r="B11317" i="17"/>
  <c r="C11317" i="17"/>
  <c r="D11317" i="17"/>
  <c r="E11317" i="17"/>
  <c r="F11317" i="17"/>
  <c r="B11318" i="17"/>
  <c r="C11318" i="17"/>
  <c r="D11318" i="17"/>
  <c r="E11318" i="17"/>
  <c r="F11318" i="17"/>
  <c r="B11319" i="17"/>
  <c r="C11319" i="17"/>
  <c r="D11319" i="17"/>
  <c r="E11319" i="17"/>
  <c r="F11319" i="17"/>
  <c r="B11320" i="17"/>
  <c r="C11320" i="17"/>
  <c r="D11320" i="17"/>
  <c r="E11320" i="17"/>
  <c r="F11320" i="17"/>
  <c r="B11321" i="17"/>
  <c r="C11321" i="17"/>
  <c r="D11321" i="17"/>
  <c r="E11321" i="17"/>
  <c r="F11321" i="17"/>
  <c r="B11322" i="17"/>
  <c r="C11322" i="17"/>
  <c r="D11322" i="17"/>
  <c r="E11322" i="17"/>
  <c r="F11322" i="17"/>
  <c r="B11323" i="17"/>
  <c r="C11323" i="17"/>
  <c r="D11323" i="17"/>
  <c r="E11323" i="17"/>
  <c r="F11323" i="17"/>
  <c r="B11324" i="17"/>
  <c r="C11324" i="17"/>
  <c r="D11324" i="17"/>
  <c r="E11324" i="17"/>
  <c r="F11324" i="17"/>
  <c r="B11325" i="17"/>
  <c r="C11325" i="17"/>
  <c r="D11325" i="17"/>
  <c r="E11325" i="17"/>
  <c r="F11325" i="17"/>
  <c r="B11326" i="17"/>
  <c r="C11326" i="17"/>
  <c r="D11326" i="17"/>
  <c r="E11326" i="17"/>
  <c r="F11326" i="17"/>
  <c r="B11327" i="17"/>
  <c r="C11327" i="17"/>
  <c r="D11327" i="17"/>
  <c r="E11327" i="17"/>
  <c r="F11327" i="17"/>
  <c r="B11328" i="17"/>
  <c r="C11328" i="17"/>
  <c r="D11328" i="17"/>
  <c r="E11328" i="17"/>
  <c r="F11328" i="17"/>
  <c r="B11329" i="17"/>
  <c r="C11329" i="17"/>
  <c r="D11329" i="17"/>
  <c r="E11329" i="17"/>
  <c r="F11329" i="17"/>
  <c r="B11330" i="17"/>
  <c r="C11330" i="17"/>
  <c r="D11330" i="17"/>
  <c r="E11330" i="17"/>
  <c r="F11330" i="17"/>
  <c r="B684" i="9"/>
  <c r="C684" i="9"/>
  <c r="D684" i="9"/>
  <c r="E684" i="9"/>
  <c r="B685" i="9"/>
  <c r="C685" i="9"/>
  <c r="D685" i="9"/>
  <c r="E685" i="9"/>
  <c r="B686" i="9"/>
  <c r="C686" i="9"/>
  <c r="D686" i="9"/>
  <c r="E686" i="9"/>
  <c r="B687" i="9"/>
  <c r="C687" i="9"/>
  <c r="D687" i="9"/>
  <c r="E687" i="9"/>
  <c r="B688" i="9"/>
  <c r="C688" i="9"/>
  <c r="D688" i="9"/>
  <c r="E688" i="9"/>
  <c r="B689" i="9"/>
  <c r="C689" i="9"/>
  <c r="D689" i="9"/>
  <c r="E689" i="9"/>
  <c r="B690" i="9"/>
  <c r="C690" i="9"/>
  <c r="D690" i="9"/>
  <c r="E690" i="9"/>
  <c r="B691" i="9"/>
  <c r="C691" i="9"/>
  <c r="D691" i="9"/>
  <c r="E691" i="9"/>
  <c r="B692" i="9"/>
  <c r="C692" i="9"/>
  <c r="D692" i="9"/>
  <c r="E692" i="9"/>
  <c r="B693" i="9"/>
  <c r="C693" i="9"/>
  <c r="D693" i="9"/>
  <c r="E693" i="9"/>
  <c r="B694" i="9"/>
  <c r="C694" i="9"/>
  <c r="D694" i="9"/>
  <c r="E694" i="9"/>
  <c r="B695" i="9"/>
  <c r="C695" i="9"/>
  <c r="D695" i="9"/>
  <c r="E695" i="9"/>
  <c r="B696" i="9"/>
  <c r="C696" i="9"/>
  <c r="D696" i="9"/>
  <c r="E696" i="9"/>
  <c r="B697" i="9"/>
  <c r="C697" i="9"/>
  <c r="D697" i="9"/>
  <c r="E697" i="9"/>
  <c r="B698" i="9"/>
  <c r="C698" i="9"/>
  <c r="D698" i="9"/>
  <c r="E698" i="9"/>
  <c r="B699" i="9"/>
  <c r="C699" i="9"/>
  <c r="D699" i="9"/>
  <c r="E699" i="9"/>
  <c r="B700" i="9"/>
  <c r="C700" i="9"/>
  <c r="D700" i="9"/>
  <c r="E700" i="9"/>
  <c r="B701" i="9"/>
  <c r="C701" i="9"/>
  <c r="D701" i="9"/>
  <c r="E701" i="9"/>
  <c r="B702" i="9"/>
  <c r="C702" i="9"/>
  <c r="D702" i="9"/>
  <c r="E702" i="9"/>
  <c r="B703" i="9"/>
  <c r="C703" i="9"/>
  <c r="D703" i="9"/>
  <c r="E703" i="9"/>
  <c r="B704" i="9"/>
  <c r="C704" i="9"/>
  <c r="D704" i="9"/>
  <c r="E704" i="9"/>
  <c r="B705" i="9"/>
  <c r="C705" i="9"/>
  <c r="D705" i="9"/>
  <c r="E705" i="9"/>
  <c r="B706" i="9"/>
  <c r="C706" i="9"/>
  <c r="D706" i="9"/>
  <c r="E706" i="9"/>
  <c r="B707" i="9"/>
  <c r="C707" i="9"/>
  <c r="D707" i="9"/>
  <c r="E707" i="9"/>
  <c r="B708" i="9"/>
  <c r="C708" i="9"/>
  <c r="D708" i="9"/>
  <c r="E708" i="9"/>
  <c r="B709" i="9"/>
  <c r="C709" i="9"/>
  <c r="D709" i="9"/>
  <c r="E709" i="9"/>
  <c r="B710" i="9"/>
  <c r="C710" i="9"/>
  <c r="D710" i="9"/>
  <c r="E710" i="9"/>
  <c r="B711" i="9"/>
  <c r="C711" i="9"/>
  <c r="D711" i="9"/>
  <c r="E711" i="9"/>
  <c r="B712" i="9"/>
  <c r="C712" i="9"/>
  <c r="D712" i="9"/>
  <c r="E712" i="9"/>
  <c r="B713" i="9"/>
  <c r="C713" i="9"/>
  <c r="D713" i="9"/>
  <c r="E713" i="9"/>
  <c r="B714" i="9"/>
  <c r="C714" i="9"/>
  <c r="D714" i="9"/>
  <c r="E714" i="9"/>
  <c r="B715" i="9"/>
  <c r="C715" i="9"/>
  <c r="D715" i="9"/>
  <c r="E715" i="9"/>
  <c r="B716" i="9"/>
  <c r="C716" i="9"/>
  <c r="D716" i="9"/>
  <c r="E716" i="9"/>
  <c r="B717" i="9"/>
  <c r="C717" i="9"/>
  <c r="D717" i="9"/>
  <c r="E717" i="9"/>
  <c r="B718" i="9"/>
  <c r="C718" i="9"/>
  <c r="D718" i="9"/>
  <c r="E718" i="9"/>
  <c r="B719" i="9"/>
  <c r="C719" i="9"/>
  <c r="D719" i="9"/>
  <c r="E719" i="9"/>
  <c r="B720" i="9"/>
  <c r="C720" i="9"/>
  <c r="D720" i="9"/>
  <c r="E720" i="9"/>
  <c r="B721" i="9"/>
  <c r="C721" i="9"/>
  <c r="D721" i="9"/>
  <c r="E721" i="9"/>
  <c r="B722" i="9"/>
  <c r="C722" i="9"/>
  <c r="D722" i="9"/>
  <c r="E722" i="9"/>
  <c r="B723" i="9"/>
  <c r="C723" i="9"/>
  <c r="D723" i="9"/>
  <c r="E723" i="9"/>
  <c r="B724" i="9"/>
  <c r="C724" i="9"/>
  <c r="D724" i="9"/>
  <c r="E724" i="9"/>
  <c r="B725" i="9"/>
  <c r="C725" i="9"/>
  <c r="D725" i="9"/>
  <c r="E725" i="9"/>
  <c r="B726" i="9"/>
  <c r="C726" i="9"/>
  <c r="D726" i="9"/>
  <c r="E726" i="9"/>
  <c r="B727" i="9"/>
  <c r="C727" i="9"/>
  <c r="D727" i="9"/>
  <c r="E727" i="9"/>
  <c r="B728" i="9"/>
  <c r="C728" i="9"/>
  <c r="D728" i="9"/>
  <c r="E728" i="9"/>
  <c r="B729" i="9"/>
  <c r="C729" i="9"/>
  <c r="D729" i="9"/>
  <c r="E729" i="9"/>
  <c r="B730" i="9"/>
  <c r="C730" i="9"/>
  <c r="D730" i="9"/>
  <c r="E730" i="9"/>
  <c r="B731" i="9"/>
  <c r="C731" i="9"/>
  <c r="D731" i="9"/>
  <c r="E731" i="9"/>
  <c r="B732" i="9"/>
  <c r="C732" i="9"/>
  <c r="D732" i="9"/>
  <c r="E732" i="9"/>
  <c r="B733" i="9"/>
  <c r="C733" i="9"/>
  <c r="D733" i="9"/>
  <c r="E733" i="9"/>
  <c r="B734" i="9"/>
  <c r="C734" i="9"/>
  <c r="D734" i="9"/>
  <c r="E734" i="9"/>
  <c r="B735" i="9"/>
  <c r="C735" i="9"/>
  <c r="D735" i="9"/>
  <c r="E735" i="9"/>
  <c r="B736" i="9"/>
  <c r="C736" i="9"/>
  <c r="D736" i="9"/>
  <c r="E736" i="9"/>
  <c r="B737" i="9"/>
  <c r="C737" i="9"/>
  <c r="D737" i="9"/>
  <c r="E737" i="9"/>
  <c r="B738" i="9"/>
  <c r="C738" i="9"/>
  <c r="D738" i="9"/>
  <c r="E738" i="9"/>
  <c r="B739" i="9"/>
  <c r="C739" i="9"/>
  <c r="D739" i="9"/>
  <c r="E739" i="9"/>
  <c r="B740" i="9"/>
  <c r="C740" i="9"/>
  <c r="D740" i="9"/>
  <c r="E740" i="9"/>
  <c r="B741" i="9"/>
  <c r="C741" i="9"/>
  <c r="D741" i="9"/>
  <c r="E741" i="9"/>
  <c r="B742" i="9"/>
  <c r="C742" i="9"/>
  <c r="D742" i="9"/>
  <c r="E742" i="9"/>
  <c r="B743" i="9"/>
  <c r="C743" i="9"/>
  <c r="D743" i="9"/>
  <c r="E743" i="9"/>
  <c r="B744" i="9"/>
  <c r="C744" i="9"/>
  <c r="D744" i="9"/>
  <c r="E744" i="9"/>
  <c r="B745" i="9"/>
  <c r="C745" i="9"/>
  <c r="D745" i="9"/>
  <c r="E745" i="9"/>
  <c r="B746" i="9"/>
  <c r="C746" i="9"/>
  <c r="D746" i="9"/>
  <c r="E746" i="9"/>
  <c r="B747" i="9"/>
  <c r="C747" i="9"/>
  <c r="D747" i="9"/>
  <c r="E747" i="9"/>
  <c r="B748" i="9"/>
  <c r="C748" i="9"/>
  <c r="D748" i="9"/>
  <c r="E748" i="9"/>
  <c r="B749" i="9"/>
  <c r="C749" i="9"/>
  <c r="D749" i="9"/>
  <c r="E749" i="9"/>
  <c r="B750" i="9"/>
  <c r="C750" i="9"/>
  <c r="D750" i="9"/>
  <c r="E750" i="9"/>
  <c r="B751" i="9"/>
  <c r="C751" i="9"/>
  <c r="D751" i="9"/>
  <c r="E751" i="9"/>
  <c r="B752" i="9"/>
  <c r="C752" i="9"/>
  <c r="D752" i="9"/>
  <c r="E752" i="9"/>
  <c r="B753" i="9"/>
  <c r="C753" i="9"/>
  <c r="D753" i="9"/>
  <c r="E753" i="9"/>
  <c r="B754" i="9"/>
  <c r="C754" i="9"/>
  <c r="D754" i="9"/>
  <c r="E754" i="9"/>
  <c r="B755" i="9"/>
  <c r="C755" i="9"/>
  <c r="D755" i="9"/>
  <c r="E755" i="9"/>
  <c r="B756" i="9"/>
  <c r="C756" i="9"/>
  <c r="D756" i="9"/>
  <c r="E756" i="9"/>
  <c r="B757" i="9"/>
  <c r="C757" i="9"/>
  <c r="D757" i="9"/>
  <c r="E757" i="9"/>
  <c r="B758" i="9"/>
  <c r="C758" i="9"/>
  <c r="D758" i="9"/>
  <c r="E758" i="9"/>
  <c r="B759" i="9"/>
  <c r="C759" i="9"/>
  <c r="D759" i="9"/>
  <c r="E759" i="9"/>
  <c r="B760" i="9"/>
  <c r="C760" i="9"/>
  <c r="D760" i="9"/>
  <c r="E760" i="9"/>
  <c r="B761" i="9"/>
  <c r="C761" i="9"/>
  <c r="D761" i="9"/>
  <c r="E761" i="9"/>
  <c r="B762" i="9"/>
  <c r="C762" i="9"/>
  <c r="D762" i="9"/>
  <c r="E762" i="9"/>
  <c r="B763" i="9"/>
  <c r="C763" i="9"/>
  <c r="D763" i="9"/>
  <c r="E763" i="9"/>
  <c r="B764" i="9"/>
  <c r="C764" i="9"/>
  <c r="D764" i="9"/>
  <c r="E764" i="9"/>
  <c r="B765" i="9"/>
  <c r="C765" i="9"/>
  <c r="D765" i="9"/>
  <c r="E765" i="9"/>
  <c r="B766" i="9"/>
  <c r="C766" i="9"/>
  <c r="D766" i="9"/>
  <c r="E766" i="9"/>
  <c r="B767" i="9"/>
  <c r="C767" i="9"/>
  <c r="D767" i="9"/>
  <c r="E767" i="9"/>
  <c r="B768" i="9"/>
  <c r="C768" i="9"/>
  <c r="D768" i="9"/>
  <c r="E768" i="9"/>
  <c r="B769" i="9"/>
  <c r="C769" i="9"/>
  <c r="D769" i="9"/>
  <c r="E769" i="9"/>
  <c r="B770" i="9"/>
  <c r="C770" i="9"/>
  <c r="D770" i="9"/>
  <c r="E770" i="9"/>
  <c r="B771" i="9"/>
  <c r="C771" i="9"/>
  <c r="D771" i="9"/>
  <c r="E771" i="9"/>
  <c r="B772" i="9"/>
  <c r="C772" i="9"/>
  <c r="D772" i="9"/>
  <c r="E772" i="9"/>
  <c r="B773" i="9"/>
  <c r="C773" i="9"/>
  <c r="D773" i="9"/>
  <c r="E773" i="9"/>
  <c r="B774" i="9"/>
  <c r="C774" i="9"/>
  <c r="D774" i="9"/>
  <c r="E774" i="9"/>
  <c r="B775" i="9"/>
  <c r="C775" i="9"/>
  <c r="D775" i="9"/>
  <c r="E775" i="9"/>
  <c r="B776" i="9"/>
  <c r="C776" i="9"/>
  <c r="D776" i="9"/>
  <c r="E776" i="9"/>
  <c r="B777" i="9"/>
  <c r="C777" i="9"/>
  <c r="D777" i="9"/>
  <c r="E777" i="9"/>
  <c r="B778" i="9"/>
  <c r="C778" i="9"/>
  <c r="D778" i="9"/>
  <c r="E778" i="9"/>
  <c r="B779" i="9"/>
  <c r="C779" i="9"/>
  <c r="D779" i="9"/>
  <c r="E779" i="9"/>
  <c r="B780" i="9"/>
  <c r="C780" i="9"/>
  <c r="D780" i="9"/>
  <c r="E780" i="9"/>
  <c r="B781" i="9"/>
  <c r="C781" i="9"/>
  <c r="D781" i="9"/>
  <c r="E781" i="9"/>
  <c r="B782" i="9"/>
  <c r="C782" i="9"/>
  <c r="D782" i="9"/>
  <c r="E782" i="9"/>
  <c r="B783" i="9"/>
  <c r="C783" i="9"/>
  <c r="D783" i="9"/>
  <c r="E783" i="9"/>
  <c r="B784" i="9"/>
  <c r="C784" i="9"/>
  <c r="D784" i="9"/>
  <c r="E784" i="9"/>
  <c r="B785" i="9"/>
  <c r="C785" i="9"/>
  <c r="D785" i="9"/>
  <c r="E785" i="9"/>
  <c r="B786" i="9"/>
  <c r="C786" i="9"/>
  <c r="D786" i="9"/>
  <c r="E786" i="9"/>
  <c r="B787" i="9"/>
  <c r="C787" i="9"/>
  <c r="D787" i="9"/>
  <c r="E787" i="9"/>
  <c r="B788" i="9"/>
  <c r="C788" i="9"/>
  <c r="D788" i="9"/>
  <c r="E788" i="9"/>
  <c r="B789" i="9"/>
  <c r="C789" i="9"/>
  <c r="D789" i="9"/>
  <c r="E789" i="9"/>
  <c r="B790" i="9"/>
  <c r="C790" i="9"/>
  <c r="D790" i="9"/>
  <c r="E790" i="9"/>
  <c r="B791" i="9"/>
  <c r="C791" i="9"/>
  <c r="D791" i="9"/>
  <c r="E791" i="9"/>
  <c r="B792" i="9"/>
  <c r="C792" i="9"/>
  <c r="D792" i="9"/>
  <c r="E792" i="9"/>
  <c r="B793" i="9"/>
  <c r="C793" i="9"/>
  <c r="D793" i="9"/>
  <c r="E793" i="9"/>
  <c r="B794" i="9"/>
  <c r="C794" i="9"/>
  <c r="D794" i="9"/>
  <c r="E794" i="9"/>
  <c r="B795" i="9"/>
  <c r="C795" i="9"/>
  <c r="D795" i="9"/>
  <c r="E795" i="9"/>
  <c r="B796" i="9"/>
  <c r="C796" i="9"/>
  <c r="D796" i="9"/>
  <c r="E796" i="9"/>
  <c r="B797" i="9"/>
  <c r="C797" i="9"/>
  <c r="D797" i="9"/>
  <c r="E797" i="9"/>
  <c r="B798" i="9"/>
  <c r="C798" i="9"/>
  <c r="D798" i="9"/>
  <c r="E798" i="9"/>
  <c r="B799" i="9"/>
  <c r="C799" i="9"/>
  <c r="D799" i="9"/>
  <c r="E799" i="9"/>
  <c r="B800" i="9"/>
  <c r="C800" i="9"/>
  <c r="D800" i="9"/>
  <c r="E800" i="9"/>
  <c r="B801" i="9"/>
  <c r="C801" i="9"/>
  <c r="D801" i="9"/>
  <c r="E801" i="9"/>
  <c r="B802" i="9"/>
  <c r="C802" i="9"/>
  <c r="D802" i="9"/>
  <c r="E802" i="9"/>
  <c r="B803" i="9"/>
  <c r="C803" i="9"/>
  <c r="D803" i="9"/>
  <c r="E803" i="9"/>
  <c r="B804" i="9"/>
  <c r="C804" i="9"/>
  <c r="D804" i="9"/>
  <c r="E804" i="9"/>
  <c r="B805" i="9"/>
  <c r="C805" i="9"/>
  <c r="D805" i="9"/>
  <c r="E805" i="9"/>
  <c r="B806" i="9"/>
  <c r="C806" i="9"/>
  <c r="D806" i="9"/>
  <c r="E806" i="9"/>
  <c r="B807" i="9"/>
  <c r="C807" i="9"/>
  <c r="D807" i="9"/>
  <c r="E807" i="9"/>
  <c r="B808" i="9"/>
  <c r="C808" i="9"/>
  <c r="D808" i="9"/>
  <c r="E808" i="9"/>
  <c r="B809" i="9"/>
  <c r="C809" i="9"/>
  <c r="D809" i="9"/>
  <c r="E809" i="9"/>
  <c r="B810" i="9"/>
  <c r="C810" i="9"/>
  <c r="D810" i="9"/>
  <c r="E810" i="9"/>
  <c r="B811" i="9"/>
  <c r="C811" i="9"/>
  <c r="D811" i="9"/>
  <c r="E811" i="9"/>
  <c r="B812" i="9"/>
  <c r="C812" i="9"/>
  <c r="D812" i="9"/>
  <c r="E812" i="9"/>
  <c r="B813" i="9"/>
  <c r="C813" i="9"/>
  <c r="D813" i="9"/>
  <c r="E813" i="9"/>
  <c r="B814" i="9"/>
  <c r="C814" i="9"/>
  <c r="D814" i="9"/>
  <c r="E814" i="9"/>
  <c r="B815" i="9"/>
  <c r="C815" i="9"/>
  <c r="D815" i="9"/>
  <c r="E815" i="9"/>
  <c r="B816" i="9"/>
  <c r="C816" i="9"/>
  <c r="D816" i="9"/>
  <c r="E816" i="9"/>
  <c r="B817" i="9"/>
  <c r="C817" i="9"/>
  <c r="D817" i="9"/>
  <c r="E817" i="9"/>
  <c r="B818" i="9"/>
  <c r="C818" i="9"/>
  <c r="D818" i="9"/>
  <c r="E818" i="9"/>
  <c r="B819" i="9"/>
  <c r="C819" i="9"/>
  <c r="D819" i="9"/>
  <c r="E819" i="9"/>
  <c r="B820" i="9"/>
  <c r="C820" i="9"/>
  <c r="D820" i="9"/>
  <c r="E820" i="9"/>
  <c r="B821" i="9"/>
  <c r="C821" i="9"/>
  <c r="D821" i="9"/>
  <c r="E821" i="9"/>
  <c r="B822" i="9"/>
  <c r="C822" i="9"/>
  <c r="D822" i="9"/>
  <c r="E822" i="9"/>
  <c r="B823" i="9"/>
  <c r="C823" i="9"/>
  <c r="D823" i="9"/>
  <c r="E823" i="9"/>
  <c r="B824" i="9"/>
  <c r="C824" i="9"/>
  <c r="D824" i="9"/>
  <c r="E824" i="9"/>
  <c r="B986" i="14" l="1"/>
  <c r="C986" i="14"/>
  <c r="D986" i="14"/>
  <c r="E986" i="14"/>
  <c r="B987" i="14"/>
  <c r="C987" i="14"/>
  <c r="D987" i="14"/>
  <c r="E987" i="14"/>
  <c r="B988" i="14"/>
  <c r="C988" i="14"/>
  <c r="D988" i="14"/>
  <c r="E988" i="14"/>
  <c r="B9886" i="17"/>
  <c r="C9886" i="17"/>
  <c r="D9886" i="17"/>
  <c r="E9886" i="17"/>
  <c r="F9886" i="17"/>
  <c r="B9887" i="17"/>
  <c r="C9887" i="17"/>
  <c r="D9887" i="17"/>
  <c r="E9887" i="17"/>
  <c r="F9887" i="17"/>
  <c r="B9888" i="17"/>
  <c r="C9888" i="17"/>
  <c r="D9888" i="17"/>
  <c r="E9888" i="17"/>
  <c r="F9888" i="17"/>
  <c r="B9889" i="17"/>
  <c r="C9889" i="17"/>
  <c r="D9889" i="17"/>
  <c r="E9889" i="17"/>
  <c r="F9889" i="17"/>
  <c r="B9890" i="17"/>
  <c r="C9890" i="17"/>
  <c r="D9890" i="17"/>
  <c r="E9890" i="17"/>
  <c r="F9890" i="17"/>
  <c r="B9891" i="17"/>
  <c r="C9891" i="17"/>
  <c r="D9891" i="17"/>
  <c r="E9891" i="17"/>
  <c r="F9891" i="17"/>
  <c r="B9892" i="17"/>
  <c r="C9892" i="17"/>
  <c r="D9892" i="17"/>
  <c r="E9892" i="17"/>
  <c r="F9892" i="17"/>
  <c r="B9893" i="17"/>
  <c r="C9893" i="17"/>
  <c r="D9893" i="17"/>
  <c r="E9893" i="17"/>
  <c r="F9893" i="17"/>
  <c r="B9855" i="17"/>
  <c r="C9855" i="17"/>
  <c r="D9855" i="17"/>
  <c r="E9855" i="17"/>
  <c r="F9855" i="17"/>
  <c r="B9856" i="17"/>
  <c r="C9856" i="17"/>
  <c r="D9856" i="17"/>
  <c r="E9856" i="17"/>
  <c r="F9856" i="17"/>
  <c r="B9857" i="17"/>
  <c r="C9857" i="17"/>
  <c r="D9857" i="17"/>
  <c r="E9857" i="17"/>
  <c r="F9857" i="17"/>
  <c r="B9858" i="17"/>
  <c r="C9858" i="17"/>
  <c r="D9858" i="17"/>
  <c r="E9858" i="17"/>
  <c r="F9858" i="17"/>
  <c r="B9859" i="17"/>
  <c r="C9859" i="17"/>
  <c r="D9859" i="17"/>
  <c r="E9859" i="17"/>
  <c r="F9859" i="17"/>
  <c r="B9860" i="17"/>
  <c r="C9860" i="17"/>
  <c r="D9860" i="17"/>
  <c r="E9860" i="17"/>
  <c r="F9860" i="17"/>
  <c r="B9861" i="17"/>
  <c r="C9861" i="17"/>
  <c r="D9861" i="17"/>
  <c r="E9861" i="17"/>
  <c r="F9861" i="17"/>
  <c r="B9862" i="17"/>
  <c r="C9862" i="17"/>
  <c r="D9862" i="17"/>
  <c r="E9862" i="17"/>
  <c r="F9862" i="17"/>
  <c r="B9863" i="17"/>
  <c r="C9863" i="17"/>
  <c r="D9863" i="17"/>
  <c r="E9863" i="17"/>
  <c r="F9863" i="17"/>
  <c r="B9864" i="17"/>
  <c r="C9864" i="17"/>
  <c r="D9864" i="17"/>
  <c r="E9864" i="17"/>
  <c r="F9864" i="17"/>
  <c r="B9865" i="17"/>
  <c r="C9865" i="17"/>
  <c r="D9865" i="17"/>
  <c r="E9865" i="17"/>
  <c r="F9865" i="17"/>
  <c r="B9866" i="17"/>
  <c r="C9866" i="17"/>
  <c r="D9866" i="17"/>
  <c r="E9866" i="17"/>
  <c r="F9866" i="17"/>
  <c r="B9867" i="17"/>
  <c r="C9867" i="17"/>
  <c r="D9867" i="17"/>
  <c r="E9867" i="17"/>
  <c r="F9867" i="17"/>
  <c r="B9868" i="17"/>
  <c r="C9868" i="17"/>
  <c r="D9868" i="17"/>
  <c r="E9868" i="17"/>
  <c r="F9868" i="17"/>
  <c r="B9869" i="17"/>
  <c r="C9869" i="17"/>
  <c r="D9869" i="17"/>
  <c r="E9869" i="17"/>
  <c r="F9869" i="17"/>
  <c r="B9870" i="17"/>
  <c r="C9870" i="17"/>
  <c r="D9870" i="17"/>
  <c r="E9870" i="17"/>
  <c r="F9870" i="17"/>
  <c r="B9871" i="17"/>
  <c r="C9871" i="17"/>
  <c r="D9871" i="17"/>
  <c r="E9871" i="17"/>
  <c r="F9871" i="17"/>
  <c r="B9872" i="17"/>
  <c r="C9872" i="17"/>
  <c r="D9872" i="17"/>
  <c r="E9872" i="17"/>
  <c r="F9872" i="17"/>
  <c r="B9873" i="17"/>
  <c r="C9873" i="17"/>
  <c r="D9873" i="17"/>
  <c r="E9873" i="17"/>
  <c r="F9873" i="17"/>
  <c r="B9874" i="17"/>
  <c r="C9874" i="17"/>
  <c r="D9874" i="17"/>
  <c r="E9874" i="17"/>
  <c r="F9874" i="17"/>
  <c r="B9875" i="17"/>
  <c r="C9875" i="17"/>
  <c r="D9875" i="17"/>
  <c r="E9875" i="17"/>
  <c r="F9875" i="17"/>
  <c r="B9876" i="17"/>
  <c r="C9876" i="17"/>
  <c r="D9876" i="17"/>
  <c r="E9876" i="17"/>
  <c r="F9876" i="17"/>
  <c r="B9877" i="17"/>
  <c r="C9877" i="17"/>
  <c r="D9877" i="17"/>
  <c r="E9877" i="17"/>
  <c r="F9877" i="17"/>
  <c r="B9878" i="17"/>
  <c r="C9878" i="17"/>
  <c r="D9878" i="17"/>
  <c r="E9878" i="17"/>
  <c r="F9878" i="17"/>
  <c r="B9879" i="17"/>
  <c r="C9879" i="17"/>
  <c r="D9879" i="17"/>
  <c r="E9879" i="17"/>
  <c r="F9879" i="17"/>
  <c r="B9880" i="17"/>
  <c r="C9880" i="17"/>
  <c r="D9880" i="17"/>
  <c r="E9880" i="17"/>
  <c r="F9880" i="17"/>
  <c r="B9881" i="17"/>
  <c r="C9881" i="17"/>
  <c r="D9881" i="17"/>
  <c r="E9881" i="17"/>
  <c r="F9881" i="17"/>
  <c r="B9882" i="17"/>
  <c r="C9882" i="17"/>
  <c r="D9882" i="17"/>
  <c r="E9882" i="17"/>
  <c r="F9882" i="17"/>
  <c r="B9883" i="17"/>
  <c r="C9883" i="17"/>
  <c r="D9883" i="17"/>
  <c r="E9883" i="17"/>
  <c r="F9883" i="17"/>
  <c r="B9884" i="17"/>
  <c r="C9884" i="17"/>
  <c r="D9884" i="17"/>
  <c r="E9884" i="17"/>
  <c r="F9884" i="17"/>
  <c r="B9885" i="17"/>
  <c r="C9885" i="17"/>
  <c r="D9885" i="17"/>
  <c r="E9885" i="17"/>
  <c r="F9885" i="17"/>
  <c r="J183" i="4" l="1"/>
  <c r="J188" i="4"/>
  <c r="J189" i="4"/>
  <c r="G183" i="4"/>
  <c r="G188" i="4"/>
  <c r="G189" i="4"/>
  <c r="B183" i="4"/>
  <c r="C183" i="4"/>
  <c r="D183" i="4"/>
  <c r="E183" i="4"/>
  <c r="B188" i="4"/>
  <c r="C188" i="4"/>
  <c r="D188" i="4"/>
  <c r="E188" i="4"/>
  <c r="B189" i="4"/>
  <c r="C189" i="4"/>
  <c r="D189" i="4"/>
  <c r="E189" i="4"/>
  <c r="B960" i="14"/>
  <c r="C960" i="14"/>
  <c r="D960" i="14"/>
  <c r="E960" i="14"/>
  <c r="B961" i="14"/>
  <c r="C961" i="14"/>
  <c r="D961" i="14"/>
  <c r="E961" i="14"/>
  <c r="B962" i="14"/>
  <c r="C962" i="14"/>
  <c r="D962" i="14"/>
  <c r="E962" i="14"/>
  <c r="B963" i="14"/>
  <c r="C963" i="14"/>
  <c r="D963" i="14"/>
  <c r="E963" i="14"/>
  <c r="B964" i="14"/>
  <c r="C964" i="14"/>
  <c r="D964" i="14"/>
  <c r="E964" i="14"/>
  <c r="B965" i="14"/>
  <c r="C965" i="14"/>
  <c r="D965" i="14"/>
  <c r="E965" i="14"/>
  <c r="B966" i="14"/>
  <c r="C966" i="14"/>
  <c r="D966" i="14"/>
  <c r="E966" i="14"/>
  <c r="B967" i="14"/>
  <c r="C967" i="14"/>
  <c r="D967" i="14"/>
  <c r="E967" i="14"/>
  <c r="B968" i="14"/>
  <c r="C968" i="14"/>
  <c r="D968" i="14"/>
  <c r="E968" i="14"/>
  <c r="B969" i="14"/>
  <c r="C969" i="14"/>
  <c r="D969" i="14"/>
  <c r="E969" i="14"/>
  <c r="B970" i="14"/>
  <c r="C970" i="14"/>
  <c r="D970" i="14"/>
  <c r="E970" i="14"/>
  <c r="B971" i="14"/>
  <c r="C971" i="14"/>
  <c r="D971" i="14"/>
  <c r="E971" i="14"/>
  <c r="B972" i="14"/>
  <c r="C972" i="14"/>
  <c r="D972" i="14"/>
  <c r="E972" i="14"/>
  <c r="B973" i="14"/>
  <c r="C973" i="14"/>
  <c r="D973" i="14"/>
  <c r="E973" i="14"/>
  <c r="B974" i="14"/>
  <c r="C974" i="14"/>
  <c r="D974" i="14"/>
  <c r="E974" i="14"/>
  <c r="B975" i="14"/>
  <c r="C975" i="14"/>
  <c r="D975" i="14"/>
  <c r="E975" i="14"/>
  <c r="B976" i="14"/>
  <c r="C976" i="14"/>
  <c r="D976" i="14"/>
  <c r="E976" i="14"/>
  <c r="B977" i="14"/>
  <c r="C977" i="14"/>
  <c r="D977" i="14"/>
  <c r="E977" i="14"/>
  <c r="B978" i="14"/>
  <c r="C978" i="14"/>
  <c r="D978" i="14"/>
  <c r="E978" i="14"/>
  <c r="B979" i="14"/>
  <c r="C979" i="14"/>
  <c r="D979" i="14"/>
  <c r="E979" i="14"/>
  <c r="B980" i="14"/>
  <c r="C980" i="14"/>
  <c r="D980" i="14"/>
  <c r="E980" i="14"/>
  <c r="B981" i="14"/>
  <c r="C981" i="14"/>
  <c r="D981" i="14"/>
  <c r="E981" i="14"/>
  <c r="B982" i="14"/>
  <c r="C982" i="14"/>
  <c r="D982" i="14"/>
  <c r="E982" i="14"/>
  <c r="B983" i="14"/>
  <c r="C983" i="14"/>
  <c r="D983" i="14"/>
  <c r="E983" i="14"/>
  <c r="B984" i="14"/>
  <c r="C984" i="14"/>
  <c r="D984" i="14"/>
  <c r="E984" i="14"/>
  <c r="B985" i="14"/>
  <c r="C985" i="14"/>
  <c r="D985" i="14"/>
  <c r="E985" i="14"/>
  <c r="B9553" i="17"/>
  <c r="C9553" i="17"/>
  <c r="D9553" i="17"/>
  <c r="E9553" i="17"/>
  <c r="F9553" i="17"/>
  <c r="B9554" i="17"/>
  <c r="C9554" i="17"/>
  <c r="D9554" i="17"/>
  <c r="E9554" i="17"/>
  <c r="F9554" i="17"/>
  <c r="B9555" i="17"/>
  <c r="C9555" i="17"/>
  <c r="D9555" i="17"/>
  <c r="E9555" i="17"/>
  <c r="F9555" i="17"/>
  <c r="B9556" i="17"/>
  <c r="C9556" i="17"/>
  <c r="D9556" i="17"/>
  <c r="E9556" i="17"/>
  <c r="F9556" i="17"/>
  <c r="B9557" i="17"/>
  <c r="C9557" i="17"/>
  <c r="D9557" i="17"/>
  <c r="E9557" i="17"/>
  <c r="F9557" i="17"/>
  <c r="B9558" i="17"/>
  <c r="C9558" i="17"/>
  <c r="D9558" i="17"/>
  <c r="E9558" i="17"/>
  <c r="F9558" i="17"/>
  <c r="B9559" i="17"/>
  <c r="C9559" i="17"/>
  <c r="D9559" i="17"/>
  <c r="E9559" i="17"/>
  <c r="F9559" i="17"/>
  <c r="B9560" i="17"/>
  <c r="C9560" i="17"/>
  <c r="D9560" i="17"/>
  <c r="E9560" i="17"/>
  <c r="F9560" i="17"/>
  <c r="B9561" i="17"/>
  <c r="C9561" i="17"/>
  <c r="D9561" i="17"/>
  <c r="E9561" i="17"/>
  <c r="F9561" i="17"/>
  <c r="B9562" i="17"/>
  <c r="C9562" i="17"/>
  <c r="D9562" i="17"/>
  <c r="E9562" i="17"/>
  <c r="F9562" i="17"/>
  <c r="B9563" i="17"/>
  <c r="C9563" i="17"/>
  <c r="D9563" i="17"/>
  <c r="E9563" i="17"/>
  <c r="F9563" i="17"/>
  <c r="B9564" i="17"/>
  <c r="C9564" i="17"/>
  <c r="D9564" i="17"/>
  <c r="E9564" i="17"/>
  <c r="F9564" i="17"/>
  <c r="B9565" i="17"/>
  <c r="C9565" i="17"/>
  <c r="D9565" i="17"/>
  <c r="E9565" i="17"/>
  <c r="F9565" i="17"/>
  <c r="B9566" i="17"/>
  <c r="C9566" i="17"/>
  <c r="D9566" i="17"/>
  <c r="E9566" i="17"/>
  <c r="F9566" i="17"/>
  <c r="B9567" i="17"/>
  <c r="C9567" i="17"/>
  <c r="D9567" i="17"/>
  <c r="E9567" i="17"/>
  <c r="F9567" i="17"/>
  <c r="B9568" i="17"/>
  <c r="C9568" i="17"/>
  <c r="D9568" i="17"/>
  <c r="E9568" i="17"/>
  <c r="F9568" i="17"/>
  <c r="B9569" i="17"/>
  <c r="C9569" i="17"/>
  <c r="D9569" i="17"/>
  <c r="E9569" i="17"/>
  <c r="F9569" i="17"/>
  <c r="B9570" i="17"/>
  <c r="C9570" i="17"/>
  <c r="D9570" i="17"/>
  <c r="E9570" i="17"/>
  <c r="F9570" i="17"/>
  <c r="B9571" i="17"/>
  <c r="C9571" i="17"/>
  <c r="D9571" i="17"/>
  <c r="E9571" i="17"/>
  <c r="F9571" i="17"/>
  <c r="B9572" i="17"/>
  <c r="C9572" i="17"/>
  <c r="D9572" i="17"/>
  <c r="E9572" i="17"/>
  <c r="F9572" i="17"/>
  <c r="B9573" i="17"/>
  <c r="C9573" i="17"/>
  <c r="D9573" i="17"/>
  <c r="E9573" i="17"/>
  <c r="F9573" i="17"/>
  <c r="B9574" i="17"/>
  <c r="C9574" i="17"/>
  <c r="D9574" i="17"/>
  <c r="E9574" i="17"/>
  <c r="F9574" i="17"/>
  <c r="B9575" i="17"/>
  <c r="C9575" i="17"/>
  <c r="D9575" i="17"/>
  <c r="E9575" i="17"/>
  <c r="F9575" i="17"/>
  <c r="B9576" i="17"/>
  <c r="C9576" i="17"/>
  <c r="D9576" i="17"/>
  <c r="E9576" i="17"/>
  <c r="F9576" i="17"/>
  <c r="B9577" i="17"/>
  <c r="C9577" i="17"/>
  <c r="D9577" i="17"/>
  <c r="E9577" i="17"/>
  <c r="F9577" i="17"/>
  <c r="B9578" i="17"/>
  <c r="C9578" i="17"/>
  <c r="D9578" i="17"/>
  <c r="E9578" i="17"/>
  <c r="F9578" i="17"/>
  <c r="B9579" i="17"/>
  <c r="C9579" i="17"/>
  <c r="D9579" i="17"/>
  <c r="E9579" i="17"/>
  <c r="F9579" i="17"/>
  <c r="B9580" i="17"/>
  <c r="C9580" i="17"/>
  <c r="D9580" i="17"/>
  <c r="E9580" i="17"/>
  <c r="F9580" i="17"/>
  <c r="B9581" i="17"/>
  <c r="C9581" i="17"/>
  <c r="D9581" i="17"/>
  <c r="E9581" i="17"/>
  <c r="F9581" i="17"/>
  <c r="B9582" i="17"/>
  <c r="C9582" i="17"/>
  <c r="D9582" i="17"/>
  <c r="E9582" i="17"/>
  <c r="F9582" i="17"/>
  <c r="B9583" i="17"/>
  <c r="C9583" i="17"/>
  <c r="D9583" i="17"/>
  <c r="E9583" i="17"/>
  <c r="F9583" i="17"/>
  <c r="B9584" i="17"/>
  <c r="C9584" i="17"/>
  <c r="D9584" i="17"/>
  <c r="E9584" i="17"/>
  <c r="F9584" i="17"/>
  <c r="B9585" i="17"/>
  <c r="C9585" i="17"/>
  <c r="D9585" i="17"/>
  <c r="E9585" i="17"/>
  <c r="F9585" i="17"/>
  <c r="B9586" i="17"/>
  <c r="C9586" i="17"/>
  <c r="D9586" i="17"/>
  <c r="E9586" i="17"/>
  <c r="F9586" i="17"/>
  <c r="B9587" i="17"/>
  <c r="C9587" i="17"/>
  <c r="D9587" i="17"/>
  <c r="E9587" i="17"/>
  <c r="F9587" i="17"/>
  <c r="B9588" i="17"/>
  <c r="C9588" i="17"/>
  <c r="D9588" i="17"/>
  <c r="E9588" i="17"/>
  <c r="F9588" i="17"/>
  <c r="B9589" i="17"/>
  <c r="C9589" i="17"/>
  <c r="D9589" i="17"/>
  <c r="E9589" i="17"/>
  <c r="F9589" i="17"/>
  <c r="B9590" i="17"/>
  <c r="C9590" i="17"/>
  <c r="D9590" i="17"/>
  <c r="E9590" i="17"/>
  <c r="F9590" i="17"/>
  <c r="B9591" i="17"/>
  <c r="C9591" i="17"/>
  <c r="D9591" i="17"/>
  <c r="E9591" i="17"/>
  <c r="F9591" i="17"/>
  <c r="B9592" i="17"/>
  <c r="C9592" i="17"/>
  <c r="D9592" i="17"/>
  <c r="E9592" i="17"/>
  <c r="F9592" i="17"/>
  <c r="B9593" i="17"/>
  <c r="C9593" i="17"/>
  <c r="D9593" i="17"/>
  <c r="E9593" i="17"/>
  <c r="F9593" i="17"/>
  <c r="B9594" i="17"/>
  <c r="C9594" i="17"/>
  <c r="D9594" i="17"/>
  <c r="E9594" i="17"/>
  <c r="F9594" i="17"/>
  <c r="B9595" i="17"/>
  <c r="C9595" i="17"/>
  <c r="D9595" i="17"/>
  <c r="E9595" i="17"/>
  <c r="F9595" i="17"/>
  <c r="B9596" i="17"/>
  <c r="C9596" i="17"/>
  <c r="D9596" i="17"/>
  <c r="E9596" i="17"/>
  <c r="F9596" i="17"/>
  <c r="B9597" i="17"/>
  <c r="C9597" i="17"/>
  <c r="D9597" i="17"/>
  <c r="E9597" i="17"/>
  <c r="F9597" i="17"/>
  <c r="B9598" i="17"/>
  <c r="C9598" i="17"/>
  <c r="D9598" i="17"/>
  <c r="E9598" i="17"/>
  <c r="F9598" i="17"/>
  <c r="B9599" i="17"/>
  <c r="C9599" i="17"/>
  <c r="D9599" i="17"/>
  <c r="E9599" i="17"/>
  <c r="F9599" i="17"/>
  <c r="B9600" i="17"/>
  <c r="C9600" i="17"/>
  <c r="D9600" i="17"/>
  <c r="E9600" i="17"/>
  <c r="F9600" i="17"/>
  <c r="B9601" i="17"/>
  <c r="C9601" i="17"/>
  <c r="D9601" i="17"/>
  <c r="E9601" i="17"/>
  <c r="F9601" i="17"/>
  <c r="B9602" i="17"/>
  <c r="C9602" i="17"/>
  <c r="D9602" i="17"/>
  <c r="E9602" i="17"/>
  <c r="F9602" i="17"/>
  <c r="B9603" i="17"/>
  <c r="C9603" i="17"/>
  <c r="D9603" i="17"/>
  <c r="E9603" i="17"/>
  <c r="F9603" i="17"/>
  <c r="B9604" i="17"/>
  <c r="C9604" i="17"/>
  <c r="D9604" i="17"/>
  <c r="E9604" i="17"/>
  <c r="F9604" i="17"/>
  <c r="B9605" i="17"/>
  <c r="C9605" i="17"/>
  <c r="D9605" i="17"/>
  <c r="E9605" i="17"/>
  <c r="F9605" i="17"/>
  <c r="B9606" i="17"/>
  <c r="C9606" i="17"/>
  <c r="D9606" i="17"/>
  <c r="E9606" i="17"/>
  <c r="F9606" i="17"/>
  <c r="B9607" i="17"/>
  <c r="C9607" i="17"/>
  <c r="D9607" i="17"/>
  <c r="E9607" i="17"/>
  <c r="F9607" i="17"/>
  <c r="B9608" i="17"/>
  <c r="C9608" i="17"/>
  <c r="D9608" i="17"/>
  <c r="E9608" i="17"/>
  <c r="F9608" i="17"/>
  <c r="B9609" i="17"/>
  <c r="C9609" i="17"/>
  <c r="D9609" i="17"/>
  <c r="E9609" i="17"/>
  <c r="F9609" i="17"/>
  <c r="B9610" i="17"/>
  <c r="C9610" i="17"/>
  <c r="D9610" i="17"/>
  <c r="E9610" i="17"/>
  <c r="F9610" i="17"/>
  <c r="B9611" i="17"/>
  <c r="C9611" i="17"/>
  <c r="D9611" i="17"/>
  <c r="E9611" i="17"/>
  <c r="F9611" i="17"/>
  <c r="B9612" i="17"/>
  <c r="C9612" i="17"/>
  <c r="D9612" i="17"/>
  <c r="E9612" i="17"/>
  <c r="F9612" i="17"/>
  <c r="B9613" i="17"/>
  <c r="C9613" i="17"/>
  <c r="D9613" i="17"/>
  <c r="E9613" i="17"/>
  <c r="F9613" i="17"/>
  <c r="B9614" i="17"/>
  <c r="C9614" i="17"/>
  <c r="D9614" i="17"/>
  <c r="E9614" i="17"/>
  <c r="F9614" i="17"/>
  <c r="B9615" i="17"/>
  <c r="C9615" i="17"/>
  <c r="D9615" i="17"/>
  <c r="E9615" i="17"/>
  <c r="F9615" i="17"/>
  <c r="B9616" i="17"/>
  <c r="C9616" i="17"/>
  <c r="D9616" i="17"/>
  <c r="E9616" i="17"/>
  <c r="F9616" i="17"/>
  <c r="B9617" i="17"/>
  <c r="C9617" i="17"/>
  <c r="D9617" i="17"/>
  <c r="E9617" i="17"/>
  <c r="F9617" i="17"/>
  <c r="B9618" i="17"/>
  <c r="C9618" i="17"/>
  <c r="D9618" i="17"/>
  <c r="E9618" i="17"/>
  <c r="F9618" i="17"/>
  <c r="B9619" i="17"/>
  <c r="C9619" i="17"/>
  <c r="D9619" i="17"/>
  <c r="E9619" i="17"/>
  <c r="F9619" i="17"/>
  <c r="B9620" i="17"/>
  <c r="C9620" i="17"/>
  <c r="D9620" i="17"/>
  <c r="E9620" i="17"/>
  <c r="F9620" i="17"/>
  <c r="B9621" i="17"/>
  <c r="C9621" i="17"/>
  <c r="D9621" i="17"/>
  <c r="E9621" i="17"/>
  <c r="F9621" i="17"/>
  <c r="B9622" i="17"/>
  <c r="C9622" i="17"/>
  <c r="D9622" i="17"/>
  <c r="E9622" i="17"/>
  <c r="F9622" i="17"/>
  <c r="B9623" i="17"/>
  <c r="C9623" i="17"/>
  <c r="D9623" i="17"/>
  <c r="E9623" i="17"/>
  <c r="F9623" i="17"/>
  <c r="B9624" i="17"/>
  <c r="C9624" i="17"/>
  <c r="D9624" i="17"/>
  <c r="E9624" i="17"/>
  <c r="F9624" i="17"/>
  <c r="B9625" i="17"/>
  <c r="C9625" i="17"/>
  <c r="D9625" i="17"/>
  <c r="E9625" i="17"/>
  <c r="F9625" i="17"/>
  <c r="B9626" i="17"/>
  <c r="C9626" i="17"/>
  <c r="D9626" i="17"/>
  <c r="E9626" i="17"/>
  <c r="F9626" i="17"/>
  <c r="B9627" i="17"/>
  <c r="C9627" i="17"/>
  <c r="D9627" i="17"/>
  <c r="E9627" i="17"/>
  <c r="F9627" i="17"/>
  <c r="B9628" i="17"/>
  <c r="C9628" i="17"/>
  <c r="D9628" i="17"/>
  <c r="E9628" i="17"/>
  <c r="F9628" i="17"/>
  <c r="B9629" i="17"/>
  <c r="C9629" i="17"/>
  <c r="D9629" i="17"/>
  <c r="E9629" i="17"/>
  <c r="F9629" i="17"/>
  <c r="B9630" i="17"/>
  <c r="C9630" i="17"/>
  <c r="D9630" i="17"/>
  <c r="E9630" i="17"/>
  <c r="F9630" i="17"/>
  <c r="B9631" i="17"/>
  <c r="C9631" i="17"/>
  <c r="D9631" i="17"/>
  <c r="E9631" i="17"/>
  <c r="F9631" i="17"/>
  <c r="B9632" i="17"/>
  <c r="C9632" i="17"/>
  <c r="D9632" i="17"/>
  <c r="E9632" i="17"/>
  <c r="F9632" i="17"/>
  <c r="B9633" i="17"/>
  <c r="C9633" i="17"/>
  <c r="D9633" i="17"/>
  <c r="E9633" i="17"/>
  <c r="F9633" i="17"/>
  <c r="B9634" i="17"/>
  <c r="C9634" i="17"/>
  <c r="D9634" i="17"/>
  <c r="E9634" i="17"/>
  <c r="F9634" i="17"/>
  <c r="B9635" i="17"/>
  <c r="C9635" i="17"/>
  <c r="D9635" i="17"/>
  <c r="E9635" i="17"/>
  <c r="F9635" i="17"/>
  <c r="B9636" i="17"/>
  <c r="C9636" i="17"/>
  <c r="D9636" i="17"/>
  <c r="E9636" i="17"/>
  <c r="F9636" i="17"/>
  <c r="B9637" i="17"/>
  <c r="C9637" i="17"/>
  <c r="D9637" i="17"/>
  <c r="E9637" i="17"/>
  <c r="F9637" i="17"/>
  <c r="B9638" i="17"/>
  <c r="C9638" i="17"/>
  <c r="D9638" i="17"/>
  <c r="E9638" i="17"/>
  <c r="F9638" i="17"/>
  <c r="B9639" i="17"/>
  <c r="C9639" i="17"/>
  <c r="D9639" i="17"/>
  <c r="E9639" i="17"/>
  <c r="F9639" i="17"/>
  <c r="B9640" i="17"/>
  <c r="C9640" i="17"/>
  <c r="D9640" i="17"/>
  <c r="E9640" i="17"/>
  <c r="F9640" i="17"/>
  <c r="B9641" i="17"/>
  <c r="C9641" i="17"/>
  <c r="D9641" i="17"/>
  <c r="E9641" i="17"/>
  <c r="F9641" i="17"/>
  <c r="B9642" i="17"/>
  <c r="C9642" i="17"/>
  <c r="D9642" i="17"/>
  <c r="E9642" i="17"/>
  <c r="F9642" i="17"/>
  <c r="B9643" i="17"/>
  <c r="C9643" i="17"/>
  <c r="D9643" i="17"/>
  <c r="E9643" i="17"/>
  <c r="F9643" i="17"/>
  <c r="B9644" i="17"/>
  <c r="C9644" i="17"/>
  <c r="D9644" i="17"/>
  <c r="E9644" i="17"/>
  <c r="F9644" i="17"/>
  <c r="B9645" i="17"/>
  <c r="C9645" i="17"/>
  <c r="D9645" i="17"/>
  <c r="E9645" i="17"/>
  <c r="F9645" i="17"/>
  <c r="B9646" i="17"/>
  <c r="C9646" i="17"/>
  <c r="D9646" i="17"/>
  <c r="E9646" i="17"/>
  <c r="F9646" i="17"/>
  <c r="B9647" i="17"/>
  <c r="C9647" i="17"/>
  <c r="D9647" i="17"/>
  <c r="E9647" i="17"/>
  <c r="F9647" i="17"/>
  <c r="B9648" i="17"/>
  <c r="C9648" i="17"/>
  <c r="D9648" i="17"/>
  <c r="E9648" i="17"/>
  <c r="F9648" i="17"/>
  <c r="B9649" i="17"/>
  <c r="C9649" i="17"/>
  <c r="D9649" i="17"/>
  <c r="E9649" i="17"/>
  <c r="F9649" i="17"/>
  <c r="B9650" i="17"/>
  <c r="C9650" i="17"/>
  <c r="D9650" i="17"/>
  <c r="E9650" i="17"/>
  <c r="F9650" i="17"/>
  <c r="B9651" i="17"/>
  <c r="C9651" i="17"/>
  <c r="D9651" i="17"/>
  <c r="E9651" i="17"/>
  <c r="F9651" i="17"/>
  <c r="B9652" i="17"/>
  <c r="C9652" i="17"/>
  <c r="D9652" i="17"/>
  <c r="E9652" i="17"/>
  <c r="F9652" i="17"/>
  <c r="B9653" i="17"/>
  <c r="C9653" i="17"/>
  <c r="D9653" i="17"/>
  <c r="E9653" i="17"/>
  <c r="F9653" i="17"/>
  <c r="B9654" i="17"/>
  <c r="C9654" i="17"/>
  <c r="D9654" i="17"/>
  <c r="E9654" i="17"/>
  <c r="F9654" i="17"/>
  <c r="B9655" i="17"/>
  <c r="C9655" i="17"/>
  <c r="D9655" i="17"/>
  <c r="E9655" i="17"/>
  <c r="F9655" i="17"/>
  <c r="B9656" i="17"/>
  <c r="C9656" i="17"/>
  <c r="D9656" i="17"/>
  <c r="E9656" i="17"/>
  <c r="F9656" i="17"/>
  <c r="B9657" i="17"/>
  <c r="C9657" i="17"/>
  <c r="D9657" i="17"/>
  <c r="E9657" i="17"/>
  <c r="F9657" i="17"/>
  <c r="B9658" i="17"/>
  <c r="C9658" i="17"/>
  <c r="D9658" i="17"/>
  <c r="E9658" i="17"/>
  <c r="F9658" i="17"/>
  <c r="B9659" i="17"/>
  <c r="C9659" i="17"/>
  <c r="D9659" i="17"/>
  <c r="E9659" i="17"/>
  <c r="F9659" i="17"/>
  <c r="B9660" i="17"/>
  <c r="C9660" i="17"/>
  <c r="D9660" i="17"/>
  <c r="E9660" i="17"/>
  <c r="F9660" i="17"/>
  <c r="B9661" i="17"/>
  <c r="C9661" i="17"/>
  <c r="D9661" i="17"/>
  <c r="E9661" i="17"/>
  <c r="F9661" i="17"/>
  <c r="B9662" i="17"/>
  <c r="C9662" i="17"/>
  <c r="D9662" i="17"/>
  <c r="E9662" i="17"/>
  <c r="F9662" i="17"/>
  <c r="B9663" i="17"/>
  <c r="C9663" i="17"/>
  <c r="D9663" i="17"/>
  <c r="E9663" i="17"/>
  <c r="F9663" i="17"/>
  <c r="B9664" i="17"/>
  <c r="C9664" i="17"/>
  <c r="D9664" i="17"/>
  <c r="E9664" i="17"/>
  <c r="F9664" i="17"/>
  <c r="B9665" i="17"/>
  <c r="C9665" i="17"/>
  <c r="D9665" i="17"/>
  <c r="E9665" i="17"/>
  <c r="F9665" i="17"/>
  <c r="B9666" i="17"/>
  <c r="C9666" i="17"/>
  <c r="D9666" i="17"/>
  <c r="E9666" i="17"/>
  <c r="F9666" i="17"/>
  <c r="B9667" i="17"/>
  <c r="C9667" i="17"/>
  <c r="D9667" i="17"/>
  <c r="E9667" i="17"/>
  <c r="F9667" i="17"/>
  <c r="B9668" i="17"/>
  <c r="C9668" i="17"/>
  <c r="D9668" i="17"/>
  <c r="E9668" i="17"/>
  <c r="F9668" i="17"/>
  <c r="B9669" i="17"/>
  <c r="C9669" i="17"/>
  <c r="D9669" i="17"/>
  <c r="E9669" i="17"/>
  <c r="F9669" i="17"/>
  <c r="B9670" i="17"/>
  <c r="C9670" i="17"/>
  <c r="D9670" i="17"/>
  <c r="E9670" i="17"/>
  <c r="F9670" i="17"/>
  <c r="B9671" i="17"/>
  <c r="C9671" i="17"/>
  <c r="D9671" i="17"/>
  <c r="E9671" i="17"/>
  <c r="F9671" i="17"/>
  <c r="B9672" i="17"/>
  <c r="C9672" i="17"/>
  <c r="D9672" i="17"/>
  <c r="E9672" i="17"/>
  <c r="F9672" i="17"/>
  <c r="B9673" i="17"/>
  <c r="C9673" i="17"/>
  <c r="D9673" i="17"/>
  <c r="E9673" i="17"/>
  <c r="F9673" i="17"/>
  <c r="B9674" i="17"/>
  <c r="C9674" i="17"/>
  <c r="D9674" i="17"/>
  <c r="E9674" i="17"/>
  <c r="F9674" i="17"/>
  <c r="B9675" i="17"/>
  <c r="C9675" i="17"/>
  <c r="D9675" i="17"/>
  <c r="E9675" i="17"/>
  <c r="F9675" i="17"/>
  <c r="B9676" i="17"/>
  <c r="C9676" i="17"/>
  <c r="D9676" i="17"/>
  <c r="E9676" i="17"/>
  <c r="F9676" i="17"/>
  <c r="B9677" i="17"/>
  <c r="C9677" i="17"/>
  <c r="D9677" i="17"/>
  <c r="E9677" i="17"/>
  <c r="F9677" i="17"/>
  <c r="B9678" i="17"/>
  <c r="C9678" i="17"/>
  <c r="D9678" i="17"/>
  <c r="E9678" i="17"/>
  <c r="F9678" i="17"/>
  <c r="B9679" i="17"/>
  <c r="C9679" i="17"/>
  <c r="D9679" i="17"/>
  <c r="E9679" i="17"/>
  <c r="F9679" i="17"/>
  <c r="B9680" i="17"/>
  <c r="C9680" i="17"/>
  <c r="D9680" i="17"/>
  <c r="E9680" i="17"/>
  <c r="F9680" i="17"/>
  <c r="B9681" i="17"/>
  <c r="C9681" i="17"/>
  <c r="D9681" i="17"/>
  <c r="E9681" i="17"/>
  <c r="F9681" i="17"/>
  <c r="B9682" i="17"/>
  <c r="C9682" i="17"/>
  <c r="D9682" i="17"/>
  <c r="E9682" i="17"/>
  <c r="F9682" i="17"/>
  <c r="B9683" i="17"/>
  <c r="C9683" i="17"/>
  <c r="D9683" i="17"/>
  <c r="E9683" i="17"/>
  <c r="F9683" i="17"/>
  <c r="B9684" i="17"/>
  <c r="C9684" i="17"/>
  <c r="D9684" i="17"/>
  <c r="E9684" i="17"/>
  <c r="F9684" i="17"/>
  <c r="B9685" i="17"/>
  <c r="C9685" i="17"/>
  <c r="D9685" i="17"/>
  <c r="E9685" i="17"/>
  <c r="F9685" i="17"/>
  <c r="B9686" i="17"/>
  <c r="C9686" i="17"/>
  <c r="D9686" i="17"/>
  <c r="E9686" i="17"/>
  <c r="F9686" i="17"/>
  <c r="B9687" i="17"/>
  <c r="C9687" i="17"/>
  <c r="D9687" i="17"/>
  <c r="E9687" i="17"/>
  <c r="F9687" i="17"/>
  <c r="B9688" i="17"/>
  <c r="C9688" i="17"/>
  <c r="D9688" i="17"/>
  <c r="E9688" i="17"/>
  <c r="F9688" i="17"/>
  <c r="B9689" i="17"/>
  <c r="C9689" i="17"/>
  <c r="D9689" i="17"/>
  <c r="E9689" i="17"/>
  <c r="F9689" i="17"/>
  <c r="B9690" i="17"/>
  <c r="C9690" i="17"/>
  <c r="D9690" i="17"/>
  <c r="E9690" i="17"/>
  <c r="F9690" i="17"/>
  <c r="B9691" i="17"/>
  <c r="C9691" i="17"/>
  <c r="D9691" i="17"/>
  <c r="E9691" i="17"/>
  <c r="F9691" i="17"/>
  <c r="B9692" i="17"/>
  <c r="C9692" i="17"/>
  <c r="D9692" i="17"/>
  <c r="E9692" i="17"/>
  <c r="F9692" i="17"/>
  <c r="B9693" i="17"/>
  <c r="C9693" i="17"/>
  <c r="D9693" i="17"/>
  <c r="E9693" i="17"/>
  <c r="F9693" i="17"/>
  <c r="B9694" i="17"/>
  <c r="C9694" i="17"/>
  <c r="D9694" i="17"/>
  <c r="E9694" i="17"/>
  <c r="F9694" i="17"/>
  <c r="B9695" i="17"/>
  <c r="C9695" i="17"/>
  <c r="D9695" i="17"/>
  <c r="E9695" i="17"/>
  <c r="F9695" i="17"/>
  <c r="B9696" i="17"/>
  <c r="C9696" i="17"/>
  <c r="D9696" i="17"/>
  <c r="E9696" i="17"/>
  <c r="F9696" i="17"/>
  <c r="B9697" i="17"/>
  <c r="C9697" i="17"/>
  <c r="D9697" i="17"/>
  <c r="E9697" i="17"/>
  <c r="F9697" i="17"/>
  <c r="B9698" i="17"/>
  <c r="C9698" i="17"/>
  <c r="D9698" i="17"/>
  <c r="E9698" i="17"/>
  <c r="F9698" i="17"/>
  <c r="B9699" i="17"/>
  <c r="C9699" i="17"/>
  <c r="D9699" i="17"/>
  <c r="E9699" i="17"/>
  <c r="F9699" i="17"/>
  <c r="B9700" i="17"/>
  <c r="C9700" i="17"/>
  <c r="D9700" i="17"/>
  <c r="E9700" i="17"/>
  <c r="F9700" i="17"/>
  <c r="B9701" i="17"/>
  <c r="C9701" i="17"/>
  <c r="D9701" i="17"/>
  <c r="E9701" i="17"/>
  <c r="F9701" i="17"/>
  <c r="B9702" i="17"/>
  <c r="C9702" i="17"/>
  <c r="D9702" i="17"/>
  <c r="E9702" i="17"/>
  <c r="F9702" i="17"/>
  <c r="B9703" i="17"/>
  <c r="C9703" i="17"/>
  <c r="D9703" i="17"/>
  <c r="E9703" i="17"/>
  <c r="F9703" i="17"/>
  <c r="B9704" i="17"/>
  <c r="C9704" i="17"/>
  <c r="D9704" i="17"/>
  <c r="E9704" i="17"/>
  <c r="F9704" i="17"/>
  <c r="B9705" i="17"/>
  <c r="C9705" i="17"/>
  <c r="D9705" i="17"/>
  <c r="E9705" i="17"/>
  <c r="F9705" i="17"/>
  <c r="B9706" i="17"/>
  <c r="C9706" i="17"/>
  <c r="D9706" i="17"/>
  <c r="E9706" i="17"/>
  <c r="F9706" i="17"/>
  <c r="B9707" i="17"/>
  <c r="C9707" i="17"/>
  <c r="D9707" i="17"/>
  <c r="E9707" i="17"/>
  <c r="F9707" i="17"/>
  <c r="B9708" i="17"/>
  <c r="C9708" i="17"/>
  <c r="D9708" i="17"/>
  <c r="E9708" i="17"/>
  <c r="F9708" i="17"/>
  <c r="B9709" i="17"/>
  <c r="C9709" i="17"/>
  <c r="D9709" i="17"/>
  <c r="E9709" i="17"/>
  <c r="F9709" i="17"/>
  <c r="B9710" i="17"/>
  <c r="C9710" i="17"/>
  <c r="D9710" i="17"/>
  <c r="E9710" i="17"/>
  <c r="F9710" i="17"/>
  <c r="B9711" i="17"/>
  <c r="C9711" i="17"/>
  <c r="D9711" i="17"/>
  <c r="E9711" i="17"/>
  <c r="F9711" i="17"/>
  <c r="B9712" i="17"/>
  <c r="C9712" i="17"/>
  <c r="D9712" i="17"/>
  <c r="E9712" i="17"/>
  <c r="F9712" i="17"/>
  <c r="B9713" i="17"/>
  <c r="C9713" i="17"/>
  <c r="D9713" i="17"/>
  <c r="E9713" i="17"/>
  <c r="F9713" i="17"/>
  <c r="B9714" i="17"/>
  <c r="C9714" i="17"/>
  <c r="D9714" i="17"/>
  <c r="E9714" i="17"/>
  <c r="F9714" i="17"/>
  <c r="B9715" i="17"/>
  <c r="C9715" i="17"/>
  <c r="D9715" i="17"/>
  <c r="E9715" i="17"/>
  <c r="F9715" i="17"/>
  <c r="B9716" i="17"/>
  <c r="C9716" i="17"/>
  <c r="D9716" i="17"/>
  <c r="E9716" i="17"/>
  <c r="F9716" i="17"/>
  <c r="B9717" i="17"/>
  <c r="C9717" i="17"/>
  <c r="D9717" i="17"/>
  <c r="E9717" i="17"/>
  <c r="F9717" i="17"/>
  <c r="B9718" i="17"/>
  <c r="C9718" i="17"/>
  <c r="D9718" i="17"/>
  <c r="E9718" i="17"/>
  <c r="F9718" i="17"/>
  <c r="B9719" i="17"/>
  <c r="C9719" i="17"/>
  <c r="D9719" i="17"/>
  <c r="E9719" i="17"/>
  <c r="F9719" i="17"/>
  <c r="B9720" i="17"/>
  <c r="C9720" i="17"/>
  <c r="D9720" i="17"/>
  <c r="E9720" i="17"/>
  <c r="F9720" i="17"/>
  <c r="B9721" i="17"/>
  <c r="C9721" i="17"/>
  <c r="D9721" i="17"/>
  <c r="E9721" i="17"/>
  <c r="F9721" i="17"/>
  <c r="B9722" i="17"/>
  <c r="C9722" i="17"/>
  <c r="D9722" i="17"/>
  <c r="E9722" i="17"/>
  <c r="F9722" i="17"/>
  <c r="B9723" i="17"/>
  <c r="C9723" i="17"/>
  <c r="D9723" i="17"/>
  <c r="E9723" i="17"/>
  <c r="F9723" i="17"/>
  <c r="B9724" i="17"/>
  <c r="C9724" i="17"/>
  <c r="D9724" i="17"/>
  <c r="E9724" i="17"/>
  <c r="F9724" i="17"/>
  <c r="B9725" i="17"/>
  <c r="C9725" i="17"/>
  <c r="D9725" i="17"/>
  <c r="E9725" i="17"/>
  <c r="F9725" i="17"/>
  <c r="B9726" i="17"/>
  <c r="C9726" i="17"/>
  <c r="D9726" i="17"/>
  <c r="E9726" i="17"/>
  <c r="F9726" i="17"/>
  <c r="B9727" i="17"/>
  <c r="C9727" i="17"/>
  <c r="D9727" i="17"/>
  <c r="E9727" i="17"/>
  <c r="F9727" i="17"/>
  <c r="B9728" i="17"/>
  <c r="C9728" i="17"/>
  <c r="D9728" i="17"/>
  <c r="E9728" i="17"/>
  <c r="F9728" i="17"/>
  <c r="B9729" i="17"/>
  <c r="C9729" i="17"/>
  <c r="D9729" i="17"/>
  <c r="E9729" i="17"/>
  <c r="F9729" i="17"/>
  <c r="B9730" i="17"/>
  <c r="C9730" i="17"/>
  <c r="D9730" i="17"/>
  <c r="E9730" i="17"/>
  <c r="F9730" i="17"/>
  <c r="B9731" i="17"/>
  <c r="C9731" i="17"/>
  <c r="D9731" i="17"/>
  <c r="E9731" i="17"/>
  <c r="F9731" i="17"/>
  <c r="B9732" i="17"/>
  <c r="C9732" i="17"/>
  <c r="D9732" i="17"/>
  <c r="E9732" i="17"/>
  <c r="F9732" i="17"/>
  <c r="B9733" i="17"/>
  <c r="C9733" i="17"/>
  <c r="D9733" i="17"/>
  <c r="E9733" i="17"/>
  <c r="F9733" i="17"/>
  <c r="B9734" i="17"/>
  <c r="C9734" i="17"/>
  <c r="D9734" i="17"/>
  <c r="E9734" i="17"/>
  <c r="F9734" i="17"/>
  <c r="B9735" i="17"/>
  <c r="C9735" i="17"/>
  <c r="D9735" i="17"/>
  <c r="E9735" i="17"/>
  <c r="F9735" i="17"/>
  <c r="B9736" i="17"/>
  <c r="C9736" i="17"/>
  <c r="D9736" i="17"/>
  <c r="E9736" i="17"/>
  <c r="F9736" i="17"/>
  <c r="B9737" i="17"/>
  <c r="C9737" i="17"/>
  <c r="D9737" i="17"/>
  <c r="E9737" i="17"/>
  <c r="F9737" i="17"/>
  <c r="B9738" i="17"/>
  <c r="C9738" i="17"/>
  <c r="D9738" i="17"/>
  <c r="E9738" i="17"/>
  <c r="F9738" i="17"/>
  <c r="B9739" i="17"/>
  <c r="C9739" i="17"/>
  <c r="D9739" i="17"/>
  <c r="E9739" i="17"/>
  <c r="F9739" i="17"/>
  <c r="B9740" i="17"/>
  <c r="C9740" i="17"/>
  <c r="D9740" i="17"/>
  <c r="E9740" i="17"/>
  <c r="F9740" i="17"/>
  <c r="B9741" i="17"/>
  <c r="C9741" i="17"/>
  <c r="D9741" i="17"/>
  <c r="E9741" i="17"/>
  <c r="F9741" i="17"/>
  <c r="B9742" i="17"/>
  <c r="C9742" i="17"/>
  <c r="D9742" i="17"/>
  <c r="E9742" i="17"/>
  <c r="F9742" i="17"/>
  <c r="B9743" i="17"/>
  <c r="C9743" i="17"/>
  <c r="D9743" i="17"/>
  <c r="E9743" i="17"/>
  <c r="F9743" i="17"/>
  <c r="B9744" i="17"/>
  <c r="C9744" i="17"/>
  <c r="D9744" i="17"/>
  <c r="E9744" i="17"/>
  <c r="F9744" i="17"/>
  <c r="B9745" i="17"/>
  <c r="C9745" i="17"/>
  <c r="D9745" i="17"/>
  <c r="E9745" i="17"/>
  <c r="F9745" i="17"/>
  <c r="B9746" i="17"/>
  <c r="C9746" i="17"/>
  <c r="D9746" i="17"/>
  <c r="E9746" i="17"/>
  <c r="F9746" i="17"/>
  <c r="B9747" i="17"/>
  <c r="C9747" i="17"/>
  <c r="D9747" i="17"/>
  <c r="E9747" i="17"/>
  <c r="F9747" i="17"/>
  <c r="B9748" i="17"/>
  <c r="C9748" i="17"/>
  <c r="D9748" i="17"/>
  <c r="E9748" i="17"/>
  <c r="F9748" i="17"/>
  <c r="B9749" i="17"/>
  <c r="C9749" i="17"/>
  <c r="D9749" i="17"/>
  <c r="E9749" i="17"/>
  <c r="F9749" i="17"/>
  <c r="B9750" i="17"/>
  <c r="C9750" i="17"/>
  <c r="D9750" i="17"/>
  <c r="E9750" i="17"/>
  <c r="F9750" i="17"/>
  <c r="B9751" i="17"/>
  <c r="C9751" i="17"/>
  <c r="D9751" i="17"/>
  <c r="E9751" i="17"/>
  <c r="F9751" i="17"/>
  <c r="B9752" i="17"/>
  <c r="C9752" i="17"/>
  <c r="D9752" i="17"/>
  <c r="E9752" i="17"/>
  <c r="F9752" i="17"/>
  <c r="B9753" i="17"/>
  <c r="C9753" i="17"/>
  <c r="D9753" i="17"/>
  <c r="E9753" i="17"/>
  <c r="F9753" i="17"/>
  <c r="B9754" i="17"/>
  <c r="C9754" i="17"/>
  <c r="D9754" i="17"/>
  <c r="E9754" i="17"/>
  <c r="F9754" i="17"/>
  <c r="B9755" i="17"/>
  <c r="C9755" i="17"/>
  <c r="D9755" i="17"/>
  <c r="E9755" i="17"/>
  <c r="F9755" i="17"/>
  <c r="B9756" i="17"/>
  <c r="C9756" i="17"/>
  <c r="D9756" i="17"/>
  <c r="E9756" i="17"/>
  <c r="F9756" i="17"/>
  <c r="B9757" i="17"/>
  <c r="C9757" i="17"/>
  <c r="D9757" i="17"/>
  <c r="E9757" i="17"/>
  <c r="F9757" i="17"/>
  <c r="B9758" i="17"/>
  <c r="C9758" i="17"/>
  <c r="D9758" i="17"/>
  <c r="E9758" i="17"/>
  <c r="F9758" i="17"/>
  <c r="B9759" i="17"/>
  <c r="C9759" i="17"/>
  <c r="D9759" i="17"/>
  <c r="E9759" i="17"/>
  <c r="F9759" i="17"/>
  <c r="B9760" i="17"/>
  <c r="C9760" i="17"/>
  <c r="D9760" i="17"/>
  <c r="E9760" i="17"/>
  <c r="F9760" i="17"/>
  <c r="B9761" i="17"/>
  <c r="C9761" i="17"/>
  <c r="D9761" i="17"/>
  <c r="E9761" i="17"/>
  <c r="F9761" i="17"/>
  <c r="B9762" i="17"/>
  <c r="C9762" i="17"/>
  <c r="D9762" i="17"/>
  <c r="E9762" i="17"/>
  <c r="F9762" i="17"/>
  <c r="B9763" i="17"/>
  <c r="C9763" i="17"/>
  <c r="D9763" i="17"/>
  <c r="E9763" i="17"/>
  <c r="F9763" i="17"/>
  <c r="B9764" i="17"/>
  <c r="C9764" i="17"/>
  <c r="D9764" i="17"/>
  <c r="E9764" i="17"/>
  <c r="F9764" i="17"/>
  <c r="B9765" i="17"/>
  <c r="C9765" i="17"/>
  <c r="D9765" i="17"/>
  <c r="E9765" i="17"/>
  <c r="F9765" i="17"/>
  <c r="B9766" i="17"/>
  <c r="C9766" i="17"/>
  <c r="D9766" i="17"/>
  <c r="E9766" i="17"/>
  <c r="F9766" i="17"/>
  <c r="B9767" i="17"/>
  <c r="C9767" i="17"/>
  <c r="D9767" i="17"/>
  <c r="E9767" i="17"/>
  <c r="F9767" i="17"/>
  <c r="B9768" i="17"/>
  <c r="C9768" i="17"/>
  <c r="D9768" i="17"/>
  <c r="E9768" i="17"/>
  <c r="F9768" i="17"/>
  <c r="B9769" i="17"/>
  <c r="C9769" i="17"/>
  <c r="D9769" i="17"/>
  <c r="E9769" i="17"/>
  <c r="F9769" i="17"/>
  <c r="B9770" i="17"/>
  <c r="C9770" i="17"/>
  <c r="D9770" i="17"/>
  <c r="E9770" i="17"/>
  <c r="F9770" i="17"/>
  <c r="B9771" i="17"/>
  <c r="C9771" i="17"/>
  <c r="D9771" i="17"/>
  <c r="E9771" i="17"/>
  <c r="F9771" i="17"/>
  <c r="B9772" i="17"/>
  <c r="C9772" i="17"/>
  <c r="D9772" i="17"/>
  <c r="E9772" i="17"/>
  <c r="F9772" i="17"/>
  <c r="B9773" i="17"/>
  <c r="C9773" i="17"/>
  <c r="D9773" i="17"/>
  <c r="E9773" i="17"/>
  <c r="F9773" i="17"/>
  <c r="B9774" i="17"/>
  <c r="C9774" i="17"/>
  <c r="D9774" i="17"/>
  <c r="E9774" i="17"/>
  <c r="F9774" i="17"/>
  <c r="B9775" i="17"/>
  <c r="C9775" i="17"/>
  <c r="D9775" i="17"/>
  <c r="E9775" i="17"/>
  <c r="F9775" i="17"/>
  <c r="B9776" i="17"/>
  <c r="C9776" i="17"/>
  <c r="D9776" i="17"/>
  <c r="E9776" i="17"/>
  <c r="F9776" i="17"/>
  <c r="B9777" i="17"/>
  <c r="C9777" i="17"/>
  <c r="D9777" i="17"/>
  <c r="E9777" i="17"/>
  <c r="F9777" i="17"/>
  <c r="B9778" i="17"/>
  <c r="C9778" i="17"/>
  <c r="D9778" i="17"/>
  <c r="E9778" i="17"/>
  <c r="F9778" i="17"/>
  <c r="B9779" i="17"/>
  <c r="C9779" i="17"/>
  <c r="D9779" i="17"/>
  <c r="E9779" i="17"/>
  <c r="F9779" i="17"/>
  <c r="B9780" i="17"/>
  <c r="C9780" i="17"/>
  <c r="D9780" i="17"/>
  <c r="E9780" i="17"/>
  <c r="F9780" i="17"/>
  <c r="B9781" i="17"/>
  <c r="C9781" i="17"/>
  <c r="D9781" i="17"/>
  <c r="E9781" i="17"/>
  <c r="F9781" i="17"/>
  <c r="B9782" i="17"/>
  <c r="C9782" i="17"/>
  <c r="D9782" i="17"/>
  <c r="E9782" i="17"/>
  <c r="F9782" i="17"/>
  <c r="B9783" i="17"/>
  <c r="C9783" i="17"/>
  <c r="D9783" i="17"/>
  <c r="E9783" i="17"/>
  <c r="F9783" i="17"/>
  <c r="B9784" i="17"/>
  <c r="C9784" i="17"/>
  <c r="D9784" i="17"/>
  <c r="E9784" i="17"/>
  <c r="F9784" i="17"/>
  <c r="B9785" i="17"/>
  <c r="C9785" i="17"/>
  <c r="D9785" i="17"/>
  <c r="E9785" i="17"/>
  <c r="F9785" i="17"/>
  <c r="B9786" i="17"/>
  <c r="C9786" i="17"/>
  <c r="D9786" i="17"/>
  <c r="E9786" i="17"/>
  <c r="F9786" i="17"/>
  <c r="B9787" i="17"/>
  <c r="C9787" i="17"/>
  <c r="D9787" i="17"/>
  <c r="E9787" i="17"/>
  <c r="F9787" i="17"/>
  <c r="B9788" i="17"/>
  <c r="C9788" i="17"/>
  <c r="D9788" i="17"/>
  <c r="E9788" i="17"/>
  <c r="F9788" i="17"/>
  <c r="B9789" i="17"/>
  <c r="C9789" i="17"/>
  <c r="D9789" i="17"/>
  <c r="E9789" i="17"/>
  <c r="F9789" i="17"/>
  <c r="B9790" i="17"/>
  <c r="C9790" i="17"/>
  <c r="D9790" i="17"/>
  <c r="E9790" i="17"/>
  <c r="F9790" i="17"/>
  <c r="B9791" i="17"/>
  <c r="C9791" i="17"/>
  <c r="D9791" i="17"/>
  <c r="E9791" i="17"/>
  <c r="F9791" i="17"/>
  <c r="B9792" i="17"/>
  <c r="C9792" i="17"/>
  <c r="D9792" i="17"/>
  <c r="E9792" i="17"/>
  <c r="F9792" i="17"/>
  <c r="B9793" i="17"/>
  <c r="C9793" i="17"/>
  <c r="D9793" i="17"/>
  <c r="E9793" i="17"/>
  <c r="F9793" i="17"/>
  <c r="B9794" i="17"/>
  <c r="C9794" i="17"/>
  <c r="D9794" i="17"/>
  <c r="E9794" i="17"/>
  <c r="F9794" i="17"/>
  <c r="B9795" i="17"/>
  <c r="C9795" i="17"/>
  <c r="D9795" i="17"/>
  <c r="E9795" i="17"/>
  <c r="F9795" i="17"/>
  <c r="B9796" i="17"/>
  <c r="C9796" i="17"/>
  <c r="D9796" i="17"/>
  <c r="E9796" i="17"/>
  <c r="F9796" i="17"/>
  <c r="B9797" i="17"/>
  <c r="C9797" i="17"/>
  <c r="D9797" i="17"/>
  <c r="E9797" i="17"/>
  <c r="F9797" i="17"/>
  <c r="B9798" i="17"/>
  <c r="C9798" i="17"/>
  <c r="D9798" i="17"/>
  <c r="E9798" i="17"/>
  <c r="F9798" i="17"/>
  <c r="B9799" i="17"/>
  <c r="C9799" i="17"/>
  <c r="D9799" i="17"/>
  <c r="E9799" i="17"/>
  <c r="F9799" i="17"/>
  <c r="B9800" i="17"/>
  <c r="C9800" i="17"/>
  <c r="D9800" i="17"/>
  <c r="E9800" i="17"/>
  <c r="F9800" i="17"/>
  <c r="B9801" i="17"/>
  <c r="C9801" i="17"/>
  <c r="D9801" i="17"/>
  <c r="E9801" i="17"/>
  <c r="F9801" i="17"/>
  <c r="B9802" i="17"/>
  <c r="C9802" i="17"/>
  <c r="D9802" i="17"/>
  <c r="E9802" i="17"/>
  <c r="F9802" i="17"/>
  <c r="B9803" i="17"/>
  <c r="C9803" i="17"/>
  <c r="D9803" i="17"/>
  <c r="E9803" i="17"/>
  <c r="F9803" i="17"/>
  <c r="B9804" i="17"/>
  <c r="C9804" i="17"/>
  <c r="D9804" i="17"/>
  <c r="E9804" i="17"/>
  <c r="F9804" i="17"/>
  <c r="B9805" i="17"/>
  <c r="C9805" i="17"/>
  <c r="D9805" i="17"/>
  <c r="E9805" i="17"/>
  <c r="F9805" i="17"/>
  <c r="B9806" i="17"/>
  <c r="C9806" i="17"/>
  <c r="D9806" i="17"/>
  <c r="E9806" i="17"/>
  <c r="F9806" i="17"/>
  <c r="B9807" i="17"/>
  <c r="C9807" i="17"/>
  <c r="D9807" i="17"/>
  <c r="E9807" i="17"/>
  <c r="F9807" i="17"/>
  <c r="B9808" i="17"/>
  <c r="C9808" i="17"/>
  <c r="D9808" i="17"/>
  <c r="E9808" i="17"/>
  <c r="F9808" i="17"/>
  <c r="B9809" i="17"/>
  <c r="C9809" i="17"/>
  <c r="D9809" i="17"/>
  <c r="E9809" i="17"/>
  <c r="F9809" i="17"/>
  <c r="B9810" i="17"/>
  <c r="C9810" i="17"/>
  <c r="D9810" i="17"/>
  <c r="E9810" i="17"/>
  <c r="F9810" i="17"/>
  <c r="B9811" i="17"/>
  <c r="C9811" i="17"/>
  <c r="D9811" i="17"/>
  <c r="E9811" i="17"/>
  <c r="F9811" i="17"/>
  <c r="B9812" i="17"/>
  <c r="C9812" i="17"/>
  <c r="D9812" i="17"/>
  <c r="E9812" i="17"/>
  <c r="F9812" i="17"/>
  <c r="B9813" i="17"/>
  <c r="C9813" i="17"/>
  <c r="D9813" i="17"/>
  <c r="E9813" i="17"/>
  <c r="F9813" i="17"/>
  <c r="B9814" i="17"/>
  <c r="C9814" i="17"/>
  <c r="D9814" i="17"/>
  <c r="E9814" i="17"/>
  <c r="F9814" i="17"/>
  <c r="B9815" i="17"/>
  <c r="C9815" i="17"/>
  <c r="D9815" i="17"/>
  <c r="E9815" i="17"/>
  <c r="F9815" i="17"/>
  <c r="B9816" i="17"/>
  <c r="C9816" i="17"/>
  <c r="D9816" i="17"/>
  <c r="E9816" i="17"/>
  <c r="F9816" i="17"/>
  <c r="B9817" i="17"/>
  <c r="C9817" i="17"/>
  <c r="D9817" i="17"/>
  <c r="E9817" i="17"/>
  <c r="F9817" i="17"/>
  <c r="B9818" i="17"/>
  <c r="C9818" i="17"/>
  <c r="D9818" i="17"/>
  <c r="E9818" i="17"/>
  <c r="F9818" i="17"/>
  <c r="B9819" i="17"/>
  <c r="C9819" i="17"/>
  <c r="D9819" i="17"/>
  <c r="E9819" i="17"/>
  <c r="F9819" i="17"/>
  <c r="B9820" i="17"/>
  <c r="C9820" i="17"/>
  <c r="D9820" i="17"/>
  <c r="E9820" i="17"/>
  <c r="F9820" i="17"/>
  <c r="B9821" i="17"/>
  <c r="C9821" i="17"/>
  <c r="D9821" i="17"/>
  <c r="E9821" i="17"/>
  <c r="F9821" i="17"/>
  <c r="B9822" i="17"/>
  <c r="C9822" i="17"/>
  <c r="D9822" i="17"/>
  <c r="E9822" i="17"/>
  <c r="F9822" i="17"/>
  <c r="B9823" i="17"/>
  <c r="C9823" i="17"/>
  <c r="D9823" i="17"/>
  <c r="E9823" i="17"/>
  <c r="F9823" i="17"/>
  <c r="B9824" i="17"/>
  <c r="C9824" i="17"/>
  <c r="D9824" i="17"/>
  <c r="E9824" i="17"/>
  <c r="F9824" i="17"/>
  <c r="B9825" i="17"/>
  <c r="C9825" i="17"/>
  <c r="D9825" i="17"/>
  <c r="E9825" i="17"/>
  <c r="F9825" i="17"/>
  <c r="B9826" i="17"/>
  <c r="C9826" i="17"/>
  <c r="D9826" i="17"/>
  <c r="E9826" i="17"/>
  <c r="F9826" i="17"/>
  <c r="B9827" i="17"/>
  <c r="C9827" i="17"/>
  <c r="D9827" i="17"/>
  <c r="E9827" i="17"/>
  <c r="F9827" i="17"/>
  <c r="B9828" i="17"/>
  <c r="C9828" i="17"/>
  <c r="D9828" i="17"/>
  <c r="E9828" i="17"/>
  <c r="F9828" i="17"/>
  <c r="B9829" i="17"/>
  <c r="C9829" i="17"/>
  <c r="D9829" i="17"/>
  <c r="E9829" i="17"/>
  <c r="F9829" i="17"/>
  <c r="B9830" i="17"/>
  <c r="C9830" i="17"/>
  <c r="D9830" i="17"/>
  <c r="E9830" i="17"/>
  <c r="F9830" i="17"/>
  <c r="B9831" i="17"/>
  <c r="C9831" i="17"/>
  <c r="D9831" i="17"/>
  <c r="E9831" i="17"/>
  <c r="F9831" i="17"/>
  <c r="B9832" i="17"/>
  <c r="C9832" i="17"/>
  <c r="D9832" i="17"/>
  <c r="E9832" i="17"/>
  <c r="F9832" i="17"/>
  <c r="B9833" i="17"/>
  <c r="C9833" i="17"/>
  <c r="D9833" i="17"/>
  <c r="E9833" i="17"/>
  <c r="F9833" i="17"/>
  <c r="B9834" i="17"/>
  <c r="C9834" i="17"/>
  <c r="D9834" i="17"/>
  <c r="E9834" i="17"/>
  <c r="F9834" i="17"/>
  <c r="B9835" i="17"/>
  <c r="C9835" i="17"/>
  <c r="D9835" i="17"/>
  <c r="E9835" i="17"/>
  <c r="F9835" i="17"/>
  <c r="B9836" i="17"/>
  <c r="C9836" i="17"/>
  <c r="D9836" i="17"/>
  <c r="E9836" i="17"/>
  <c r="F9836" i="17"/>
  <c r="B9837" i="17"/>
  <c r="C9837" i="17"/>
  <c r="D9837" i="17"/>
  <c r="E9837" i="17"/>
  <c r="F9837" i="17"/>
  <c r="B9838" i="17"/>
  <c r="C9838" i="17"/>
  <c r="D9838" i="17"/>
  <c r="E9838" i="17"/>
  <c r="F9838" i="17"/>
  <c r="B9839" i="17"/>
  <c r="C9839" i="17"/>
  <c r="D9839" i="17"/>
  <c r="E9839" i="17"/>
  <c r="F9839" i="17"/>
  <c r="B9840" i="17"/>
  <c r="C9840" i="17"/>
  <c r="D9840" i="17"/>
  <c r="E9840" i="17"/>
  <c r="F9840" i="17"/>
  <c r="B9841" i="17"/>
  <c r="C9841" i="17"/>
  <c r="D9841" i="17"/>
  <c r="E9841" i="17"/>
  <c r="F9841" i="17"/>
  <c r="B9842" i="17"/>
  <c r="C9842" i="17"/>
  <c r="D9842" i="17"/>
  <c r="E9842" i="17"/>
  <c r="F9842" i="17"/>
  <c r="B9843" i="17"/>
  <c r="C9843" i="17"/>
  <c r="D9843" i="17"/>
  <c r="E9843" i="17"/>
  <c r="F9843" i="17"/>
  <c r="B9844" i="17"/>
  <c r="C9844" i="17"/>
  <c r="D9844" i="17"/>
  <c r="E9844" i="17"/>
  <c r="F9844" i="17"/>
  <c r="B9845" i="17"/>
  <c r="C9845" i="17"/>
  <c r="D9845" i="17"/>
  <c r="E9845" i="17"/>
  <c r="F9845" i="17"/>
  <c r="B9846" i="17"/>
  <c r="C9846" i="17"/>
  <c r="D9846" i="17"/>
  <c r="E9846" i="17"/>
  <c r="F9846" i="17"/>
  <c r="B9847" i="17"/>
  <c r="C9847" i="17"/>
  <c r="D9847" i="17"/>
  <c r="E9847" i="17"/>
  <c r="F9847" i="17"/>
  <c r="B9848" i="17"/>
  <c r="C9848" i="17"/>
  <c r="D9848" i="17"/>
  <c r="E9848" i="17"/>
  <c r="F9848" i="17"/>
  <c r="B9849" i="17"/>
  <c r="C9849" i="17"/>
  <c r="D9849" i="17"/>
  <c r="E9849" i="17"/>
  <c r="F9849" i="17"/>
  <c r="B9850" i="17"/>
  <c r="C9850" i="17"/>
  <c r="D9850" i="17"/>
  <c r="E9850" i="17"/>
  <c r="F9850" i="17"/>
  <c r="B9851" i="17"/>
  <c r="C9851" i="17"/>
  <c r="D9851" i="17"/>
  <c r="E9851" i="17"/>
  <c r="F9851" i="17"/>
  <c r="B9852" i="17"/>
  <c r="C9852" i="17"/>
  <c r="D9852" i="17"/>
  <c r="E9852" i="17"/>
  <c r="F9852" i="17"/>
  <c r="B9853" i="17"/>
  <c r="C9853" i="17"/>
  <c r="D9853" i="17"/>
  <c r="E9853" i="17"/>
  <c r="F9853" i="17"/>
  <c r="B9854" i="17"/>
  <c r="C9854" i="17"/>
  <c r="D9854" i="17"/>
  <c r="E9854" i="17"/>
  <c r="F9854" i="17"/>
  <c r="B658" i="9"/>
  <c r="C658" i="9"/>
  <c r="D658" i="9"/>
  <c r="E658" i="9"/>
  <c r="B659" i="9"/>
  <c r="C659" i="9"/>
  <c r="D659" i="9"/>
  <c r="E659" i="9"/>
  <c r="B660" i="9"/>
  <c r="C660" i="9"/>
  <c r="D660" i="9"/>
  <c r="E660" i="9"/>
  <c r="B661" i="9"/>
  <c r="C661" i="9"/>
  <c r="D661" i="9"/>
  <c r="E661" i="9"/>
  <c r="B662" i="9"/>
  <c r="C662" i="9"/>
  <c r="D662" i="9"/>
  <c r="E662" i="9"/>
  <c r="B663" i="9"/>
  <c r="C663" i="9"/>
  <c r="D663" i="9"/>
  <c r="E663" i="9"/>
  <c r="B664" i="9"/>
  <c r="C664" i="9"/>
  <c r="D664" i="9"/>
  <c r="E664" i="9"/>
  <c r="B665" i="9"/>
  <c r="C665" i="9"/>
  <c r="D665" i="9"/>
  <c r="E665" i="9"/>
  <c r="B666" i="9"/>
  <c r="C666" i="9"/>
  <c r="D666" i="9"/>
  <c r="E666" i="9"/>
  <c r="B667" i="9"/>
  <c r="C667" i="9"/>
  <c r="D667" i="9"/>
  <c r="E667" i="9"/>
  <c r="B668" i="9"/>
  <c r="C668" i="9"/>
  <c r="D668" i="9"/>
  <c r="E668" i="9"/>
  <c r="B669" i="9"/>
  <c r="C669" i="9"/>
  <c r="D669" i="9"/>
  <c r="E669" i="9"/>
  <c r="B670" i="9"/>
  <c r="C670" i="9"/>
  <c r="D670" i="9"/>
  <c r="E670" i="9"/>
  <c r="B671" i="9"/>
  <c r="C671" i="9"/>
  <c r="D671" i="9"/>
  <c r="E671" i="9"/>
  <c r="B672" i="9"/>
  <c r="C672" i="9"/>
  <c r="D672" i="9"/>
  <c r="E672" i="9"/>
  <c r="B673" i="9"/>
  <c r="C673" i="9"/>
  <c r="D673" i="9"/>
  <c r="E673" i="9"/>
  <c r="B674" i="9"/>
  <c r="C674" i="9"/>
  <c r="D674" i="9"/>
  <c r="E674" i="9"/>
  <c r="B675" i="9"/>
  <c r="C675" i="9"/>
  <c r="D675" i="9"/>
  <c r="E675" i="9"/>
  <c r="B676" i="9"/>
  <c r="C676" i="9"/>
  <c r="D676" i="9"/>
  <c r="E676" i="9"/>
  <c r="B677" i="9"/>
  <c r="C677" i="9"/>
  <c r="D677" i="9"/>
  <c r="E677" i="9"/>
  <c r="B678" i="9"/>
  <c r="C678" i="9"/>
  <c r="D678" i="9"/>
  <c r="E678" i="9"/>
  <c r="B679" i="9"/>
  <c r="C679" i="9"/>
  <c r="D679" i="9"/>
  <c r="E679" i="9"/>
  <c r="B680" i="9"/>
  <c r="C680" i="9"/>
  <c r="D680" i="9"/>
  <c r="E680" i="9"/>
  <c r="B681" i="9"/>
  <c r="C681" i="9"/>
  <c r="D681" i="9"/>
  <c r="E681" i="9"/>
  <c r="B682" i="9"/>
  <c r="C682" i="9"/>
  <c r="D682" i="9"/>
  <c r="E682" i="9"/>
  <c r="B683" i="9"/>
  <c r="C683" i="9"/>
  <c r="D683" i="9"/>
  <c r="E683" i="9"/>
  <c r="B957" i="14" l="1"/>
  <c r="C957" i="14"/>
  <c r="D957" i="14"/>
  <c r="E957" i="14"/>
  <c r="B958" i="14"/>
  <c r="C958" i="14"/>
  <c r="D958" i="14"/>
  <c r="E958" i="14"/>
  <c r="B959" i="14"/>
  <c r="C959" i="14"/>
  <c r="D959" i="14"/>
  <c r="E959" i="14"/>
  <c r="B9511" i="17"/>
  <c r="C9511" i="17"/>
  <c r="D9511" i="17"/>
  <c r="E9511" i="17"/>
  <c r="F9511" i="17"/>
  <c r="B9512" i="17"/>
  <c r="C9512" i="17"/>
  <c r="D9512" i="17"/>
  <c r="E9512" i="17"/>
  <c r="F9512" i="17"/>
  <c r="B9513" i="17"/>
  <c r="C9513" i="17"/>
  <c r="D9513" i="17"/>
  <c r="E9513" i="17"/>
  <c r="F9513" i="17"/>
  <c r="B9514" i="17"/>
  <c r="C9514" i="17"/>
  <c r="D9514" i="17"/>
  <c r="E9514" i="17"/>
  <c r="F9514" i="17"/>
  <c r="B9515" i="17"/>
  <c r="C9515" i="17"/>
  <c r="D9515" i="17"/>
  <c r="E9515" i="17"/>
  <c r="F9515" i="17"/>
  <c r="B9516" i="17"/>
  <c r="C9516" i="17"/>
  <c r="D9516" i="17"/>
  <c r="E9516" i="17"/>
  <c r="F9516" i="17"/>
  <c r="B9517" i="17"/>
  <c r="C9517" i="17"/>
  <c r="D9517" i="17"/>
  <c r="E9517" i="17"/>
  <c r="F9517" i="17"/>
  <c r="B9518" i="17"/>
  <c r="C9518" i="17"/>
  <c r="D9518" i="17"/>
  <c r="E9518" i="17"/>
  <c r="F9518" i="17"/>
  <c r="B9519" i="17"/>
  <c r="C9519" i="17"/>
  <c r="D9519" i="17"/>
  <c r="E9519" i="17"/>
  <c r="F9519" i="17"/>
  <c r="B9520" i="17"/>
  <c r="C9520" i="17"/>
  <c r="D9520" i="17"/>
  <c r="E9520" i="17"/>
  <c r="F9520" i="17"/>
  <c r="B9521" i="17"/>
  <c r="C9521" i="17"/>
  <c r="D9521" i="17"/>
  <c r="E9521" i="17"/>
  <c r="F9521" i="17"/>
  <c r="B9522" i="17"/>
  <c r="C9522" i="17"/>
  <c r="D9522" i="17"/>
  <c r="E9522" i="17"/>
  <c r="F9522" i="17"/>
  <c r="B9523" i="17"/>
  <c r="C9523" i="17"/>
  <c r="D9523" i="17"/>
  <c r="E9523" i="17"/>
  <c r="F9523" i="17"/>
  <c r="B9524" i="17"/>
  <c r="C9524" i="17"/>
  <c r="D9524" i="17"/>
  <c r="E9524" i="17"/>
  <c r="F9524" i="17"/>
  <c r="B9525" i="17"/>
  <c r="C9525" i="17"/>
  <c r="D9525" i="17"/>
  <c r="E9525" i="17"/>
  <c r="F9525" i="17"/>
  <c r="B9526" i="17"/>
  <c r="C9526" i="17"/>
  <c r="D9526" i="17"/>
  <c r="E9526" i="17"/>
  <c r="F9526" i="17"/>
  <c r="B9527" i="17"/>
  <c r="C9527" i="17"/>
  <c r="D9527" i="17"/>
  <c r="E9527" i="17"/>
  <c r="F9527" i="17"/>
  <c r="B9528" i="17"/>
  <c r="C9528" i="17"/>
  <c r="D9528" i="17"/>
  <c r="E9528" i="17"/>
  <c r="F9528" i="17"/>
  <c r="B9529" i="17"/>
  <c r="C9529" i="17"/>
  <c r="D9529" i="17"/>
  <c r="E9529" i="17"/>
  <c r="F9529" i="17"/>
  <c r="B9530" i="17"/>
  <c r="C9530" i="17"/>
  <c r="D9530" i="17"/>
  <c r="E9530" i="17"/>
  <c r="F9530" i="17"/>
  <c r="B9531" i="17"/>
  <c r="C9531" i="17"/>
  <c r="D9531" i="17"/>
  <c r="E9531" i="17"/>
  <c r="F9531" i="17"/>
  <c r="B9532" i="17"/>
  <c r="C9532" i="17"/>
  <c r="D9532" i="17"/>
  <c r="E9532" i="17"/>
  <c r="F9532" i="17"/>
  <c r="B9533" i="17"/>
  <c r="C9533" i="17"/>
  <c r="D9533" i="17"/>
  <c r="E9533" i="17"/>
  <c r="F9533" i="17"/>
  <c r="B9534" i="17"/>
  <c r="C9534" i="17"/>
  <c r="D9534" i="17"/>
  <c r="E9534" i="17"/>
  <c r="F9534" i="17"/>
  <c r="B9535" i="17"/>
  <c r="C9535" i="17"/>
  <c r="D9535" i="17"/>
  <c r="E9535" i="17"/>
  <c r="F9535" i="17"/>
  <c r="B9536" i="17"/>
  <c r="C9536" i="17"/>
  <c r="D9536" i="17"/>
  <c r="E9536" i="17"/>
  <c r="F9536" i="17"/>
  <c r="B9537" i="17"/>
  <c r="C9537" i="17"/>
  <c r="D9537" i="17"/>
  <c r="E9537" i="17"/>
  <c r="F9537" i="17"/>
  <c r="B9538" i="17"/>
  <c r="C9538" i="17"/>
  <c r="D9538" i="17"/>
  <c r="E9538" i="17"/>
  <c r="F9538" i="17"/>
  <c r="B9539" i="17"/>
  <c r="C9539" i="17"/>
  <c r="D9539" i="17"/>
  <c r="E9539" i="17"/>
  <c r="F9539" i="17"/>
  <c r="B9540" i="17"/>
  <c r="C9540" i="17"/>
  <c r="D9540" i="17"/>
  <c r="E9540" i="17"/>
  <c r="F9540" i="17"/>
  <c r="B9541" i="17"/>
  <c r="C9541" i="17"/>
  <c r="D9541" i="17"/>
  <c r="E9541" i="17"/>
  <c r="F9541" i="17"/>
  <c r="B9542" i="17"/>
  <c r="C9542" i="17"/>
  <c r="D9542" i="17"/>
  <c r="E9542" i="17"/>
  <c r="F9542" i="17"/>
  <c r="B9543" i="17"/>
  <c r="C9543" i="17"/>
  <c r="D9543" i="17"/>
  <c r="E9543" i="17"/>
  <c r="F9543" i="17"/>
  <c r="B9544" i="17"/>
  <c r="C9544" i="17"/>
  <c r="D9544" i="17"/>
  <c r="E9544" i="17"/>
  <c r="F9544" i="17"/>
  <c r="B9545" i="17"/>
  <c r="C9545" i="17"/>
  <c r="D9545" i="17"/>
  <c r="E9545" i="17"/>
  <c r="F9545" i="17"/>
  <c r="B9546" i="17"/>
  <c r="C9546" i="17"/>
  <c r="D9546" i="17"/>
  <c r="E9546" i="17"/>
  <c r="F9546" i="17"/>
  <c r="B9547" i="17"/>
  <c r="C9547" i="17"/>
  <c r="D9547" i="17"/>
  <c r="E9547" i="17"/>
  <c r="F9547" i="17"/>
  <c r="B9548" i="17"/>
  <c r="C9548" i="17"/>
  <c r="D9548" i="17"/>
  <c r="E9548" i="17"/>
  <c r="F9548" i="17"/>
  <c r="B9549" i="17"/>
  <c r="C9549" i="17"/>
  <c r="D9549" i="17"/>
  <c r="E9549" i="17"/>
  <c r="F9549" i="17"/>
  <c r="B9550" i="17"/>
  <c r="C9550" i="17"/>
  <c r="D9550" i="17"/>
  <c r="E9550" i="17"/>
  <c r="F9550" i="17"/>
  <c r="B9551" i="17"/>
  <c r="C9551" i="17"/>
  <c r="D9551" i="17"/>
  <c r="E9551" i="17"/>
  <c r="F9551" i="17"/>
  <c r="B9552" i="17"/>
  <c r="C9552" i="17"/>
  <c r="D9552" i="17"/>
  <c r="E9552" i="17"/>
  <c r="F9552" i="17"/>
  <c r="O183" i="4"/>
  <c r="O182" i="4"/>
  <c r="B655" i="9"/>
  <c r="C655" i="9"/>
  <c r="D655" i="9"/>
  <c r="E655" i="9"/>
  <c r="B656" i="9"/>
  <c r="C656" i="9"/>
  <c r="D656" i="9"/>
  <c r="E656" i="9"/>
  <c r="B657" i="9"/>
  <c r="C657" i="9"/>
  <c r="D657" i="9"/>
  <c r="E657" i="9"/>
  <c r="J185" i="4"/>
  <c r="J182" i="4"/>
  <c r="G182" i="4"/>
  <c r="B182" i="4"/>
  <c r="C182" i="4"/>
  <c r="D182" i="4"/>
  <c r="E182" i="4"/>
  <c r="G185" i="4" l="1"/>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1" i="4"/>
  <c r="K180" i="4"/>
  <c r="K179" i="4"/>
  <c r="E179" i="4"/>
  <c r="G179" i="4"/>
  <c r="J179" i="4"/>
  <c r="E180" i="4"/>
  <c r="G180" i="4"/>
  <c r="J180" i="4"/>
  <c r="E181" i="4"/>
  <c r="G181" i="4"/>
  <c r="J181" i="4"/>
  <c r="E184" i="4"/>
  <c r="G184" i="4"/>
  <c r="J184" i="4"/>
  <c r="E186" i="4"/>
  <c r="G186" i="4"/>
  <c r="J186" i="4"/>
  <c r="E187" i="4"/>
  <c r="G187" i="4"/>
  <c r="J187" i="4"/>
  <c r="B179" i="4"/>
  <c r="C179" i="4"/>
  <c r="D179" i="4"/>
  <c r="B180" i="4"/>
  <c r="C180" i="4"/>
  <c r="D180" i="4"/>
  <c r="B181" i="4"/>
  <c r="C181" i="4"/>
  <c r="D181" i="4"/>
  <c r="B184" i="4"/>
  <c r="C184" i="4"/>
  <c r="D184" i="4"/>
  <c r="B186" i="4"/>
  <c r="C186" i="4"/>
  <c r="D186" i="4"/>
  <c r="B187" i="4"/>
  <c r="C187" i="4"/>
  <c r="D187"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61" i="4" l="1"/>
  <c r="M60"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68" i="4"/>
  <c r="O166" i="4"/>
  <c r="M168" i="4"/>
  <c r="M166" i="4"/>
  <c r="K168" i="4"/>
  <c r="K166"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87" i="4"/>
  <c r="J134" i="4"/>
  <c r="J136"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76" i="4"/>
  <c r="J78" i="4"/>
  <c r="J77" i="4"/>
  <c r="J79" i="4"/>
  <c r="J149"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80" i="4"/>
  <c r="J139" i="4"/>
  <c r="J121" i="4"/>
  <c r="J122" i="4"/>
  <c r="J133" i="4"/>
  <c r="J138" i="4"/>
  <c r="J135" i="4"/>
  <c r="J148" i="4"/>
  <c r="J125" i="4"/>
  <c r="J126" i="4"/>
  <c r="J123" i="4"/>
  <c r="J144" i="4"/>
  <c r="J147" i="4"/>
  <c r="J124" i="4"/>
  <c r="J155" i="4"/>
  <c r="J156" i="4"/>
  <c r="J157" i="4"/>
  <c r="J165" i="4"/>
  <c r="J60" i="4"/>
  <c r="J167" i="4"/>
  <c r="J61" i="4"/>
  <c r="J153" i="4"/>
  <c r="J159" i="4"/>
  <c r="J160" i="4"/>
  <c r="J161" i="4"/>
  <c r="J162" i="4"/>
  <c r="J163" i="4"/>
  <c r="J164" i="4"/>
  <c r="J166" i="4"/>
  <c r="J168" i="4"/>
  <c r="J150" i="4"/>
  <c r="J151" i="4"/>
  <c r="J152" i="4"/>
  <c r="J158" i="4"/>
  <c r="J145" i="4"/>
  <c r="G52" i="4"/>
  <c r="G54" i="4"/>
  <c r="G55" i="4"/>
  <c r="G56" i="4"/>
  <c r="G57" i="4"/>
  <c r="G8" i="4"/>
  <c r="G9" i="4"/>
  <c r="G10" i="4"/>
  <c r="G11" i="4"/>
  <c r="G30" i="4"/>
  <c r="G31" i="4"/>
  <c r="G32" i="4"/>
  <c r="G33" i="4"/>
  <c r="G87" i="4"/>
  <c r="G134" i="4"/>
  <c r="G136"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76" i="4"/>
  <c r="G78" i="4"/>
  <c r="G77" i="4"/>
  <c r="G79" i="4"/>
  <c r="G149"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80" i="4"/>
  <c r="G139" i="4"/>
  <c r="G121" i="4"/>
  <c r="G122" i="4"/>
  <c r="G133" i="4"/>
  <c r="G138" i="4"/>
  <c r="G135" i="4"/>
  <c r="G148" i="4"/>
  <c r="G125" i="4"/>
  <c r="G126" i="4"/>
  <c r="G123" i="4"/>
  <c r="G144" i="4"/>
  <c r="G147" i="4"/>
  <c r="G124" i="4"/>
  <c r="G155" i="4"/>
  <c r="G156" i="4"/>
  <c r="G157" i="4"/>
  <c r="G165" i="4"/>
  <c r="G60" i="4"/>
  <c r="G167" i="4"/>
  <c r="G61" i="4"/>
  <c r="G153" i="4"/>
  <c r="G159" i="4"/>
  <c r="G160" i="4"/>
  <c r="G161" i="4"/>
  <c r="G162" i="4"/>
  <c r="G163" i="4"/>
  <c r="G164" i="4"/>
  <c r="G166" i="4"/>
  <c r="G168" i="4"/>
  <c r="G150" i="4"/>
  <c r="G151" i="4"/>
  <c r="G152" i="4"/>
  <c r="G158" i="4"/>
  <c r="G145" i="4"/>
  <c r="E52" i="4"/>
  <c r="E54" i="4"/>
  <c r="E55" i="4"/>
  <c r="E56" i="4"/>
  <c r="E57" i="4"/>
  <c r="E8" i="4"/>
  <c r="E9" i="4"/>
  <c r="E10" i="4"/>
  <c r="E11" i="4"/>
  <c r="E30" i="4"/>
  <c r="E31" i="4"/>
  <c r="E32" i="4"/>
  <c r="E33" i="4"/>
  <c r="E87" i="4"/>
  <c r="E134" i="4"/>
  <c r="E136"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76" i="4"/>
  <c r="E78" i="4"/>
  <c r="E77" i="4"/>
  <c r="E79" i="4"/>
  <c r="E149"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80" i="4"/>
  <c r="E139" i="4"/>
  <c r="E121" i="4"/>
  <c r="E122" i="4"/>
  <c r="E133" i="4"/>
  <c r="E138" i="4"/>
  <c r="E135" i="4"/>
  <c r="E148" i="4"/>
  <c r="E125" i="4"/>
  <c r="E126" i="4"/>
  <c r="E123" i="4"/>
  <c r="E144" i="4"/>
  <c r="E147" i="4"/>
  <c r="E124" i="4"/>
  <c r="E155" i="4"/>
  <c r="E156" i="4"/>
  <c r="E157" i="4"/>
  <c r="E165" i="4"/>
  <c r="E60" i="4"/>
  <c r="E167" i="4"/>
  <c r="E61" i="4"/>
  <c r="E153" i="4"/>
  <c r="E159" i="4"/>
  <c r="E160" i="4"/>
  <c r="E161" i="4"/>
  <c r="E162" i="4"/>
  <c r="E163" i="4"/>
  <c r="E164" i="4"/>
  <c r="E166" i="4"/>
  <c r="E168"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87" i="4"/>
  <c r="C87" i="4"/>
  <c r="D87" i="4"/>
  <c r="B134" i="4"/>
  <c r="C134" i="4"/>
  <c r="D134" i="4"/>
  <c r="B136" i="4"/>
  <c r="C136" i="4"/>
  <c r="D136"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76" i="4"/>
  <c r="C76" i="4"/>
  <c r="D76" i="4"/>
  <c r="B78" i="4"/>
  <c r="C78" i="4"/>
  <c r="D78" i="4"/>
  <c r="B77" i="4"/>
  <c r="C77" i="4"/>
  <c r="D77" i="4"/>
  <c r="B79" i="4"/>
  <c r="C79" i="4"/>
  <c r="D79" i="4"/>
  <c r="B149" i="4"/>
  <c r="C149" i="4"/>
  <c r="D149"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80" i="4"/>
  <c r="C80" i="4"/>
  <c r="D80" i="4"/>
  <c r="B139" i="4"/>
  <c r="C139" i="4"/>
  <c r="D139" i="4"/>
  <c r="B121" i="4"/>
  <c r="C121" i="4"/>
  <c r="D121" i="4"/>
  <c r="B122" i="4"/>
  <c r="C122" i="4"/>
  <c r="D122" i="4"/>
  <c r="B133" i="4"/>
  <c r="C133" i="4"/>
  <c r="D133" i="4"/>
  <c r="B138" i="4"/>
  <c r="C138" i="4"/>
  <c r="D138" i="4"/>
  <c r="B135" i="4"/>
  <c r="C135" i="4"/>
  <c r="D135" i="4"/>
  <c r="B148" i="4"/>
  <c r="C148" i="4"/>
  <c r="D148"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60" i="4"/>
  <c r="C60" i="4"/>
  <c r="D60" i="4"/>
  <c r="B167" i="4"/>
  <c r="C167" i="4"/>
  <c r="D167" i="4"/>
  <c r="B61" i="4"/>
  <c r="C61" i="4"/>
  <c r="D61" i="4"/>
  <c r="B153" i="4"/>
  <c r="C153" i="4"/>
  <c r="D153" i="4"/>
  <c r="B159" i="4"/>
  <c r="C159" i="4"/>
  <c r="D159" i="4"/>
  <c r="B160" i="4"/>
  <c r="C160" i="4"/>
  <c r="D160" i="4"/>
  <c r="B161" i="4"/>
  <c r="C161" i="4"/>
  <c r="D161" i="4"/>
  <c r="B162" i="4"/>
  <c r="C162" i="4"/>
  <c r="D162" i="4"/>
  <c r="B163" i="4"/>
  <c r="C163" i="4"/>
  <c r="D163" i="4"/>
  <c r="B164" i="4"/>
  <c r="C164" i="4"/>
  <c r="D164" i="4"/>
  <c r="B166" i="4"/>
  <c r="C166" i="4"/>
  <c r="D166" i="4"/>
  <c r="B168" i="4"/>
  <c r="C168" i="4"/>
  <c r="D168"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48" i="4" l="1"/>
  <c r="M148" i="4"/>
  <c r="M138" i="4"/>
  <c r="S559" i="9"/>
  <c r="P559" i="9"/>
  <c r="L559" i="9"/>
  <c r="I559" i="9"/>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87" i="4"/>
  <c r="H134" i="4"/>
  <c r="H136"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76" i="4"/>
  <c r="H78" i="4"/>
  <c r="H77" i="4"/>
  <c r="H79" i="4"/>
  <c r="H149" i="4"/>
  <c r="H19" i="4"/>
  <c r="H20" i="4"/>
  <c r="H53" i="4" l="1"/>
  <c r="S277" i="9" l="1"/>
  <c r="S278" i="9"/>
  <c r="P278" i="9"/>
  <c r="P277" i="9"/>
  <c r="L277" i="9"/>
  <c r="L278" i="9"/>
  <c r="I278" i="9"/>
  <c r="I277" i="9"/>
  <c r="K71" i="4"/>
  <c r="K74" i="4"/>
  <c r="K91" i="4"/>
  <c r="G270" i="9"/>
  <c r="G273" i="9"/>
  <c r="O3" i="4"/>
  <c r="K16" i="4"/>
  <c r="K15" i="4"/>
  <c r="U28" i="4"/>
  <c r="K29" i="4"/>
  <c r="K28" i="4"/>
  <c r="K149" i="4"/>
  <c r="U149"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<sst xmlns="http://schemas.openxmlformats.org/spreadsheetml/2006/main" count="91662" uniqueCount="4342">
  <si>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</si>
  <si>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</si>
  <si>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</si>
  <si>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</si>
  <si>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</si>
  <si>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</si>
  <si>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</si>
  <si>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</si>
  <si>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</si>
  <si>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</si>
  <si>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</si>
  <si>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</si>
  <si>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</si>
  <si>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</si>
  <si>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</si>
  <si>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</si>
  <si>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</si>
  <si>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</si>
  <si>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</si>
  <si>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</si>
  <si>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</si>
  <si>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</si>
  <si>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</si>
  <si>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</si>
  <si>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</si>
  <si>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</si>
  <si>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</si>
  <si>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</si>
  <si>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</si>
  <si>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</si>
  <si>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</si>
  <si>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</si>
  <si>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</si>
  <si>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</si>
  <si>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</si>
  <si>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</si>
  <si>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</si>
  <si>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</si>
  <si>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</si>
  <si>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</si>
  <si>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</si>
  <si>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</si>
  <si>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</si>
  <si>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</si>
  <si>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</si>
  <si>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</si>
  <si>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</si>
  <si>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</si>
  <si>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</si>
  <si>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</si>
  <si>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</si>
  <si>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</si>
  <si>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</si>
  <si>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</si>
  <si>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</si>
  <si>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</si>
  <si>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</si>
  <si>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</si>
  <si>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</si>
  <si>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</si>
  <si>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</si>
  <si>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</si>
  <si>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</si>
  <si>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</si>
  <si>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</si>
  <si>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</si>
  <si>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</si>
  <si>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</si>
  <si>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</si>
  <si>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</si>
  <si>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</si>
  <si>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</si>
  <si>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</si>
  <si>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</si>
  <si>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</si>
  <si>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</si>
  <si>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</si>
  <si>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</si>
  <si>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</si>
  <si>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</si>
  <si>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</si>
  <si>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</si>
  <si>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</si>
  <si>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</si>
  <si>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</si>
  <si>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</si>
  <si>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</si>
  <si>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</si>
  <si>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</si>
  <si>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</si>
  <si>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</si>
  <si>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</si>
  <si>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</si>
  <si>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</si>
  <si>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</si>
  <si>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</si>
  <si>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</si>
  <si>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</si>
  <si>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</si>
  <si>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</si>
  <si>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</si>
  <si>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</si>
  <si>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</si>
  <si>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</si>
  <si>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</si>
  <si>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</si>
  <si>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</si>
  <si>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</si>
  <si>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</si>
  <si>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</si>
  <si>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</si>
  <si>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</si>
  <si>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</si>
  <si>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</si>
  <si>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</si>
  <si>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</si>
  <si>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</si>
  <si>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</si>
  <si>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</si>
  <si>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</si>
  <si>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</si>
  <si>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</si>
  <si>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</si>
  <si>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</si>
  <si>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</si>
  <si>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</si>
  <si>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</si>
  <si>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</si>
  <si>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</si>
  <si>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</si>
  <si>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</si>
  <si>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</si>
  <si>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</si>
  <si>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</si>
  <si>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</si>
  <si>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</si>
  <si>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</si>
  <si>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</si>
  <si>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</si>
  <si>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</si>
  <si>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</si>
  <si>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</si>
  <si>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</si>
  <si>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</si>
  <si>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</si>
  <si>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</si>
  <si>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</si>
  <si>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</si>
  <si>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</si>
  <si>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</si>
  <si>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</si>
  <si>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</si>
  <si>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</si>
  <si>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</si>
  <si>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</si>
  <si>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</si>
  <si>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</si>
  <si>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</si>
  <si>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</si>
  <si>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</si>
  <si>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</si>
  <si>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</si>
  <si>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</si>
  <si>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</si>
  <si>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</si>
  <si>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</si>
  <si>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</si>
  <si>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</si>
  <si>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</si>
  <si>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</si>
  <si>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</si>
  <si>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</si>
  <si>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</si>
  <si>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</si>
  <si>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</si>
  <si>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</si>
  <si>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</si>
  <si>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</si>
  <si>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</si>
  <si>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</si>
  <si>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</si>
  <si>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</si>
  <si>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</si>
  <si>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</si>
  <si>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</si>
  <si>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</si>
  <si>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</si>
  <si>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</si>
  <si>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</si>
  <si>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</si>
  <si>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</si>
  <si>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</si>
  <si>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</si>
  <si>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</si>
  <si>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</si>
  <si>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</si>
  <si>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</si>
  <si>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</si>
  <si>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</si>
  <si>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</si>
  <si>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</si>
  <si>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</si>
  <si>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</si>
  <si>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</si>
  <si>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</si>
  <si>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</si>
  <si>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</si>
  <si>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</si>
  <si>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</si>
  <si>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</si>
  <si>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</si>
  <si>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</si>
  <si>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</si>
  <si>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</si>
  <si>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</si>
  <si>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</si>
  <si>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</si>
  <si>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</si>
  <si>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</si>
  <si>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</si>
  <si>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</si>
  <si>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</si>
  <si>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</si>
  <si>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</si>
  <si>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</si>
  <si>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</si>
  <si>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</si>
  <si>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</si>
  <si>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</si>
  <si>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</si>
  <si>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</si>
  <si>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</si>
  <si>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</si>
  <si>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</si>
  <si>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</si>
  <si>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</si>
  <si>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</si>
  <si>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</si>
  <si>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</si>
  <si>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</si>
  <si>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</si>
  <si>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</si>
  <si>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</si>
  <si>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</si>
  <si>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</si>
  <si>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</si>
  <si>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</si>
  <si>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</si>
  <si>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</si>
  <si>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</si>
  <si>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</si>
  <si>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</si>
  <si>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</si>
  <si>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</si>
  <si>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</si>
  <si>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</si>
  <si>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</si>
  <si>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</si>
  <si>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</si>
  <si>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</si>
  <si>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</si>
  <si>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</si>
  <si>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</si>
  <si>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</si>
  <si>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</si>
  <si>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</si>
  <si>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</si>
  <si>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</si>
  <si>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</si>
  <si>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</si>
  <si>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</si>
  <si>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</si>
  <si>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</si>
  <si>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</si>
  <si>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</si>
  <si>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</si>
  <si>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</si>
  <si>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</si>
  <si>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</si>
  <si>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</si>
  <si>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</si>
  <si>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</si>
  <si>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</si>
  <si>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</si>
  <si>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</si>
  <si>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</si>
  <si>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</si>
  <si>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</si>
  <si>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</si>
  <si>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</si>
  <si>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</si>
  <si>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</si>
  <si>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</si>
  <si>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</si>
  <si>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</si>
  <si>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</si>
  <si>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</si>
  <si>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</si>
  <si>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</si>
  <si>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</si>
  <si>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</si>
  <si>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</si>
  <si>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</si>
  <si>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</si>
  <si>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</si>
  <si>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</si>
  <si>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</si>
  <si>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</si>
  <si>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</si>
  <si>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</si>
  <si>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</si>
  <si>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</si>
  <si>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</si>
  <si>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</si>
  <si>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</si>
  <si>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</si>
  <si>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</si>
  <si>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</si>
  <si>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</si>
  <si>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</si>
  <si>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</si>
  <si>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</si>
  <si>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</si>
  <si>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</si>
  <si>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</si>
  <si>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</si>
  <si>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</si>
  <si>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</si>
  <si>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</si>
  <si>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</si>
  <si>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</si>
  <si>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</si>
  <si>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</si>
  <si>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</si>
  <si>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</si>
  <si>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</si>
  <si>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</si>
  <si>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</si>
  <si>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</si>
  <si>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</si>
  <si>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</si>
  <si>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</si>
  <si>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</si>
  <si>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</si>
  <si>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</si>
  <si>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</si>
  <si>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</si>
  <si>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</si>
  <si>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</si>
  <si>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</si>
  <si>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</si>
  <si>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</si>
  <si>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</si>
  <si>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</si>
  <si>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</si>
  <si>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</si>
  <si>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</si>
  <si>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</si>
  <si>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</si>
  <si>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</si>
  <si>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</si>
  <si>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</si>
  <si>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</si>
  <si>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</si>
  <si>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</si>
  <si>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</si>
  <si>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</si>
  <si>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</si>
  <si>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</si>
  <si>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</si>
  <si>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</si>
  <si>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</si>
  <si>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</si>
  <si>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</si>
  <si>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</si>
  <si>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</si>
  <si>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</si>
  <si>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</si>
  <si>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</si>
  <si>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</si>
  <si>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</si>
  <si>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</si>
  <si>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</si>
  <si>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</si>
  <si>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</si>
  <si>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</si>
  <si>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</si>
  <si>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</si>
  <si>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</si>
  <si>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</si>
  <si>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</si>
  <si>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</si>
  <si>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</si>
  <si>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</si>
  <si>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</si>
  <si>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</si>
  <si>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</si>
  <si>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</si>
  <si>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</si>
  <si>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</si>
  <si>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</si>
  <si>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</si>
  <si>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</si>
  <si>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</si>
  <si>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</si>
  <si>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</si>
  <si>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</si>
  <si>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</si>
  <si>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</si>
  <si>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</si>
  <si>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</si>
  <si>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</si>
  <si>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</si>
  <si>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</si>
  <si>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</si>
  <si>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</si>
  <si>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</si>
  <si>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</si>
  <si>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</si>
  <si>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</si>
  <si>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</si>
  <si>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</si>
  <si>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</si>
  <si>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</si>
  <si>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</si>
  <si>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</si>
  <si>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</si>
  <si>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</si>
  <si>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</si>
  <si>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</si>
  <si>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</si>
  <si>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</si>
  <si>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</si>
  <si>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</si>
  <si>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</si>
  <si>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</si>
  <si>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</si>
  <si>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</si>
  <si>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</si>
  <si>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</si>
  <si>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</si>
  <si>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</si>
  <si>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</si>
  <si>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</si>
  <si>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</si>
  <si>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</si>
  <si>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</si>
  <si>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</si>
  <si>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</si>
  <si>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</si>
  <si>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</si>
  <si>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</si>
  <si>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</si>
  <si>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</si>
  <si>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</si>
  <si>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</si>
  <si>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</si>
  <si>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</si>
  <si>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</si>
  <si>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</si>
  <si>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</si>
  <si>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</si>
  <si>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</si>
  <si>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</si>
  <si>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</si>
  <si>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</si>
  <si>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</si>
  <si>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</si>
  <si>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</si>
  <si>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</si>
  <si>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</si>
  <si>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</si>
  <si>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</si>
  <si>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</si>
  <si>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</si>
  <si>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</si>
  <si>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</si>
  <si>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</si>
  <si>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</si>
  <si>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</si>
  <si>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</si>
  <si>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</si>
  <si>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</si>
  <si>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</si>
  <si>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</si>
  <si>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</si>
  <si>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</si>
  <si>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</si>
  <si>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</si>
  <si>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</si>
  <si>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</si>
  <si>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</si>
  <si>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</si>
  <si>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</si>
  <si>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</si>
  <si>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</si>
  <si>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</si>
  <si>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</si>
  <si>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</si>
  <si>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</si>
  <si>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</si>
  <si>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</si>
  <si>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</si>
  <si>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</si>
  <si>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</si>
  <si>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</si>
  <si>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</si>
  <si>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</si>
  <si>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</si>
  <si>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</si>
  <si>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</si>
  <si>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</si>
  <si>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</si>
  <si>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</si>
  <si>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</si>
  <si>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</si>
  <si>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</si>
  <si>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</si>
  <si>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</si>
  <si>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</si>
  <si>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</si>
  <si>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</si>
  <si>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</si>
  <si>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</si>
  <si>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</si>
  <si>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</si>
  <si>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</si>
  <si>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</si>
  <si>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</si>
  <si>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</si>
  <si>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</si>
  <si>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</si>
  <si>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</si>
  <si>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</si>
  <si>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</si>
  <si>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</si>
  <si>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</si>
  <si>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</si>
  <si>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</si>
  <si>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</si>
  <si>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</si>
  <si>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</si>
  <si>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</si>
  <si>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</si>
  <si>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</si>
  <si>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</si>
  <si>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</si>
  <si>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</si>
  <si>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</si>
  <si>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</si>
  <si>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</si>
  <si>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</si>
  <si>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</si>
  <si>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</si>
  <si>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</si>
  <si>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</si>
  <si>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</si>
  <si>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</si>
  <si>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</si>
  <si>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</si>
  <si>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</si>
  <si>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</si>
  <si>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</si>
  <si>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</si>
  <si>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</si>
  <si>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</si>
  <si>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</si>
  <si>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</si>
  <si>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</si>
  <si>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</si>
  <si>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</si>
  <si>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</si>
  <si>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</si>
  <si>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</si>
  <si>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</si>
  <si>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</si>
  <si>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</si>
  <si>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</si>
  <si>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</si>
  <si>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</si>
  <si>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</si>
  <si>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</si>
  <si>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</si>
  <si>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</si>
  <si>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</si>
  <si>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</si>
  <si>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</si>
  <si>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</si>
  <si>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</si>
  <si>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</si>
  <si>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</si>
  <si>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</si>
  <si>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</si>
  <si>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</si>
  <si>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</si>
  <si>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</si>
  <si>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</si>
  <si>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</si>
  <si>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</si>
  <si>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</si>
  <si>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</si>
  <si>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</si>
  <si>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</si>
  <si>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</si>
  <si>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</si>
  <si>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</si>
  <si>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</si>
  <si>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</si>
  <si>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</si>
  <si>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</si>
  <si>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</si>
  <si>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</si>
  <si>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</si>
  <si>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</si>
  <si>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</si>
  <si>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</si>
  <si>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</si>
  <si>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</si>
  <si>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</si>
  <si>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</si>
  <si>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</si>
  <si>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</si>
  <si>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</si>
  <si>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</si>
  <si>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</si>
  <si>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</si>
  <si>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</si>
  <si>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</si>
  <si>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</si>
  <si>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</si>
  <si>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</si>
  <si>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</si>
  <si>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</si>
  <si>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</si>
  <si>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</si>
  <si>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</si>
  <si>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</si>
  <si>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</si>
  <si>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</si>
  <si>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</si>
  <si>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</si>
  <si>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</si>
  <si>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</si>
  <si>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</si>
  <si>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</si>
  <si>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</si>
  <si>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</si>
  <si>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</si>
  <si>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</si>
  <si>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</si>
  <si>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</si>
  <si>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</si>
  <si>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</si>
  <si>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</si>
  <si>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</si>
  <si>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</si>
  <si>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</si>
  <si>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</si>
  <si>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</si>
  <si>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</si>
  <si>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</si>
  <si>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</si>
  <si>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</si>
  <si>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</si>
  <si>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</si>
  <si>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</si>
  <si>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</si>
  <si>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</si>
  <si>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</si>
  <si>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</si>
  <si>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</si>
  <si>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</si>
  <si>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</si>
  <si>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</si>
  <si>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</si>
  <si>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</si>
  <si>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</si>
  <si>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</si>
  <si>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</si>
  <si>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</si>
  <si>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</si>
  <si>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</si>
  <si>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</si>
  <si>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</si>
  <si>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</si>
  <si>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</si>
  <si>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</si>
  <si>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</si>
  <si>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</si>
  <si>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</si>
  <si>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</si>
  <si>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</si>
  <si>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</si>
  <si>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</si>
  <si>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</si>
  <si>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</si>
  <si>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</si>
  <si>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</si>
  <si>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</si>
  <si>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</si>
  <si>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</si>
  <si>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</si>
  <si>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</si>
  <si>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</si>
  <si>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</si>
  <si>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</si>
  <si>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</si>
  <si>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</si>
  <si>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</si>
  <si>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</si>
  <si>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</si>
  <si>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</si>
  <si>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</si>
  <si>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</si>
  <si>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</si>
  <si>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</si>
  <si>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</si>
  <si>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</si>
  <si>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</si>
  <si>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</si>
  <si>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</si>
  <si>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</si>
  <si>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</si>
  <si>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</si>
  <si>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</si>
  <si>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</si>
  <si>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</si>
  <si>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</si>
  <si>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</si>
  <si>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</si>
  <si>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</si>
  <si>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</si>
  <si>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</si>
  <si>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</si>
  <si>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</si>
  <si>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</si>
  <si>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</si>
  <si>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</si>
  <si>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</si>
  <si>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</si>
  <si>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</si>
  <si>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</si>
  <si>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</si>
  <si>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</si>
  <si>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</si>
  <si>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</si>
  <si>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</si>
  <si>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</si>
  <si>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</si>
  <si>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</si>
  <si>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</si>
  <si>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</si>
  <si>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</si>
  <si>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</si>
  <si>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</si>
  <si>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</si>
  <si>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</si>
  <si>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</si>
  <si>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</si>
  <si>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</si>
  <si>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</si>
  <si>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</si>
  <si>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</si>
  <si>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</si>
  <si>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</si>
  <si>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</si>
  <si>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</si>
  <si>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</si>
  <si>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</si>
  <si>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</si>
  <si>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</si>
  <si>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</si>
  <si>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</si>
  <si>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</si>
  <si>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</si>
  <si>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</si>
  <si>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</si>
  <si>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</si>
  <si>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</si>
  <si>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</si>
  <si>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</si>
  <si>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</si>
  <si>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</si>
  <si>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</si>
  <si>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</si>
  <si>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</si>
  <si>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</si>
  <si>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</si>
  <si>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</si>
  <si>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</si>
  <si>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</si>
  <si>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</si>
  <si>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</si>
  <si>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</si>
  <si>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</si>
  <si>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</si>
  <si>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</si>
  <si>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</si>
  <si>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</si>
  <si>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</si>
  <si>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</si>
  <si>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</si>
  <si>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</si>
  <si>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</si>
  <si>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</si>
  <si>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</si>
  <si>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</si>
  <si>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</si>
  <si>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</si>
  <si>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</si>
  <si>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</si>
  <si>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</si>
  <si>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</si>
  <si>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</si>
  <si>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</si>
  <si>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</si>
  <si>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</si>
  <si>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</si>
  <si>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</si>
  <si>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</si>
  <si>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</si>
  <si>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</si>
  <si>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</si>
  <si>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</si>
  <si>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</si>
  <si>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</si>
  <si>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</si>
  <si>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</si>
  <si>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</si>
  <si>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</si>
  <si>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</si>
  <si>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</si>
  <si>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</si>
  <si>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</si>
  <si>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</si>
  <si>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</si>
  <si>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</si>
  <si>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</si>
  <si>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</si>
  <si>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</si>
  <si>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</si>
  <si>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</si>
  <si>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</si>
  <si>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</si>
  <si>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</si>
  <si>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</si>
  <si>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</si>
  <si>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</si>
  <si>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</si>
  <si>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</si>
  <si>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</si>
  <si>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</si>
  <si>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</si>
  <si>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</si>
  <si>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</si>
  <si>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</si>
  <si>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</si>
  <si>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</si>
  <si>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</si>
  <si>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</si>
  <si>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</si>
  <si>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</si>
  <si>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</si>
  <si>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</si>
  <si>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</si>
  <si>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</si>
  <si>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</si>
  <si>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</si>
  <si>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</si>
  <si>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</si>
  <si>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</si>
  <si>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</si>
  <si>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</si>
  <si>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</si>
  <si>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</si>
  <si>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</si>
  <si>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</si>
  <si>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</si>
  <si>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</si>
  <si>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</si>
  <si>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</si>
  <si>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</si>
  <si>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</si>
  <si>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</si>
  <si>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</si>
  <si>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</si>
  <si>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</si>
  <si>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</si>
  <si>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</si>
  <si>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</si>
  <si>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</si>
  <si>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</si>
  <si>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</si>
  <si>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</si>
  <si>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</si>
  <si>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</si>
  <si>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</si>
  <si>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</si>
  <si>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</si>
  <si>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</si>
  <si>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</si>
  <si>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</si>
  <si>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</si>
  <si>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</si>
  <si>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</si>
  <si>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</si>
  <si>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</si>
  <si>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</si>
  <si>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</si>
  <si>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</si>
  <si>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</si>
  <si>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</si>
  <si>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</si>
  <si>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</si>
  <si>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</si>
  <si>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</si>
  <si>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</si>
  <si>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</si>
  <si>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</si>
  <si>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</si>
  <si>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</si>
  <si>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</si>
  <si>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</si>
  <si>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</si>
  <si>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</si>
  <si>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</si>
  <si>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</si>
  <si>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</si>
  <si>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</si>
  <si>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</si>
  <si>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</si>
  <si>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</si>
  <si>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</si>
  <si>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</si>
  <si>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</si>
  <si>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</si>
  <si>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</si>
  <si>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</si>
  <si>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</si>
  <si>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</si>
  <si>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</si>
  <si>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</si>
  <si>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</si>
  <si>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</si>
  <si>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</si>
  <si>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</si>
  <si>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</si>
  <si>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</si>
  <si>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</si>
  <si>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</si>
  <si>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</si>
  <si>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</si>
  <si>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</si>
  <si>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</si>
  <si>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</si>
  <si>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</si>
  <si>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</si>
  <si>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</si>
  <si>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</si>
  <si>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</si>
  <si>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</si>
  <si>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</si>
  <si>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</si>
  <si>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</si>
  <si>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</si>
  <si>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</si>
  <si>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</si>
  <si>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</si>
  <si>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</si>
  <si>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</si>
  <si>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</si>
  <si>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</si>
  <si>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</si>
  <si>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</si>
  <si>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</si>
  <si>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</si>
  <si>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</si>
  <si>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</si>
  <si>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</si>
  <si>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</si>
  <si>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</si>
  <si>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</si>
  <si>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</si>
  <si>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</si>
  <si>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</si>
  <si>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</si>
  <si>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</si>
  <si>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</si>
  <si>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</si>
  <si>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</si>
  <si>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</si>
  <si>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</si>
  <si>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</si>
  <si>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</si>
  <si>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</si>
  <si>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</si>
  <si>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</si>
  <si>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</si>
  <si>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</si>
  <si>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</si>
  <si>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</si>
  <si>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</si>
  <si>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</si>
  <si>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</si>
  <si>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</si>
  <si>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</si>
  <si>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</si>
  <si>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</si>
  <si>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</si>
  <si>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</si>
  <si>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</si>
  <si>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</si>
  <si>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</si>
  <si>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</si>
  <si>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</si>
  <si>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</si>
  <si>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</si>
  <si>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</si>
  <si>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</si>
  <si>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</si>
  <si>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</si>
  <si>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</si>
  <si>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</si>
  <si>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</si>
  <si>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</si>
  <si>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</si>
  <si>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</si>
  <si>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</si>
  <si>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</si>
  <si>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</si>
  <si>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</si>
  <si>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</si>
  <si>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</si>
  <si>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</si>
  <si>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</si>
  <si>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</si>
  <si>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</si>
  <si>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</si>
  <si>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</si>
  <si>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</si>
  <si>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</si>
  <si>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</si>
  <si>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</si>
  <si>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</si>
  <si>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</si>
  <si>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</si>
  <si>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</si>
  <si>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</si>
  <si>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</si>
  <si>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</si>
  <si>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</si>
  <si>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</si>
  <si>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</si>
  <si>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</si>
  <si>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</si>
  <si>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</si>
  <si>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</si>
  <si>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</si>
  <si>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</si>
  <si>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</si>
  <si>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</si>
  <si>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</si>
  <si>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</si>
  <si>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</si>
  <si>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</si>
  <si>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</si>
  <si>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</si>
  <si>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</si>
  <si>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</si>
  <si>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</si>
  <si>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</si>
  <si>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</si>
  <si>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</si>
  <si>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</si>
  <si>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</si>
  <si>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</si>
  <si>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</si>
  <si>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</si>
  <si>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</si>
  <si>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</si>
  <si>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</si>
  <si>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</si>
  <si>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</si>
  <si>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</si>
  <si>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</si>
  <si>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</si>
  <si>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</si>
  <si>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</si>
  <si>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</si>
  <si>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</si>
  <si>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</si>
  <si>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</si>
  <si>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</si>
  <si>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</si>
  <si>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</si>
  <si>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</si>
  <si>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</si>
  <si>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</si>
  <si>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</si>
  <si>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</si>
  <si>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</si>
  <si>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300-mg capsules (UDL)</t>
  </si>
  <si>
    <t>2x 300 mg capsules</t>
  </si>
  <si>
    <t>200-mg tablets (Taro)</t>
  </si>
  <si>
    <t>2x 200 mg tablets</t>
  </si>
  <si>
    <t>Week 4 as Control</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</si>
  <si>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</si>
  <si>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</si>
  <si>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</si>
  <si>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</si>
  <si>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</si>
  <si>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</si>
  <si>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</si>
  <si>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</si>
  <si>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</si>
  <si>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</si>
  <si>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</si>
  <si>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</si>
  <si>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</si>
  <si>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</si>
  <si>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</si>
  <si>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</si>
  <si>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</si>
  <si>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</si>
  <si>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</si>
  <si>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</si>
  <si>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</si>
  <si>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</si>
  <si>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</si>
  <si>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</si>
  <si>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</si>
  <si>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</si>
  <si>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</si>
  <si>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</si>
  <si>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</si>
  <si>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</si>
  <si>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</si>
  <si>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</si>
  <si>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</si>
  <si>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</si>
  <si>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</si>
  <si>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</si>
  <si>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</si>
  <si>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</si>
  <si>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</si>
  <si>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</si>
  <si>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</si>
  <si>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</si>
  <si>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</si>
  <si>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</si>
  <si>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</si>
  <si>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</si>
  <si>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</si>
  <si>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</si>
  <si>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</si>
  <si>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</si>
  <si>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</si>
  <si>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</si>
  <si>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</si>
  <si>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</si>
  <si>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</si>
  <si>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</si>
  <si>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</si>
  <si>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</si>
  <si>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</si>
  <si>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</si>
  <si>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</si>
  <si>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</si>
  <si>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</si>
  <si>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</si>
  <si>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</si>
  <si>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</si>
  <si>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</si>
  <si>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</si>
  <si>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</si>
  <si>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</si>
  <si>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</si>
  <si>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</si>
  <si>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</si>
  <si>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</si>
  <si>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</si>
  <si>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</si>
  <si>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</si>
  <si>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</si>
  <si>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</si>
  <si>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</si>
  <si>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</si>
  <si>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</si>
  <si>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</si>
  <si>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</si>
  <si>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</si>
  <si>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</si>
  <si>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</si>
  <si>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</si>
  <si>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</si>
  <si>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</si>
  <si>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</si>
  <si>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</si>
  <si>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</si>
  <si>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</si>
  <si>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</si>
  <si>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</si>
  <si>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</si>
  <si>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</si>
  <si>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</si>
  <si>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</si>
  <si>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</si>
  <si>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</si>
  <si>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</si>
  <si>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</si>
  <si>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</si>
  <si>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</si>
  <si>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</si>
  <si>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</si>
  <si>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</si>
  <si>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</si>
  <si>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</si>
  <si>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</si>
  <si>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</si>
  <si>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</si>
  <si>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</si>
  <si>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</si>
  <si>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</si>
  <si>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</si>
  <si>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</si>
  <si>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</si>
  <si>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</si>
  <si>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</si>
  <si>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</si>
  <si>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</si>
  <si>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</si>
  <si>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</si>
  <si>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</si>
  <si>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</si>
  <si>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</si>
  <si>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</si>
  <si>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</si>
  <si>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</si>
  <si>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</si>
  <si>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</si>
  <si>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</si>
  <si>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</si>
  <si>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</si>
  <si>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</si>
  <si>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</si>
  <si>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</si>
  <si>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</si>
  <si>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</si>
  <si>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</si>
  <si>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</si>
  <si>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</si>
  <si>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</si>
  <si>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</si>
  <si>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</si>
  <si>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</si>
  <si>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</si>
  <si>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</si>
  <si>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</si>
  <si>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</si>
  <si>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</si>
  <si>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</si>
  <si>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</si>
  <si>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</si>
  <si>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</si>
  <si>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</si>
  <si>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</si>
  <si>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</si>
  <si>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</si>
  <si>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</si>
  <si>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</si>
  <si>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</si>
  <si>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</si>
  <si>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</si>
  <si>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</si>
  <si>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</si>
  <si>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</si>
  <si>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</si>
  <si>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</si>
  <si>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</si>
  <si>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</si>
  <si>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</si>
  <si>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</si>
  <si>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</si>
  <si>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</si>
  <si>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</si>
  <si>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</si>
  <si>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</si>
  <si>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</si>
  <si>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</si>
  <si>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</si>
  <si>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</si>
  <si>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</si>
  <si>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</si>
  <si>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</si>
  <si>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</si>
  <si>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</si>
  <si>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</si>
  <si>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</si>
  <si>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</si>
  <si>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</si>
  <si>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</si>
  <si>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</si>
  <si>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</si>
  <si>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</si>
  <si>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</si>
  <si>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</si>
  <si>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</si>
  <si>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</si>
  <si>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</si>
  <si>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</si>
  <si>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</si>
  <si>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</si>
  <si>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</si>
  <si>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</si>
  <si>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</si>
  <si>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</si>
  <si>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</si>
  <si>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</si>
  <si>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</si>
  <si>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</si>
  <si>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</si>
  <si>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</si>
  <si>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</si>
  <si>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</si>
  <si>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</si>
  <si>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</si>
  <si>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</si>
  <si>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</si>
  <si>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</si>
  <si>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</si>
  <si>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</si>
  <si>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</si>
  <si>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</si>
  <si>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</si>
  <si>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</si>
  <si>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</si>
  <si>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</si>
  <si>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</si>
  <si>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</si>
  <si>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</si>
  <si>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</si>
  <si>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</si>
  <si>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</si>
  <si>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</si>
  <si>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</si>
  <si>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</si>
  <si>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</si>
  <si>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</si>
  <si>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</si>
  <si>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</si>
  <si>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</si>
  <si>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</si>
  <si>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</si>
  <si>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</si>
  <si>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</si>
  <si>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</si>
  <si>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</si>
  <si>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</si>
  <si>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</si>
  <si>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</si>
  <si>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</si>
  <si>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</si>
  <si>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</si>
  <si>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</si>
  <si>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</si>
  <si>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</si>
  <si>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</si>
  <si>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</si>
  <si>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</si>
  <si>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</si>
  <si>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</si>
  <si>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</si>
  <si>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</si>
  <si>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</si>
  <si>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</si>
  <si>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</si>
  <si>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</si>
  <si>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</si>
  <si>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</si>
  <si>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</si>
  <si>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</si>
  <si>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</si>
  <si>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</si>
  <si>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</si>
  <si>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</si>
  <si>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</si>
  <si>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</si>
  <si>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</si>
  <si>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</si>
  <si>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</si>
  <si>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</si>
  <si>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</si>
  <si>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</si>
  <si>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</si>
  <si>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</si>
  <si>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</si>
  <si>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</si>
  <si>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</si>
  <si>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</si>
  <si>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</si>
  <si>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</si>
  <si>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</si>
  <si>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</si>
  <si>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</si>
  <si>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</si>
  <si>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</si>
  <si>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</si>
  <si>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</si>
  <si>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</si>
  <si>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</si>
  <si>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</si>
  <si>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</si>
  <si>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</si>
  <si>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</si>
  <si>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</si>
  <si>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</si>
  <si>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</si>
  <si>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</si>
  <si>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</si>
  <si>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</si>
  <si>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</si>
  <si>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</si>
  <si>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</si>
  <si>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</si>
  <si>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</si>
  <si>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</si>
  <si>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</si>
  <si>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</si>
  <si>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</si>
  <si>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</si>
  <si>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</si>
  <si>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</si>
  <si>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</si>
  <si>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</si>
  <si>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</si>
  <si>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</si>
  <si>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</si>
  <si>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</si>
  <si>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</si>
  <si>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</si>
  <si>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</si>
  <si>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</si>
  <si>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</si>
  <si>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</si>
  <si>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</si>
  <si>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</si>
  <si>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</si>
  <si>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</si>
  <si>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</si>
  <si>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</si>
  <si>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</si>
  <si>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</si>
  <si>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</si>
  <si>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</si>
  <si>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</si>
  <si>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</si>
  <si>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</si>
  <si>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</si>
  <si>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</si>
  <si>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</si>
  <si>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</si>
  <si>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</si>
  <si>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</si>
  <si>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</si>
  <si>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</si>
  <si>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</si>
  <si>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</si>
  <si>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</si>
  <si>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</si>
  <si>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</si>
  <si>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</si>
  <si>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</si>
  <si>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</si>
  <si>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</si>
  <si>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</si>
  <si>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</si>
  <si>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</si>
  <si>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</si>
  <si>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</si>
  <si>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</si>
  <si>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</si>
  <si>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</si>
  <si>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</si>
  <si>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</si>
  <si>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</si>
  <si>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</si>
  <si>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</si>
  <si>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</si>
  <si>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</si>
  <si>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</si>
  <si>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</si>
  <si>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</si>
  <si>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</si>
  <si>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</si>
  <si>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</si>
  <si>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</si>
  <si>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</si>
  <si>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</si>
  <si>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</si>
  <si>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</si>
  <si>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</si>
  <si>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</si>
  <si>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</si>
  <si>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</si>
  <si>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</si>
  <si>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</si>
  <si>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</si>
  <si>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</si>
  <si>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</si>
  <si>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</si>
  <si>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</si>
  <si>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</si>
  <si>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</si>
  <si>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</si>
  <si>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</si>
  <si>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</si>
  <si>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</si>
  <si>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</si>
  <si>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</si>
  <si>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</si>
  <si>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</si>
  <si>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</si>
  <si>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</si>
  <si>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</si>
  <si>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</si>
  <si>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</si>
  <si>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</si>
  <si>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</si>
  <si>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</si>
  <si>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</si>
  <si>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</si>
  <si>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</si>
  <si>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</si>
  <si>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</si>
  <si>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</si>
  <si>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</si>
  <si>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</si>
  <si>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</si>
  <si>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</si>
  <si>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</si>
  <si>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</si>
  <si>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</si>
  <si>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</si>
  <si>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</si>
  <si>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</si>
  <si>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</si>
  <si>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</si>
  <si>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</si>
  <si>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</si>
  <si>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</si>
  <si>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</si>
  <si>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</si>
  <si>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</si>
  <si>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</si>
  <si>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</si>
  <si>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</si>
  <si>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</si>
  <si>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</si>
  <si>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</si>
  <si>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</si>
  <si>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</si>
  <si>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</si>
  <si>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</si>
  <si>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</si>
  <si>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</si>
  <si>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</si>
  <si>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</si>
  <si>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</si>
  <si>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</si>
  <si>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</si>
  <si>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</si>
  <si>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</si>
  <si>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</si>
  <si>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</si>
  <si>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</si>
  <si>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</si>
  <si>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</si>
  <si>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</si>
  <si>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</si>
  <si>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</si>
  <si>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</si>
  <si>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</si>
  <si>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</si>
  <si>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</si>
  <si>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</si>
  <si>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</si>
  <si>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</si>
  <si>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</si>
  <si>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</si>
  <si>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</si>
  <si>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</si>
  <si>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</si>
  <si>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</si>
  <si>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</si>
  <si>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</si>
  <si>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</si>
  <si>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</si>
  <si>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</si>
  <si>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</si>
  <si>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</si>
  <si>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</si>
  <si>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</si>
  <si>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</si>
  <si>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</si>
  <si>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</si>
  <si>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</si>
  <si>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</si>
  <si>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</si>
  <si>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</si>
  <si>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</si>
  <si>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</si>
  <si>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</si>
  <si>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</si>
  <si>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</si>
  <si>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</si>
  <si>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</si>
  <si>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</si>
  <si>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</si>
  <si>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</si>
  <si>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</si>
  <si>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</si>
  <si>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</si>
  <si>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</si>
  <si>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</si>
  <si>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</si>
  <si>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</si>
  <si>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</si>
  <si>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</si>
  <si>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</si>
  <si>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</si>
  <si>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</si>
  <si>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</si>
  <si>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</si>
  <si>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</si>
  <si>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</si>
  <si>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</si>
  <si>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</si>
  <si>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</si>
  <si>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</si>
  <si>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</si>
  <si>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</si>
  <si>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</si>
  <si>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</si>
  <si>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</si>
  <si>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</si>
  <si>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</si>
  <si>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</si>
  <si>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</si>
  <si>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</si>
  <si>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</si>
  <si>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</si>
  <si>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</si>
  <si>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</si>
  <si>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</si>
  <si>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</si>
  <si>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</si>
  <si>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</si>
  <si>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</si>
  <si>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</si>
  <si>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</si>
  <si>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</si>
  <si>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</si>
  <si>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</si>
  <si>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</si>
  <si>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</si>
  <si>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</si>
  <si>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</si>
  <si>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</si>
  <si>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</si>
  <si>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</si>
  <si>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</si>
  <si>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</si>
  <si>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</si>
  <si>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</si>
  <si>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</si>
  <si>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</si>
  <si>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</si>
  <si>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</si>
  <si>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</si>
  <si>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</si>
  <si>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</si>
  <si>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</si>
  <si>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</si>
  <si>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</si>
  <si>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</si>
  <si>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</si>
  <si>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</si>
  <si>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</si>
  <si>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</si>
  <si>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</si>
  <si>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</si>
  <si>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</si>
  <si>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</si>
  <si>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</si>
  <si>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</si>
  <si>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</si>
  <si>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</si>
  <si>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</si>
  <si>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</si>
  <si>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</si>
  <si>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</si>
  <si>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</si>
  <si>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</si>
  <si>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</si>
  <si>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</si>
  <si>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</si>
  <si>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</si>
  <si>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</si>
  <si>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</si>
  <si>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</si>
  <si>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</si>
  <si>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</si>
  <si>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</si>
  <si>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</si>
  <si>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</si>
  <si>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</si>
  <si>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</si>
  <si>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</si>
  <si>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</si>
  <si>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</si>
  <si>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</si>
  <si>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</si>
  <si>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</si>
  <si>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</si>
  <si>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</si>
  <si>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</si>
  <si>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</si>
  <si>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</si>
  <si>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</si>
  <si>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</si>
  <si>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</si>
  <si>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</si>
  <si>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</si>
  <si>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</si>
  <si>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</si>
  <si>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</si>
  <si>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</si>
  <si>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</si>
  <si>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</si>
  <si>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</si>
  <si>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</si>
  <si>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</si>
  <si>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</si>
  <si>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</si>
  <si>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</si>
  <si>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</si>
  <si>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</si>
  <si>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</si>
  <si>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</si>
  <si>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</si>
  <si>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</si>
  <si>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</si>
  <si>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</si>
  <si>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</si>
  <si>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</si>
  <si>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</si>
  <si>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</si>
  <si>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</si>
  <si>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</si>
  <si>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</si>
  <si>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</si>
  <si>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</si>
  <si>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</si>
  <si>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</si>
  <si>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</si>
  <si>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</si>
  <si>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</si>
  <si>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</si>
  <si>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</si>
  <si>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</si>
  <si>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</si>
  <si>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</si>
  <si>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</si>
  <si>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</si>
  <si>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</si>
  <si>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</si>
  <si>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</si>
  <si>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</si>
  <si>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</si>
  <si>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</si>
  <si>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</si>
  <si>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</si>
  <si>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</si>
  <si>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</si>
  <si>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</si>
  <si>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</si>
  <si>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</si>
  <si>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</si>
  <si>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</si>
  <si>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</si>
  <si>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</si>
  <si>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</si>
  <si>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</si>
  <si>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</si>
  <si>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</si>
  <si>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</si>
  <si>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</si>
  <si>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</si>
  <si>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</si>
  <si>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</si>
  <si>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</si>
  <si>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</si>
  <si>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</si>
  <si>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</si>
  <si>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</si>
  <si>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</si>
  <si>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</si>
  <si>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</si>
  <si>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</si>
  <si>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</si>
  <si>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</si>
  <si>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</si>
  <si>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</si>
  <si>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</si>
  <si>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</si>
  <si>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</si>
  <si>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</si>
  <si>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</si>
  <si>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</si>
  <si>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</si>
  <si>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</si>
  <si>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</si>
  <si>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</si>
  <si>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</si>
  <si>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</si>
  <si>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</si>
  <si>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</si>
  <si>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</si>
  <si>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</si>
  <si>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</si>
  <si>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</si>
  <si>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</si>
  <si>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</si>
  <si>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</si>
  <si>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</si>
  <si>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</si>
  <si>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</si>
  <si>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</si>
  <si>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</si>
  <si>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</si>
  <si>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</si>
  <si>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</si>
  <si>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</si>
  <si>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</si>
  <si>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</si>
  <si>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</si>
  <si>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</si>
  <si>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</si>
  <si>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</si>
  <si>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</si>
  <si>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</si>
  <si>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</si>
  <si>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</si>
  <si>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</si>
  <si>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</si>
  <si>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</si>
  <si>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</si>
  <si>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</si>
  <si>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</si>
  <si>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</si>
  <si>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</si>
  <si>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</si>
  <si>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</si>
  <si>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</si>
  <si>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</si>
  <si>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</si>
  <si>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</si>
  <si>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</si>
  <si>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</si>
  <si>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</si>
  <si>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</si>
  <si>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</si>
  <si>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</si>
  <si>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</si>
  <si>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</si>
  <si>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</si>
  <si>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</si>
  <si>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</si>
  <si>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</si>
  <si>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</si>
  <si>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</si>
  <si>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</si>
  <si>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</si>
  <si>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</si>
  <si>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</si>
  <si>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</si>
  <si>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</si>
  <si>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</si>
  <si>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</si>
  <si>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</si>
  <si>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</si>
  <si>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</si>
  <si>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</si>
  <si>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</si>
  <si>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</si>
  <si>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</si>
  <si>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</si>
  <si>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</si>
  <si>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</si>
  <si>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</si>
  <si>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</si>
  <si>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</si>
  <si>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</si>
  <si>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</si>
  <si>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</si>
  <si>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</si>
  <si>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</si>
  <si>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</si>
  <si>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</si>
  <si>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</si>
  <si>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</si>
  <si>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</si>
  <si>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</si>
  <si>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</si>
  <si>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</si>
  <si>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</si>
  <si>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</si>
  <si>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</si>
  <si>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</si>
  <si>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</si>
  <si>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</si>
  <si>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</si>
  <si>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</si>
  <si>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</si>
  <si>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</si>
  <si>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</si>
  <si>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</si>
  <si>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</si>
  <si>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</si>
  <si>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</si>
  <si>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</si>
  <si>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</si>
  <si>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</si>
  <si>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</si>
  <si>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</si>
  <si>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</si>
  <si>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</si>
  <si>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</si>
  <si>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</si>
  <si>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</si>
  <si>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</si>
  <si>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</si>
  <si>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</si>
  <si>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</si>
  <si>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</si>
  <si>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</si>
  <si>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</si>
  <si>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</si>
  <si>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</si>
  <si>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</si>
  <si>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</si>
  <si>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</si>
  <si>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</si>
  <si>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</si>
  <si>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</si>
  <si>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</si>
  <si>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</si>
  <si>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</si>
  <si>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</si>
  <si>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</si>
  <si>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</si>
  <si>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</si>
  <si>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</si>
  <si>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</si>
  <si>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</si>
  <si>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</si>
  <si>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</si>
  <si>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</si>
  <si>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</si>
  <si>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</si>
  <si>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</si>
  <si>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</si>
  <si>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</si>
  <si>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</si>
  <si>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</si>
  <si>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</si>
  <si>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</si>
  <si>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</si>
  <si>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</si>
  <si>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</si>
  <si>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</si>
  <si>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</si>
  <si>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</si>
  <si>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</si>
  <si>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</si>
  <si>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</si>
  <si>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</si>
  <si>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</si>
  <si>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</si>
  <si>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</si>
  <si>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</si>
  <si>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</si>
  <si>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</si>
  <si>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</si>
  <si>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</si>
  <si>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</si>
  <si>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</si>
  <si>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</si>
  <si>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</si>
  <si>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</si>
  <si>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</si>
  <si>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</si>
  <si>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</si>
  <si>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</si>
  <si>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</si>
  <si>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</si>
  <si>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</si>
  <si>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</si>
  <si>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</si>
  <si>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</si>
  <si>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</si>
  <si>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</si>
  <si>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</si>
  <si>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</si>
  <si>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</si>
  <si>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</si>
  <si>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</si>
  <si>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</si>
  <si>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</si>
  <si>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</si>
  <si>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</si>
  <si>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</si>
  <si>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</si>
  <si>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</si>
  <si>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</si>
  <si>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</si>
  <si>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</si>
  <si>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</si>
  <si>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</si>
  <si>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</si>
  <si>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</si>
  <si>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</si>
  <si>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</si>
  <si>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</si>
  <si>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</si>
  <si>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</si>
  <si>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</si>
  <si>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</si>
  <si>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</si>
  <si>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</si>
  <si>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</si>
  <si>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</si>
  <si>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</si>
  <si>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</si>
  <si>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</si>
  <si>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</si>
  <si>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</si>
  <si>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</si>
  <si>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</si>
  <si>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</si>
  <si>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</si>
  <si>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</si>
  <si>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</si>
  <si>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</si>
  <si>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</si>
  <si>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</si>
  <si>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</si>
  <si>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</si>
  <si>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</si>
  <si>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</si>
  <si>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</si>
  <si>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</si>
  <si>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</si>
  <si>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</si>
  <si>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</si>
  <si>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</si>
  <si>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</si>
  <si>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</si>
  <si>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</si>
  <si>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</si>
  <si>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</si>
  <si>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</si>
  <si>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</si>
  <si>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</si>
  <si>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</si>
  <si>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</si>
  <si>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</si>
  <si>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</si>
  <si>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</si>
  <si>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</si>
  <si>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</si>
  <si>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</si>
  <si>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</si>
  <si>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</si>
  <si>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</si>
  <si>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</si>
  <si>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</si>
  <si>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</si>
  <si>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</si>
  <si>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</si>
  <si>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</si>
  <si>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</si>
  <si>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</si>
  <si>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</si>
  <si>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</si>
  <si>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</si>
  <si>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</si>
  <si>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</si>
  <si>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</si>
  <si>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</si>
  <si>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</si>
  <si>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</si>
  <si>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</si>
  <si>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</si>
  <si>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</si>
  <si>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</si>
  <si>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</si>
  <si>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</si>
  <si>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</si>
  <si>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</si>
  <si>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</si>
  <si>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</si>
  <si>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</si>
  <si>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</si>
  <si>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</si>
  <si>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</si>
  <si>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</si>
  <si>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</si>
  <si>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</si>
  <si>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</si>
  <si>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</si>
  <si>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</si>
  <si>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</si>
  <si>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</si>
  <si>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</si>
  <si>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</si>
  <si>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</si>
  <si>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</si>
  <si>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</si>
  <si>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</si>
  <si>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</si>
  <si>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</si>
  <si>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</si>
  <si>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</si>
  <si>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</si>
  <si>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</si>
  <si>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</si>
  <si>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</si>
  <si>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</si>
  <si>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</si>
  <si>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</si>
  <si>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</si>
  <si>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</si>
  <si>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</si>
  <si>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</si>
  <si>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</si>
  <si>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</si>
  <si>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</si>
  <si>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</si>
  <si>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</si>
  <si>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</si>
  <si>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</si>
  <si>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</si>
  <si>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</si>
  <si>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</si>
  <si>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</si>
  <si>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</si>
  <si>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</si>
  <si>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</si>
  <si>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</si>
  <si>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</si>
  <si>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</si>
  <si>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</si>
  <si>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</si>
  <si>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</si>
  <si>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</si>
  <si>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</si>
  <si>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</si>
  <si>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</si>
  <si>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</si>
  <si>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</si>
  <si>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</si>
  <si>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</si>
  <si>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</si>
  <si>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</si>
  <si>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</si>
  <si>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</si>
  <si>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</si>
  <si>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</si>
  <si>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</si>
  <si>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</si>
  <si>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</si>
  <si>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</si>
  <si>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</si>
  <si>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</si>
  <si>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</si>
  <si>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</si>
  <si>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</si>
  <si>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</si>
  <si>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</si>
  <si>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</si>
  <si>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</si>
  <si>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</si>
  <si>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</si>
  <si>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</si>
  <si>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</si>
  <si>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</si>
  <si>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</si>
  <si>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</si>
  <si>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</si>
  <si>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</si>
  <si>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</si>
  <si>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</si>
  <si>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</si>
  <si>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</si>
  <si>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</si>
  <si>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</si>
  <si>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</si>
  <si>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</si>
  <si>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</si>
  <si>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</si>
  <si>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</si>
  <si>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</si>
  <si>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</si>
  <si>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</si>
  <si>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</si>
  <si>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</si>
  <si>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</si>
  <si>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</si>
  <si>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</si>
  <si>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</si>
  <si>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</si>
  <si>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</si>
  <si>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</si>
  <si>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</si>
  <si>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</si>
  <si>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</si>
  <si>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</si>
  <si>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</si>
  <si>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</si>
  <si>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</si>
  <si>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</si>
  <si>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</si>
  <si>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</si>
  <si>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</si>
  <si>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</si>
  <si>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</si>
  <si>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</si>
  <si>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</si>
  <si>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</si>
  <si>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</si>
  <si>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</si>
  <si>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</si>
  <si>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</si>
  <si>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</si>
  <si>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</si>
  <si>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</si>
  <si>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</si>
  <si>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</si>
  <si>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</si>
  <si>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</si>
  <si>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</si>
  <si>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</si>
  <si>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</si>
  <si>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</si>
  <si>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</si>
  <si>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</si>
  <si>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</si>
  <si>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</si>
  <si>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</si>
  <si>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</si>
  <si>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</si>
  <si>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</si>
  <si>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</si>
  <si>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</si>
  <si>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</si>
  <si>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</si>
  <si>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</si>
  <si>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</si>
  <si>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</si>
  <si>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</si>
  <si>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</si>
  <si>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</si>
  <si>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</si>
  <si>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</si>
  <si>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</si>
  <si>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</si>
  <si>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</si>
  <si>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</si>
  <si>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</si>
  <si>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</si>
  <si>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</si>
  <si>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</si>
  <si>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</si>
  <si>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</si>
  <si>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</si>
  <si>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</si>
  <si>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</si>
  <si>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</si>
  <si>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</si>
  <si>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</si>
  <si>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</si>
  <si>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</si>
  <si>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</si>
  <si>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</si>
  <si>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</si>
  <si>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</si>
  <si>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</si>
  <si>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</si>
  <si>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</si>
  <si>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</si>
  <si>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</si>
  <si>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</si>
  <si>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</si>
  <si>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</si>
  <si>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</si>
  <si>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</si>
  <si>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</si>
  <si>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</si>
  <si>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</si>
  <si>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</si>
  <si>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</si>
  <si>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</si>
  <si>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</si>
  <si>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</si>
  <si>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</si>
  <si>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</si>
  <si>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</si>
  <si>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</si>
  <si>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</si>
  <si>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</si>
  <si>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</si>
  <si>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</si>
  <si>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</si>
  <si>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</si>
  <si>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</si>
  <si>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</si>
  <si>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</si>
  <si>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</si>
  <si>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</si>
  <si>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</si>
  <si>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</si>
  <si>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</si>
  <si>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</si>
  <si>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</si>
  <si>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</si>
  <si>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</si>
  <si>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</si>
  <si>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</si>
  <si>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</si>
  <si>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</si>
  <si>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</si>
  <si>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</si>
  <si>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</si>
  <si>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</si>
  <si>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</si>
  <si>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</si>
  <si>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</si>
  <si>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</si>
  <si>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</si>
  <si>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</si>
  <si>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</si>
  <si>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</si>
  <si>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</si>
  <si>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</si>
  <si>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</si>
  <si>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</si>
  <si>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</si>
  <si>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</si>
  <si>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</si>
  <si>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</si>
  <si>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</si>
  <si>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</si>
  <si>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</si>
  <si>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</si>
  <si>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</si>
  <si>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</si>
  <si>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</si>
  <si>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</si>
  <si>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</si>
  <si>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</si>
  <si>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</si>
  <si>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</si>
  <si>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</si>
  <si>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</si>
  <si>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</si>
  <si>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</si>
  <si>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</si>
  <si>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</si>
  <si>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</si>
  <si>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</si>
  <si>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</si>
  <si>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</si>
  <si>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</si>
  <si>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</si>
  <si>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</si>
  <si>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</si>
  <si>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</si>
  <si>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</si>
  <si>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</si>
  <si>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</si>
  <si>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</si>
  <si>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</si>
  <si>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</si>
  <si>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</si>
  <si>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</si>
  <si>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</si>
  <si>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</si>
  <si>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</si>
  <si>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</si>
  <si>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</si>
  <si>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</si>
  <si>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</si>
  <si>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</si>
  <si>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</si>
  <si>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</si>
  <si>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</si>
  <si>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</si>
  <si>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</si>
  <si>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</si>
  <si>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</si>
  <si>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</si>
  <si>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</si>
  <si>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</si>
  <si>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</si>
  <si>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</si>
  <si>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</si>
  <si>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</si>
  <si>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</si>
  <si>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</si>
  <si>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</si>
  <si>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</si>
  <si>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</si>
  <si>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</si>
  <si>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</si>
  <si>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</si>
  <si>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</si>
  <si>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</si>
  <si>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</si>
  <si>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</si>
  <si>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</si>
  <si>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</si>
  <si>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</si>
  <si>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</si>
  <si>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</si>
  <si>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</si>
  <si>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</si>
  <si>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</si>
  <si>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</si>
  <si>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</si>
  <si>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</si>
  <si>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</si>
  <si>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</si>
  <si>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</si>
  <si>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</si>
  <si>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</si>
  <si>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</si>
  <si>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</si>
  <si>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</si>
  <si>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</si>
  <si>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</si>
  <si>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</si>
  <si>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</si>
  <si>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</si>
  <si>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</si>
  <si>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</si>
  <si>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</si>
  <si>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</si>
  <si>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</si>
  <si>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</si>
  <si>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</si>
  <si>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</si>
  <si>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</si>
  <si>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</si>
  <si>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</si>
  <si>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</si>
  <si>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</si>
  <si>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</si>
  <si>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</si>
  <si>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</si>
  <si>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</si>
  <si>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</si>
  <si>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</si>
  <si>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</si>
  <si>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</si>
  <si>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</si>
  <si>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</si>
  <si>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</si>
  <si>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</si>
  <si>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</si>
  <si>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</si>
  <si>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</si>
  <si>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</si>
  <si>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</si>
  <si>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</si>
  <si>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</si>
  <si>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</si>
  <si>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</si>
  <si>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</si>
  <si>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</si>
  <si>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</si>
  <si>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</si>
  <si>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</si>
  <si>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</si>
  <si>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</si>
  <si>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</si>
  <si>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</si>
  <si>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</si>
  <si>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</si>
  <si>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</si>
  <si>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</si>
  <si>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</si>
  <si>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</si>
  <si>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</si>
  <si>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</si>
  <si>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</si>
  <si>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</si>
  <si>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</si>
  <si>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</si>
  <si>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</si>
  <si>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</si>
  <si>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</si>
  <si>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</si>
  <si>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</si>
  <si>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</si>
  <si>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</si>
  <si>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</si>
  <si>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</si>
  <si>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</si>
  <si>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</si>
  <si>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</si>
  <si>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</si>
  <si>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</si>
  <si>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</si>
  <si>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</si>
  <si>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</si>
  <si>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</si>
  <si>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</si>
  <si>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</si>
  <si>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</si>
  <si>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</si>
  <si>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</si>
  <si>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</si>
  <si>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</si>
  <si>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</si>
  <si>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</si>
  <si>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</si>
  <si>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</si>
  <si>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</si>
  <si>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</si>
  <si>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</si>
  <si>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</si>
  <si>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</si>
  <si>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</si>
  <si>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</si>
  <si>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</si>
  <si>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</si>
  <si>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</si>
  <si>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</si>
  <si>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</si>
  <si>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</si>
  <si>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</si>
  <si>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</si>
  <si>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</si>
  <si>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</si>
  <si>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</si>
  <si>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</si>
  <si>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</si>
  <si>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</si>
  <si>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</si>
  <si>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</si>
  <si>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</si>
  <si>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</si>
  <si>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</si>
  <si>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</si>
  <si>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</si>
  <si>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</si>
  <si>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</si>
  <si>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</si>
  <si>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</si>
  <si>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</si>
  <si>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</si>
  <si>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</si>
  <si>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</si>
  <si>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</si>
  <si>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</si>
  <si>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</si>
  <si>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</si>
  <si>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</si>
  <si>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</si>
  <si>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</si>
  <si>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</si>
  <si>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</si>
  <si>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</si>
  <si>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</si>
  <si>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</si>
  <si>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</si>
  <si>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</si>
  <si>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</si>
  <si>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</si>
  <si>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</si>
  <si>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</si>
  <si>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</si>
  <si>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</si>
  <si>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</si>
  <si>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</si>
  <si>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</si>
  <si>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</si>
  <si>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</si>
  <si>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</si>
  <si>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</si>
  <si>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</si>
  <si>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</si>
  <si>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</si>
  <si>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</si>
  <si>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</si>
  <si>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</si>
  <si>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</si>
  <si>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</si>
  <si>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</si>
  <si>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</si>
  <si>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</si>
  <si>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</si>
  <si>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</si>
  <si>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</si>
  <si>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</si>
  <si>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</si>
  <si>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</si>
  <si>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</si>
  <si>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</si>
  <si>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</si>
  <si>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</si>
  <si>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</si>
  <si>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</si>
  <si>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</si>
  <si>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</si>
  <si>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</si>
  <si>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</si>
  <si>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</si>
  <si>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</si>
  <si>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</si>
  <si>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</si>
  <si>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</si>
  <si>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</si>
  <si>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</si>
  <si>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</si>
  <si>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</si>
  <si>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</si>
  <si>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</si>
  <si>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</si>
  <si>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</si>
  <si>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</si>
  <si>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</si>
  <si>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</si>
  <si>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</si>
  <si>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</si>
  <si>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</si>
  <si>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</si>
  <si>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</si>
  <si>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</si>
  <si>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</si>
  <si>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</si>
  <si>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</si>
  <si>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</si>
  <si>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</si>
  <si>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</si>
  <si>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</si>
  <si>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</si>
  <si>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</si>
  <si>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</si>
  <si>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</si>
  <si>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</si>
  <si>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</si>
  <si>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</si>
  <si>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</si>
  <si>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</si>
  <si>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</si>
  <si>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</si>
  <si>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</si>
  <si>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</si>
  <si>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</si>
  <si>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</si>
  <si>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</si>
  <si>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</si>
  <si>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</si>
  <si>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</si>
  <si>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</si>
  <si>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</si>
  <si>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</si>
  <si>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</si>
  <si>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</si>
  <si>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</si>
  <si>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</si>
  <si>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</si>
  <si>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</si>
  <si>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</si>
  <si>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</si>
  <si>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</si>
  <si>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</si>
  <si>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</si>
  <si>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</si>
  <si>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</si>
  <si>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</si>
  <si>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</si>
  <si>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</si>
  <si>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</si>
  <si>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</si>
  <si>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</si>
  <si>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</si>
  <si>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</si>
  <si>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</si>
  <si>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</si>
  <si>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</si>
  <si>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</si>
  <si>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</si>
  <si>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</si>
  <si>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</si>
  <si>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</si>
  <si>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</si>
  <si>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</si>
  <si>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</si>
  <si>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</si>
  <si>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</si>
  <si>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</si>
  <si>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</si>
  <si>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</si>
  <si>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</si>
  <si>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</si>
  <si>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</si>
  <si>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</si>
  <si>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</si>
  <si>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</si>
  <si>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</si>
  <si>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</si>
  <si>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</si>
  <si>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</si>
  <si>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</si>
  <si>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</si>
  <si>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</si>
  <si>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</si>
  <si>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</si>
  <si>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</si>
  <si>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</si>
  <si>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</si>
  <si>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</si>
  <si>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</si>
  <si>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</si>
  <si>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</si>
  <si>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</si>
  <si>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</si>
  <si>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</si>
  <si>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</si>
  <si>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</si>
  <si>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</si>
  <si>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</si>
  <si>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</si>
  <si>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</si>
  <si>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</si>
  <si>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</si>
  <si>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</si>
  <si>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</si>
  <si>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</si>
  <si>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</si>
  <si>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</si>
  <si>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</si>
  <si>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</si>
  <si>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</si>
  <si>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</si>
  <si>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</si>
  <si>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</si>
  <si>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</si>
  <si>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</si>
  <si>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</si>
  <si>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</si>
  <si>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</si>
  <si>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</si>
  <si>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</si>
  <si>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</si>
  <si>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</si>
  <si>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</si>
  <si>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</si>
  <si>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</si>
  <si>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</si>
  <si>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</si>
  <si>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</si>
  <si>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</si>
  <si>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</si>
  <si>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</si>
  <si>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</si>
  <si>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</si>
  <si>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</si>
  <si>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</si>
  <si>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</si>
  <si>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</si>
  <si>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</si>
  <si>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</si>
  <si>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</si>
  <si>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</si>
  <si>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</si>
  <si>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</si>
  <si>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</si>
  <si>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</si>
  <si>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</si>
  <si>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</si>
  <si>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</si>
  <si>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</si>
  <si>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</si>
  <si>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</si>
  <si>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</si>
  <si>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</si>
  <si>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</si>
  <si>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</si>
  <si>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</si>
  <si>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</si>
  <si>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</si>
  <si>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</si>
  <si>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</si>
  <si>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</si>
  <si>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</si>
  <si>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</si>
  <si>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</si>
  <si>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</si>
  <si>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</si>
  <si>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</si>
  <si>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</si>
  <si>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</si>
  <si>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</si>
  <si>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</si>
  <si>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</si>
  <si>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</si>
  <si>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</si>
  <si>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</si>
  <si>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</si>
  <si>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</si>
  <si>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</si>
  <si>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</si>
  <si>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</si>
  <si>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</si>
  <si>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</si>
  <si>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</si>
  <si>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</si>
  <si>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</si>
  <si>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</si>
  <si>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</si>
  <si>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</si>
  <si>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</si>
  <si>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</si>
  <si>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</si>
  <si>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</si>
  <si>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</si>
  <si>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</si>
  <si>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</si>
  <si>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</si>
  <si>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</si>
  <si>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</si>
  <si>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</si>
  <si>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</si>
  <si>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</si>
  <si>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</si>
  <si>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</si>
  <si>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</si>
  <si>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</si>
  <si>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</si>
  <si>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</si>
  <si>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</si>
  <si>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</si>
  <si>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</si>
  <si>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</si>
  <si>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</si>
  <si>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</si>
  <si>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</si>
  <si>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</si>
  <si>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</si>
  <si>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</si>
  <si>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</si>
  <si>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</si>
  <si>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</si>
  <si>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</si>
  <si>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</si>
  <si>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</si>
  <si>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</si>
  <si>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</si>
  <si>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</si>
  <si>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</si>
  <si>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</si>
  <si>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</si>
  <si>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</si>
  <si>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</si>
  <si>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</si>
  <si>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</si>
  <si>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</si>
  <si>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</si>
  <si>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</si>
  <si>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</si>
  <si>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</si>
  <si>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</si>
  <si>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</si>
  <si>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</si>
  <si>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</si>
  <si>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</si>
  <si>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</si>
  <si>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</si>
  <si>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</si>
  <si>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</si>
  <si>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</si>
  <si>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</si>
  <si>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</si>
  <si>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</si>
  <si>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</si>
  <si>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</si>
  <si>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</si>
  <si>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</si>
  <si>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</si>
  <si>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</si>
  <si>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</si>
  <si>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</si>
  <si>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</si>
  <si>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</si>
  <si>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</si>
  <si>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</si>
  <si>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</si>
  <si>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</si>
  <si>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</si>
  <si>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</si>
  <si>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</si>
  <si>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</si>
  <si>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</si>
  <si>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</si>
  <si>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</si>
  <si>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</si>
  <si>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</si>
  <si>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</si>
  <si>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</si>
  <si>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</si>
  <si>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</si>
  <si>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</si>
  <si>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</si>
  <si>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</si>
  <si>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</si>
  <si>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</si>
  <si>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</si>
  <si>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</si>
  <si>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</si>
  <si>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</si>
  <si>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</si>
  <si>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</si>
  <si>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</si>
  <si>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</si>
  <si>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</si>
  <si>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</si>
  <si>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</si>
  <si>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</si>
  <si>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</si>
  <si>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</si>
  <si>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</si>
  <si>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</si>
  <si>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</si>
  <si>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</si>
  <si>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</si>
  <si>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</si>
  <si>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</si>
  <si>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</si>
  <si>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</si>
  <si>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</si>
  <si>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</si>
  <si>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</si>
  <si>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</si>
  <si>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</si>
  <si>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</si>
  <si>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</si>
  <si>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</si>
  <si>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</si>
  <si>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</si>
  <si>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</si>
  <si>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</si>
  <si>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</si>
  <si>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</si>
  <si>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</si>
  <si>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</si>
  <si>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</si>
  <si>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</si>
  <si>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</si>
  <si>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</si>
  <si>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</si>
  <si>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 Ratios are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</si>
  <si>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</si>
  <si>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</si>
  <si>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</si>
  <si>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</si>
  <si>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</si>
  <si>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</si>
  <si>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</si>
  <si>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</si>
  <si>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</si>
  <si>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</si>
  <si>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</si>
  <si>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</si>
  <si>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</si>
  <si>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</si>
  <si>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</si>
  <si>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</si>
  <si>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</si>
  <si>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</si>
  <si>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</si>
  <si>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</si>
  <si>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</si>
  <si>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</si>
  <si>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</si>
  <si>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</si>
  <si>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</si>
  <si>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</si>
  <si>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</si>
  <si>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</si>
  <si>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</si>
  <si>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</si>
  <si>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</si>
  <si>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</si>
  <si>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</si>
  <si>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</si>
  <si>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</si>
  <si>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</si>
  <si>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</si>
  <si>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</si>
  <si>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</si>
  <si>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</si>
  <si>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</si>
  <si>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</si>
  <si>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</si>
  <si>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</si>
  <si>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</si>
  <si>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</si>
  <si>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</si>
  <si>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</si>
  <si>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</si>
  <si>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</si>
  <si>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</si>
  <si>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</si>
  <si>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</si>
  <si>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</si>
  <si>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</si>
  <si>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</si>
  <si>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</si>
  <si>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</si>
  <si>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</si>
  <si>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</si>
  <si>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</si>
  <si>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</si>
  <si>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</si>
  <si>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</si>
  <si>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</si>
  <si>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</si>
  <si>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</si>
  <si>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</si>
  <si>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</si>
  <si>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</si>
  <si>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</si>
  <si>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</si>
  <si>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</si>
  <si>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</si>
  <si>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</si>
  <si>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</si>
  <si>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Induction</t>
  </si>
  <si>
    <t>Competitive_Inhibition</t>
  </si>
  <si>
    <t>Mechanism_based_Inactivation</t>
  </si>
  <si>
    <t>Wiesinger 2020</t>
  </si>
  <si>
    <t>https://www.ncbi.nlm.nih.gov/pubmed/32275771</t>
  </si>
  <si>
    <t>Weak-induction phase (RIF 10 mg)</t>
  </si>
  <si>
    <t>Strong-induction phase (RIF 600 mg)</t>
  </si>
  <si>
    <t>Control phase (no RIF)</t>
  </si>
  <si>
    <t>solution (0.5 mL)</t>
  </si>
  <si>
    <t>Eremfat Sirup Suspension</t>
  </si>
  <si>
    <t>Eremfat Tablet</t>
  </si>
  <si>
    <t>0.124-0.150</t>
  </si>
  <si>
    <t>0.491-0.592</t>
  </si>
  <si>
    <t>S0-T24-R22</t>
  </si>
  <si>
    <t>MD OD (22 days)</t>
  </si>
  <si>
    <t>MD, q.d. for 22 days</t>
  </si>
  <si>
    <t>Midazolam, Rifampicin-Midazolam DDI</t>
  </si>
  <si>
    <t>https://github.com/Open-Systems-Pharmacology/Hormonal-Contraceptive-Agents-Datasets</t>
  </si>
  <si>
    <t>Barbarash 1988</t>
  </si>
  <si>
    <t>https://www.ncbi.nlm.nih.gov/pubmed/3180898</t>
  </si>
  <si>
    <t>Verapamil IV control</t>
  </si>
  <si>
    <t>iv infusion</t>
  </si>
  <si>
    <t>All subjects were nonsmokers, drank alcohol only cccasionally and did not receive medications for at least two weeks before the study. They were asked to abstain totally from alcohol and drugs other than verapamil and rifampin during the investigation.</t>
  </si>
  <si>
    <t>Verapamil IV after 2 weeks of Rifampicin therapy</t>
  </si>
  <si>
    <t>Verapamil PO control</t>
  </si>
  <si>
    <t>Verapamil PO after 2 weeks of Rifampicin therapy</t>
  </si>
  <si>
    <t>Johnston 1981</t>
  </si>
  <si>
    <t>https://www.ncbi.nlm.nih.gov/pubmed/7295469</t>
  </si>
  <si>
    <t>Verapamil IV</t>
  </si>
  <si>
    <t>12h</t>
  </si>
  <si>
    <t>at least 3h</t>
  </si>
  <si>
    <t>Normal kidney, liver and cardiac function was confirmed by physical examination, laboratory tests and electrocardiography.</t>
  </si>
  <si>
    <t>Verapamil PO</t>
  </si>
  <si>
    <t>tablets</t>
  </si>
  <si>
    <t>McAllister 1982</t>
  </si>
  <si>
    <t>https://www.ncbi.nlm.nih.gov/pubmed/7060323</t>
  </si>
  <si>
    <t>Verapamil 10 mg IV</t>
  </si>
  <si>
    <t>USA (Caucasian: 19, Black: 1)</t>
  </si>
  <si>
    <t>Subjects were considered to be normal after evaluation by complete history and physical examination, routine laboratory screening, and a 12-lead resting ECG. All participants were nonsmokers who had been drug free for at least 2 wk before the study. During the course of the study no other medications, including alcohol and caffeine-containing beverages, were permitted.</t>
  </si>
  <si>
    <t>Verapamil 80 mg PO</t>
  </si>
  <si>
    <t>Verapamil 120 mg PO</t>
  </si>
  <si>
    <t>Verapamil 160 mg PO</t>
  </si>
  <si>
    <t>Maeda 2011</t>
  </si>
  <si>
    <t>https://www.ncbi.nlm.nih.gov/pubmed/21716273</t>
  </si>
  <si>
    <t>Verapamil 0.1 mg</t>
  </si>
  <si>
    <t>Fig. 2a</t>
  </si>
  <si>
    <t>verapamil hydrochloride</t>
  </si>
  <si>
    <t>oral drug solution</t>
  </si>
  <si>
    <t>Oral drug solution containing verapamil hydrochloride dissolved in an injection solvent (Otsuka Pharmaceutical, Tokyo, Japan) and 200 ml of water</t>
  </si>
  <si>
    <t>During the study periods, standardized meals were served to all subjects at scheduled times.</t>
  </si>
  <si>
    <t>Healthy volunteers; No juice containing grapefruit, orange, or apple; supplements containing St John’s Wort; or drugs were permitted from 7 days before admission to the clinic to the end of the study period, and no alcohol- or caffeine-containing beverages or smoking were permitted during the stay in the hospital. For Quinidine and Verapamil subjects: AGE range: 20 - 35 years, BMI range: 18,5 - 28,5 kg/m2</t>
  </si>
  <si>
    <t>Verapamil 3 mg</t>
  </si>
  <si>
    <t>Verapamil 16 mg</t>
  </si>
  <si>
    <t>Verapamil 80 mg</t>
  </si>
  <si>
    <t>Hla 1987</t>
  </si>
  <si>
    <t>https://www.ncbi.nlm.nih.gov/pubmed/3435694</t>
  </si>
  <si>
    <t>conventional Verapamil 120mg once daily (day 1)</t>
  </si>
  <si>
    <t>conventional tablet, Securon®</t>
  </si>
  <si>
    <t>12 healthy volunteers (6 male, 6 female) within 20% of ideal body weight participated in the study. One of the original 12 volunteers was withdrawn after the first dose of sustained release verapamil because of second degree heart block 4 h after dosing. One further volunteer was excluded from the final analysis because of poor compliance.</t>
  </si>
  <si>
    <t>conventional Verapamil 120mg twice daily (day 10)</t>
  </si>
  <si>
    <t>0-(S24-T12-R18)</t>
  </si>
  <si>
    <t>MD: one on day 1 and twice daily for the remaining 9 days: the final dose (R18) was taken immediately after the 12 h blood sample.</t>
  </si>
  <si>
    <t>Jorgensen 1988</t>
  </si>
  <si>
    <t>https://www.ncbi.nlm.nih.gov/pubmed/3186615</t>
  </si>
  <si>
    <t>Conventional Verapamil 120 mg BID (day 1 - 5 and 8)</t>
  </si>
  <si>
    <t>MD: BID (twice daily: 8 a.m. and 8 p.m.)</t>
  </si>
  <si>
    <t>conventional tablets</t>
  </si>
  <si>
    <t>All patients had hypertension, WHO grade 1-11, and were on antihypertensive drug treatment. This was stopped 3 weeks prior to the start of the study.</t>
  </si>
  <si>
    <t>Conventional Verapamil 120 mg BID (day 8)</t>
  </si>
  <si>
    <t>Sustained release Verapamil 240 mg OD (day 1 - 5 and 8)</t>
  </si>
  <si>
    <t>S0-T24-R8</t>
  </si>
  <si>
    <t>MD: OD (once daily: 8 a.m.)</t>
  </si>
  <si>
    <t>sustained release tablets</t>
  </si>
  <si>
    <t>Sustained release Verapamil 240 mg OD (day 8)</t>
  </si>
  <si>
    <t>Karim 1995</t>
  </si>
  <si>
    <t>https://www.ncbi.nlm.nih.gov/pubmed/7648767</t>
  </si>
  <si>
    <t>Verapamil total IR fasting</t>
  </si>
  <si>
    <t>racemic verapamil</t>
  </si>
  <si>
    <t>2x 120 mg Calan immediate-release tablet (lot 2N298)</t>
  </si>
  <si>
    <t>healthy young men; all subjects had normal renal and hepatic function as assessed by physical examination and appropriate biochemical tests. Electrocardiographic (ECG) examinations with a standard 12-lead ECG revealed no signs of conduction abnormalities. Subjects were nonsmokers and did not take ethanol or caffeine or any medications other than acetaminophen for at least 2 weeks before and during the study.</t>
  </si>
  <si>
    <t>Verapamil total SR fed</t>
  </si>
  <si>
    <t>240 mg Calan sustained-release tablet (lot 2J066K)</t>
  </si>
  <si>
    <t>standard high-fat (&gt;50 gm fat) breakfast</t>
  </si>
  <si>
    <t>Shand 1981</t>
  </si>
  <si>
    <t>https://www.ncbi.nlm.nih.gov/pubmed/7297027</t>
  </si>
  <si>
    <t>Verapamil day 1</t>
  </si>
  <si>
    <t>oral (Isoptin, 120 mg)</t>
  </si>
  <si>
    <t>Patients with supraventricular tachycardia</t>
  </si>
  <si>
    <t>Verapamil day 3 (after 7th dose)</t>
  </si>
  <si>
    <t>S0-T8-R7</t>
  </si>
  <si>
    <t>MD: three times daily</t>
  </si>
  <si>
    <t>Johnson 2001</t>
  </si>
  <si>
    <t>https://www.ncbi.nlm.nih.gov/pubmed/11697758</t>
  </si>
  <si>
    <t>Verapamil Steady State</t>
  </si>
  <si>
    <t>MD: three times daily for three days</t>
  </si>
  <si>
    <t>standard release capsules</t>
  </si>
  <si>
    <t>fasted on final dosis at Day 3</t>
  </si>
  <si>
    <t>USA (8 white, 4 black)</t>
  </si>
  <si>
    <t>healthy male volunteers who were all within 10% of ideal body weight and who were taking no other drugs of any kind were studied.</t>
  </si>
  <si>
    <t>Streit 2005</t>
  </si>
  <si>
    <t>https://www.ncbi.nlm.nih.gov/pubmed/15692829</t>
  </si>
  <si>
    <t>intravenous verapamil during normoxia (5 mg)</t>
  </si>
  <si>
    <t>iv infusion, Isoptin, Knoll Deutschland GmbH, Ludwigshafen, Germany)</t>
  </si>
  <si>
    <t>5 mg verapamil intravenously over 10 min following a placebo infusion over 10 min</t>
  </si>
  <si>
    <t>1,17</t>
  </si>
  <si>
    <t>Received standardized food at 70 min, 5 h, and 10.5 h after starting drug administration. Food or beverages containing alcohol or caffeine were not allowed from 24 h before drug administration until the last blood sample was drawn.</t>
  </si>
  <si>
    <t>Twenty-one participants were included and one was excluded after the first study day because of antibiotic treatment due to a urinary tract infection. Non-smoking male; None was receiving any regular systemic drug treatment from 2 months (or sporadic drug treatment from 2 weeks) before until the end of the study. Individuals were ascertained to be healthy by medical history, physical examination, a 12-lead electrocardiogram, and a laboratory screening which included hematological and biochemical blood tests, urinalysis, and a urinary drug test.</t>
  </si>
  <si>
    <t>Also available AUC(0-12): arith. mean +/- SD in (ng*h/ml): 0.132 +/- 0.087</t>
  </si>
  <si>
    <t>Also available AUC(0-12): arith. mean +/- SD in (ng*h/ml): 4.54 +/- 2.48</t>
  </si>
  <si>
    <t>Also available AUC(0-12): arith. mean +/- SD in (ng*h/ml): 38.1 +/- 41.3</t>
  </si>
  <si>
    <t>Also available AUC(0-12): arith. mean +/- SD in (ng*h/ml): 236 +/- 131</t>
  </si>
  <si>
    <t>AUC_tend = AUC(0-24)</t>
  </si>
  <si>
    <t>AUC_tend = AUC(0-8)</t>
  </si>
  <si>
    <t>geom. SD</t>
  </si>
  <si>
    <t>AUC_tend = AUC(0-8); also available AUC(0-4): geom. mean +/- SD in (ng*h*ml-1): 519 +/- 280</t>
  </si>
  <si>
    <t>Missing timepoints: 0h</t>
  </si>
  <si>
    <t>Missing timepoints: 0h, 0.17h, 0.33h, 8h, 10h, 12h</t>
  </si>
  <si>
    <t>Missing timepoints: 3h, 4h, 6h</t>
  </si>
  <si>
    <t>Missing timepoints: 0.33h, 0.5h, 0.67h, 12h</t>
  </si>
  <si>
    <t>Missing timepoints: 0h, 24h</t>
  </si>
  <si>
    <t>Note: scan of SD values with reservation: difficult to assign to associated curve, missing timepoints: 0h</t>
  </si>
  <si>
    <t>Note: scan of SD values with reservation: difficult to assign to associated curve</t>
  </si>
  <si>
    <t>Results acc. to Tab 1: 6,1 ng/ml; +/- 2,6 ng/ml</t>
  </si>
  <si>
    <t>Results acc. to Tab 1: 40,1 ng/ml; +/- 18,1 ng/ml</t>
  </si>
  <si>
    <t>Results acc. to Tab 1: 27,8 ng/ml; +/- 10,5 ng/ml</t>
  </si>
  <si>
    <t>Unit of x-axis = days" has been converted to hours for better comparison</t>
  </si>
  <si>
    <t>Missing timepoints: 36h, 48h</t>
  </si>
  <si>
    <t>Missing timepoints: 0h, 7h</t>
  </si>
  <si>
    <t>S0-T24-R13</t>
  </si>
  <si>
    <t>MD OD (13 days)</t>
  </si>
  <si>
    <t>1 oral dose every night</t>
  </si>
  <si>
    <t>S0-T24-R15</t>
  </si>
  <si>
    <t>MD OD (15 days)</t>
  </si>
  <si>
    <t>Verapamil, Rifampicin-Verapamil-DDI</t>
  </si>
  <si>
    <t>https://pubmed.ncbi.nlm.nih.gov/9051707/</t>
  </si>
  <si>
    <t>Rescigno 1996</t>
  </si>
  <si>
    <t>immediate release tablet</t>
  </si>
  <si>
    <t>Formulation A</t>
  </si>
  <si>
    <t>Formulation B</t>
  </si>
  <si>
    <t>Formulation C</t>
  </si>
  <si>
    <t>Rifampicin-Verapamil-DDI</t>
  </si>
  <si>
    <t>Grahnen 1979</t>
  </si>
  <si>
    <t>https://pubmed.ncbi.nlm.nih.gov/520401/</t>
  </si>
  <si>
    <t>IV 100 mg, Individual LH</t>
  </si>
  <si>
    <t>Cimetidine</t>
  </si>
  <si>
    <t>Fig.1a</t>
  </si>
  <si>
    <t>solution for injection</t>
  </si>
  <si>
    <t>IV 100 mg, Individual KN</t>
  </si>
  <si>
    <t>Fig-1b</t>
  </si>
  <si>
    <t>IV 100 mg, Individual LOE</t>
  </si>
  <si>
    <t>Fig.1c</t>
  </si>
  <si>
    <t>IV 100 mg, urine mean % of dose</t>
  </si>
  <si>
    <t>Table 3</t>
  </si>
  <si>
    <t>PO 400 mg, Individual LH</t>
  </si>
  <si>
    <t>200mg tablet Cimetidine (Tagamet®)</t>
  </si>
  <si>
    <t>PO 400 mg, Individual LOE</t>
  </si>
  <si>
    <t>PO 400 mg, Individual UB</t>
  </si>
  <si>
    <t>PO 400 mg, urine mean % of dose</t>
  </si>
  <si>
    <t>Larsson 1982</t>
  </si>
  <si>
    <t>https://pubmed.ncbi.nlm.nih.gov/7059413/</t>
  </si>
  <si>
    <t>IV 200 mg in normal renal function group</t>
  </si>
  <si>
    <t>patients with peptic ulcer disease and normal renal function (mean creatinine clearance 90 ml/min, range 79-110 ml/min).</t>
  </si>
  <si>
    <t>Mihaly 1984</t>
  </si>
  <si>
    <t>https://pubmed.ncbi.nlm.nih.gov/6318788/</t>
  </si>
  <si>
    <t>IV 200 mg, beginning of treatment</t>
  </si>
  <si>
    <t>patients with peptic ulcer</t>
  </si>
  <si>
    <t>PO 200 mg, beginning of treatment</t>
  </si>
  <si>
    <t>Bodemar 1981</t>
  </si>
  <si>
    <t>https://pubmed.ncbi.nlm.nih.gov/7249489/</t>
  </si>
  <si>
    <t>IV 200 mg</t>
  </si>
  <si>
    <t>bolus injection</t>
  </si>
  <si>
    <t>patients were served breakfast 3 hours, and lunch 6 hours, after drug administration</t>
  </si>
  <si>
    <t>patients with peptic ulcer disease</t>
  </si>
  <si>
    <t>PO 200 mg</t>
  </si>
  <si>
    <t>PO 400 mg</t>
  </si>
  <si>
    <t>45,8/45,7</t>
  </si>
  <si>
    <t>PO 800 mg</t>
  </si>
  <si>
    <t>IV 200 mg, Urine</t>
  </si>
  <si>
    <t>Table IV</t>
  </si>
  <si>
    <t>PO 200 mg, Urine</t>
  </si>
  <si>
    <t>PO 400 mg, Urine</t>
  </si>
  <si>
    <t>PO 800 mg, Urine</t>
  </si>
  <si>
    <t>Bodemar 1979</t>
  </si>
  <si>
    <t>https://pubmed.ncbi.nlm.nih.gov/760739/</t>
  </si>
  <si>
    <t>patients were served breakfast 3 h and lunch 6 h after tablet intake</t>
  </si>
  <si>
    <t>patients with endoscopically proven active peptic ulcers or severe gastritis.</t>
  </si>
  <si>
    <t>PO 200 mg fasted</t>
  </si>
  <si>
    <t>Fig.5</t>
  </si>
  <si>
    <t>PO 200 mg fed</t>
  </si>
  <si>
    <t>meal consisted of 180 g of lean roast beef, two slices of bread with butter, vegetables and one glass of milk</t>
  </si>
  <si>
    <t>Morgan 1983</t>
  </si>
  <si>
    <t>https://pubmed.ncbi.nlm.nih.gov/6617722/</t>
  </si>
  <si>
    <t>IV 200 mg 5 min</t>
  </si>
  <si>
    <t>200mg in 15ml of 0.15M sodium chloride</t>
  </si>
  <si>
    <t>no food or water was permitted for 3h after dosage</t>
  </si>
  <si>
    <t>peptic ulcer patients</t>
  </si>
  <si>
    <t>IV 200 mg 30 min</t>
  </si>
  <si>
    <t>Lebert 1981</t>
  </si>
  <si>
    <t>https://pubmed.ncbi.nlm.nih.gov/6269789/</t>
  </si>
  <si>
    <t>IV 300 mg</t>
  </si>
  <si>
    <t>300mg diluted to a volume of 20 ml in normal saline</t>
  </si>
  <si>
    <t>Canada</t>
  </si>
  <si>
    <t>normal men</t>
  </si>
  <si>
    <t>Walkenstein 1978</t>
  </si>
  <si>
    <t>https://pubmed.ncbi.nlm.nih.gov/620910/</t>
  </si>
  <si>
    <t>IV 300 mg Subject 1</t>
  </si>
  <si>
    <t>Table 2</t>
  </si>
  <si>
    <t>2 ml of cimetidine parenteral dosing solution made up to 20 with physiological saline</t>
  </si>
  <si>
    <t>IV 300 mg Subject 2</t>
  </si>
  <si>
    <t>IV 300 mg Subject 3</t>
  </si>
  <si>
    <t>IV 300 mg Subject 4</t>
  </si>
  <si>
    <t>IV 300 mg Subject 5</t>
  </si>
  <si>
    <t>IV 300 mg Subject 6</t>
  </si>
  <si>
    <t>IV 300 mg Subject 7</t>
  </si>
  <si>
    <t>IV 300 mg Subject 8</t>
  </si>
  <si>
    <t>IV 300 mg Subject 9</t>
  </si>
  <si>
    <t>IV 300 mg Subject 10</t>
  </si>
  <si>
    <t>IV 300 mg Subject 11</t>
  </si>
  <si>
    <t>IV 300 mg Subject 12</t>
  </si>
  <si>
    <t>PO 300 mg sol Subject 1</t>
  </si>
  <si>
    <t>300mg in 5ml solution</t>
  </si>
  <si>
    <t>tap water</t>
  </si>
  <si>
    <t>PO 300 mg sol Subject 2</t>
  </si>
  <si>
    <t>PO 300 mg sol Subject 3</t>
  </si>
  <si>
    <t>PO 300 mg sol Subject 4</t>
  </si>
  <si>
    <t>PO 300 mg sol Subject 5</t>
  </si>
  <si>
    <t>PO 300 mg sol Subject 6</t>
  </si>
  <si>
    <t>PO 300 mg sol Subject 7</t>
  </si>
  <si>
    <t>PO 300 mg sol Subject 8</t>
  </si>
  <si>
    <t>PO 300 mg sol Subject 9</t>
  </si>
  <si>
    <t>PO 300 mg sol Subject 10</t>
  </si>
  <si>
    <t>PO 300 mg sol Subject 11</t>
  </si>
  <si>
    <t>PO 300 mg sol Subject 12</t>
  </si>
  <si>
    <t>PO 300 mg sol Subject 13</t>
  </si>
  <si>
    <t>Table 7</t>
  </si>
  <si>
    <t>PO 300 mg sol Subject 14</t>
  </si>
  <si>
    <t>PO 300 mg sol Subject 15</t>
  </si>
  <si>
    <t>PO 300 mg sol Subject 16</t>
  </si>
  <si>
    <t>PO 300 mg sol Subject 17</t>
  </si>
  <si>
    <t>PO 300 mg sol Subject 18</t>
  </si>
  <si>
    <t>PO 300 mg sol Subject 19</t>
  </si>
  <si>
    <t>PO 300 mg sol Subject 20</t>
  </si>
  <si>
    <t>PO 300 mg sol Subject 21</t>
  </si>
  <si>
    <t>PO 300 mg sol Subject 22</t>
  </si>
  <si>
    <t>PO 300 mg sol Subject 23</t>
  </si>
  <si>
    <t>PO 300 mg sol Subject 24</t>
  </si>
  <si>
    <t>PO 300 mg tab Subject 13</t>
  </si>
  <si>
    <t>Table 8</t>
  </si>
  <si>
    <t>300mg cimetidine tablet</t>
  </si>
  <si>
    <t>PO 300 mg tab Subject 14</t>
  </si>
  <si>
    <t>PO 300 mg tab Subject 15</t>
  </si>
  <si>
    <t>PO 300 mg tab Subject 16</t>
  </si>
  <si>
    <t>PO 300 mg tab Subject 17</t>
  </si>
  <si>
    <t>PO 300 mg tab Subject 18</t>
  </si>
  <si>
    <t>PO 300 mg tab Subject 19</t>
  </si>
  <si>
    <t>PO 300 mg tab Subject 20</t>
  </si>
  <si>
    <t>PO 300 mg tab Subject 21</t>
  </si>
  <si>
    <t>PO 300 mg tab Subject 22</t>
  </si>
  <si>
    <t>PO 300 mg tab Subject 23</t>
  </si>
  <si>
    <t>PO 300 mg tab Subject 24</t>
  </si>
  <si>
    <t>IV 300 mg urine Subject 1</t>
  </si>
  <si>
    <t>Table 5</t>
  </si>
  <si>
    <t>IV 300 mg urine Subject 2</t>
  </si>
  <si>
    <t>IV 300 mg urine Subject 3</t>
  </si>
  <si>
    <t>IV 300 mg urine Subject 4</t>
  </si>
  <si>
    <t>IV 300 mg urine Subject 5</t>
  </si>
  <si>
    <t>IV 300 mg urine Subject 6</t>
  </si>
  <si>
    <t>IV 300 mg urine Subject 7</t>
  </si>
  <si>
    <t>IV 300 mg urine Subject 8</t>
  </si>
  <si>
    <t>IV 300 mg urine Subject 9</t>
  </si>
  <si>
    <t>IV 300 mg urine Subject 10</t>
  </si>
  <si>
    <t>IV 300 mg urine Subject 11</t>
  </si>
  <si>
    <t>IV 300 mg urine Subject 12</t>
  </si>
  <si>
    <t>PO 300 mg urine Subject 1</t>
  </si>
  <si>
    <t>PO 300 mg urine Subject 2</t>
  </si>
  <si>
    <t>PO 300 mg urine Subject 3</t>
  </si>
  <si>
    <t>PO 300 mg urine Subject 4</t>
  </si>
  <si>
    <t>PO 300 mg urine Subject 5</t>
  </si>
  <si>
    <t>PO 300 mg urine Subject 6</t>
  </si>
  <si>
    <t>PO 300 mg urine Subject 7</t>
  </si>
  <si>
    <t>PO 300 mg urine Subject 8</t>
  </si>
  <si>
    <t>PO 300 mg urine Subject 9</t>
  </si>
  <si>
    <t>PO 300 mg urine Subject 10</t>
  </si>
  <si>
    <t>PO 300 mg urine Subject 11</t>
  </si>
  <si>
    <t>PO 300 mg urine Subject 12</t>
  </si>
  <si>
    <t>Kanto 1981</t>
  </si>
  <si>
    <t>https://pubmed.ncbi.nlm.nih.gov/7272182/</t>
  </si>
  <si>
    <t>PO  200 mg</t>
  </si>
  <si>
    <t>Ulcur®, Leiras</t>
  </si>
  <si>
    <t>taken between 08:00 and 09:00 AM</t>
  </si>
  <si>
    <t>4h after dosing a standard lunch was given</t>
  </si>
  <si>
    <t>ambulant healthy volunteers</t>
  </si>
  <si>
    <t>Burland 1975</t>
  </si>
  <si>
    <t>https://pubmed.ncbi.nlm.nih.gov/9952/</t>
  </si>
  <si>
    <t>PO 200 mg sol</t>
  </si>
  <si>
    <t>Fig.4</t>
  </si>
  <si>
    <t>aqueous solution of cimetidine (200 mg)</t>
  </si>
  <si>
    <t>healthy men</t>
  </si>
  <si>
    <t>PO 200 mg caps</t>
  </si>
  <si>
    <t>2 capsules containing cimetidine (100mg)</t>
  </si>
  <si>
    <t>D'Angio 1986</t>
  </si>
  <si>
    <t>https://pubmed.ncbi.nlm.nih.gov/3755052/</t>
  </si>
  <si>
    <t>PO 300 mg tab subject 1</t>
  </si>
  <si>
    <t>1x 300 mg tablet (Tagamet®)</t>
  </si>
  <si>
    <t>standard meals served at 3 and 7h after the dose</t>
  </si>
  <si>
    <t>healthy male volunteers; AGE: 27-42 years</t>
  </si>
  <si>
    <t>PO 300 mg tab subject 2</t>
  </si>
  <si>
    <t>PO 300 mg tab subject 3</t>
  </si>
  <si>
    <t>PO 300 mg tab subject 4</t>
  </si>
  <si>
    <t>PO 300 mg tab subject 5</t>
  </si>
  <si>
    <t>PO 300 mg tab subject 6</t>
  </si>
  <si>
    <t>Barbhaiya 1995</t>
  </si>
  <si>
    <t>https://pubmed.ncbi.nlm.nih.gov/8562300/</t>
  </si>
  <si>
    <t>PO 300 mg QID</t>
  </si>
  <si>
    <t>Fig.1 top left open circles</t>
  </si>
  <si>
    <t>(S0-T6-R3)-16-(S24-T6-R3)-40-(S48-T6-R3)-64-(S72-T6-R3)-88-(S96-T6-R3)-112-(S120-T6-R3)-136-144</t>
  </si>
  <si>
    <t>MD: QID (Day 1-6), OD (Day 7)</t>
  </si>
  <si>
    <t>2 / 10</t>
  </si>
  <si>
    <t>Day 1-6: 2h before and after each scheduled dose; Day 7: fasted overnight for 10h prior to and for 2h after dosing.</t>
  </si>
  <si>
    <t>healthy male volunteers</t>
  </si>
  <si>
    <t>Somogyi 1981</t>
  </si>
  <si>
    <t>https://pubmed.ncbi.nlm.nih.gov/7238562/</t>
  </si>
  <si>
    <t>PO 400 mg tab</t>
  </si>
  <si>
    <t>2 Tagamet® tablets (Smith Kline, Dauelsberg)</t>
  </si>
  <si>
    <t>Tiseo 1998</t>
  </si>
  <si>
    <t>https://pubmed.ncbi.nlm.nih.gov/9839762/</t>
  </si>
  <si>
    <t>PO 800 mg QD</t>
  </si>
  <si>
    <t>MD: OD (7 days)</t>
  </si>
  <si>
    <t>800 mg tablet (Tagamet®, Burroughs Wellcome Laboratories)</t>
  </si>
  <si>
    <t>Subjects fasted overnight (8h) prior to receiving first dose of medication on the morning of day 1. Subjects re-admitted to the study site on the evening of day 6 and repeated the same schedule of events as on day 0. During course of treatment period, subjects were not allowed to consume caffeine-containing food or drinks, and physical exercise was limited to normal walking.</t>
  </si>
  <si>
    <t>USA: Caucasian</t>
  </si>
  <si>
    <t>healthy male volunteers; 18 completed - the one subject who did not complete the study was withdrawn because he was unable to comply with the dosing schedule.</t>
  </si>
  <si>
    <t>Greenblatt 1986</t>
  </si>
  <si>
    <t>https://pubmed.ncbi.nlm.nih.gov/2935051/</t>
  </si>
  <si>
    <t>5 mg Midazolam IV control</t>
  </si>
  <si>
    <t>midazolam base (in the form of the hydrochloride salt)</t>
  </si>
  <si>
    <t>300 mg QD Cimetidine, 5 mg Midazolam IV</t>
  </si>
  <si>
    <t>15 mg Midazolam PO control</t>
  </si>
  <si>
    <t>15-mg tablet of midazolam base (in form of the hydrochloride salt)</t>
  </si>
  <si>
    <t>300 mg QD Cimetidine, 15 mg Midazolam PO</t>
  </si>
  <si>
    <t>Martinez 1999</t>
  </si>
  <si>
    <t>https://pubmed.ncbi.nlm.nih.gov/10223772/</t>
  </si>
  <si>
    <t>800 mg Cimetidine, 7.5 mg Midazolam PO</t>
  </si>
  <si>
    <t>Table VII</t>
  </si>
  <si>
    <t>no c-t profiles only AUC ratio</t>
  </si>
  <si>
    <t>7,5 mg midazolam (Dormicum, Hoffmann-LaRoche, Basel, Switzerland)</t>
  </si>
  <si>
    <t>Spain</t>
  </si>
  <si>
    <t>Fee 1987</t>
  </si>
  <si>
    <t>https://pubmed.ncbi.nlm.nih.gov/3802710/</t>
  </si>
  <si>
    <t>15 mg Midazolam control</t>
  </si>
  <si>
    <t>healthy staff volunteers</t>
  </si>
  <si>
    <t>400 mg BID Cimetidine, 15 mg Midazolam</t>
  </si>
  <si>
    <t>Salonen 1986</t>
  </si>
  <si>
    <t>https://pubmed.ncbi.nlm.nih.gov/2939688/</t>
  </si>
  <si>
    <t>young healthy volunteers</t>
  </si>
  <si>
    <t>400 mg Cimetidine, 15 mg Midazolam</t>
  </si>
  <si>
    <t>https://pubmed.ncbi.nlm.nih.gov/6478741/</t>
  </si>
  <si>
    <t>IV 10 mg Verapamil control</t>
  </si>
  <si>
    <t>intravenous bolus</t>
  </si>
  <si>
    <t>IV 10 mg Verapamil + Cimetidine</t>
  </si>
  <si>
    <t>PO 120 mg Verapamil control</t>
  </si>
  <si>
    <t>PO 120 mg Verapamil + Cimetidine</t>
  </si>
  <si>
    <t>Abernethy 1983</t>
  </si>
  <si>
    <t>https://pubmed.ncbi.nlm.nih.gov/6137021/</t>
  </si>
  <si>
    <t>Alprazolam control</t>
  </si>
  <si>
    <t>Triazolam control</t>
  </si>
  <si>
    <t>Triazolam + Cimetidine</t>
  </si>
  <si>
    <t>https://pubmed.ncbi.nlm.nih.gov/3360971/</t>
  </si>
  <si>
    <t>Fig.1 top</t>
  </si>
  <si>
    <t>triazolam (Halcion, the Upjohn Co., Kalamazoo, MI)</t>
  </si>
  <si>
    <t>Subjects continued fasting for 3 hours after drug administration, after which they resumed a normal diet.</t>
  </si>
  <si>
    <t>Cox 1986</t>
  </si>
  <si>
    <t>https://pubmed.ncbi.nlm.nih.gov/3828486/</t>
  </si>
  <si>
    <t>triazolam control</t>
  </si>
  <si>
    <t>Fig.2 triangles</t>
  </si>
  <si>
    <t>intraduodenal</t>
  </si>
  <si>
    <t>diluent was 49ml of 0.3M phosphate buffer (pH 6.0 f 0.3). Triazolam solutions were incubated at 37 +/- 1° for 60min before administration to the subjects.; pH 6.0 solution containing negligible triazolo-benzophenone (TB)</t>
  </si>
  <si>
    <t>Triazolam was administered as an 0,5mg 50 ml-1 solution into the duodenum; After verifying that the tube was correctly positioned by means of a fluoroscope, a calibrated peristaltic pump was used to infuse the 37° triazolam solutions into the duodenum over a 12min period.</t>
  </si>
  <si>
    <t>normal drug-free male volunteers</t>
  </si>
  <si>
    <t>triazolam + cimetidine</t>
  </si>
  <si>
    <t>Fig.2 filled circles</t>
  </si>
  <si>
    <t>Pourbaix 1985</t>
  </si>
  <si>
    <t>https://pubmed.ncbi.nlm.nih.gov/2864320/</t>
  </si>
  <si>
    <t>(S0-T8-R21)-168</t>
  </si>
  <si>
    <t>MD TID (Day 1-7), OD (Day 8)</t>
  </si>
  <si>
    <t>(S168-T5-R3)-(S192-T5-R3)-(S216-T5-R3)-(S240-T5-R3)-(S264-T5-R3)-(S288-T5-R3)-(S312-T5-R3)-336</t>
  </si>
  <si>
    <t>MD TID (Day 22-28), OD (Day 29)</t>
  </si>
  <si>
    <t>MD OD (Day 1-7)</t>
  </si>
  <si>
    <t>healthy subjects; one of the volunteers did not take his last T tablet and therefore the results in the T group have been reduced to 7.</t>
  </si>
  <si>
    <t>S183-T24-R7</t>
  </si>
  <si>
    <t>MD OD (Day 22-28)</t>
  </si>
  <si>
    <t>Kienlen 1993</t>
  </si>
  <si>
    <t>https://link.springer.com/article/10.1007/BF03259596</t>
  </si>
  <si>
    <t>Alfentanil control</t>
  </si>
  <si>
    <t xml:space="preserve">SD; Mean ALF dose: 8,5 mg/kg +/- 1,2 </t>
  </si>
  <si>
    <t>oral antacid (oral suspension containing aluminium and magnesium hydroxide in a small 15ml bag (Maalox®, Rorer SA, Gennevilliers, France). The daily dosing was 15ml every 4 hours.</t>
  </si>
  <si>
    <t>Alfentanil + Cimetidine</t>
  </si>
  <si>
    <t>SD; Mean ALF dose: 9,04 mg/kg +/- 1,7</t>
  </si>
  <si>
    <t>Elliott 1984</t>
  </si>
  <si>
    <t>https://pubmed.ncbi.nlm.nih.gov/6152615/</t>
  </si>
  <si>
    <t>Midazolam/H2O</t>
  </si>
  <si>
    <t>UK: Northern Ireland</t>
  </si>
  <si>
    <t>Midazolam/cimetidine</t>
  </si>
  <si>
    <t>200/400 mg QID</t>
  </si>
  <si>
    <t>200/400</t>
  </si>
  <si>
    <t>(200 mg): 0-4-9-24-28-33-48-52-57-72-76-81-96-100-105-120-124-129-144-148-153-168-172-177; (400 mg): 14-38-62-86-110-134-158-182</t>
  </si>
  <si>
    <t>(200mg): MD TID (8 days); (400mg): MD OD (8 days)</t>
  </si>
  <si>
    <t>Fed (200mg) / fasted (400mg)</t>
  </si>
  <si>
    <t xml:space="preserve">DAY 8: Breakfast was then served and immediately after this meal the first 200mg tablet was given at 9 am. The next two 200mg doses were given at 1 pm just after lunch and at 6 pm just after dinner had been served. The evening dose of 400mg was given at 11 pm on a fasting stomach. </t>
  </si>
  <si>
    <t>Patients with endoscopically proven active peptic ulcers or severe duodenitis</t>
  </si>
  <si>
    <t>CL: Total plasma clearance; Renal clearance: 326 +/- 40; Non-renal clearance: 392 +/- 72</t>
  </si>
  <si>
    <t>CL: CL_R; CL_syst: 46,8 +/- 8,7</t>
  </si>
  <si>
    <t>AUC Unit: µg h kg ml-1; AUC corrected to kg body weight; Cmax = 1-120min; Cmax(120-300min): 1,01 +/- 0,12</t>
  </si>
  <si>
    <t>AUC Unit: µg h kg ml-1; AUC corrected to kg body weight; Cmax = 1-120min; Cmax(120-300min): 2,12 +/- 0,27</t>
  </si>
  <si>
    <t>AUC Unit: µg h kg ml-1; AUC corrected to kg body weight; Cmax = 1-120min; Cmax(120-300min): 0,97 +/- 0,07</t>
  </si>
  <si>
    <t>AUC Unit: µg h kg ml-1; AUC corrected to kg body weight</t>
  </si>
  <si>
    <t>Cmax: Obtained from AUTOAN fit of 5min infusion study data</t>
  </si>
  <si>
    <t>average</t>
  </si>
  <si>
    <t>1,2-4,3</t>
  </si>
  <si>
    <t>%CV</t>
  </si>
  <si>
    <t>CL: Renal clearance; AUC(0-10): 11,41 (32,9)</t>
  </si>
  <si>
    <t>CL: Apparent oral clearance</t>
  </si>
  <si>
    <t>AUC(0-12): 507.0 ± 265.1</t>
  </si>
  <si>
    <t>Midazolam, 10mg: CL (L/kg/hr): 0.366 ± 0.201</t>
  </si>
  <si>
    <t>AUC(0-2): 51,6 ± 33,2</t>
  </si>
  <si>
    <t>AUC(0-2): 85,9 ± 41,1</t>
  </si>
  <si>
    <t>168 or 192</t>
  </si>
  <si>
    <t>6,6-39,4</t>
  </si>
  <si>
    <t>0,57-2,96</t>
  </si>
  <si>
    <t>CL: Total clearance</t>
  </si>
  <si>
    <t>8,7-39,5</t>
  </si>
  <si>
    <t>0,38-1,88</t>
  </si>
  <si>
    <t>13,3-37,1</t>
  </si>
  <si>
    <t>2,4-13</t>
  </si>
  <si>
    <t>2,2-9,7</t>
  </si>
  <si>
    <t>CL: Total oral clearance</t>
  </si>
  <si>
    <t>13,6-58,3</t>
  </si>
  <si>
    <t>2,1-8,6</t>
  </si>
  <si>
    <t>1,6-10,4</t>
  </si>
  <si>
    <t>AUC(0-8): 101 +/- 33,7; AUC(0-72): 279 +/- 128</t>
  </si>
  <si>
    <t>AUC(0-8): 166 +/- 29,4; AUC(0-72): 483 +/- 147</t>
  </si>
  <si>
    <t>AUC(0-24): 28,6 +/- 10,9</t>
  </si>
  <si>
    <t>AUC(0-24): 59,7 +/- 20,7</t>
  </si>
  <si>
    <t>CL = total clearance; Unbound fraction of ALF (%): 8,06 +/- 2,86</t>
  </si>
  <si>
    <t>CL = total clearance; Unbound fraction of ALF (%): 7,73 +/- 2,43</t>
  </si>
  <si>
    <t>AUC(200mg): 4,118 (2,091-8,616); AUC(400mg): 10,404 (6,161-17,514); Cmax(200mg): 1,43 +/- 0,10 (0,40-3,03); Cmax(400mg): 2,41 +/- 0,29 (1,39-4,35); Cmax(4h after 200mg): 0,64 +/- 0,04 (0,34-1,22)</t>
  </si>
  <si>
    <t>missing timepoint: 24h</t>
  </si>
  <si>
    <t>missing timepoints: 0, 0.42, 24; additional timepoints: 0.67, 0.92</t>
  </si>
  <si>
    <t>missing timepoints: 0, 24</t>
  </si>
  <si>
    <t>missing timepoint: 0, 1.75, 24</t>
  </si>
  <si>
    <t>missing timepoints: 0, 0.33, 12, 24; additional timepoints: 0,25</t>
  </si>
  <si>
    <t>missing timepoints: 0</t>
  </si>
  <si>
    <t>additional timepoint:1h</t>
  </si>
  <si>
    <t>additional timepoint:8h</t>
  </si>
  <si>
    <t>missing timepoint: 0</t>
  </si>
  <si>
    <t>Concentrations were below the detectable limit, in one or both treatment groups, at 48, 192 and 216h.</t>
  </si>
  <si>
    <t>missing timepoint: 0, 0.25</t>
  </si>
  <si>
    <t>missing timepoint: 0, 0.25, 3</t>
  </si>
  <si>
    <t>missing timepoints: 0.02, 1.02, 4.02, 12.02, 15.02, 18.02, 24.02</t>
  </si>
  <si>
    <t>missing timepoints: 0.27, 1.02, 4.02, 10.02, 12.02, 15.02, 18.02, 24.02</t>
  </si>
  <si>
    <t>missing timepoints: 0, 0.25, 12, 15, 18, 24</t>
  </si>
  <si>
    <t>missing timepoint: 0, 0.03, 0.05, 0,12, 6, 8, 10, 12</t>
  </si>
  <si>
    <t>missing timepoint: 0, 0.03, 0.05, 0,08, 6, 8, 10, 12</t>
  </si>
  <si>
    <t>missing timepoint: 0, 8, 9, 10, 12</t>
  </si>
  <si>
    <t>n=3</t>
  </si>
  <si>
    <t>n=4</t>
  </si>
  <si>
    <t>n=5</t>
  </si>
  <si>
    <t>Additional timepoint: 35</t>
  </si>
  <si>
    <t>missing timepoints: 0, 0.08, 0.17, 0.25, 72</t>
  </si>
  <si>
    <t>missing timepoints: 0, 1,5</t>
  </si>
  <si>
    <t>missing timepoints: 0, 0.08, 0.17, 12, 15, 18, 24</t>
  </si>
  <si>
    <t>missing timepoints: 0, 0.08, 18, 24</t>
  </si>
  <si>
    <t>missing timepoints: 12, 15, 18, 24</t>
  </si>
  <si>
    <t>calculated from CL values</t>
  </si>
  <si>
    <t>S0-T6-R8</t>
  </si>
  <si>
    <t>MD: QID (Day 1-2)</t>
  </si>
  <si>
    <t>Fasted on Day 2 (Subjects fasted 8h before and for 3h after MDZ dosing)</t>
  </si>
  <si>
    <t>Sigma Chemical Co (Barcelona, Spain)</t>
  </si>
  <si>
    <t>0-12-24,5</t>
  </si>
  <si>
    <t>MD: BID (1 day), OD (1 day)</t>
  </si>
  <si>
    <t>MD: BID (Day 1), OD (Day 2)</t>
  </si>
  <si>
    <t>S0-T6-R36</t>
  </si>
  <si>
    <t>MD QID (9 days)</t>
  </si>
  <si>
    <t>MD QID (Day 1-9)</t>
  </si>
  <si>
    <t>S0-T6-R4</t>
  </si>
  <si>
    <t>MD QID (1 day)</t>
  </si>
  <si>
    <t>MD QID (Day 1)</t>
  </si>
  <si>
    <t>MD QID (Day 1-2)</t>
  </si>
  <si>
    <t>Subjects fasted overnight before triazolam administration</t>
  </si>
  <si>
    <t>oral liquid</t>
  </si>
  <si>
    <t>Subjects were fasted for 12h prior to each triazolam treatment and for 4h after each treatment</t>
  </si>
  <si>
    <t>(200mg): (S0-T5-R3)-(S24-T5-R3)-(S48-T5-R3)-(S72-T5-R3)-(S96-T5-R3)-(S120-T5-R3)-(S144-T5-R3)-(S168-T5-R3)-(S192-T5-R3)-(S216-T5-R3)-(S240-T5-R3)-(S264-T5-R3)-(S288-T5-R3)-(S312-T5-R3)-(S336-T5-R3)-(S360-T5-R3)-(S384-T5-R3); (400mg): S15-T24-R17</t>
  </si>
  <si>
    <t>(200mg): MD TID (17 days); (400mg): OD (17 days)</t>
  </si>
  <si>
    <t>(200mg): MD TID (Day 15-31); (400mg): OD (Day 15-31); 1 g/d</t>
  </si>
  <si>
    <t>MD OD (Day 1-2)</t>
  </si>
  <si>
    <t>15 to 20 mg/kg</t>
  </si>
  <si>
    <t>(200mg): 0-6-12-24; (400mg): 18</t>
  </si>
  <si>
    <t>(200mg): MD TID (1 day), OD (1 day); (400mg): OD (1 day)</t>
  </si>
  <si>
    <t>(200mg): MD TID (Day 1), OD (Day 2); (400mg): OD (Day 2)</t>
  </si>
  <si>
    <t>Pravastatin</t>
  </si>
  <si>
    <t>Cimetidine-Midazolam-DDI, Midazolam</t>
  </si>
  <si>
    <t>Cimetidine-Midazolam-DDI</t>
  </si>
  <si>
    <t>Cimetidine-Verapamil-DDI, Verapamil</t>
  </si>
  <si>
    <t>Cimetidine-Verapamil-DDI</t>
  </si>
  <si>
    <t>Cimetidine-Alprazolam-DDI, Alprazolam</t>
  </si>
  <si>
    <t>Cimetidine-Alprazolam-DDI</t>
  </si>
  <si>
    <t>Cimetidine-Triazolam-DDI, Triazolam</t>
  </si>
  <si>
    <t>Cimetidine-Triazolam-DDI</t>
  </si>
  <si>
    <t>Cimetidine-Alfentanil-DDI, Alfentanil</t>
  </si>
  <si>
    <t>Cimetidine-Alfentanil-DDI</t>
  </si>
  <si>
    <t>Alprazolam + Cimetidine</t>
  </si>
  <si>
    <t>Everett 1991</t>
  </si>
  <si>
    <t>https://pubmed.ncbi.nlm.nih.gov/1680649/</t>
  </si>
  <si>
    <t>IV administration (urine)</t>
  </si>
  <si>
    <t>[14C]-pravastatin sodium</t>
  </si>
  <si>
    <t>IV administration (feces)</t>
  </si>
  <si>
    <t>PO administration (urine)</t>
  </si>
  <si>
    <t>[14C]pravastatin</t>
  </si>
  <si>
    <t>PO administration (feces)</t>
  </si>
  <si>
    <t>Pan 1993</t>
  </si>
  <si>
    <t>https://pubmed.ncbi.nlm.nih.gov/8219432/</t>
  </si>
  <si>
    <t>Young men</t>
  </si>
  <si>
    <t>Two 10-mg tablets</t>
  </si>
  <si>
    <t>Race: White/Black/Hispanic: 6/2/2</t>
  </si>
  <si>
    <t>Young women (OC group)</t>
  </si>
  <si>
    <t>Race: White/Black/Hispanic: 29/1/0</t>
  </si>
  <si>
    <t>Young women (TL group)</t>
  </si>
  <si>
    <t>Jacobson 2004</t>
  </si>
  <si>
    <t>https://pubmed.ncbi.nlm.nih.gov/15518608/</t>
  </si>
  <si>
    <t>Control (without Itraconazole)</t>
  </si>
  <si>
    <t>Number of study subjects not clear; maximum 32 subjects. Healthy noninstitutionalized subjects.</t>
  </si>
  <si>
    <t>Pravastatin with Itraconazole</t>
  </si>
  <si>
    <t>S24-T24-R29</t>
  </si>
  <si>
    <t>MD (once daily for 30 days)</t>
  </si>
  <si>
    <t>Niemi 2004</t>
  </si>
  <si>
    <t>https://pubmed.ncbi.nlm.nih.gov/15226675/</t>
  </si>
  <si>
    <t>11187GA subjects</t>
  </si>
  <si>
    <t>Pravachol 40 mg tablet, Bristol-Myers Squibb, New York, New York, USA)</t>
  </si>
  <si>
    <t>with water</t>
  </si>
  <si>
    <t>at least 1h</t>
  </si>
  <si>
    <t>Finish Caucasian</t>
  </si>
  <si>
    <t>white Finnish volunteers; 41 (24 females, 17 males) participated in this study (Table 1). Their mean +-SD age was 23.0+- 2.5 years (range 19–31 years), weight 64.8+- 12.0 kg (range 50–103 kg), and height 172 +-7.3 cm (range 154–185 cm). Two subjects were tobacco smokers. Five female subjects were using oral contraceptive steroids, but no subject was taking any other continuous medication.</t>
  </si>
  <si>
    <t>11187GG subjects</t>
  </si>
  <si>
    <t>521CC subjects</t>
  </si>
  <si>
    <t>521TC subjects</t>
  </si>
  <si>
    <t>521TT subjects</t>
  </si>
  <si>
    <t>Heterozygous carriers of *15B</t>
  </si>
  <si>
    <t>Non-carriers of *15B</t>
  </si>
  <si>
    <t>Heterozygous carriers of *17</t>
  </si>
  <si>
    <t>Fig. 1d</t>
  </si>
  <si>
    <t>Non-carriers of *17</t>
  </si>
  <si>
    <t>Pan 1990</t>
  </si>
  <si>
    <t>https://pubmed.ncbi.nlm.nih.gov/2125605/</t>
  </si>
  <si>
    <t>Pravastatin (GC/MS)</t>
  </si>
  <si>
    <t>MD OD (for 7 days)</t>
  </si>
  <si>
    <t>pravastatin sodium</t>
  </si>
  <si>
    <t>compressed tablets containing 20 mg of pravastatin sodium supplied by the Squibb Institute for Medical Research</t>
  </si>
  <si>
    <t>(Day 1-6): at least 1h; (Day 7): 4h after last PRA dose</t>
  </si>
  <si>
    <t xml:space="preserve">Subject fasted at least 1h after each pravastatin dose. Subjects fasted until 4h after the last pravastatin dose. </t>
  </si>
  <si>
    <t>USA: White/Hispanic/Black/Asian Indian: 15/5/2/1</t>
  </si>
  <si>
    <t>3 subjects withdrew from the study for personal reasons and were replaced. The statistical analyses were based on the data from the 20 subjects who completed the two-way crossover.</t>
  </si>
  <si>
    <t>Nishizato 2003</t>
  </si>
  <si>
    <t>https://pubmed.ncbi.nlm.nih.gov/12811365/</t>
  </si>
  <si>
    <t>*1b/*1b subjects</t>
  </si>
  <si>
    <t>Mevalotin; Sankyo Co Ltd, Tokyo, Japan</t>
  </si>
  <si>
    <t>The participants were required to remain in a supine position until 4 hours after dosing, then a standardized light lunch was served.</t>
  </si>
  <si>
    <t>23 healthy male volunteers (age, 21-40 years; weight, 52.4-97.8 kg, and each had a body mass index of between 18 and 30 kg/m2.)</t>
  </si>
  <si>
    <t>*1b/*15 subjects</t>
  </si>
  <si>
    <t>*15/*15 subjects</t>
  </si>
  <si>
    <t>Niemi 2006</t>
  </si>
  <si>
    <t>https://pubmed.ncbi.nlm.nih.gov/17047488/</t>
  </si>
  <si>
    <t>SLCO1B1*17 carriers</t>
  </si>
  <si>
    <t>same as Niemi 2004</t>
  </si>
  <si>
    <t>SLCO1B1*17 and ABCC2 c.1446C&gt;G noncarriers</t>
  </si>
  <si>
    <t xml:space="preserve"> ABCC2 c.1446C&gt;G carriers</t>
  </si>
  <si>
    <t>Bauer 2005</t>
  </si>
  <si>
    <t>https://pubmed.ncbi.nlm.nih.gov/15734167/</t>
  </si>
  <si>
    <t>healthy male subjects</t>
  </si>
  <si>
    <t>https://pubmed.ncbi.nlm.nih.gov/2116260/</t>
  </si>
  <si>
    <t>5 mg pravastatin twice daily</t>
  </si>
  <si>
    <t>S0-T12-R56</t>
  </si>
  <si>
    <t>MD BID (for 28 days)</t>
  </si>
  <si>
    <t>tablets (provided by The Squibb Institute for Medical Research (Princeton, N.J.))</t>
  </si>
  <si>
    <t>Pravastatin taken before morning and evening meals.The American Heart Association phase I diet (30% fat, P : S ratio of 0.8, and cholesterol content of &lt;=300 mg/day) was followed throughout the study. Dietary compliance was periodically monitored by use of a 2-day food recall method, and dietary consultation was provided, if needed.</t>
  </si>
  <si>
    <t>Patients with primary hypercholesterolaemia; otherwise healthy; 33 enrollred patients: AGE: 50 years (24-70 years); Two of 33 patients withdrew because of intolerance to cholestyramine</t>
  </si>
  <si>
    <t>10 mg pravastatin twice daily</t>
  </si>
  <si>
    <t>20 mg pravastatin twice daily</t>
  </si>
  <si>
    <t>Oo 1999</t>
  </si>
  <si>
    <t>https://link.springer.com/article/10.2165/00044011-199917030-00006</t>
  </si>
  <si>
    <t>Pravastatin + placebo</t>
  </si>
  <si>
    <t>S0-T24-R6</t>
  </si>
  <si>
    <t>MD OD (for 6 days)</t>
  </si>
  <si>
    <t>All study medications were administered orally with water, within 30 minutes after meals. Study participants were confined to the study site for both treatment periods, during which they followed a nutritionally balanced standardised 2400 kcal/day diet containing 30% of calories as fat.</t>
  </si>
  <si>
    <t>Patients with mild hypercholesterolemia; otherwise healthy</t>
  </si>
  <si>
    <t>Keskitalo 2009</t>
  </si>
  <si>
    <t>https://pubmed.ncbi.nlm.nih.gov/19694740/</t>
  </si>
  <si>
    <t>ABCB1 c.1236T/T-c.2677T/T-c.3435T/T</t>
  </si>
  <si>
    <t>Pravachol; Bristol-Myers Squibb, Epernon, France</t>
  </si>
  <si>
    <t>standardized warm meal was served 4 h after statin ingestion and a standardized light meal after 7 and 10 h</t>
  </si>
  <si>
    <t>White, Finland</t>
  </si>
  <si>
    <t>healthy; Each participant’s health was ascertained by medical history, physical examination and laboratory tests.None was on any continuous medication and none was a tobacco smoker. Use of other drugs was prohibited for 1 week and use of grapefruit products for 3 days before statin administration.</t>
  </si>
  <si>
    <t>Ho 2007</t>
  </si>
  <si>
    <t>https://pubmed.ncbi.nlm.nih.gov/17622941/</t>
  </si>
  <si>
    <t>Group C/C</t>
  </si>
  <si>
    <t>Bristol-Myers-Squibb, New York, USA</t>
  </si>
  <si>
    <t>TOTAL: 107 healthy, unrealted nonsmoking adult participants: AGE: 19-55 years, WEIGHT: 47.7-109 kg</t>
  </si>
  <si>
    <t>Group T/C</t>
  </si>
  <si>
    <t>Group T/T</t>
  </si>
  <si>
    <t>European-Americans</t>
  </si>
  <si>
    <t>m²</t>
  </si>
  <si>
    <t>USA: European-Americans</t>
  </si>
  <si>
    <t>European-American MEN (n=37): BSA: 1.96 m², WEIGHT: 77.3 kg, HEIGHT: 1.81 m; WOMEN (n=32): BSA: 1.70 m², WEIGHT: 63.3 kg, HEIGHT: 1.64 m; TOTAL: 107 healthy, unrealted nonsmoking adult participants: AGE: 19-55 years, WEIGHT: 47.7-109 kg</t>
  </si>
  <si>
    <t>African-Americans</t>
  </si>
  <si>
    <t>USA: African-Americans</t>
  </si>
  <si>
    <t>African-American MEN (n=19): BSA: 2.05 m², WEIGHT: 84.6 kg, HEIGHT: 1.81 m; WOMEN (n=19): BSA: 1.75 m², WEIGHT: 67 kg, HEIGHT: 1.65 m; TOTAL: 107 healthy, unrealted nonsmoking adult participants: AGE: 19-55 years, WEIGHT: 47.7-109 kg</t>
  </si>
  <si>
    <t>Escobar 2005</t>
  </si>
  <si>
    <t>https://pubmed.ncbi.nlm.nih.gov/24672127/</t>
  </si>
  <si>
    <t>Mexican subjects</t>
  </si>
  <si>
    <t>light lunch after PRA dosing</t>
  </si>
  <si>
    <t>Mexico: mainly mestizo origin</t>
  </si>
  <si>
    <t>Healthy adult volunteers. Eligible subjects were recruited from a typical middle-class neighborhood in northern Mexico City. This middle-class group consists mainly of people of mestizo origin (the ancestry of this group is ~60% Native American, ~38% white, and ~2% African) in Mexico City. WOMEN: Mean AGE: 33.6 (11.1) years, Mean WEIGHT: 56 (24.4) kg; MEN: Mean AGE: 29.1 (11.5) years, Mean WEIGHT: 67.6 (27.8) kg</t>
  </si>
  <si>
    <t>Almeida 2006</t>
  </si>
  <si>
    <t>https://pubmed.ncbi.nlm.nih.gov/16572920/</t>
  </si>
  <si>
    <t>Male subjects test formulation</t>
  </si>
  <si>
    <t>Pravastatin 40 mg tablet formulations, the test formulation manufactured by Grupo Tecnimede (batch 30630), and the Portuguese reference formulation (batch A330), obtained from a local pharmacy.</t>
  </si>
  <si>
    <t>No fluids were allowed from 1 h before until 4 h post dosing. Standard meals were given at appropriate times thereafter</t>
  </si>
  <si>
    <t>healthy subjects; TOTAL: 24 subjects: 11 females, 13 males; Mean AGE: 27,3 years (19-40), mean HEIGHT: 172 cm (162-192), mean WEIGHT: 66,24 kg (54,2-86)</t>
  </si>
  <si>
    <t>Male subjects reference formulation</t>
  </si>
  <si>
    <t>Female subjects test formulation</t>
  </si>
  <si>
    <t>Female subjects reference formulation</t>
  </si>
  <si>
    <t>Ogawa 2003</t>
  </si>
  <si>
    <t>https://pubmed.ncbi.nlm.nih.gov/14551181/</t>
  </si>
  <si>
    <t>Japanese subjects</t>
  </si>
  <si>
    <t>Mebarotin®</t>
  </si>
  <si>
    <t>Maeda 2006</t>
  </si>
  <si>
    <t>https://pubmed.ncbi.nlm.nih.gov/16678545/</t>
  </si>
  <si>
    <t>OATP1B1 *1a/*1a subjects</t>
  </si>
  <si>
    <t>Mevalotin tablet; Sankyo, Tokyo, Japan</t>
  </si>
  <si>
    <t>Healthy male Japanese volunteers. The participants were aged between 20 and 35 years. Each participant had a body weight of between 50 and 80 kg and a body mass index of between 17.6 and 26.4 kg/m2.</t>
  </si>
  <si>
    <t>OATP1B1 *1b/*1b subjects</t>
  </si>
  <si>
    <t>OATP1B1 *1a/*15 subjects</t>
  </si>
  <si>
    <t>OATP1B1 *1b/*15 subjects</t>
  </si>
  <si>
    <t>Deng 2008</t>
  </si>
  <si>
    <t>https://pubmed.ncbi.nlm.nih.gov/18408565/</t>
  </si>
  <si>
    <t>SLCO1B1∗1a/∗1a</t>
  </si>
  <si>
    <t>arith.Mean</t>
  </si>
  <si>
    <t>Healthy male participants according to their clinical laboratory test</t>
  </si>
  <si>
    <t>SLCO1B1∗15/∗15</t>
  </si>
  <si>
    <t>Mwinyi 2004</t>
  </si>
  <si>
    <t>https://pubmed.ncbi.nlm.nih.gov/15116054/</t>
  </si>
  <si>
    <t>Group 1 OATP-C *1a/*1a</t>
  </si>
  <si>
    <t>pravastatin (Bristol-Myers Squibb, New York, NY)</t>
  </si>
  <si>
    <t>Alcohol, coffee, tea, cola beverages, smoking, and drugs were not permitted during the study.</t>
  </si>
  <si>
    <t>White from the area of Berlin, Germany</t>
  </si>
  <si>
    <t>healthy, unrelated, white male subjects from the area Berlin</t>
  </si>
  <si>
    <t>Group 3 OATP-C *1a/*5</t>
  </si>
  <si>
    <t>Group 2 OATP-C *1a/*1b; *1b/*1b</t>
  </si>
  <si>
    <t>https://pubmed.ncbi.nlm.nih.gov/17015053/</t>
  </si>
  <si>
    <t>SLCO1B1 c.521CC</t>
  </si>
  <si>
    <t>40-mg tablet of Pravachol; Bristol-Myers Squibb, Epernon, France</t>
  </si>
  <si>
    <t>Dose to be taken at 8 AM</t>
  </si>
  <si>
    <t>The use of other drugs was prohibited for 1 week and the use of grapefruit products was prohibited for 3 days before administration of fluvastatin or pravastatin</t>
  </si>
  <si>
    <t>Finland: White</t>
  </si>
  <si>
    <t>SLCO1B1 c.521TC</t>
  </si>
  <si>
    <t>SLCO1B1 c.521TT</t>
  </si>
  <si>
    <t>Neuvonen 1998</t>
  </si>
  <si>
    <t>https://pubmed.ncbi.nlm.nih.gov/9542477/</t>
  </si>
  <si>
    <t>Pravastatin without Itraconzaole (placebo)</t>
  </si>
  <si>
    <t>Fig 3 (upper panel)</t>
  </si>
  <si>
    <t>Compartment: "Plasma" was changed to "Serum"</t>
  </si>
  <si>
    <t>40-mg Pravachol; Bristol-Myers Squibb, Bromma, Sweden</t>
  </si>
  <si>
    <t>Dose to be taken at 9:30 AM</t>
  </si>
  <si>
    <t>Standard meal to be taken 4 hours after the dosage</t>
  </si>
  <si>
    <t>Kantola 2000</t>
  </si>
  <si>
    <t>https://pubmed.ncbi.nlm.nih.gov/10952477/</t>
  </si>
  <si>
    <t>Pravastatin without Fluconazole (placebo)</t>
  </si>
  <si>
    <t>Fig. 1 (inset)</t>
  </si>
  <si>
    <t>one Pravachol 40-mg tablet, Bristol-Myers Squibb, Bromma, Sweden</t>
  </si>
  <si>
    <t>had a warm standard meal after 3h and a light standard meal after 7h; The volunteers were allowed to drink neither alcohol in the 24 h prior to or during the study days nor grapefruit juice 1 week prior to or during the study days.</t>
  </si>
  <si>
    <t>Pravastatin with Fluconazole</t>
  </si>
  <si>
    <t>Aberg 2006</t>
  </si>
  <si>
    <t>https://pubmed.ncbi.nlm.nih.gov/16514303/</t>
  </si>
  <si>
    <t>Pravastatin without Nelfinivir (placebo)</t>
  </si>
  <si>
    <t>0-24-48</t>
  </si>
  <si>
    <t>MD: OD (once daily: morning)</t>
  </si>
  <si>
    <t>14 of 18</t>
  </si>
  <si>
    <t>USA: 79% white, 7% Latino, 7% African-American, and 7% Asian/Pacific Islanders</t>
  </si>
  <si>
    <t>Healthy HIV-seronegative volunteers were recruited. 9 females of 18 volunteers, but 4 dropouts with unknown sex.</t>
  </si>
  <si>
    <t>https://pubmed.ncbi.nlm.nih.gov/21832990/</t>
  </si>
  <si>
    <t>Pravastatin alone (control)</t>
  </si>
  <si>
    <t>oral drug solution by dissolving 2.5 mg pravastatin in 500 ml of an injection solvent (Otsuka Pharmaceutical, Tokyo, Japan)</t>
  </si>
  <si>
    <t xml:space="preserve">final concentration of drug solution was 5 µg/ml for pravastatin; 33ug of cocktail (13.2 ml atorvastatin sol, 5 ml midazolam sol, 6.6 ml pravastatin sol) </t>
  </si>
  <si>
    <t>During the study phases, standardized meals were served to all subjects at scheduled times</t>
  </si>
  <si>
    <t>healthy volunteers, The subjects were not permitted to consume beverages containing grapefruit, orange, or apple juice from 7 days before admission to the clinic until the end of the study. The subjects were also not permitted to consume supplements containing St John’s wort or any drugs, starting at 2 weeks before admission and continuing to the end of the study. The subjects were not permitted to consume alcohol or caffeine-containing beverages or to smoke during their stay in the hospital.</t>
  </si>
  <si>
    <t>Pravastatin with Rifampicin</t>
  </si>
  <si>
    <t>Pan 1991</t>
  </si>
  <si>
    <t>https://pubmed.ncbi.nlm.nih.gov/1907839/</t>
  </si>
  <si>
    <t>Pravastatin 20 mg</t>
  </si>
  <si>
    <t>pravastatin as compressed tablets containing 20mg pravstatin sodium (Bristol-Myers Squibb Pharmaceutical Research Institute)</t>
  </si>
  <si>
    <t>USA: White: 15, Black: 1</t>
  </si>
  <si>
    <t>ABCB1 c.1236C/C-c.2677G/G-c.3435C/C</t>
  </si>
  <si>
    <t>Igel 2006</t>
  </si>
  <si>
    <t>https://pubmed.ncbi.nlm.nih.gov/16678544/</t>
  </si>
  <si>
    <t>0-(S24-T24-R20)</t>
  </si>
  <si>
    <t>MD: Once daily in the morning for 3 weeks</t>
  </si>
  <si>
    <t>Pravasin, 40-mg tablet; Bristol-Myers Squibb, Munich, Germany</t>
  </si>
  <si>
    <t>On day 21 Pravastatin was administered with 200 mL of tap water at 9 AM.</t>
  </si>
  <si>
    <t>On day 21 subjects arrived at the study facility between 7 AM and 8 AM after an overnight fast. They had been instructed to skip the pravastatin dose for that morning. The subjects continued fasting up to the 3-hour blood sample. A standard warm meal was served at 12 AM and a standard snack at 3 PM and 5 PM.</t>
  </si>
  <si>
    <t>Germany; White</t>
  </si>
  <si>
    <t>Variant</t>
  </si>
  <si>
    <t>healthy white volunteers constituting the SLCO1B1 variant haplotype</t>
  </si>
  <si>
    <t>Fukazawa 2003</t>
  </si>
  <si>
    <t>https://pubmed.ncbi.nlm.nih.gov/15025743/</t>
  </si>
  <si>
    <t>Water intake group</t>
  </si>
  <si>
    <t>Fig. 3 (upper pannel)</t>
  </si>
  <si>
    <t>Mevalotin® 10 mg tablet, Sankyo Co, Ltd, Tokyo, Japan</t>
  </si>
  <si>
    <t>GFJ intake group</t>
  </si>
  <si>
    <t>250ml GFJ ingested with study drug</t>
  </si>
  <si>
    <t>Koitabashi 2006</t>
  </si>
  <si>
    <t>https://pubmed.ncbi.nlm.nih.gov/16412477/</t>
  </si>
  <si>
    <t>PRV tablet (Sankyo Co. Ltd., Tokyo, Japan)</t>
  </si>
  <si>
    <t>The volume and schedule of fluid (OJ or water) intake were 300 ml 15 min before PRV tablet administration, 100 ml with the single PRV tablet, and 100 ml each 30, 60, 120, and 180 min after PRV administration (total volume 800 ml)</t>
  </si>
  <si>
    <t>Orange Juice</t>
  </si>
  <si>
    <t>OJ (Tropicana Orange Juice) that was 100% pure fruit juice made from a concentrate that had been previously reconstituted from a concentrate</t>
  </si>
  <si>
    <t>Liu 2018</t>
  </si>
  <si>
    <t>https://pubmed.ncbi.nlm.nih.gov/29786857/</t>
  </si>
  <si>
    <t>Pravastatin alone</t>
  </si>
  <si>
    <t>healthy female subjects of non-childbearing potential</t>
  </si>
  <si>
    <t>Ieiri 2014</t>
  </si>
  <si>
    <t>https://pubmed.ncbi.nlm.nih.gov/23381882/</t>
  </si>
  <si>
    <t>Control (without Ritonavir)</t>
  </si>
  <si>
    <t>2 mL (100 μg) of pravastatin (Wako, Osaka, Japan) solution (10 mg of pravastatin dissolved in 200 mL of PW(purified water))</t>
  </si>
  <si>
    <t>unrelated healthy volunteers</t>
  </si>
  <si>
    <t>Azie 1998</t>
  </si>
  <si>
    <t>https://pubmed.ncbi.nlm.nih.gov/9797793/</t>
  </si>
  <si>
    <t>Control (without Diltiazem)</t>
  </si>
  <si>
    <t>healthy volunteers; all volunteers were within 15% of ideal body weight; Subjects abstained from caffeine-containing beverages for 2 days before and throughout the study</t>
  </si>
  <si>
    <t>with Diltiazem</t>
  </si>
  <si>
    <t>Lutz 2018</t>
  </si>
  <si>
    <t>https://pubmed.ncbi.nlm.nih.gov/29569723/</t>
  </si>
  <si>
    <t>Cohort 1, Control</t>
  </si>
  <si>
    <t>USA: White (n=35,87.5%) and Hispanic or Latino</t>
  </si>
  <si>
    <t>Healthy males and nonpregnant, nonlactating female subjects; 50% male</t>
  </si>
  <si>
    <t>Cohort 2, Control</t>
  </si>
  <si>
    <t>Cohort 2, 2 mg Rifampicin</t>
  </si>
  <si>
    <t>Cohort 1, 10 mg Rifampicin</t>
  </si>
  <si>
    <t>Cohort 1, 75 mg Rifampicin</t>
  </si>
  <si>
    <t>Cohort 2, 600 mg Rifampicin</t>
  </si>
  <si>
    <t>Sugimoto 2001</t>
  </si>
  <si>
    <t>https://pubmed.ncbi.nlm.nih.gov/11753267/</t>
  </si>
  <si>
    <t>Control (without St John's Wort)</t>
  </si>
  <si>
    <t>two 10-mg Mevalotin tablets, Sankyo Co, Ltd, Tokyo, Japan</t>
  </si>
  <si>
    <t>Subjects were requested to abstain from grapefruit, grapefruit juice, herbal dietary supplements, and herbal tea during the study period. Caffeine-containing beverages, including coffee and green tea, were withheld from the night before the study day until the final blood sampling the next morning.</t>
  </si>
  <si>
    <t>healthy subjects; two subjects were smokers</t>
  </si>
  <si>
    <t>Kovarik 2002</t>
  </si>
  <si>
    <t>https://pubmed.ncbi.nlm.nih.gov/11831546/</t>
  </si>
  <si>
    <t>Control (without Everolimus)</t>
  </si>
  <si>
    <t>20 mg pravastatin (Pravasin, Bristol-Myers Squibb)</t>
  </si>
  <si>
    <t>After dosing, subjects continued to fast for 4 hours and received scheduled, standardized meals thereafter</t>
  </si>
  <si>
    <t>12 of 24</t>
  </si>
  <si>
    <t>healthy men; All 24 enrolled subjects completed the study. They were 34 ± 7 years of age (range: 24-49) and weighed 78 ± 9 kg (range: 64-94).</t>
  </si>
  <si>
    <t>Wu 2012</t>
  </si>
  <si>
    <t>https://pubmed.ncbi.nlm.nih.gov/22114872/</t>
  </si>
  <si>
    <t>Control (with Placebo)</t>
  </si>
  <si>
    <t>pravastatin (Mevalotin;Daiichi-Sankyo)</t>
  </si>
  <si>
    <t>They were given a standardized meal at 4 h after the intake of pravastatin and standardized light meals after 10 h.</t>
  </si>
  <si>
    <t>Chinese-Han</t>
  </si>
  <si>
    <t>healthy Chinese-Han male subjects</t>
  </si>
  <si>
    <t>Control (without Verapamil)</t>
  </si>
  <si>
    <t>on the morning of day 1</t>
  </si>
  <si>
    <t>Healthy noninstitutionalized subjects</t>
  </si>
  <si>
    <t>Pravastatin with Verapamil</t>
  </si>
  <si>
    <t>on the morning of day 5</t>
  </si>
  <si>
    <t>Control (without Mibefradil)</t>
  </si>
  <si>
    <t>MD OD for 7 days</t>
  </si>
  <si>
    <t>once daily in the morning</t>
  </si>
  <si>
    <t>Control (without Clarithromycin)</t>
  </si>
  <si>
    <t>Fig. 4A</t>
  </si>
  <si>
    <t>40 mg PRA once daily after breakfast</t>
  </si>
  <si>
    <t>Pravastatin with Clarithromycin</t>
  </si>
  <si>
    <t>MD OD for 8 days</t>
  </si>
  <si>
    <t>Yee 2019</t>
  </si>
  <si>
    <t>https://pubmed.ncbi.nlm.nih.gov/30982223/</t>
  </si>
  <si>
    <t>Control (without Cyclosporin)</t>
  </si>
  <si>
    <t>at least 10h + 1h</t>
  </si>
  <si>
    <t>40mg PRA one hour after placebo, which was given after fasting for at least 10h</t>
  </si>
  <si>
    <t>USA: White, self-reported Caucasians</t>
  </si>
  <si>
    <t>healthy volunteers; subjects should not be on any medications other than oral contraceptives, and not have any known allergies to pravastatin or CsA.</t>
  </si>
  <si>
    <t>Pravastatin with Cyclosporin</t>
  </si>
  <si>
    <t>Genotype TT (without Cyclosporin)</t>
  </si>
  <si>
    <t>Genotype TC (without Cyclosporin)</t>
  </si>
  <si>
    <t>Genotype CC (without Cyclosporin)</t>
  </si>
  <si>
    <t>Genotype TT (with Cyclosporin)</t>
  </si>
  <si>
    <t>Fig. 2b</t>
  </si>
  <si>
    <t>Genotype TC (with Cyclosporin)</t>
  </si>
  <si>
    <t>Genotype CC (with Cyclosporin)</t>
  </si>
  <si>
    <t>Becquemont 1999</t>
  </si>
  <si>
    <t>https://pubmed.ncbi.nlm.nih.gov/10226769/</t>
  </si>
  <si>
    <t>Control Day 1 (without Mibefradil)</t>
  </si>
  <si>
    <t>healthy volunteers. Compliance was excellent and no concomitant treatment was taken during the study period except oral contraceptives which were maintained during the study in 1 female subject.</t>
  </si>
  <si>
    <t>Becquemont 2007</t>
  </si>
  <si>
    <t>https://pubmed.ncbi.nlm.nih.gov/17301736/</t>
  </si>
  <si>
    <t>Control (without Amiodarone)</t>
  </si>
  <si>
    <t>pravastatin (Elisor(R), 40mg tablets, Bristol-Myers Squibb, France)</t>
  </si>
  <si>
    <t>France: White</t>
  </si>
  <si>
    <t>white occidental healthy volunteers; The body mass index of the volunteers had to be within the 19–28 kg/m2 range; smoking was allowed; Concomitant drug intake including oral contraceptives, as well as alcohol (430 g/day), grapefruit juice, and St John’s wort consumption were forbidden.</t>
  </si>
  <si>
    <t>with Amiodarone</t>
  </si>
  <si>
    <t>Mazzu 2000</t>
  </si>
  <si>
    <t>https://pubmed.ncbi.nlm.nih.gov/11061579/</t>
  </si>
  <si>
    <t>Fig 1B</t>
  </si>
  <si>
    <t>Source: "Fig 1B" was changed to "Fig 2B"; Compartment: "Plasm" was changed to "Serum"</t>
  </si>
  <si>
    <t>Dosing at 10 PM ± 30 min on Day 1</t>
  </si>
  <si>
    <t xml:space="preserve">Strenuous excercise and strong physical excertion were prohibited. Caffeine containing drinks and smoking for 4 hours is not allowed before and after adm of doses on Day 1 and day 10. </t>
  </si>
  <si>
    <t>USA: White: 4, Black:3, Hispanic: 11</t>
  </si>
  <si>
    <t>Pravastatin + Itraconazole</t>
  </si>
  <si>
    <t>Dosing at 10 PM ± 30 min on Day 10</t>
  </si>
  <si>
    <t>Lilja 1999</t>
  </si>
  <si>
    <t>https://pubmed.ncbi.nlm.nih.gov/10460065/</t>
  </si>
  <si>
    <t>Water</t>
  </si>
  <si>
    <t>two 20-mg Pravachol tablets, Bristol-Myers Squibb, Bromma, Sweden</t>
  </si>
  <si>
    <t>Subjects received 200 mL water 1⁄2 hour and 11⁄2 hours after drug intake.</t>
  </si>
  <si>
    <t>standardized warm meal was served 4 hours after drug intake and a standardized light meal 8 hours after drug intake. The subjects were not allowed to smoke tobacco or drink alcohol, coffee, tea, or cola during the study days.</t>
  </si>
  <si>
    <t>GFJ</t>
  </si>
  <si>
    <t>200 mL double-strength grapefruit juice (12 ounces [355 mL] Minute Maid frozen concentrated grapefruit juice, Coca Cola Foods, Houston, Texas) at 9 AM. Subjects received 200 mL doublestrength grapefruit juice 1⁄2 hour and 11⁄2 hours after drug intake.</t>
  </si>
  <si>
    <t>Pan 2000</t>
  </si>
  <si>
    <t>https://pubmed.ncbi.nlm.nih.gov/10709162/</t>
  </si>
  <si>
    <t>Pravastatin (without Fenofibrate)</t>
  </si>
  <si>
    <t>Tablet, Bristol-Myers Squibb Company (Princeton,NJ)</t>
  </si>
  <si>
    <t>Dosing after 30 min after the start of standard breakfast (about 5 min after completion of the meal)</t>
  </si>
  <si>
    <t>Healthy meal as defined by the American Heart Association. No grapefruit, grapefruit juice, or beverages containing alcohol or caffeine were allowed within 24 hours prior to dosing and during the confinement periods of the study (from the morning of day-1 until after collection of the scheduled last blood sample).</t>
  </si>
  <si>
    <t>Germany: Caucasian</t>
  </si>
  <si>
    <t>healthy volunteers; subject weights were within +/- 10% of the acceptable range based on height, sex, and body fram acc. to Metropolitan Life Insurance Company statistical bulletin</t>
  </si>
  <si>
    <t>Gustavson 2005</t>
  </si>
  <si>
    <t>https://pubmed.ncbi.nlm.nih.gov/16027406/</t>
  </si>
  <si>
    <t>MD: (Once daily for 5 days on the mornings)</t>
  </si>
  <si>
    <t>one 40-mg tablet qd</t>
  </si>
  <si>
    <t>administered 30min after starting breakfast</t>
  </si>
  <si>
    <t>breakfast; Subjects received a standardized diet for all meals during confinement, which provided approximately 30%of the daily calories fromfat. Subjects did not consume grapefruit, grapefruit products, alcohol, and/or caffeine during the study.</t>
  </si>
  <si>
    <t>Germany, all white</t>
  </si>
  <si>
    <t>healthy subjects; Twenty-three subjects completed the study. One subject withdrew from the study for personal reasons on study day 13. All of this subject’s safety data were included in the safety analyses, and his pharmacokinetic results were included in analyses for study days 5 and 6.</t>
  </si>
  <si>
    <t>Aquilante 2012</t>
  </si>
  <si>
    <t>https://pubmed.ncbi.nlm.nih.gov/22174437/</t>
  </si>
  <si>
    <t>Pravastatin alone Day 4 Group 1</t>
  </si>
  <si>
    <t>MD: (Once daily)</t>
  </si>
  <si>
    <t>overnight before day 4</t>
  </si>
  <si>
    <t>administration followed by an standard breakfast (600 kcal; 45% carbohydrates, 15% protein, and 40% fat). additional meals were provided 4, 9, and 24 hours after the morning doses of the study medications. All meals were caffeine free, and participants were asked to abstain from smoking during the 24-hour period. Participants were prohibited from consuming beverages containing alcohol or quinine 24 hours before the first intake of study medication until 24 hours after the last intake of trial medication in each session. Grapefruit and grapefruit juice were prohibited between 7 days before the first intake of study medication until 24 hours after the last intake of study medication.</t>
  </si>
  <si>
    <t>9 of 28</t>
  </si>
  <si>
    <t>USA: White: 8, African American: 1, Ethnicity Hispanic: 1)</t>
  </si>
  <si>
    <t>healthy HIV-1/HIV-2 seronegative participants. Participants were excluded from the study for any of the following: body mass index &lt; 18 kg/m2 or &gt; 30 kg/m2; weight &lt; 50 kg; or current or past history of cardiovascular, hepatic, renal, metabolic, gastrointestinal, hematologic, neurologic, psychiatric, respiratory, inflammatory, skin, immune, or infectious diseases</t>
  </si>
  <si>
    <t>Pravastatin alone Day 4 Group 2</t>
  </si>
  <si>
    <t>12 of 28</t>
  </si>
  <si>
    <t>USA: White: 11, African American: 1, Ethnicity Hispanic: 3)</t>
  </si>
  <si>
    <t>Pravastatin alone Day 4 Group 3</t>
  </si>
  <si>
    <t>7 of 28</t>
  </si>
  <si>
    <t>USA: White: 6, Asian: 1, Ethnicity Hispanic: 1)</t>
  </si>
  <si>
    <t>Van Luin 2010</t>
  </si>
  <si>
    <t>https://pubmed.ncbi.nlm.nih.gov/20395869/</t>
  </si>
  <si>
    <t>Pravastatin (without Raltegravir)</t>
  </si>
  <si>
    <t>MD: Once daily for 4 days</t>
  </si>
  <si>
    <t>On the days of pharmacokinetic sampling pravastatin was taken on an empty stomach, followed by a standardized breakfast at 2 hours post dosing.</t>
  </si>
  <si>
    <t>The Netherlands; White: 22, Hispanic: 2</t>
  </si>
  <si>
    <t>Derks 2010</t>
  </si>
  <si>
    <t>https://pubmed.ncbi.nlm.nih.gov/20489031/</t>
  </si>
  <si>
    <t>Pravastatin (without Dalcetrapib)</t>
  </si>
  <si>
    <t>MD: OD (once daily for 8 days)</t>
  </si>
  <si>
    <t>40 mg tablets</t>
  </si>
  <si>
    <t>purchased by Roche and packaged and labeled per participant by Guy’s Drug Research Unit (London, UK)</t>
  </si>
  <si>
    <t>standardized light breakfast 15min before administration</t>
  </si>
  <si>
    <t>30 (see comment population)</t>
  </si>
  <si>
    <t>White: 26(87%), Black: 3(10%), Hispanic: 1(3%)</t>
  </si>
  <si>
    <t>healthy participants; Full courses of statin and dalcetrapib treatments were completed by 28 of 30 subjects in the pravastatin study; In the pravastatin study, 1 subject received dalcetrapib for 7 days, and 1 completed the dalcetrapib plus pravastatin treatment phase but withdrew after 2 days of pravastatin alone.</t>
  </si>
  <si>
    <t>Park 2002</t>
  </si>
  <si>
    <t>https://pubmed.ncbi.nlm.nih.gov/12395976/</t>
  </si>
  <si>
    <t>healthy individuals</t>
  </si>
  <si>
    <t>0,5</t>
  </si>
  <si>
    <t>breakfast was allowed 30min after drug intake</t>
  </si>
  <si>
    <t>7 (+ 1 male = 60 years)</t>
  </si>
  <si>
    <t>The control group consisted of 8 healthy volunteers (males; age: 20 – 35 years and 1 man of 60 years with normal body weight)</t>
  </si>
  <si>
    <t>Kyrklund 2003</t>
  </si>
  <si>
    <t>https://pubmed.ncbi.nlm.nih.gov/12811363/</t>
  </si>
  <si>
    <t>with Placebo</t>
  </si>
  <si>
    <t>40 mg tablet of Pravachol; Bristol-Myers Squibb, New York, NY</t>
  </si>
  <si>
    <t>Alcohol and strenuous exercise were not allowed for 2 days before the study days, and grapefruit juice and any drugs were not allowed for 2 weeks before the study days. Standard meal was served 3 and 7 h after the adm of Pravastatin</t>
  </si>
  <si>
    <t>Healthy, non smoking volunteers</t>
  </si>
  <si>
    <t>with Gemfibrozil</t>
  </si>
  <si>
    <t>Kyrklund 2004</t>
  </si>
  <si>
    <t>https://pubmed.ncbi.nlm.nih.gov/14748817/</t>
  </si>
  <si>
    <t>single Pravachol 40 mg tablet, Bristol-Myers Squibb, New York, NY</t>
  </si>
  <si>
    <t>Alcohol or strenuous exercise was not allowed for two days and subjects didn’t ingest grapefruit juice or other drugs for two weeks before test days. Standard meal was served 3 and 7 h after the adm of Pravastatin</t>
  </si>
  <si>
    <t>with Rifampicin (MD 600 mg)</t>
  </si>
  <si>
    <t>Deng 2009</t>
  </si>
  <si>
    <t>https://pubmed.ncbi.nlm.nih.gov/19695392/</t>
  </si>
  <si>
    <t>1 tablet; Sino-American Shanghai Squibb Pharmaceuticals Ltd., Shanghai, People's Republic of China</t>
  </si>
  <si>
    <t>&gt;= 12 (overnight fast)</t>
  </si>
  <si>
    <t>2 / 4</t>
  </si>
  <si>
    <t>No food was allowed until at least 4 hours after dosing; water was allowed as desired except for 1 hour before and 1 hour after drug administration. Standardized meals were given 2 hours after drug administration in both phases of the study. Smoking and use of alcohol and other drugs before study enrollment were recorded using a structured questionnaire. No smoking or drinking was permitted during the study.</t>
  </si>
  <si>
    <t>Chinese</t>
  </si>
  <si>
    <t>The health status of each volunteer was determined through a medical history, physical examination, routine blood and urinary tests, and electrocardiography. Subjects were not allowed to smoke or to consume coffee or alcohol, and they had to abstain from use of any drugs for at least 1 week before study entry and until the study was completed.</t>
  </si>
  <si>
    <t>with Rifampicin (SD 600 mg)</t>
  </si>
  <si>
    <t>Singhvi 1990</t>
  </si>
  <si>
    <t>https://pubmed.ncbi.nlm.nih.gov/2106337/</t>
  </si>
  <si>
    <t>intravenous 9.9 mg</t>
  </si>
  <si>
    <t>healthy subjects; Pravastatin was well tolerated by all subjects. There were no adverse effects and no significant changes attributable to the drug were noted on physical, electrocardiographic, or clinical laboratory examination.</t>
  </si>
  <si>
    <t>oral 19.2 mg</t>
  </si>
  <si>
    <t>oral solution [14C]-pravastatin sodium</t>
  </si>
  <si>
    <t>100 µCi</t>
  </si>
  <si>
    <t>intravenous 9.9 mg (urine)</t>
  </si>
  <si>
    <t>oral 19.2 mg (urine)</t>
  </si>
  <si>
    <t>203.7</t>
  </si>
  <si>
    <t>126.4</t>
  </si>
  <si>
    <t>93.8</t>
  </si>
  <si>
    <t>60.6</t>
  </si>
  <si>
    <t>102.7</t>
  </si>
  <si>
    <t>69.1</t>
  </si>
  <si>
    <t>45.6</t>
  </si>
  <si>
    <t>34.3</t>
  </si>
  <si>
    <t>140.1</t>
  </si>
  <si>
    <t>39.3</t>
  </si>
  <si>
    <t>51.9</t>
  </si>
  <si>
    <t>19.0</t>
  </si>
  <si>
    <t>184.7</t>
  </si>
  <si>
    <t>105.0</t>
  </si>
  <si>
    <t>84.4</t>
  </si>
  <si>
    <t>56.6</t>
  </si>
  <si>
    <t>89.5</t>
  </si>
  <si>
    <t>64.0</t>
  </si>
  <si>
    <t>40.3</t>
  </si>
  <si>
    <t>28,9</t>
  </si>
  <si>
    <t>207.8</t>
  </si>
  <si>
    <t>119.3</t>
  </si>
  <si>
    <t>91.9</t>
  </si>
  <si>
    <t>107.7</t>
  </si>
  <si>
    <t>77.4</t>
  </si>
  <si>
    <t>48.4</t>
  </si>
  <si>
    <t>38.7</t>
  </si>
  <si>
    <t>246.4</t>
  </si>
  <si>
    <t>72.5</t>
  </si>
  <si>
    <t>120.6</t>
  </si>
  <si>
    <t>48.2</t>
  </si>
  <si>
    <t>107.3</t>
  </si>
  <si>
    <t>78.9</t>
  </si>
  <si>
    <t>47.3</t>
  </si>
  <si>
    <t>37.0</t>
  </si>
  <si>
    <t>Cmax data from another paper: Escobar 2005, table II</t>
  </si>
  <si>
    <t>113.4</t>
  </si>
  <si>
    <t>79.4</t>
  </si>
  <si>
    <t>50.0</t>
  </si>
  <si>
    <t>37.4</t>
  </si>
  <si>
    <t>36.8</t>
  </si>
  <si>
    <t>4.3</t>
  </si>
  <si>
    <t>16.0</t>
  </si>
  <si>
    <t>Initial PRA dose (week 0): AUC: 15,5 +/- 2,5, Cmax: 4,9 +/- 0,8</t>
  </si>
  <si>
    <t>Initial PRA dose (week 0): 31,3 +/- 4,8, Cmax: 11,6 +/- 2</t>
  </si>
  <si>
    <t>Initial PRA dose (week 0): 60,2 +/- 8, Cmax: 26,1 +/- 5,6</t>
  </si>
  <si>
    <t>estimated marginal mean</t>
  </si>
  <si>
    <t>32,6-70,2</t>
  </si>
  <si>
    <t>15-32,6</t>
  </si>
  <si>
    <t>AUC(0-t): 47,5 (32.4, 69.6)</t>
  </si>
  <si>
    <t>2,4</t>
  </si>
  <si>
    <t>102.44</t>
  </si>
  <si>
    <t>56.06</t>
  </si>
  <si>
    <t>(Normalised dose/weight): AUC(inf): 335.73 +/- 163.98, Cmax: 183.4 +/- 92.34; AUC(last): 330.98 +/- 162.43</t>
  </si>
  <si>
    <t>102.49</t>
  </si>
  <si>
    <t>46.34</t>
  </si>
  <si>
    <t>(Normalised dose/weight): AUC(inf): 348.05 +/- 158.56, Cmax: 185.39 +/- 89.18; AUC(last): 342.94 +/- 158.66</t>
  </si>
  <si>
    <t>155.43</t>
  </si>
  <si>
    <t>58.25</t>
  </si>
  <si>
    <t>(Normalised dose/weight): AUC(inf): 401.67 +/- 143.42, Cmax: 227.04 +/- 82.95; AUC(last): 398.33 +/- 144.94</t>
  </si>
  <si>
    <t>148.37</t>
  </si>
  <si>
    <t>50.74</t>
  </si>
  <si>
    <t>(Normalised dose/weight): AUC(inf): 365.30 +/- 90.55, Cmax: 217.61 +/- 75.44; AUC(last): 362.90 +/- 91.04</t>
  </si>
  <si>
    <t>AUC = AUC(0-t)/dose, area under the plasma concentration-time curve from time 0 to t hours normalized by dose in each phase; CL: Renal clearance in relation to plasma concentration</t>
  </si>
  <si>
    <t>AUC(0-t): 51.2 (34.9, 75.0); AUC(0-inf): 51.7 (35.2, 75.9); Cmax: (16.3, 35.3)</t>
  </si>
  <si>
    <t>CL_R: renal clearance</t>
  </si>
  <si>
    <t>AUC(0-24): 37,2(25,6, 54); AUC(0-inf): 40(28,1, 57), Cmax: 13,3(8,2, 21,3), CL/F: 287(140, 434)</t>
  </si>
  <si>
    <t>AUC(0-24): 37,1(29,3, 46,8); AUC(0-inf): 39,9(31,4, 50,5), Cmax: 11,6(9,3, 14,5), CL/F: 264(199, 328)</t>
  </si>
  <si>
    <t>AUC(0-t): 15(63,3)</t>
  </si>
  <si>
    <t>Table II: (Control): AUC: 2,128-7,330; Cmax: 3-10</t>
  </si>
  <si>
    <t>Table II: (Diltiazem): AUC: 6,360-29,834; Cmax: 14-43</t>
  </si>
  <si>
    <t>Values from Table 1 = acc. to Table S3 = Pravastatin Pravastatin plus 3'alpha-hydroxy pravastatin); PRA only (Table S3): AUC_last: 61.8 +/- 64.6; Cmax: 39.2 +/- 53.1</t>
  </si>
  <si>
    <t>Values from Table 1 = acc. to Table S3 = Pravastatin Pravastatin plus 3'alpha-hydroxy pravastatin); PRA only (Table S3): AUC_last: 169 +/- 126; Cmax: 122 +/- 112</t>
  </si>
  <si>
    <t>Values from Table 1 = acc. to Table S3 = Pravastatin Pravastatin plus 3'alpha-hydroxy pravastatin); PRA only (Table S3): AUC_last: 43.3 +/- 14.7; Cmax: 22 +/- 9.3</t>
  </si>
  <si>
    <t>Values from Table 1 = acc. to Table S3 = Pravastatin Pravastatin plus 3'alpha-hydroxy pravastatin); PRA only (Table S3): AUC_last: 48 +/- 23.2; Cmax: 31.4 +/- 19</t>
  </si>
  <si>
    <t>Values from Table 1 = acc. to Table S3 = Pravastatin Pravastatin plus 3'alpha-hydroxy pravastatin); PRA only (Table S3): AUC_last: 154 +/- 147; Cmax: 111 +/- 126</t>
  </si>
  <si>
    <t>Values from Table 1 = acc. to Table S3 = Pravastatin Pravastatin plus 3'alpha-hydroxy pravastatin); PRA only (Table S3): AUC_last: 187 +/- 175; Cmax: 136 +/- 158</t>
  </si>
  <si>
    <t>Values from Table 1 = acc. to Table S3 = Pravastatin Pravastatin plus 3'alpha-hydroxy pravastatin); PRA only (Table S3): AUC_last: 131 +/- 57.9; Cmax: 99.5 +/- 52.3</t>
  </si>
  <si>
    <t>Values from Table 1 = acc. to Table S3 = Pravastatin Pravastatin plus 3'alpha-hydroxy pravastatin); PRA only (Table S3): AUC_last: 212 +/- 89.8; Cmax: 143 +/- 87.6</t>
  </si>
  <si>
    <t>AUC(0-inf): 170(117-395); Cmax: 91(72-200)</t>
  </si>
  <si>
    <t>% CV</t>
  </si>
  <si>
    <t>AUC(0-tn)=48,4 (59,5) : Geo mean (%CV)</t>
  </si>
  <si>
    <t>AUC(0-tn)=75,4 (61,6) : Geo mean (%CV)</t>
  </si>
  <si>
    <t>AUC(0-24): 111,7 +/- 68,1</t>
  </si>
  <si>
    <t>AUC(0-24): 102,8 +/- 49,6(49-193)</t>
  </si>
  <si>
    <t>(n=28); weight-adjusted CL/F</t>
  </si>
  <si>
    <t>95% CI for Geom.Mean: AUC(0-24): 127-194, Cmax: 45.1-75.6, CL/F: 206-315</t>
  </si>
  <si>
    <t>Cmax: Median = 68,5, Range = 1.0-2.5; AUC(0-inf): Median  =126.0, Range = 54.0-428.0); AUC (0-24): Mean +/- SD = 157.5 +/- 121.9, Median = 119.2, Range = 49.4-388.7</t>
  </si>
  <si>
    <t>AUC(0-24) =138,7 ±  67,6 (Arith mean± SD) (ng*h/ml); CL = CL_renal(0-24)</t>
  </si>
  <si>
    <t>AUC(0-24) =279,8 ±  189,5 (Arith mean± SD) (ng*h/ml); CL = CL_renal(0-24)</t>
  </si>
  <si>
    <t>Parameter CL is renal clearance from 0-12 h; AUC(0-12) =141 ±  99,6 (Arith mean± SD) (ng*h/ml)</t>
  </si>
  <si>
    <t>Parameter CL is renal clearance from 0-12 h; AUC(0-12) =97,5 ±  79,5 (Arith mean± SD) (ng*h/ml)</t>
  </si>
  <si>
    <t>AUC(0-12): 259(133,4)</t>
  </si>
  <si>
    <t>AUC(0-12): 604,8(73,3)</t>
  </si>
  <si>
    <t>IV dose: Renal clearance: 6,3 +/- 1,0 (mL/min/kg)</t>
  </si>
  <si>
    <t>47% excreted in Urine after 48h</t>
  </si>
  <si>
    <t>8% excreted in Urine after 48h</t>
  </si>
  <si>
    <t>Concentration unit displayed in figure: ng/mL --&gt; seems too high and is inconsitent with reported Cmax (9.5 ng/mL); here, concentration unit ng/L was assumed for the figure</t>
  </si>
  <si>
    <t>missing timepoints: 0, 12, 24</t>
  </si>
  <si>
    <t>pg/ml</t>
  </si>
  <si>
    <t>VAR not able to identify, therefore left empty.</t>
  </si>
  <si>
    <t>note: value was not clearly to be identified in Fig.2a</t>
  </si>
  <si>
    <t>missing timepoints: 0, 48</t>
  </si>
  <si>
    <t>missing timepoints: 0, 0.5, 1.5, 6, 10, 24; Additional timepoints that are not mentioned in paper: 3,12, 16</t>
  </si>
  <si>
    <t>missing timepoint: 12, 24</t>
  </si>
  <si>
    <t>missing timepoint: 0h</t>
  </si>
  <si>
    <t>missing timepoint: 274h</t>
  </si>
  <si>
    <t>additional timepoint that was not mentioned in paper: 1,5</t>
  </si>
  <si>
    <t>Missing timpepoint: 24h</t>
  </si>
  <si>
    <t>LLOQ Pravastatin Acid</t>
  </si>
  <si>
    <t>Cyclosporin</t>
  </si>
  <si>
    <t>Amiodarone</t>
  </si>
  <si>
    <t>Gemfibrozil</t>
  </si>
  <si>
    <t>% Change</t>
  </si>
  <si>
    <t>MD OD (29 days)</t>
  </si>
  <si>
    <t>MD OD (Day 2-30)</t>
  </si>
  <si>
    <t>Dosing at 7:30 am for 4 days</t>
  </si>
  <si>
    <t>0,5-2,7</t>
  </si>
  <si>
    <t>Relative to control (range)</t>
  </si>
  <si>
    <t>0,3-2,8</t>
  </si>
  <si>
    <t>400 / 200</t>
  </si>
  <si>
    <t>MD, Day1: 400mg, Day 2-4: 200mg</t>
  </si>
  <si>
    <t>Diflucan, Pfizer Inc., N.Y.</t>
  </si>
  <si>
    <t>AUCR was calculated by using these values: AUC(0-t)/dose, area under the plasma concentration-time curve from time 0 to t hours normalized by dose in each phase.</t>
  </si>
  <si>
    <t>Itrizole 1% solution</t>
  </si>
  <si>
    <t>1h before oral solution</t>
  </si>
  <si>
    <t>four 150mg Rifadin capsules</t>
  </si>
  <si>
    <t>at the same time of oral solution</t>
  </si>
  <si>
    <t>S0-T12-R42</t>
  </si>
  <si>
    <t>MD: BID for 2 weeks</t>
  </si>
  <si>
    <t>2 weeks of 120 mg diltiazem twice a day</t>
  </si>
  <si>
    <t>Cardizem SR</t>
  </si>
  <si>
    <t>geom mean</t>
  </si>
  <si>
    <t>(0,716; 0,970)</t>
  </si>
  <si>
    <t>90%CI</t>
  </si>
  <si>
    <t>(0,690; 1,063)</t>
  </si>
  <si>
    <t>Acc. to Table 2: RIF was given q.d. from DAY 9 to DAY 26 (RIF 10mg and 2mg) and DAY 27 to DAY 44 (RIF 75mg and 600mg)</t>
  </si>
  <si>
    <t>(0,713; 0,926)</t>
  </si>
  <si>
    <t>(0,660; 0,939)</t>
  </si>
  <si>
    <t>(0,350; 0,505)</t>
  </si>
  <si>
    <t>(0,325; 0,511)</t>
  </si>
  <si>
    <t>(0,333; 0,521)</t>
  </si>
  <si>
    <t>(0,361; 0,621)</t>
  </si>
  <si>
    <t>+31</t>
  </si>
  <si>
    <t>%Change</t>
  </si>
  <si>
    <t>+42</t>
  </si>
  <si>
    <t>AUCRVar and CmaxR Var taken from %Change (Table 1)</t>
  </si>
  <si>
    <t>120 IR / 480 ER</t>
  </si>
  <si>
    <t>0-12-36-60</t>
  </si>
  <si>
    <t>MD: Day 1: 120mg IR in the morning, Day 2-4: 480mg ER in the evening</t>
  </si>
  <si>
    <t>120mg immediate-released (IR), 480mg extended-released (ER)</t>
  </si>
  <si>
    <t>+110</t>
  </si>
  <si>
    <t>+128</t>
  </si>
  <si>
    <t>AUCRVar and CmaxR Var taken from %Change (Table 4)</t>
  </si>
  <si>
    <t>S0-T12-R18</t>
  </si>
  <si>
    <t>MD BID (9 days)</t>
  </si>
  <si>
    <t>MD: bid for 9 days</t>
  </si>
  <si>
    <t>AUCR &amp; CmaxR: (PRA + CsA) / (PRA + Placebo)</t>
  </si>
  <si>
    <t>0-10</t>
  </si>
  <si>
    <t>MD: Day 1 evening: 100mg, Day 2 morning: 100mg</t>
  </si>
  <si>
    <t>fasted at least for 10h for dosing at Day 2</t>
  </si>
  <si>
    <t>86% (63-118%)</t>
  </si>
  <si>
    <t>72% (47-109%)</t>
  </si>
  <si>
    <t>AUCRVar and CmaxR Var taken from Point Estimates (Table 1)</t>
  </si>
  <si>
    <t>MD: OD (4 days)</t>
  </si>
  <si>
    <t>amiodarone (Cordarone(R), 200 mg tablets, Sanofi-Aventis, France)</t>
  </si>
  <si>
    <t>Geom LS means</t>
  </si>
  <si>
    <t>1,10 -2,06</t>
  </si>
  <si>
    <t>0,86 - 1,79</t>
  </si>
  <si>
    <t>AUC(0-tn): AUCR: 1,56 (Geom LS means); AUCR Var: 1,18-2,06 (90% CI)</t>
  </si>
  <si>
    <t>S0-T24-R5</t>
  </si>
  <si>
    <t>MD: OD Day 6-10</t>
  </si>
  <si>
    <t>Dosing of ITZ at 6PM  ± 30 min</t>
  </si>
  <si>
    <t>Approx Avg</t>
  </si>
  <si>
    <t>Cmax(mg/L) of Gemfibrozil: 32+/- 8.5; AUC(1-25)(mg*h/L): 209+/- 97 [arith mean+/- SD]; Difference between phases: AUC(0-inf): 141.6 (12.6 to 270.6) [mean and 95%CI]; AUC(0-24): 141,1 (12,4 to 269,9) [mean and 95%CI]; Cmax: 53.7 (–12.1 to 119.6) [mean and 95%CI]</t>
  </si>
  <si>
    <t>S0-T12-R6</t>
  </si>
  <si>
    <t>MD: BID Day1-3</t>
  </si>
  <si>
    <t>one 600-mg tablet of Lopid; Parke-Davis, Freiburg, Germany</t>
  </si>
  <si>
    <t>Dosing of Gemfibrozil at 8 AM and 8 PM</t>
  </si>
  <si>
    <t>overnight fast on Day 3. At 8AM: gemfibrozil was given; at 9AM: pravastatin was given; 3h after pravastatin administration standard meal was given.</t>
  </si>
  <si>
    <t>Difference between phases: AUC(0-inf): -51.9–-0.4 [95%CI]; AUC(0-12): (-51,7 to -0,4) [95%CI]; Cmax: -24.9–5.1 [95%CI]</t>
  </si>
  <si>
    <t>MD: OD Day 1-5</t>
  </si>
  <si>
    <t>Rifarm, Pharmacal, Helsinki, Finland</t>
  </si>
  <si>
    <t>Dosing at 4 PM daily for 5 days</t>
  </si>
  <si>
    <t>Pravastatin, Pravastatin-Itraconazole-DDI</t>
  </si>
  <si>
    <t>Pravastatin-Itraconazole-DDI</t>
  </si>
  <si>
    <t>Pravastatin, Pravastatin-Fluconazole-DDI</t>
  </si>
  <si>
    <t>Pravastatin, Pravastatin-Nelfinavir-DDI</t>
  </si>
  <si>
    <t>Pravastatin, Pravastatin-Itraconazole-DDI, Pravastatin-Rifampicin-DDI</t>
  </si>
  <si>
    <t>Pravastatin-Rifampicin-DDI</t>
  </si>
  <si>
    <t>Pravastatin, Pravastatin-Diltiazem-DDI</t>
  </si>
  <si>
    <t>Pravastatin-Diltiazem-DDI</t>
  </si>
  <si>
    <t>Pravastatin, Pravastatin-Rifampicin-DDI</t>
  </si>
  <si>
    <t>Pravastatin, Pravastatin-Verapamil-DDI</t>
  </si>
  <si>
    <t>Pravastatin-Verapamil-DDI</t>
  </si>
  <si>
    <t>Pravastatin, Pravastatin-Clarithromycin-DDI</t>
  </si>
  <si>
    <t>Pravastatin-Clarithromycin-DDI</t>
  </si>
  <si>
    <t>Pravastatin, Pravastatin-Cyclosporin-DDI</t>
  </si>
  <si>
    <t>Pravastatin-Cyclosporin-DDI</t>
  </si>
  <si>
    <t>Pravastatin, Pravastatin-Amiodarone-DDI</t>
  </si>
  <si>
    <t>Pravastatin-Amiodarone-DDI</t>
  </si>
  <si>
    <t>Pravastatin, Pravastatin-Gemfibrozil-DDI</t>
  </si>
  <si>
    <t>Pravastatin-Gemfibrozil-DDI</t>
  </si>
  <si>
    <t>&lt;0.5</t>
  </si>
  <si>
    <t>&lt;0.2</t>
  </si>
  <si>
    <t>&lt;1.88</t>
  </si>
  <si>
    <t>&lt;3</t>
  </si>
  <si>
    <t>&lt;5</t>
  </si>
  <si>
    <t>&lt;0.25</t>
  </si>
  <si>
    <t>Reported concentration values are normalized to a 10 mg dose; the concentration values listed here are converted to the administered 60 mg dose (i.e. absolute concentration values)</t>
  </si>
  <si>
    <t>Zhu 2003</t>
  </si>
  <si>
    <t>https://pubmed.ncbi.nlm.nih.gov/12450532/</t>
  </si>
  <si>
    <t>Healthy volunteers</t>
  </si>
  <si>
    <t>Hulskotte 2003</t>
  </si>
  <si>
    <t>https://pubmed.ncbi.nlm.nih.gov/23529734/</t>
  </si>
  <si>
    <t>volunteers received a single dose of pravastatin (40 mg) following breakfast</t>
  </si>
  <si>
    <t>USA: 8 White, 2 African American (1 subject was discontinued)</t>
  </si>
  <si>
    <t>Yasui-Furukori 2004</t>
  </si>
  <si>
    <t>Omeprazole + Fluvoxamine (EM)</t>
  </si>
  <si>
    <t>Omeprazole</t>
  </si>
  <si>
    <t>EM</t>
  </si>
  <si>
    <t>Omeprazole + Fluvoxamine (PM)</t>
  </si>
  <si>
    <t>PM</t>
  </si>
  <si>
    <t>Cho 2002</t>
  </si>
  <si>
    <t>Omeprazole + Moclobemide (EM)</t>
  </si>
  <si>
    <t>Moclobemide</t>
  </si>
  <si>
    <t>Omeprazole + Moclobemide (PM)</t>
  </si>
  <si>
    <t>Yao 2003</t>
  </si>
  <si>
    <t>S-Mephenytoine + Fluvoxamine</t>
  </si>
  <si>
    <t>S-Mephenytoine</t>
  </si>
  <si>
    <t>Yu 2001</t>
  </si>
  <si>
    <t>Moclobemide + Omeprazole</t>
  </si>
  <si>
    <t>Granfors 2005</t>
  </si>
  <si>
    <t>Tizanidine + Ethinylestradiol</t>
  </si>
  <si>
    <t>Tizanidine</t>
  </si>
  <si>
    <t>Ethinylestradiol</t>
  </si>
  <si>
    <t>Jeppesen 1996</t>
  </si>
  <si>
    <t>Caffeine + Fluvoxamine</t>
  </si>
  <si>
    <t>Culm-Merdek 2005</t>
  </si>
  <si>
    <t>Granfors 2004</t>
  </si>
  <si>
    <t>Tizanidine + Fluvoxamine</t>
  </si>
  <si>
    <t>Joeres 1987</t>
  </si>
  <si>
    <t>Caffeine + Mexiletine</t>
  </si>
  <si>
    <t>Mexiletine</t>
  </si>
  <si>
    <t>Momo 2010</t>
  </si>
  <si>
    <t>Tizanidine + Mexiletine</t>
  </si>
  <si>
    <t>Kusumoto 2001</t>
  </si>
  <si>
    <t>Mexiletine + Fluvoxamine</t>
  </si>
  <si>
    <t>Balogh 1995</t>
  </si>
  <si>
    <t>Caffeine + Ethinylestradiol</t>
  </si>
  <si>
    <t>SD (assuming 12h after 10th RIF nightly dose)</t>
  </si>
  <si>
    <t>SD (assuming 12h after 28th RIF nightly dose)</t>
  </si>
  <si>
    <t>SD (assuming 12h after 12th RIF nightly dose)</t>
  </si>
  <si>
    <t>SD (assuming 12h after 30th RIF nightly dose)</t>
  </si>
  <si>
    <t>0.730-0.810</t>
  </si>
  <si>
    <t>0.359-0.441</t>
  </si>
  <si>
    <t>0.0795-0.1055</t>
  </si>
  <si>
    <t>0.0695-0.1061</t>
  </si>
  <si>
    <t>0.738-0.846</t>
  </si>
  <si>
    <t>0.460-0.579</t>
  </si>
  <si>
    <t>0.130-0.171</t>
  </si>
  <si>
    <t>0.112-0.172</t>
  </si>
  <si>
    <t>https://pubmed.ncbi.nlm.nih.gov/23674608/</t>
  </si>
  <si>
    <t>Björkhem-Bergman 2013</t>
  </si>
  <si>
    <t>with Rifampicin 10 mg</t>
  </si>
  <si>
    <t>with Rifampicin 20 mg</t>
  </si>
  <si>
    <t>with Rifampicin 100 mg</t>
  </si>
  <si>
    <t>Caucasian (Swedish)</t>
  </si>
  <si>
    <t>Suspension (1 mg/ml)</t>
  </si>
  <si>
    <t>Rifadin oral suspension</t>
  </si>
  <si>
    <t>2, 600</t>
  </si>
  <si>
    <t>10, 75</t>
  </si>
  <si>
    <t>MD OD (18 days)</t>
  </si>
  <si>
    <t>S0-T24-R18</t>
  </si>
  <si>
    <t>MD OD (18 day 2 mg, 18 days 600 mg)</t>
  </si>
  <si>
    <t>MD OD (18 day 10 mg, 18 days 75 mg)</t>
  </si>
  <si>
    <t>AUCR inverted from CL ratio</t>
  </si>
  <si>
    <t>P-gp</t>
  </si>
  <si>
    <t>Duodenum|Intracellular</t>
  </si>
  <si>
    <t>CYP3A4</t>
  </si>
  <si>
    <t>Pg-p western blot duodenal biopsy (fold-change)</t>
  </si>
  <si>
    <t>Westphal 2000</t>
  </si>
  <si>
    <t>Rifampicin dosing: 600 mg OD for 9 days</t>
  </si>
  <si>
    <t>https://pubmed.ncbi.nlm.nih.gov/11061574/</t>
  </si>
  <si>
    <t>CYP3A4 western blot duodenal biopsy (fold-change)</t>
  </si>
  <si>
    <t>https://pubmed.ncbi.nlm.nih.gov/10411543/</t>
  </si>
  <si>
    <t>Rifampicin dosing: 600 mg OD for 16 days</t>
  </si>
  <si>
    <t>MD OD (18 days 2 mg, then 18 days 600 mg)</t>
  </si>
  <si>
    <t>MD OD (18 days 10 mg, then 18 days 75 mg)</t>
  </si>
  <si>
    <t>first 10, then 75</t>
  </si>
  <si>
    <t>first 2, then 600</t>
  </si>
  <si>
    <t>S0-T24-R16</t>
  </si>
  <si>
    <t>S0-T24-R9</t>
  </si>
  <si>
    <t>MD OD for 16 days</t>
  </si>
  <si>
    <t>MD OD for 9 days</t>
  </si>
  <si>
    <t>Chattopadhyay 2018</t>
  </si>
  <si>
    <t>https://pubmed.ncbi.nlm.nih.gov/30171692/</t>
  </si>
  <si>
    <t>Figure 2B</t>
  </si>
  <si>
    <t>Subjects received a single dose of vilaprisan 4 mg simultaneously with midazolam.</t>
  </si>
  <si>
    <t>n = 12</t>
  </si>
  <si>
    <t>n = 10</t>
  </si>
  <si>
    <t>n = 7</t>
  </si>
  <si>
    <t>n = 11</t>
  </si>
  <si>
    <t>n = 8</t>
  </si>
  <si>
    <t>-</t>
  </si>
  <si>
    <t>Rifampicin, Rifampicin-Midazolam-DDI</t>
  </si>
  <si>
    <t>Control (without Rifampicin)</t>
  </si>
  <si>
    <t>0-24-48-72-96-120-144-180-192-216-240</t>
  </si>
  <si>
    <t>MD for 11 days</t>
  </si>
  <si>
    <t>geom. CV%</t>
  </si>
  <si>
    <t>MD OD (11 days)</t>
  </si>
  <si>
    <t>S0-T24-R28</t>
  </si>
  <si>
    <t>S0-T24-R18 (10 mg), S432-T24-R18 (75 mg)</t>
  </si>
  <si>
    <t>S0-T24-R18 (2 mg), S432-T24-R18 (600 mg)</t>
  </si>
  <si>
    <t>R Dose correction factor</t>
  </si>
  <si>
    <t>Cave! Different dose treatment vs control.</t>
  </si>
  <si>
    <t>Cave! Different dose treatment vs control. Ratios calculated as reported Ratio*Dose(under Rif coadmin)/Dose(control).</t>
  </si>
  <si>
    <t>Cave! Cave! Different dose treatment vs control. Ratios calculated as reported Ratio*Dose(under Rif coadmin)/Dose(control). Also avaiable: Ratio of geom. Mean (90% CI) of CL in L/h: 2.19 (1.99 - 2.40)</t>
  </si>
  <si>
    <t>Cave! Different dose treatment vs control. Ratios calculated as reported Ratio*Dose(under Rif coadmin)/Dose(control). AUCR was calculated with CLiv values.</t>
  </si>
  <si>
    <t>Ahonen 1997</t>
  </si>
  <si>
    <t>https://pubmed.ncbi.nlm.nih.gov/9049584/</t>
  </si>
  <si>
    <t>Fig 1</t>
  </si>
  <si>
    <t>intravenous solution (Diflucan)</t>
  </si>
  <si>
    <t>healthy volunteers, 1 female using oral contraceptive steroids</t>
  </si>
  <si>
    <t>Brammer 1990</t>
  </si>
  <si>
    <t>https://pubmed.ncbi.nlm.nih.gov/2184510/</t>
  </si>
  <si>
    <t>Fluconazole i.v.</t>
  </si>
  <si>
    <t>Fluconazole oral</t>
  </si>
  <si>
    <t>Fig 2</t>
  </si>
  <si>
    <t>oral 400 mg fluconazole (Diflucan)</t>
  </si>
  <si>
    <t>5</t>
  </si>
  <si>
    <t>Ingestion of alcohol, coffee, tea and cola beverages was not allowed during the test day, nor was smoking permitted</t>
  </si>
  <si>
    <t xml:space="preserve">healthy volunteers </t>
  </si>
  <si>
    <t xml:space="preserve">Fluconazole i.v. </t>
  </si>
  <si>
    <t>Fluconazole MD 200 mg oral</t>
  </si>
  <si>
    <t>Fluconazole MD 300 mg oral</t>
  </si>
  <si>
    <t>Fluconazole MD 400 mg oral</t>
  </si>
  <si>
    <t>Fluconazole SD 50 mg oral</t>
  </si>
  <si>
    <t>0-24-48-72-96-120-144-180-192-216-240-264-288-312</t>
  </si>
  <si>
    <t>MD for 14 days</t>
  </si>
  <si>
    <t xml:space="preserve">Fluconazole </t>
  </si>
  <si>
    <t>https://pubmed.ncbi.nlm.nih.gov/9661572/</t>
  </si>
  <si>
    <t>Palkama 1998</t>
  </si>
  <si>
    <t xml:space="preserve">Fluconazole i.v </t>
  </si>
  <si>
    <t>7</t>
  </si>
  <si>
    <t>healthy volunteers, 2 females using contraceptive steroids</t>
  </si>
  <si>
    <t xml:space="preserve">Fluconazole oral </t>
  </si>
  <si>
    <t>https://pubmed.ncbi.nlm.nih.gov/8444063/</t>
  </si>
  <si>
    <t>Ripa 1993</t>
  </si>
  <si>
    <t>https://pubmed.ncbi.nlm.nih.gov/2379224/</t>
  </si>
  <si>
    <t>Fluconazole i.v. 25 mg</t>
  </si>
  <si>
    <t>Shiba 1990</t>
  </si>
  <si>
    <t>Fluconazole i.v. 50 mg</t>
  </si>
  <si>
    <t xml:space="preserve">Table 2 </t>
  </si>
  <si>
    <t>Fluconazole i.v. 25 mg urine</t>
  </si>
  <si>
    <t>Fluconazole i.v. 50 mg urine</t>
  </si>
  <si>
    <t>Fluconazole oral 25 mg</t>
  </si>
  <si>
    <t>Fluconazole oral 50 mg</t>
  </si>
  <si>
    <t>Fluconazole oral 100 mg</t>
  </si>
  <si>
    <t>https://pubmed.ncbi.nlm.nih.gov/15206988/</t>
  </si>
  <si>
    <t>Sobue 2004</t>
  </si>
  <si>
    <t>Fluconazole oral 25 mg urine</t>
  </si>
  <si>
    <t>Fluconazole oral 50 mg urine</t>
  </si>
  <si>
    <t>Fluconazole oral 100 mg urine</t>
  </si>
  <si>
    <t>https://pubmed.ncbi.nlm.nih.gov/7946940/</t>
  </si>
  <si>
    <t>Yeates 1994</t>
  </si>
  <si>
    <t>Fluconazole i.v. healthy</t>
  </si>
  <si>
    <t>mean</t>
  </si>
  <si>
    <t>https://pubmed.ncbi.nlm.nih.gov/1680653/</t>
  </si>
  <si>
    <t>Brammer 1991</t>
  </si>
  <si>
    <t>Fluconazole 50 mg oral</t>
  </si>
  <si>
    <t>https://pubmed.ncbi.nlm.nih.gov/2291673/</t>
  </si>
  <si>
    <t>Thorpe 1990</t>
  </si>
  <si>
    <t>Fluconazole oral without antacida</t>
  </si>
  <si>
    <t xml:space="preserve">Fig 1 </t>
  </si>
  <si>
    <t>https://pubmed.ncbi.nlm.nih.gov/8904618/</t>
  </si>
  <si>
    <t>Varhe 1996</t>
  </si>
  <si>
    <t>Fluconazole 100 mg oral</t>
  </si>
  <si>
    <t>Fluconazole 200 mg oral</t>
  </si>
  <si>
    <t>Diflucan</t>
  </si>
  <si>
    <t>MD for 4 days</t>
  </si>
  <si>
    <t xml:space="preserve">MD for 4 days, first dose was 400 mg </t>
  </si>
  <si>
    <t>arit. Mean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</si>
</sst>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2"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family val="2"/>
      <scheme val="minor"/>
    </font>
    <font>
      <sz val="10"/>
      <color rgb="FFFF0000"/>
      <name val="Arial"/>
      <family val="2"/>
    </font>
    <font>
      <sz val="11"/>
      <color rgb="FFFF0000"/>
      <name val="Arial"/>
      <family val="2"/>
    </font>
    <font>
      <u/>
      <sz val="11"/>
      <color theme="10"/>
      <name val="Calibri"/>
      <family val="2"/>
      <scheme val="minor"/>
    </font>
    <font>
      <sz val="8"/>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4">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xf numFmtId="0" fontId="4" fillId="0" borderId="0"/>
    <xf numFmtId="0" fontId="40" fillId="0" borderId="0" applyNumberFormat="0" applyFill="0" applyBorder="0" applyAlignment="0" applyProtection="0"/>
  </cellStyleXfs>
  <cellXfs count="280">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13" fillId="0" borderId="0" xfId="4"/>
    <xf numFmtId="167" fontId="7" fillId="11" borderId="0" xfId="0" applyNumberFormat="1" applyFont="1" applyFill="1"/>
    <xf numFmtId="0" fontId="13" fillId="5" borderId="0" xfId="4" applyFill="1" applyAlignment="1">
      <alignment horizontal="left"/>
    </xf>
    <xf numFmtId="0" fontId="0" fillId="7" borderId="0" xfId="0"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4">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Explanatory Text" xfId="1" builtinId="53"/>
    <cellStyle name="Gut 2" xfId="31" xr:uid="{00000000-0005-0000-0000-00008E000000}"/>
    <cellStyle name="Hyperlink" xfId="4" builtinId="8"/>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Hyperlink 7" xfId="243" xr:uid="{DB50F91A-1CE6-4902-825C-FA5EFD13491E}"/>
    <cellStyle name="Komma 2" xfId="7" xr:uid="{00000000-0005-0000-0000-000098000000}"/>
    <cellStyle name="Neutral 2" xfId="33" xr:uid="{00000000-0005-0000-0000-000099000000}"/>
    <cellStyle name="Normal" xfId="0" builtinId="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rmal 3" xfId="242" xr:uid="{F8ED4E70-B072-4267-9990-099EEE9E5D26}"/>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Title"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9" Type="http://schemas.openxmlformats.org/officeDocument/2006/relationships/hyperlink" Target="https://github.com/Open-Systems-Pharmacology/Hormonal-Contraceptive-Agents-Datasets" TargetMode="External"/><Relationship Id="rId21" Type="http://schemas.openxmlformats.org/officeDocument/2006/relationships/hyperlink" Target="https://www.ncbi.nlm.nih.gov/pubmed/10907671" TargetMode="External"/><Relationship Id="rId34" Type="http://schemas.openxmlformats.org/officeDocument/2006/relationships/hyperlink" Target="https://www.ncbi.nlm.nih.gov/pubmed/32275771" TargetMode="External"/><Relationship Id="rId42" Type="http://schemas.openxmlformats.org/officeDocument/2006/relationships/hyperlink" Target="https://pubmed.ncbi.nlm.nih.gov/23674608/" TargetMode="External"/><Relationship Id="rId47" Type="http://schemas.openxmlformats.org/officeDocument/2006/relationships/hyperlink" Target="https://pubmed.ncbi.nlm.nih.gov/30171692/" TargetMode="External"/><Relationship Id="rId50"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9" Type="http://schemas.openxmlformats.org/officeDocument/2006/relationships/hyperlink" Target="https://www.ncbi.nlm.nih.gov/pubmed/15289787"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37" Type="http://schemas.openxmlformats.org/officeDocument/2006/relationships/hyperlink" Target="https://github.com/Open-Systems-Pharmacology/Hormonal-Contraceptive-Agents-Datasets" TargetMode="External"/><Relationship Id="rId40" Type="http://schemas.openxmlformats.org/officeDocument/2006/relationships/hyperlink" Target="https://pubmed.ncbi.nlm.nih.gov/23674608/" TargetMode="External"/><Relationship Id="rId45" Type="http://schemas.openxmlformats.org/officeDocument/2006/relationships/hyperlink" Target="https://pubmed.ncbi.nlm.nih.gov/10411543/"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hyperlink" Target="https://www.ncbi.nlm.nih.gov/pubmed/32275771" TargetMode="External"/><Relationship Id="rId49" Type="http://schemas.openxmlformats.org/officeDocument/2006/relationships/hyperlink" Target="https://pubmed.ncbi.nlm.nih.gov/30171692/" TargetMode="Externa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4" Type="http://schemas.openxmlformats.org/officeDocument/2006/relationships/hyperlink" Target="https://pubmed.ncbi.nlm.nih.gov/10411543/" TargetMode="External"/><Relationship Id="rId52" Type="http://schemas.openxmlformats.org/officeDocument/2006/relationships/comments" Target="../comments1.xm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hyperlink" Target="https://www.ncbi.nlm.nih.gov/pubmed/32275771" TargetMode="External"/><Relationship Id="rId43" Type="http://schemas.openxmlformats.org/officeDocument/2006/relationships/hyperlink" Target="https://pubmed.ncbi.nlm.nih.gov/23674608/" TargetMode="External"/><Relationship Id="rId48" Type="http://schemas.openxmlformats.org/officeDocument/2006/relationships/hyperlink" Target="https://pubmed.ncbi.nlm.nih.gov/30171692/" TargetMode="External"/><Relationship Id="rId8" Type="http://schemas.openxmlformats.org/officeDocument/2006/relationships/hyperlink" Target="https://link.springer.com/article/10.1007/BF01639132" TargetMode="External"/><Relationship Id="rId51" Type="http://schemas.openxmlformats.org/officeDocument/2006/relationships/vmlDrawing" Target="../drawings/vmlDrawing1.vml"/><Relationship Id="rId3" Type="http://schemas.openxmlformats.org/officeDocument/2006/relationships/hyperlink" Target="https://www.ncbi.nlm.nih.gov/pubmed/25139487"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38" Type="http://schemas.openxmlformats.org/officeDocument/2006/relationships/hyperlink" Target="https://github.com/Open-Systems-Pharmacology/Hormonal-Contraceptive-Agents-Datasets" TargetMode="External"/><Relationship Id="rId46" Type="http://schemas.openxmlformats.org/officeDocument/2006/relationships/hyperlink" Target="https://pubmed.ncbi.nlm.nih.gov/11061574/" TargetMode="External"/><Relationship Id="rId20" Type="http://schemas.openxmlformats.org/officeDocument/2006/relationships/hyperlink" Target="https://www.ncbi.nlm.nih.gov/pubmed/7554700" TargetMode="External"/><Relationship Id="rId41" Type="http://schemas.openxmlformats.org/officeDocument/2006/relationships/hyperlink" Target="https://pubmed.ncbi.nlm.nih.gov/23674608/"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1336"/>
  <sheetViews>
    <sheetView zoomScaleNormal="100" workbookViewId="0">
      <pane xSplit="5" ySplit="2" topLeftCell="M1301" activePane="bottomRight" state="frozen"/>
      <selection pane="topRight" activeCell="E1" sqref="E1"/>
      <selection pane="bottomLeft" activeCell="A3" sqref="A3"/>
      <selection pane="bottomRight" activeCell="BS1319" sqref="BS1319"/>
    </sheetView>
  </sheetViews>
  <sheetFormatPr defaultColWidth="8.69921875" defaultRowHeight="13.2" x14ac:dyDescent="0.25"/>
  <cols>
    <col min="1" max="1" width="5.8984375" style="91" bestFit="1" customWidth="1"/>
    <col min="2" max="2" width="17.296875" style="229" customWidth="1"/>
    <col min="3" max="3" width="41.69921875" style="259" customWidth="1"/>
    <col min="4" max="4" width="43.69921875" style="229" customWidth="1"/>
    <col min="5" max="5" width="17.8984375" style="3" customWidth="1"/>
    <col min="6" max="6" width="17.3984375" style="26" bestFit="1" customWidth="1"/>
    <col min="7" max="7" width="10.3984375" style="26" bestFit="1" customWidth="1"/>
    <col min="8" max="8" width="11.19921875" style="26" bestFit="1" customWidth="1"/>
    <col min="9" max="9" width="13.3984375" style="26" bestFit="1" customWidth="1"/>
    <col min="10" max="10" width="7.09765625" style="22" bestFit="1" customWidth="1"/>
    <col min="11" max="11" width="13.69921875" style="28" bestFit="1" customWidth="1"/>
    <col min="12" max="12" width="10.5" style="28" bestFit="1" customWidth="1"/>
    <col min="13" max="13" width="7.59765625" style="22" bestFit="1" customWidth="1"/>
    <col min="14" max="14" width="26.5" style="22" bestFit="1" customWidth="1"/>
    <col min="15" max="15" width="11.3984375" style="22" bestFit="1" customWidth="1"/>
    <col min="16" max="16" width="28.3984375" style="22" bestFit="1" customWidth="1"/>
    <col min="17" max="17" width="23.59765625" style="23" bestFit="1" customWidth="1"/>
    <col min="18" max="18" width="27.69921875" style="23" bestFit="1" customWidth="1"/>
    <col min="19" max="19" width="19" style="24" bestFit="1" customWidth="1"/>
    <col min="20" max="20" width="38" style="23" bestFit="1" customWidth="1"/>
    <col min="21" max="21" width="38" style="23" customWidth="1"/>
    <col min="22" max="22" width="8.3984375" style="25" customWidth="1"/>
    <col min="23" max="23" width="9.5" style="65" customWidth="1"/>
    <col min="24" max="24" width="9.59765625" style="106" customWidth="1"/>
    <col min="25" max="25" width="17.5" style="25" customWidth="1"/>
    <col min="26" max="26" width="22.5" style="83" customWidth="1"/>
    <col min="27" max="27" width="4.8984375" style="6" bestFit="1" customWidth="1"/>
    <col min="28" max="28" width="10" style="6" bestFit="1" customWidth="1"/>
    <col min="29" max="29" width="11.59765625" style="5" bestFit="1" customWidth="1"/>
    <col min="30" max="30" width="9" style="5" bestFit="1" customWidth="1"/>
    <col min="31" max="31" width="9.69921875" style="5" bestFit="1" customWidth="1"/>
    <col min="32" max="32" width="5.8984375" style="5" bestFit="1" customWidth="1"/>
    <col min="33" max="33" width="8.8984375" style="5" bestFit="1" customWidth="1"/>
    <col min="34" max="34" width="9.59765625" style="5" bestFit="1" customWidth="1"/>
    <col min="35" max="35" width="5.8984375" style="5" bestFit="1" customWidth="1"/>
    <col min="36" max="36" width="6.3984375" style="5" bestFit="1" customWidth="1"/>
    <col min="37" max="37" width="6" style="6" bestFit="1" customWidth="1"/>
    <col min="38" max="38" width="9" style="6" bestFit="1" customWidth="1"/>
    <col min="39" max="39" width="9.69921875" style="6" bestFit="1" customWidth="1"/>
    <col min="40" max="40" width="5.8984375" style="6" bestFit="1" customWidth="1"/>
    <col min="41" max="41" width="8.8984375" style="6" bestFit="1" customWidth="1"/>
    <col min="42" max="42" width="9.59765625" style="6" bestFit="1" customWidth="1"/>
    <col min="43" max="43" width="5.8984375" style="6" bestFit="1" customWidth="1"/>
    <col min="44" max="44" width="6.3984375" style="6" bestFit="1" customWidth="1"/>
    <col min="45" max="45" width="6" style="5" bestFit="1" customWidth="1"/>
    <col min="46" max="46" width="9" style="5" bestFit="1" customWidth="1"/>
    <col min="47" max="47" width="9.69921875" style="5" bestFit="1" customWidth="1"/>
    <col min="48" max="48" width="5.8984375" style="5" bestFit="1" customWidth="1"/>
    <col min="49" max="49" width="8.8984375" style="5" bestFit="1" customWidth="1"/>
    <col min="50" max="50" width="9.59765625" style="5" bestFit="1" customWidth="1"/>
    <col min="51" max="51" width="5.8984375" style="5" bestFit="1" customWidth="1"/>
    <col min="52" max="52" width="6.3984375" style="5" bestFit="1" customWidth="1"/>
    <col min="53" max="53" width="6" style="6" bestFit="1" customWidth="1"/>
    <col min="54" max="54" width="9" style="6" bestFit="1" customWidth="1"/>
    <col min="55" max="55" width="9.69921875" style="6" bestFit="1" customWidth="1"/>
    <col min="56" max="56" width="5.8984375" style="6" bestFit="1" customWidth="1"/>
    <col min="57" max="57" width="8.8984375" style="6" bestFit="1" customWidth="1"/>
    <col min="58" max="58" width="9.59765625" style="6" bestFit="1" customWidth="1"/>
    <col min="59" max="59" width="5.8984375" style="6" bestFit="1" customWidth="1"/>
    <col min="60" max="60" width="6.3984375" style="6" bestFit="1" customWidth="1"/>
    <col min="61" max="61" width="6" style="5" bestFit="1" customWidth="1"/>
    <col min="62" max="62" width="9" style="5" bestFit="1" customWidth="1"/>
    <col min="63" max="63" width="9.69921875" style="5" bestFit="1" customWidth="1"/>
    <col min="64" max="64" width="5.8984375" style="5" bestFit="1" customWidth="1"/>
    <col min="65" max="65" width="8.8984375" style="5" bestFit="1" customWidth="1"/>
    <col min="66" max="66" width="9.59765625" style="5" bestFit="1" customWidth="1"/>
    <col min="67" max="67" width="5.8984375" style="5" bestFit="1" customWidth="1"/>
    <col min="68" max="68" width="6.3984375" style="5" bestFit="1" customWidth="1"/>
    <col min="69" max="69" width="9.59765625" style="6" bestFit="1" customWidth="1"/>
    <col min="70" max="70" width="69.19921875" style="5" bestFit="1" customWidth="1"/>
    <col min="71" max="71" width="80.19921875" style="2" bestFit="1" customWidth="1"/>
    <col min="72" max="16384" width="8.69921875" style="2"/>
  </cols>
  <sheetData>
    <row r="1" spans="1:70" x14ac:dyDescent="0.25">
      <c r="E1" s="123"/>
      <c r="F1" s="274" t="s">
        <v>0</v>
      </c>
      <c r="G1" s="274"/>
      <c r="H1" s="274"/>
      <c r="I1" s="274"/>
      <c r="J1" s="275" t="s">
        <v>1</v>
      </c>
      <c r="K1" s="275"/>
      <c r="L1" s="275"/>
      <c r="M1" s="275"/>
      <c r="N1" s="275"/>
      <c r="O1" s="275"/>
      <c r="P1" s="275"/>
      <c r="Q1" s="276" t="s">
        <v>2</v>
      </c>
      <c r="R1" s="276"/>
      <c r="S1" s="276"/>
      <c r="T1" s="276"/>
      <c r="U1" s="224"/>
      <c r="V1" s="277" t="s">
        <v>3</v>
      </c>
      <c r="W1" s="277"/>
      <c r="X1" s="277"/>
      <c r="Y1" s="277"/>
      <c r="Z1" s="167"/>
      <c r="AA1" s="4" t="s">
        <v>4</v>
      </c>
      <c r="AB1" s="4" t="s">
        <v>5</v>
      </c>
      <c r="AC1" s="278" t="s">
        <v>6</v>
      </c>
      <c r="AD1" s="278"/>
      <c r="AE1" s="278"/>
      <c r="AF1" s="278"/>
      <c r="AG1" s="278"/>
      <c r="AH1" s="278"/>
      <c r="AI1" s="278"/>
      <c r="AJ1" s="278"/>
      <c r="AK1" s="279" t="s">
        <v>7</v>
      </c>
      <c r="AL1" s="279"/>
      <c r="AM1" s="279"/>
      <c r="AN1" s="279"/>
      <c r="AO1" s="279"/>
      <c r="AP1" s="279"/>
      <c r="AQ1" s="279"/>
      <c r="AR1" s="279"/>
      <c r="AS1" s="278" t="s">
        <v>8</v>
      </c>
      <c r="AT1" s="278"/>
      <c r="AU1" s="278"/>
      <c r="AV1" s="278"/>
      <c r="AW1" s="278"/>
      <c r="AX1" s="278"/>
      <c r="AY1" s="278"/>
      <c r="AZ1" s="278"/>
      <c r="BA1" s="279" t="s">
        <v>9</v>
      </c>
      <c r="BB1" s="279"/>
      <c r="BC1" s="279"/>
      <c r="BD1" s="279"/>
      <c r="BE1" s="279"/>
      <c r="BF1" s="279"/>
      <c r="BG1" s="279"/>
      <c r="BH1" s="279"/>
      <c r="BI1" s="278" t="s">
        <v>10</v>
      </c>
      <c r="BJ1" s="278"/>
      <c r="BK1" s="278"/>
      <c r="BL1" s="278"/>
      <c r="BM1" s="278"/>
      <c r="BN1" s="278"/>
      <c r="BO1" s="278"/>
      <c r="BP1" s="278"/>
      <c r="BQ1" s="164"/>
      <c r="BR1" s="163"/>
    </row>
    <row r="2" spans="1:70" x14ac:dyDescent="0.25">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5">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5">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5">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5">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5">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5">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5">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5">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5">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5">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5">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5">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5">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5">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5">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5">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5">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5">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5">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5">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5">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5">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5">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5">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5">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5">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5">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5">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5">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5">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5">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5">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5">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5">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5">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5">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5">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5">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5">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5">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5">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5">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5">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5">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5">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5">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5">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5">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1382</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1383</v>
      </c>
    </row>
    <row r="51" spans="1:70" ht="14.25" customHeight="1" x14ac:dyDescent="0.25">
      <c r="A51" s="203">
        <v>49</v>
      </c>
      <c r="B51" s="229" t="s">
        <v>609</v>
      </c>
      <c r="C51" s="262" t="s">
        <v>1394</v>
      </c>
      <c r="D51" s="231" t="s">
        <v>199</v>
      </c>
      <c r="E51" s="123" t="s">
        <v>101</v>
      </c>
      <c r="F51" s="179" t="s">
        <v>102</v>
      </c>
      <c r="G51" s="179" t="s">
        <v>55</v>
      </c>
      <c r="H51" s="179" t="s">
        <v>56</v>
      </c>
      <c r="I51" s="179" t="s">
        <v>1325</v>
      </c>
      <c r="J51" s="176">
        <v>7.5</v>
      </c>
      <c r="K51" s="180"/>
      <c r="L51" s="180" t="s">
        <v>57</v>
      </c>
      <c r="M51" s="176" t="s">
        <v>58</v>
      </c>
      <c r="N51" s="176">
        <v>0</v>
      </c>
      <c r="O51" s="176" t="s">
        <v>59</v>
      </c>
      <c r="P51" s="176"/>
      <c r="Q51" s="177"/>
      <c r="R51" s="177" t="s">
        <v>1326</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1327</v>
      </c>
    </row>
    <row r="52" spans="1:70" ht="14.25" customHeight="1" x14ac:dyDescent="0.25">
      <c r="A52" s="203">
        <v>50</v>
      </c>
      <c r="B52" s="229" t="s">
        <v>609</v>
      </c>
      <c r="C52" s="262" t="s">
        <v>1394</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1326</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1327</v>
      </c>
    </row>
    <row r="53" spans="1:70" ht="14.25" customHeight="1" x14ac:dyDescent="0.25">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5">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5">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5">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5">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5">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5">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5">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5">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5">
      <c r="A62" s="203">
        <v>60</v>
      </c>
      <c r="B62" s="231" t="s">
        <v>629</v>
      </c>
      <c r="C62" s="261" t="s">
        <v>630</v>
      </c>
      <c r="D62" s="231" t="s">
        <v>1323</v>
      </c>
      <c r="E62" s="123" t="s">
        <v>53</v>
      </c>
      <c r="F62" s="179" t="s">
        <v>102</v>
      </c>
      <c r="G62" s="179" t="s">
        <v>55</v>
      </c>
      <c r="H62" s="179" t="s">
        <v>631</v>
      </c>
      <c r="I62" s="179"/>
      <c r="J62" s="176">
        <v>600</v>
      </c>
      <c r="K62" s="180"/>
      <c r="L62" s="180" t="s">
        <v>57</v>
      </c>
      <c r="M62" s="176" t="s">
        <v>58</v>
      </c>
      <c r="N62" s="176" t="s">
        <v>1142</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1328</v>
      </c>
    </row>
    <row r="63" spans="1:70" ht="14.25" customHeight="1" x14ac:dyDescent="0.25">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5">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5">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5">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5">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5">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5">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5">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5">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5">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5">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5">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5">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5">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5">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5">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5">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5">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5">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5">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5">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5">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5">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5">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5">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5">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5">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5">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5">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5">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5">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5">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5">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5">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5">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5">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5">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5">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5">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5">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5">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1342</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5">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1342</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5">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1342</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5">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1342</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5">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5">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5">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5">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5">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5">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5">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5">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5">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5">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5">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5">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5">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5">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5">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5">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5">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5">
      <c r="A124" s="203">
        <v>128</v>
      </c>
      <c r="B124" s="231" t="s">
        <v>662</v>
      </c>
      <c r="C124" s="261" t="s">
        <v>663</v>
      </c>
      <c r="D124" s="231" t="s">
        <v>1377</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1329</v>
      </c>
    </row>
    <row r="125" spans="1:70" ht="14.25" customHeight="1" x14ac:dyDescent="0.25">
      <c r="A125" s="203">
        <v>129</v>
      </c>
      <c r="B125" s="231" t="s">
        <v>662</v>
      </c>
      <c r="C125" s="261" t="s">
        <v>663</v>
      </c>
      <c r="D125" s="231" t="s">
        <v>1378</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1330</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1329</v>
      </c>
    </row>
    <row r="126" spans="1:70" ht="14.25" customHeight="1" x14ac:dyDescent="0.25">
      <c r="A126" s="203">
        <v>130</v>
      </c>
      <c r="B126" s="231" t="s">
        <v>662</v>
      </c>
      <c r="C126" s="261" t="s">
        <v>663</v>
      </c>
      <c r="D126" s="231" t="s">
        <v>1379</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1330</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1329</v>
      </c>
    </row>
    <row r="127" spans="1:70" ht="14.25" customHeight="1" x14ac:dyDescent="0.25">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1329</v>
      </c>
    </row>
    <row r="128" spans="1:70" ht="14.25" customHeight="1" x14ac:dyDescent="0.25">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1330</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1329</v>
      </c>
    </row>
    <row r="129" spans="1:70" ht="14.25" customHeight="1" x14ac:dyDescent="0.25">
      <c r="A129" s="91">
        <v>133</v>
      </c>
      <c r="B129" s="229" t="s">
        <v>1591</v>
      </c>
      <c r="C129" s="263" t="s">
        <v>1419</v>
      </c>
      <c r="D129" s="229" t="s">
        <v>1592</v>
      </c>
      <c r="E129" s="123" t="s">
        <v>1398</v>
      </c>
      <c r="F129" s="179" t="s">
        <v>70</v>
      </c>
      <c r="G129" s="179" t="s">
        <v>55</v>
      </c>
      <c r="H129" s="179" t="s">
        <v>1593</v>
      </c>
      <c r="I129" s="179"/>
      <c r="J129" s="176">
        <v>400</v>
      </c>
      <c r="K129" s="180"/>
      <c r="L129" s="180"/>
      <c r="M129" s="176" t="s">
        <v>58</v>
      </c>
      <c r="N129" s="176">
        <v>0</v>
      </c>
      <c r="O129" s="176" t="s">
        <v>59</v>
      </c>
      <c r="P129" s="176" t="s">
        <v>78</v>
      </c>
      <c r="Q129" s="177" t="s">
        <v>1594</v>
      </c>
      <c r="R129" s="177"/>
      <c r="S129" s="178"/>
      <c r="T129" s="177"/>
      <c r="U129" s="177"/>
      <c r="V129" s="165" t="s">
        <v>435</v>
      </c>
      <c r="W129" s="166"/>
      <c r="Y129" s="165" t="s">
        <v>1595</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1596</v>
      </c>
    </row>
    <row r="130" spans="1:70" ht="14.25" customHeight="1" x14ac:dyDescent="0.25">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5">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5">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5">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5">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5">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5">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5">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5">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5">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5">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5">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5">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5">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5">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5">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5">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5">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5">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5">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5">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5">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1375</v>
      </c>
      <c r="S151" s="178"/>
      <c r="T151" s="177">
        <v>240</v>
      </c>
      <c r="U151" s="177" t="s">
        <v>1374</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5">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1376</v>
      </c>
      <c r="S152" s="178"/>
      <c r="T152" s="177">
        <v>240</v>
      </c>
      <c r="U152" s="177" t="s">
        <v>1374</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5">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5">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5">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5">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5">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5">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5">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5">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5">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5">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5">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5">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5">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5">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5">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5">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5">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5">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5">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5">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5">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5">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5">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5">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5">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5">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5">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5">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5">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5">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5">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5">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5">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5">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5">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5">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5">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5">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5">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5">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5">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5">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5">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5">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5">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5">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5">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5">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5">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5">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5">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5">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5">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5">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5">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5">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5">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5">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5">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5">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5">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5">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5">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5">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5">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5">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5">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5">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5">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5">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5">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5">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5">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5">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5">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5">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5">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5">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5">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5">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5">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5">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5">
      <c r="A235" s="203">
        <v>261</v>
      </c>
      <c r="B235" s="229" t="s">
        <v>749</v>
      </c>
      <c r="C235" s="261" t="s">
        <v>750</v>
      </c>
      <c r="D235" s="229" t="s">
        <v>1380</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5">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5">
      <c r="A237" s="203">
        <v>263</v>
      </c>
      <c r="B237" s="229" t="s">
        <v>749</v>
      </c>
      <c r="C237" s="261" t="s">
        <v>750</v>
      </c>
      <c r="D237" s="229" t="s">
        <v>1381</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5">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5">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5">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5">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5">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5">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5">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1384</v>
      </c>
      <c r="S244" s="178"/>
      <c r="T244" s="177">
        <v>150</v>
      </c>
      <c r="U244" s="177"/>
      <c r="V244" s="165"/>
      <c r="W244" s="166"/>
      <c r="X244" s="166">
        <v>4</v>
      </c>
      <c r="Y244" s="165"/>
      <c r="Z244" s="167" t="s">
        <v>1385</v>
      </c>
      <c r="AA244" s="164">
        <v>10</v>
      </c>
      <c r="AB244" s="164">
        <v>9</v>
      </c>
      <c r="AC244" s="163">
        <f>AVERAGE(19,25,23,23,23,24,22,20,21,20)</f>
        <v>22</v>
      </c>
      <c r="AD244" s="163" t="s">
        <v>1386</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5">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1384</v>
      </c>
      <c r="S245" s="178"/>
      <c r="T245" s="177">
        <v>150</v>
      </c>
      <c r="U245" s="177"/>
      <c r="V245" s="165"/>
      <c r="W245" s="166"/>
      <c r="X245" s="166">
        <v>4</v>
      </c>
      <c r="Y245" s="165"/>
      <c r="Z245" s="167" t="s">
        <v>1385</v>
      </c>
      <c r="AA245" s="164">
        <v>10</v>
      </c>
      <c r="AB245" s="164">
        <v>9</v>
      </c>
      <c r="AC245" s="163">
        <f>AVERAGE(19,25,23,23,23,24,22,20,21,20)</f>
        <v>22</v>
      </c>
      <c r="AD245" s="163" t="s">
        <v>1386</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5">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1387</v>
      </c>
      <c r="S246" s="178"/>
      <c r="T246" s="177"/>
      <c r="U246" s="177"/>
      <c r="V246" s="165"/>
      <c r="W246" s="166"/>
      <c r="X246" s="166"/>
      <c r="Y246" s="165"/>
      <c r="Z246" s="167" t="s">
        <v>1385</v>
      </c>
      <c r="AA246" s="164">
        <v>10</v>
      </c>
      <c r="AB246" s="164">
        <v>9</v>
      </c>
      <c r="AC246" s="163">
        <f>AVERAGE(19,25,23,23,23,24,22,20,21,20)</f>
        <v>22</v>
      </c>
      <c r="AD246" s="163" t="s">
        <v>1386</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5">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1384</v>
      </c>
      <c r="S247" s="178"/>
      <c r="T247" s="177">
        <v>150</v>
      </c>
      <c r="U247" s="177"/>
      <c r="V247" s="165"/>
      <c r="W247" s="166"/>
      <c r="X247" s="166">
        <v>4</v>
      </c>
      <c r="Y247" s="165"/>
      <c r="Z247" s="167" t="s">
        <v>1385</v>
      </c>
      <c r="AA247" s="164">
        <v>10</v>
      </c>
      <c r="AB247" s="164">
        <v>9</v>
      </c>
      <c r="AC247" s="163">
        <f>AVERAGE(19,25,23,23,23,24,22,20,21,20)</f>
        <v>22</v>
      </c>
      <c r="AD247" s="163" t="s">
        <v>1386</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5">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1384</v>
      </c>
      <c r="S248" s="178"/>
      <c r="T248" s="177">
        <v>150</v>
      </c>
      <c r="U248" s="177"/>
      <c r="V248" s="165"/>
      <c r="W248" s="166"/>
      <c r="X248" s="166">
        <v>4</v>
      </c>
      <c r="Y248" s="165"/>
      <c r="Z248" s="167" t="s">
        <v>1385</v>
      </c>
      <c r="AA248" s="164">
        <v>10</v>
      </c>
      <c r="AB248" s="164">
        <v>9</v>
      </c>
      <c r="AC248" s="163">
        <f>AVERAGE(19,25,23,23,23,24,22,20,21,20)</f>
        <v>22</v>
      </c>
      <c r="AD248" s="163" t="s">
        <v>1386</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5">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5">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5">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5">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5">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5">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5">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5">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5">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5">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5">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5">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5">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5">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5">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5">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5">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5">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5">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5">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5">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5">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5">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5">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5">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5">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5">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5">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5">
      <c r="A277" s="203">
        <v>303</v>
      </c>
      <c r="B277" s="231" t="s">
        <v>770</v>
      </c>
      <c r="C277" s="261" t="s">
        <v>771</v>
      </c>
      <c r="D277" s="231" t="s">
        <v>681</v>
      </c>
      <c r="E277" s="123" t="s">
        <v>101</v>
      </c>
      <c r="F277" s="179" t="s">
        <v>102</v>
      </c>
      <c r="G277" s="154" t="s">
        <v>55</v>
      </c>
      <c r="H277" s="154" t="s">
        <v>1331</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5">
      <c r="A278" s="203">
        <v>304</v>
      </c>
      <c r="B278" s="231" t="s">
        <v>770</v>
      </c>
      <c r="C278" s="261" t="s">
        <v>771</v>
      </c>
      <c r="D278" s="231" t="s">
        <v>778</v>
      </c>
      <c r="E278" s="123" t="s">
        <v>101</v>
      </c>
      <c r="F278" s="179" t="s">
        <v>102</v>
      </c>
      <c r="G278" s="154" t="s">
        <v>55</v>
      </c>
      <c r="H278" s="154" t="s">
        <v>1331</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5">
      <c r="A279" s="203">
        <v>305</v>
      </c>
      <c r="B279" s="231" t="s">
        <v>770</v>
      </c>
      <c r="C279" s="261" t="s">
        <v>771</v>
      </c>
      <c r="D279" s="231" t="s">
        <v>779</v>
      </c>
      <c r="E279" s="123" t="s">
        <v>101</v>
      </c>
      <c r="F279" s="179" t="s">
        <v>102</v>
      </c>
      <c r="G279" s="154" t="s">
        <v>55</v>
      </c>
      <c r="H279" s="154" t="s">
        <v>1331</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5">
      <c r="A280" s="203">
        <v>306</v>
      </c>
      <c r="B280" s="231" t="s">
        <v>770</v>
      </c>
      <c r="C280" s="261" t="s">
        <v>771</v>
      </c>
      <c r="D280" s="231" t="s">
        <v>780</v>
      </c>
      <c r="E280" s="123" t="s">
        <v>101</v>
      </c>
      <c r="F280" s="179" t="s">
        <v>102</v>
      </c>
      <c r="G280" s="154" t="s">
        <v>55</v>
      </c>
      <c r="H280" s="154" t="s">
        <v>1331</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5">
      <c r="A281" s="203">
        <v>307</v>
      </c>
      <c r="B281" s="231" t="s">
        <v>770</v>
      </c>
      <c r="C281" s="261" t="s">
        <v>771</v>
      </c>
      <c r="D281" s="231" t="s">
        <v>781</v>
      </c>
      <c r="E281" s="123" t="s">
        <v>101</v>
      </c>
      <c r="F281" s="179" t="s">
        <v>102</v>
      </c>
      <c r="G281" s="154" t="s">
        <v>55</v>
      </c>
      <c r="H281" s="154" t="s">
        <v>1331</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5">
      <c r="A282" s="203">
        <v>308</v>
      </c>
      <c r="B282" s="231" t="s">
        <v>770</v>
      </c>
      <c r="C282" s="261" t="s">
        <v>771</v>
      </c>
      <c r="D282" s="231" t="s">
        <v>681</v>
      </c>
      <c r="E282" s="123" t="s">
        <v>338</v>
      </c>
      <c r="F282" s="179" t="s">
        <v>102</v>
      </c>
      <c r="G282" s="154" t="s">
        <v>55</v>
      </c>
      <c r="H282" s="154" t="s">
        <v>1332</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5">
      <c r="A283" s="203">
        <v>309</v>
      </c>
      <c r="B283" s="231" t="s">
        <v>770</v>
      </c>
      <c r="C283" s="261" t="s">
        <v>771</v>
      </c>
      <c r="D283" s="231" t="s">
        <v>778</v>
      </c>
      <c r="E283" s="123" t="s">
        <v>338</v>
      </c>
      <c r="F283" s="179" t="s">
        <v>102</v>
      </c>
      <c r="G283" s="154" t="s">
        <v>55</v>
      </c>
      <c r="H283" s="154" t="s">
        <v>1332</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5">
      <c r="A284" s="203">
        <v>310</v>
      </c>
      <c r="B284" s="231" t="s">
        <v>770</v>
      </c>
      <c r="C284" s="261" t="s">
        <v>771</v>
      </c>
      <c r="D284" s="231" t="s">
        <v>779</v>
      </c>
      <c r="E284" s="123" t="s">
        <v>338</v>
      </c>
      <c r="F284" s="179" t="s">
        <v>102</v>
      </c>
      <c r="G284" s="154" t="s">
        <v>55</v>
      </c>
      <c r="H284" s="154" t="s">
        <v>1332</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5">
      <c r="A285" s="203">
        <v>311</v>
      </c>
      <c r="B285" s="231" t="s">
        <v>770</v>
      </c>
      <c r="C285" s="261" t="s">
        <v>771</v>
      </c>
      <c r="D285" s="231" t="s">
        <v>780</v>
      </c>
      <c r="E285" s="123" t="s">
        <v>338</v>
      </c>
      <c r="F285" s="179" t="s">
        <v>102</v>
      </c>
      <c r="G285" s="154" t="s">
        <v>55</v>
      </c>
      <c r="H285" s="154" t="s">
        <v>1332</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5">
      <c r="A286" s="203">
        <v>312</v>
      </c>
      <c r="B286" s="231" t="s">
        <v>770</v>
      </c>
      <c r="C286" s="261" t="s">
        <v>771</v>
      </c>
      <c r="D286" s="231" t="s">
        <v>781</v>
      </c>
      <c r="E286" s="123" t="s">
        <v>338</v>
      </c>
      <c r="F286" s="179" t="s">
        <v>102</v>
      </c>
      <c r="G286" s="154" t="s">
        <v>55</v>
      </c>
      <c r="H286" s="154" t="s">
        <v>1332</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5">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1343</v>
      </c>
      <c r="R287" s="177" t="s">
        <v>1344</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5">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1343</v>
      </c>
      <c r="R288" s="177" t="s">
        <v>1344</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5">
      <c r="A289" s="203">
        <v>315</v>
      </c>
      <c r="B289" s="229" t="s">
        <v>782</v>
      </c>
      <c r="C289" s="262" t="s">
        <v>783</v>
      </c>
      <c r="D289" s="229" t="s">
        <v>786</v>
      </c>
      <c r="E289" s="123" t="s">
        <v>411</v>
      </c>
      <c r="F289" s="179" t="s">
        <v>102</v>
      </c>
      <c r="G289" s="179" t="s">
        <v>55</v>
      </c>
      <c r="H289" s="179" t="s">
        <v>65</v>
      </c>
      <c r="I289" s="179" t="s">
        <v>1345</v>
      </c>
      <c r="J289" s="176">
        <v>0.5</v>
      </c>
      <c r="K289" s="180"/>
      <c r="L289" s="180" t="s">
        <v>57</v>
      </c>
      <c r="M289" s="176" t="s">
        <v>58</v>
      </c>
      <c r="N289" s="176">
        <v>0</v>
      </c>
      <c r="O289" s="176" t="s">
        <v>59</v>
      </c>
      <c r="P289" s="176" t="s">
        <v>78</v>
      </c>
      <c r="Q289" s="177" t="s">
        <v>1343</v>
      </c>
      <c r="R289" s="177" t="s">
        <v>1344</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5">
      <c r="A290" s="203">
        <v>316</v>
      </c>
      <c r="B290" s="229" t="s">
        <v>782</v>
      </c>
      <c r="C290" s="262" t="s">
        <v>783</v>
      </c>
      <c r="D290" s="229" t="s">
        <v>787</v>
      </c>
      <c r="E290" s="123" t="s">
        <v>411</v>
      </c>
      <c r="F290" s="179" t="s">
        <v>102</v>
      </c>
      <c r="G290" s="179" t="s">
        <v>55</v>
      </c>
      <c r="H290" s="179" t="s">
        <v>65</v>
      </c>
      <c r="I290" s="179" t="s">
        <v>1345</v>
      </c>
      <c r="J290" s="176">
        <v>0.5</v>
      </c>
      <c r="K290" s="180"/>
      <c r="L290" s="180" t="s">
        <v>57</v>
      </c>
      <c r="M290" s="176" t="s">
        <v>58</v>
      </c>
      <c r="N290" s="176">
        <v>360</v>
      </c>
      <c r="O290" s="176" t="s">
        <v>59</v>
      </c>
      <c r="P290" s="176" t="s">
        <v>78</v>
      </c>
      <c r="Q290" s="177" t="s">
        <v>1343</v>
      </c>
      <c r="R290" s="177" t="s">
        <v>1344</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5">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5">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5">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5">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5">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5">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5">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5">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5">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5">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5">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5">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5">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5">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5">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5">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5">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5">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5">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5">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1346</v>
      </c>
      <c r="R310" s="177" t="s">
        <v>1371</v>
      </c>
      <c r="S310" s="178"/>
      <c r="T310" s="177">
        <v>400</v>
      </c>
      <c r="U310" s="177" t="s">
        <v>1347</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1348</v>
      </c>
      <c r="BR310" s="163" t="s">
        <v>1349</v>
      </c>
    </row>
    <row r="311" spans="1:70" s="122" customFormat="1" ht="14.25" customHeight="1" x14ac:dyDescent="0.25">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1346</v>
      </c>
      <c r="R311" s="177" t="s">
        <v>1371</v>
      </c>
      <c r="S311" s="178"/>
      <c r="T311" s="177">
        <v>400</v>
      </c>
      <c r="U311" s="177" t="s">
        <v>1347</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1348</v>
      </c>
      <c r="BR311" s="163" t="s">
        <v>1349</v>
      </c>
    </row>
    <row r="312" spans="1:70" s="122" customFormat="1" ht="14.25" customHeight="1" x14ac:dyDescent="0.25">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1346</v>
      </c>
      <c r="R312" s="177" t="s">
        <v>1371</v>
      </c>
      <c r="S312" s="178"/>
      <c r="T312" s="177">
        <v>400</v>
      </c>
      <c r="U312" s="177" t="s">
        <v>1347</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1348</v>
      </c>
      <c r="BR312" s="163" t="s">
        <v>1349</v>
      </c>
    </row>
    <row r="313" spans="1:70" s="122" customFormat="1" ht="14.25" customHeight="1" x14ac:dyDescent="0.25">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5">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5">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5">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5">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5">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5">
      <c r="A319" s="203">
        <v>345</v>
      </c>
      <c r="B319" s="231" t="s">
        <v>797</v>
      </c>
      <c r="C319" s="261" t="s">
        <v>798</v>
      </c>
      <c r="D319" s="231" t="s">
        <v>799</v>
      </c>
      <c r="E319" s="123" t="s">
        <v>53</v>
      </c>
      <c r="F319" s="179" t="s">
        <v>54</v>
      </c>
      <c r="G319" s="179" t="s">
        <v>75</v>
      </c>
      <c r="H319" s="179" t="s">
        <v>1350</v>
      </c>
      <c r="I319" s="179"/>
      <c r="J319" s="176">
        <v>600</v>
      </c>
      <c r="K319" s="180"/>
      <c r="L319" s="180" t="s">
        <v>57</v>
      </c>
      <c r="M319" s="176" t="s">
        <v>1351</v>
      </c>
      <c r="N319" s="176" t="s">
        <v>1352</v>
      </c>
      <c r="O319" s="176" t="s">
        <v>59</v>
      </c>
      <c r="P319" s="176" t="s">
        <v>1353</v>
      </c>
      <c r="Q319" s="177" t="s">
        <v>1354</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1356</v>
      </c>
    </row>
    <row r="320" spans="1:70" s="122" customFormat="1" ht="14.25" customHeight="1" x14ac:dyDescent="0.25">
      <c r="A320" s="203">
        <v>346</v>
      </c>
      <c r="B320" s="231" t="s">
        <v>797</v>
      </c>
      <c r="C320" s="261" t="s">
        <v>798</v>
      </c>
      <c r="D320" s="231" t="s">
        <v>800</v>
      </c>
      <c r="E320" s="123" t="s">
        <v>53</v>
      </c>
      <c r="F320" s="179" t="s">
        <v>54</v>
      </c>
      <c r="G320" s="179" t="s">
        <v>75</v>
      </c>
      <c r="H320" s="179" t="s">
        <v>1350</v>
      </c>
      <c r="I320" s="179"/>
      <c r="J320" s="176">
        <v>600</v>
      </c>
      <c r="K320" s="180"/>
      <c r="L320" s="180" t="s">
        <v>57</v>
      </c>
      <c r="M320" s="176" t="s">
        <v>1351</v>
      </c>
      <c r="N320" s="176" t="s">
        <v>1357</v>
      </c>
      <c r="O320" s="176" t="s">
        <v>59</v>
      </c>
      <c r="P320" s="176" t="s">
        <v>1358</v>
      </c>
      <c r="Q320" s="177" t="s">
        <v>1354</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1356</v>
      </c>
    </row>
    <row r="321" spans="1:70" s="122" customFormat="1" ht="14.25" customHeight="1" x14ac:dyDescent="0.25">
      <c r="A321" s="203">
        <v>347</v>
      </c>
      <c r="B321" s="231" t="s">
        <v>797</v>
      </c>
      <c r="C321" s="261" t="s">
        <v>798</v>
      </c>
      <c r="D321" s="231" t="s">
        <v>801</v>
      </c>
      <c r="E321" s="123" t="s">
        <v>53</v>
      </c>
      <c r="F321" s="179" t="s">
        <v>54</v>
      </c>
      <c r="G321" s="179" t="s">
        <v>75</v>
      </c>
      <c r="H321" s="179" t="s">
        <v>1350</v>
      </c>
      <c r="I321" s="179"/>
      <c r="J321" s="176">
        <v>600</v>
      </c>
      <c r="K321" s="180"/>
      <c r="L321" s="180" t="s">
        <v>57</v>
      </c>
      <c r="M321" s="176" t="s">
        <v>1351</v>
      </c>
      <c r="N321" s="176" t="s">
        <v>1359</v>
      </c>
      <c r="O321" s="176" t="s">
        <v>59</v>
      </c>
      <c r="P321" s="176" t="s">
        <v>1360</v>
      </c>
      <c r="Q321" s="177" t="s">
        <v>1354</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1356</v>
      </c>
    </row>
    <row r="322" spans="1:70" s="122" customFormat="1" ht="14.25" customHeight="1" x14ac:dyDescent="0.25">
      <c r="A322" s="203">
        <v>348</v>
      </c>
      <c r="B322" s="231" t="s">
        <v>797</v>
      </c>
      <c r="C322" s="261" t="s">
        <v>798</v>
      </c>
      <c r="D322" s="231" t="s">
        <v>802</v>
      </c>
      <c r="E322" s="123" t="s">
        <v>53</v>
      </c>
      <c r="F322" s="179" t="s">
        <v>54</v>
      </c>
      <c r="G322" s="179" t="s">
        <v>75</v>
      </c>
      <c r="H322" s="179" t="s">
        <v>1350</v>
      </c>
      <c r="I322" s="179"/>
      <c r="J322" s="176">
        <v>600</v>
      </c>
      <c r="K322" s="180"/>
      <c r="L322" s="180" t="s">
        <v>57</v>
      </c>
      <c r="M322" s="176" t="s">
        <v>77</v>
      </c>
      <c r="N322" s="176">
        <v>0</v>
      </c>
      <c r="O322" s="176" t="s">
        <v>59</v>
      </c>
      <c r="P322" s="176" t="s">
        <v>78</v>
      </c>
      <c r="Q322" s="177" t="s">
        <v>1138</v>
      </c>
      <c r="R322" s="177"/>
      <c r="S322" s="178">
        <v>60</v>
      </c>
      <c r="T322" s="177"/>
      <c r="U322" s="177" t="s">
        <v>1355</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1356</v>
      </c>
    </row>
    <row r="323" spans="1:70" s="122" customFormat="1" ht="14.25" customHeight="1" x14ac:dyDescent="0.25">
      <c r="A323" s="203">
        <v>349</v>
      </c>
      <c r="B323" s="231" t="s">
        <v>797</v>
      </c>
      <c r="C323" s="261" t="s">
        <v>798</v>
      </c>
      <c r="D323" s="231" t="s">
        <v>803</v>
      </c>
      <c r="E323" s="123" t="s">
        <v>53</v>
      </c>
      <c r="F323" s="179" t="s">
        <v>54</v>
      </c>
      <c r="G323" s="179" t="s">
        <v>75</v>
      </c>
      <c r="H323" s="179" t="s">
        <v>1350</v>
      </c>
      <c r="I323" s="179"/>
      <c r="J323" s="176">
        <v>600</v>
      </c>
      <c r="K323" s="180"/>
      <c r="L323" s="180" t="s">
        <v>57</v>
      </c>
      <c r="M323" s="176" t="s">
        <v>1351</v>
      </c>
      <c r="N323" s="176" t="s">
        <v>1361</v>
      </c>
      <c r="O323" s="176" t="s">
        <v>59</v>
      </c>
      <c r="P323" s="176" t="s">
        <v>1362</v>
      </c>
      <c r="Q323" s="177" t="s">
        <v>1138</v>
      </c>
      <c r="R323" s="177"/>
      <c r="S323" s="178">
        <v>60</v>
      </c>
      <c r="T323" s="177"/>
      <c r="U323" s="177" t="s">
        <v>1355</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1356</v>
      </c>
    </row>
    <row r="324" spans="1:70" s="122" customFormat="1" ht="14.25" customHeight="1" x14ac:dyDescent="0.25">
      <c r="A324" s="203">
        <v>350</v>
      </c>
      <c r="B324" s="231" t="s">
        <v>797</v>
      </c>
      <c r="C324" s="261" t="s">
        <v>798</v>
      </c>
      <c r="D324" s="231" t="s">
        <v>804</v>
      </c>
      <c r="E324" s="123" t="s">
        <v>53</v>
      </c>
      <c r="F324" s="179" t="s">
        <v>54</v>
      </c>
      <c r="G324" s="179" t="s">
        <v>75</v>
      </c>
      <c r="H324" s="179" t="s">
        <v>1350</v>
      </c>
      <c r="I324" s="179"/>
      <c r="J324" s="176">
        <v>600</v>
      </c>
      <c r="K324" s="180"/>
      <c r="L324" s="180" t="s">
        <v>57</v>
      </c>
      <c r="M324" s="176" t="s">
        <v>1351</v>
      </c>
      <c r="N324" s="176" t="s">
        <v>1363</v>
      </c>
      <c r="O324" s="176" t="s">
        <v>59</v>
      </c>
      <c r="P324" s="176" t="s">
        <v>1364</v>
      </c>
      <c r="Q324" s="177" t="s">
        <v>1138</v>
      </c>
      <c r="R324" s="177"/>
      <c r="S324" s="178">
        <v>60</v>
      </c>
      <c r="T324" s="177"/>
      <c r="U324" s="177" t="s">
        <v>1355</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1356</v>
      </c>
    </row>
    <row r="325" spans="1:70" s="122" customFormat="1" ht="14.25" customHeight="1" x14ac:dyDescent="0.25">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5">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5">
      <c r="A327" s="92">
        <v>353</v>
      </c>
      <c r="B327" s="229" t="s">
        <v>392</v>
      </c>
      <c r="C327" s="261" t="s">
        <v>393</v>
      </c>
      <c r="D327" s="231" t="s">
        <v>199</v>
      </c>
      <c r="E327" s="123" t="s">
        <v>101</v>
      </c>
      <c r="F327" s="179" t="s">
        <v>102</v>
      </c>
      <c r="G327" s="179" t="s">
        <v>55</v>
      </c>
      <c r="H327" s="179" t="s">
        <v>2865</v>
      </c>
      <c r="I327" s="179"/>
      <c r="J327" s="176">
        <v>3</v>
      </c>
      <c r="K327" s="180"/>
      <c r="L327" s="180" t="s">
        <v>57</v>
      </c>
      <c r="M327" s="176" t="s">
        <v>58</v>
      </c>
      <c r="N327" s="176">
        <v>0</v>
      </c>
      <c r="O327" s="176" t="s">
        <v>59</v>
      </c>
      <c r="P327" s="176" t="s">
        <v>78</v>
      </c>
      <c r="Q327" s="177"/>
      <c r="R327" s="177" t="s">
        <v>2860</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5">
      <c r="A328" s="92">
        <v>354</v>
      </c>
      <c r="B328" s="229" t="s">
        <v>392</v>
      </c>
      <c r="C328" s="261" t="s">
        <v>393</v>
      </c>
      <c r="D328" s="231" t="s">
        <v>394</v>
      </c>
      <c r="E328" s="123" t="s">
        <v>101</v>
      </c>
      <c r="F328" s="179" t="s">
        <v>102</v>
      </c>
      <c r="G328" s="179" t="s">
        <v>55</v>
      </c>
      <c r="H328" s="179" t="s">
        <v>2865</v>
      </c>
      <c r="I328" s="179"/>
      <c r="J328" s="176">
        <v>3</v>
      </c>
      <c r="K328" s="180"/>
      <c r="L328" s="180" t="s">
        <v>57</v>
      </c>
      <c r="M328" s="176" t="s">
        <v>58</v>
      </c>
      <c r="N328" s="176">
        <v>72.25</v>
      </c>
      <c r="O328" s="176" t="s">
        <v>59</v>
      </c>
      <c r="P328" s="176" t="s">
        <v>78</v>
      </c>
      <c r="Q328" s="177"/>
      <c r="R328" s="177" t="s">
        <v>2860</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5">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5">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5">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5">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5">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5">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5">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5">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5">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5">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5">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5">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5">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5">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5">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5">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5">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5">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5">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5">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5">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5">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5">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5">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5">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5">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5">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5">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5">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5">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5">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5">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5">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5">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5">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5">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5">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5">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5">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5">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5">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5">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5">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5">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5">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5">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5">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5">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5">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5">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5">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5">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5">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5">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5">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5">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5">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5">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5">
      <c r="A387" s="203">
        <v>419</v>
      </c>
      <c r="B387" s="229" t="s">
        <v>885</v>
      </c>
      <c r="C387" s="262" t="s">
        <v>886</v>
      </c>
      <c r="D387" s="229" t="s">
        <v>887</v>
      </c>
      <c r="E387" s="123" t="s">
        <v>101</v>
      </c>
      <c r="F387" s="179" t="s">
        <v>102</v>
      </c>
      <c r="G387" s="179" t="s">
        <v>55</v>
      </c>
      <c r="H387" s="179" t="s">
        <v>65</v>
      </c>
      <c r="I387" s="179" t="s">
        <v>1365</v>
      </c>
      <c r="J387" s="176">
        <v>7.4999999999999997E-2</v>
      </c>
      <c r="K387" s="180"/>
      <c r="L387" s="180" t="s">
        <v>106</v>
      </c>
      <c r="M387" s="176" t="s">
        <v>77</v>
      </c>
      <c r="N387" s="176">
        <v>0</v>
      </c>
      <c r="O387" s="176" t="s">
        <v>59</v>
      </c>
      <c r="P387" s="176"/>
      <c r="Q387" s="177"/>
      <c r="R387" s="177" t="s">
        <v>1366</v>
      </c>
      <c r="S387" s="178">
        <v>1</v>
      </c>
      <c r="T387" s="177"/>
      <c r="U387" s="177"/>
      <c r="V387" s="165"/>
      <c r="W387" s="166"/>
      <c r="X387" s="166"/>
      <c r="Y387" s="165"/>
      <c r="Z387" s="167" t="s">
        <v>62</v>
      </c>
      <c r="AA387" s="164">
        <v>8</v>
      </c>
      <c r="AB387" s="164">
        <v>4</v>
      </c>
      <c r="AC387" s="163"/>
      <c r="AD387" s="163" t="s">
        <v>79</v>
      </c>
      <c r="AE387" s="163" t="s">
        <v>1367</v>
      </c>
      <c r="AF387" s="163"/>
      <c r="AG387" s="163"/>
      <c r="AH387" s="163"/>
      <c r="AI387" s="163">
        <v>21</v>
      </c>
      <c r="AJ387" s="163">
        <v>26</v>
      </c>
      <c r="AK387" s="164"/>
      <c r="AL387" s="164" t="s">
        <v>80</v>
      </c>
      <c r="AM387" s="164" t="s">
        <v>1367</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1368</v>
      </c>
    </row>
    <row r="388" spans="1:70" s="122" customFormat="1" ht="12.75" customHeight="1" x14ac:dyDescent="0.25">
      <c r="A388" s="203">
        <v>420</v>
      </c>
      <c r="B388" s="229" t="s">
        <v>885</v>
      </c>
      <c r="C388" s="262" t="s">
        <v>886</v>
      </c>
      <c r="D388" s="229" t="s">
        <v>1341</v>
      </c>
      <c r="E388" s="123" t="s">
        <v>101</v>
      </c>
      <c r="F388" s="179" t="s">
        <v>102</v>
      </c>
      <c r="G388" s="179" t="s">
        <v>55</v>
      </c>
      <c r="H388" s="179" t="s">
        <v>65</v>
      </c>
      <c r="I388" s="179" t="s">
        <v>1369</v>
      </c>
      <c r="J388" s="176">
        <v>7.4999999999999997E-2</v>
      </c>
      <c r="K388" s="180"/>
      <c r="L388" s="180" t="s">
        <v>106</v>
      </c>
      <c r="M388" s="176" t="s">
        <v>77</v>
      </c>
      <c r="N388" s="176">
        <v>96</v>
      </c>
      <c r="O388" s="176" t="s">
        <v>59</v>
      </c>
      <c r="P388" s="176" t="s">
        <v>1370</v>
      </c>
      <c r="Q388" s="177"/>
      <c r="R388" s="177" t="s">
        <v>1366</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1368</v>
      </c>
    </row>
    <row r="389" spans="1:70" s="122" customFormat="1" ht="14.25" customHeight="1" x14ac:dyDescent="0.25">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5">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5">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5">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5">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5">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5">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5">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5">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5">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5">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5">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5">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5">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5">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5">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5">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5">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5">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5">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5">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5">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5">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5">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5">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5">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5">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5">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5">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5">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5">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5">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5">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5">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5">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5">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5">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5">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5">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5">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5">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5">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5">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5">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5">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5">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5">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5">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5">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5">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5">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5">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5">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5">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5">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5">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5">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5">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5">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5">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5">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5">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5">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5">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5">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5">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5">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5">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5">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5">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5">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5">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5">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5">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5">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5">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5">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5">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5">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5">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5">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5">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5">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5">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5">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5">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5">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5">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5">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5">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5">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5">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5">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5">
      <c r="A482" s="203">
        <v>549</v>
      </c>
      <c r="B482" s="229" t="s">
        <v>629</v>
      </c>
      <c r="C482" s="262" t="s">
        <v>630</v>
      </c>
      <c r="D482" s="229" t="s">
        <v>1324</v>
      </c>
      <c r="E482" s="123" t="s">
        <v>53</v>
      </c>
      <c r="F482" s="179" t="s">
        <v>102</v>
      </c>
      <c r="G482" s="179" t="s">
        <v>55</v>
      </c>
      <c r="H482" s="179" t="s">
        <v>631</v>
      </c>
      <c r="I482" s="179"/>
      <c r="J482" s="176">
        <v>600</v>
      </c>
      <c r="K482" s="180"/>
      <c r="L482" s="180" t="s">
        <v>57</v>
      </c>
      <c r="M482" s="176" t="s">
        <v>58</v>
      </c>
      <c r="N482" s="176" t="s">
        <v>1142</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1328</v>
      </c>
    </row>
    <row r="483" spans="1:70" s="122" customFormat="1" ht="12.75" customHeight="1" x14ac:dyDescent="0.25">
      <c r="A483" s="91">
        <v>550</v>
      </c>
      <c r="B483" s="229" t="s">
        <v>1395</v>
      </c>
      <c r="C483" s="263" t="s">
        <v>1396</v>
      </c>
      <c r="D483" s="229" t="s">
        <v>1397</v>
      </c>
      <c r="E483" s="123" t="s">
        <v>1398</v>
      </c>
      <c r="F483" s="179" t="s">
        <v>102</v>
      </c>
      <c r="G483" s="179" t="s">
        <v>55</v>
      </c>
      <c r="H483" s="179" t="s">
        <v>1399</v>
      </c>
      <c r="I483" s="179"/>
      <c r="J483" s="176">
        <v>400</v>
      </c>
      <c r="K483" s="180"/>
      <c r="L483" s="180" t="s">
        <v>57</v>
      </c>
      <c r="M483" s="176" t="s">
        <v>58</v>
      </c>
      <c r="N483" s="176" t="s">
        <v>1133</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1400</v>
      </c>
    </row>
    <row r="484" spans="1:70" s="122" customFormat="1" ht="12.75" customHeight="1" x14ac:dyDescent="0.25">
      <c r="A484" s="91">
        <v>551</v>
      </c>
      <c r="B484" s="229" t="s">
        <v>1401</v>
      </c>
      <c r="C484" s="263" t="s">
        <v>1402</v>
      </c>
      <c r="D484" s="229" t="s">
        <v>1403</v>
      </c>
      <c r="E484" s="123" t="s">
        <v>1398</v>
      </c>
      <c r="F484" s="179" t="s">
        <v>102</v>
      </c>
      <c r="G484" s="179" t="s">
        <v>55</v>
      </c>
      <c r="H484" s="179" t="s">
        <v>65</v>
      </c>
      <c r="I484" s="179"/>
      <c r="J484" s="176">
        <v>400</v>
      </c>
      <c r="K484" s="180"/>
      <c r="L484" s="180" t="s">
        <v>57</v>
      </c>
      <c r="M484" s="176" t="s">
        <v>58</v>
      </c>
      <c r="N484" s="176" t="s">
        <v>1133</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1404</v>
      </c>
    </row>
    <row r="485" spans="1:70" s="122" customFormat="1" ht="12.75" customHeight="1" x14ac:dyDescent="0.25">
      <c r="A485" s="91">
        <v>552</v>
      </c>
      <c r="B485" s="229" t="s">
        <v>1405</v>
      </c>
      <c r="C485" s="263" t="s">
        <v>1406</v>
      </c>
      <c r="D485" s="229" t="s">
        <v>1407</v>
      </c>
      <c r="E485" s="123" t="s">
        <v>1398</v>
      </c>
      <c r="F485" s="179" t="s">
        <v>102</v>
      </c>
      <c r="G485" s="179" t="s">
        <v>55</v>
      </c>
      <c r="H485" s="179" t="s">
        <v>65</v>
      </c>
      <c r="I485" s="179"/>
      <c r="J485" s="176">
        <v>400</v>
      </c>
      <c r="K485" s="180"/>
      <c r="L485" s="180" t="s">
        <v>57</v>
      </c>
      <c r="M485" s="176" t="s">
        <v>58</v>
      </c>
      <c r="N485" s="176" t="s">
        <v>1133</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1408</v>
      </c>
    </row>
    <row r="486" spans="1:70" ht="14.25" customHeight="1" x14ac:dyDescent="0.25">
      <c r="A486" s="91">
        <v>553</v>
      </c>
      <c r="B486" s="229" t="s">
        <v>1409</v>
      </c>
      <c r="C486" s="263" t="s">
        <v>1410</v>
      </c>
      <c r="D486" s="229" t="s">
        <v>1411</v>
      </c>
      <c r="E486" s="3" t="s">
        <v>1398</v>
      </c>
      <c r="F486" s="26" t="s">
        <v>102</v>
      </c>
      <c r="G486" s="26" t="s">
        <v>55</v>
      </c>
      <c r="H486" s="26" t="s">
        <v>156</v>
      </c>
      <c r="J486" s="22">
        <v>400</v>
      </c>
      <c r="L486" s="28" t="s">
        <v>57</v>
      </c>
      <c r="M486" s="22" t="s">
        <v>58</v>
      </c>
      <c r="N486" s="22" t="s">
        <v>1142</v>
      </c>
      <c r="O486" s="22" t="s">
        <v>59</v>
      </c>
      <c r="P486" s="22" t="s">
        <v>91</v>
      </c>
      <c r="R486" s="23" t="s">
        <v>1412</v>
      </c>
      <c r="T486" s="23">
        <v>240</v>
      </c>
      <c r="V486" s="25" t="s">
        <v>435</v>
      </c>
      <c r="Y486" s="25" t="s">
        <v>1413</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1400</v>
      </c>
    </row>
    <row r="487" spans="1:70" ht="14.25" customHeight="1" x14ac:dyDescent="0.25">
      <c r="A487" s="91">
        <v>554</v>
      </c>
      <c r="B487" s="229" t="s">
        <v>1414</v>
      </c>
      <c r="C487" s="263" t="s">
        <v>1415</v>
      </c>
      <c r="D487" s="229" t="s">
        <v>1416</v>
      </c>
      <c r="E487" s="3" t="s">
        <v>1398</v>
      </c>
      <c r="F487" s="26" t="s">
        <v>102</v>
      </c>
      <c r="G487" s="26" t="s">
        <v>55</v>
      </c>
      <c r="H487" s="26" t="s">
        <v>534</v>
      </c>
      <c r="J487" s="22">
        <v>400</v>
      </c>
      <c r="L487" s="28" t="s">
        <v>57</v>
      </c>
      <c r="M487" s="22" t="s">
        <v>58</v>
      </c>
      <c r="N487" s="22" t="s">
        <v>1133</v>
      </c>
      <c r="O487" s="22" t="s">
        <v>59</v>
      </c>
      <c r="P487" s="22" t="s">
        <v>91</v>
      </c>
      <c r="V487" s="25" t="s">
        <v>435</v>
      </c>
      <c r="Y487" s="25" t="s">
        <v>1417</v>
      </c>
      <c r="Z487" s="83" t="s">
        <v>62</v>
      </c>
      <c r="AA487" s="6">
        <v>28</v>
      </c>
      <c r="BQ487" s="6" t="s">
        <v>213</v>
      </c>
      <c r="BR487" s="5" t="s">
        <v>1400</v>
      </c>
    </row>
    <row r="488" spans="1:70" ht="14.25" customHeight="1" x14ac:dyDescent="0.25">
      <c r="A488" s="91">
        <v>555</v>
      </c>
      <c r="B488" s="229" t="s">
        <v>1414</v>
      </c>
      <c r="C488" s="263" t="s">
        <v>1415</v>
      </c>
      <c r="D488" s="229" t="s">
        <v>1418</v>
      </c>
      <c r="E488" s="3" t="s">
        <v>1398</v>
      </c>
      <c r="F488" s="26" t="s">
        <v>102</v>
      </c>
      <c r="G488" s="26" t="s">
        <v>55</v>
      </c>
      <c r="H488" s="26" t="s">
        <v>539</v>
      </c>
      <c r="J488" s="22">
        <v>400</v>
      </c>
      <c r="L488" s="28" t="s">
        <v>57</v>
      </c>
      <c r="M488" s="22" t="s">
        <v>58</v>
      </c>
      <c r="N488" s="22" t="s">
        <v>1133</v>
      </c>
      <c r="O488" s="22" t="s">
        <v>59</v>
      </c>
      <c r="P488" s="22" t="s">
        <v>91</v>
      </c>
      <c r="V488" s="25" t="s">
        <v>435</v>
      </c>
      <c r="Y488" s="25" t="s">
        <v>1417</v>
      </c>
      <c r="Z488" s="83" t="s">
        <v>62</v>
      </c>
      <c r="AA488" s="6">
        <v>28</v>
      </c>
      <c r="BQ488" s="6" t="s">
        <v>213</v>
      </c>
      <c r="BR488" s="5" t="s">
        <v>1400</v>
      </c>
    </row>
    <row r="489" spans="1:70" ht="13.8" x14ac:dyDescent="0.25">
      <c r="A489" s="91">
        <v>556</v>
      </c>
      <c r="B489" s="229" t="s">
        <v>1499</v>
      </c>
      <c r="C489" s="263" t="s">
        <v>1419</v>
      </c>
      <c r="D489" s="229" t="s">
        <v>673</v>
      </c>
      <c r="E489" s="3" t="s">
        <v>1398</v>
      </c>
      <c r="F489" s="26" t="s">
        <v>102</v>
      </c>
      <c r="G489" s="26" t="s">
        <v>55</v>
      </c>
      <c r="H489" s="26" t="s">
        <v>1420</v>
      </c>
      <c r="J489" s="22">
        <v>100</v>
      </c>
      <c r="K489" s="28">
        <v>87.894559999999998</v>
      </c>
      <c r="L489" s="28" t="s">
        <v>57</v>
      </c>
      <c r="M489" s="22" t="s">
        <v>58</v>
      </c>
      <c r="N489" s="22">
        <v>0</v>
      </c>
      <c r="O489" s="22" t="s">
        <v>59</v>
      </c>
      <c r="P489" s="22" t="s">
        <v>78</v>
      </c>
      <c r="R489" s="23" t="s">
        <v>1421</v>
      </c>
      <c r="V489" s="25" t="s">
        <v>61</v>
      </c>
      <c r="Z489" s="83" t="s">
        <v>62</v>
      </c>
      <c r="AA489" s="6">
        <v>6</v>
      </c>
      <c r="AB489" s="6">
        <v>0</v>
      </c>
      <c r="AG489" s="5" t="s">
        <v>79</v>
      </c>
      <c r="AI489" s="5">
        <v>18</v>
      </c>
      <c r="AJ489" s="5">
        <v>45</v>
      </c>
      <c r="BQ489" s="6" t="s">
        <v>213</v>
      </c>
      <c r="BR489" s="5" t="s">
        <v>1422</v>
      </c>
    </row>
    <row r="490" spans="1:70" ht="14.25" customHeight="1" x14ac:dyDescent="0.25">
      <c r="A490" s="91">
        <v>557</v>
      </c>
      <c r="B490" s="229" t="s">
        <v>1499</v>
      </c>
      <c r="C490" s="263" t="s">
        <v>1419</v>
      </c>
      <c r="D490" s="229" t="s">
        <v>397</v>
      </c>
      <c r="E490" s="3" t="s">
        <v>1398</v>
      </c>
      <c r="F490" s="26" t="s">
        <v>102</v>
      </c>
      <c r="G490" s="26" t="s">
        <v>55</v>
      </c>
      <c r="H490" s="26" t="s">
        <v>1420</v>
      </c>
      <c r="J490" s="22">
        <v>300</v>
      </c>
      <c r="K490" s="28">
        <v>263.68367999999998</v>
      </c>
      <c r="L490" s="28" t="s">
        <v>57</v>
      </c>
      <c r="M490" s="22" t="s">
        <v>58</v>
      </c>
      <c r="N490" s="22">
        <v>0</v>
      </c>
      <c r="O490" s="22" t="s">
        <v>59</v>
      </c>
      <c r="P490" s="22" t="s">
        <v>78</v>
      </c>
      <c r="R490" s="23" t="s">
        <v>1421</v>
      </c>
      <c r="V490" s="25" t="s">
        <v>61</v>
      </c>
      <c r="Z490" s="83" t="s">
        <v>62</v>
      </c>
      <c r="AA490" s="6">
        <v>5</v>
      </c>
      <c r="AB490" s="6">
        <v>0</v>
      </c>
      <c r="AG490" s="5" t="s">
        <v>79</v>
      </c>
      <c r="AI490" s="5">
        <v>18</v>
      </c>
      <c r="AJ490" s="5">
        <v>45</v>
      </c>
      <c r="BQ490" s="6" t="s">
        <v>213</v>
      </c>
      <c r="BR490" s="5" t="s">
        <v>1422</v>
      </c>
    </row>
    <row r="491" spans="1:70" ht="14.25" customHeight="1" x14ac:dyDescent="0.25">
      <c r="A491" s="91">
        <v>558</v>
      </c>
      <c r="B491" s="229" t="s">
        <v>1499</v>
      </c>
      <c r="C491" s="263" t="s">
        <v>1419</v>
      </c>
      <c r="D491" s="229" t="s">
        <v>401</v>
      </c>
      <c r="E491" s="3" t="s">
        <v>1398</v>
      </c>
      <c r="F491" s="26" t="s">
        <v>102</v>
      </c>
      <c r="G491" s="26" t="s">
        <v>55</v>
      </c>
      <c r="H491" s="26" t="s">
        <v>1420</v>
      </c>
      <c r="J491" s="22">
        <v>600</v>
      </c>
      <c r="K491" s="28">
        <v>527.36735999999996</v>
      </c>
      <c r="L491" s="28" t="s">
        <v>57</v>
      </c>
      <c r="M491" s="22" t="s">
        <v>58</v>
      </c>
      <c r="N491" s="22">
        <v>0</v>
      </c>
      <c r="O491" s="22" t="s">
        <v>59</v>
      </c>
      <c r="P491" s="22" t="s">
        <v>78</v>
      </c>
      <c r="R491" s="23" t="s">
        <v>1421</v>
      </c>
      <c r="V491" s="25" t="s">
        <v>61</v>
      </c>
      <c r="Z491" s="83" t="s">
        <v>62</v>
      </c>
      <c r="AA491" s="6">
        <v>6</v>
      </c>
      <c r="AB491" s="6">
        <v>0</v>
      </c>
      <c r="AG491" s="5" t="s">
        <v>79</v>
      </c>
      <c r="AI491" s="5">
        <v>18</v>
      </c>
      <c r="AJ491" s="5">
        <v>45</v>
      </c>
      <c r="BQ491" s="6" t="s">
        <v>213</v>
      </c>
      <c r="BR491" s="5" t="s">
        <v>1422</v>
      </c>
    </row>
    <row r="492" spans="1:70" ht="14.25" customHeight="1" x14ac:dyDescent="0.25">
      <c r="A492" s="91">
        <v>559</v>
      </c>
      <c r="B492" s="229" t="s">
        <v>1499</v>
      </c>
      <c r="C492" s="263" t="s">
        <v>1419</v>
      </c>
      <c r="D492" s="229" t="s">
        <v>678</v>
      </c>
      <c r="E492" s="3" t="s">
        <v>1398</v>
      </c>
      <c r="F492" s="26" t="s">
        <v>102</v>
      </c>
      <c r="G492" s="26" t="s">
        <v>55</v>
      </c>
      <c r="H492" s="26" t="s">
        <v>1420</v>
      </c>
      <c r="J492" s="22">
        <v>900</v>
      </c>
      <c r="K492" s="28">
        <v>791.05103999999994</v>
      </c>
      <c r="L492" s="28" t="s">
        <v>57</v>
      </c>
      <c r="M492" s="22" t="s">
        <v>58</v>
      </c>
      <c r="N492" s="22">
        <v>0</v>
      </c>
      <c r="O492" s="22" t="s">
        <v>59</v>
      </c>
      <c r="P492" s="22" t="s">
        <v>78</v>
      </c>
      <c r="R492" s="23" t="s">
        <v>1421</v>
      </c>
      <c r="V492" s="25" t="s">
        <v>61</v>
      </c>
      <c r="Z492" s="83" t="s">
        <v>62</v>
      </c>
      <c r="AA492" s="6">
        <v>6</v>
      </c>
      <c r="AB492" s="6">
        <v>0</v>
      </c>
      <c r="AG492" s="5" t="s">
        <v>79</v>
      </c>
      <c r="AI492" s="5">
        <v>18</v>
      </c>
      <c r="AJ492" s="5">
        <v>45</v>
      </c>
      <c r="BQ492" s="6" t="s">
        <v>213</v>
      </c>
      <c r="BR492" s="5" t="s">
        <v>1422</v>
      </c>
    </row>
    <row r="493" spans="1:70" ht="14.25" customHeight="1" x14ac:dyDescent="0.25">
      <c r="A493" s="91">
        <v>560</v>
      </c>
      <c r="B493" s="229" t="s">
        <v>1499</v>
      </c>
      <c r="C493" s="263" t="s">
        <v>1419</v>
      </c>
      <c r="D493" s="229" t="s">
        <v>1500</v>
      </c>
      <c r="E493" s="3" t="s">
        <v>1398</v>
      </c>
      <c r="F493" s="26" t="s">
        <v>102</v>
      </c>
      <c r="G493" s="26" t="s">
        <v>55</v>
      </c>
      <c r="H493" s="26" t="s">
        <v>1420</v>
      </c>
      <c r="J493" s="22">
        <v>1200</v>
      </c>
      <c r="K493" s="28">
        <v>1054.7347199999999</v>
      </c>
      <c r="L493" s="28" t="s">
        <v>57</v>
      </c>
      <c r="M493" s="22" t="s">
        <v>58</v>
      </c>
      <c r="N493" s="22">
        <v>0</v>
      </c>
      <c r="O493" s="22" t="s">
        <v>59</v>
      </c>
      <c r="P493" s="22" t="s">
        <v>78</v>
      </c>
      <c r="R493" s="23" t="s">
        <v>1421</v>
      </c>
      <c r="V493" s="25" t="s">
        <v>61</v>
      </c>
      <c r="Z493" s="83" t="s">
        <v>62</v>
      </c>
      <c r="AA493" s="6">
        <v>6</v>
      </c>
      <c r="AB493" s="6">
        <v>0</v>
      </c>
      <c r="AG493" s="5" t="s">
        <v>79</v>
      </c>
      <c r="AI493" s="5">
        <v>18</v>
      </c>
      <c r="AJ493" s="5">
        <v>45</v>
      </c>
      <c r="BQ493" s="6" t="s">
        <v>213</v>
      </c>
      <c r="BR493" s="5" t="s">
        <v>1422</v>
      </c>
    </row>
    <row r="494" spans="1:70" ht="14.25" customHeight="1" x14ac:dyDescent="0.25">
      <c r="A494" s="91">
        <v>561</v>
      </c>
      <c r="B494" s="229" t="s">
        <v>1501</v>
      </c>
      <c r="C494" s="263" t="s">
        <v>1423</v>
      </c>
      <c r="D494" s="229" t="s">
        <v>1500</v>
      </c>
      <c r="E494" s="3" t="s">
        <v>1398</v>
      </c>
      <c r="F494" s="26" t="s">
        <v>102</v>
      </c>
      <c r="G494" s="26" t="s">
        <v>55</v>
      </c>
      <c r="H494" s="26" t="s">
        <v>1424</v>
      </c>
      <c r="J494" s="22">
        <v>200</v>
      </c>
      <c r="L494" s="28" t="s">
        <v>57</v>
      </c>
      <c r="M494" s="22" t="s">
        <v>58</v>
      </c>
      <c r="N494" s="22" t="s">
        <v>182</v>
      </c>
      <c r="O494" s="22" t="s">
        <v>59</v>
      </c>
      <c r="P494" s="22" t="s">
        <v>91</v>
      </c>
      <c r="R494" s="23" t="s">
        <v>1421</v>
      </c>
      <c r="V494" s="25" t="s">
        <v>435</v>
      </c>
      <c r="Y494" s="25" t="s">
        <v>1425</v>
      </c>
      <c r="Z494" s="83" t="s">
        <v>62</v>
      </c>
      <c r="AA494" s="6">
        <v>20</v>
      </c>
      <c r="AG494" s="5" t="s">
        <v>79</v>
      </c>
      <c r="AI494" s="5">
        <v>18</v>
      </c>
      <c r="AJ494" s="5">
        <v>50</v>
      </c>
      <c r="BQ494" s="6" t="s">
        <v>213</v>
      </c>
      <c r="BR494" s="5" t="s">
        <v>1400</v>
      </c>
    </row>
    <row r="495" spans="1:70" ht="14.25" customHeight="1" x14ac:dyDescent="0.25">
      <c r="A495" s="91">
        <v>562</v>
      </c>
      <c r="B495" s="229" t="s">
        <v>1501</v>
      </c>
      <c r="C495" s="263" t="s">
        <v>1423</v>
      </c>
      <c r="D495" s="229" t="s">
        <v>1502</v>
      </c>
      <c r="E495" s="3" t="s">
        <v>1398</v>
      </c>
      <c r="F495" s="26" t="s">
        <v>102</v>
      </c>
      <c r="G495" s="26" t="s">
        <v>55</v>
      </c>
      <c r="H495" s="26" t="s">
        <v>1424</v>
      </c>
      <c r="J495" s="22">
        <v>400</v>
      </c>
      <c r="L495" s="28" t="s">
        <v>57</v>
      </c>
      <c r="M495" s="22" t="s">
        <v>58</v>
      </c>
      <c r="N495" s="22" t="s">
        <v>182</v>
      </c>
      <c r="O495" s="22" t="s">
        <v>59</v>
      </c>
      <c r="P495" s="22" t="s">
        <v>91</v>
      </c>
      <c r="R495" s="23" t="s">
        <v>1421</v>
      </c>
      <c r="V495" s="25" t="s">
        <v>435</v>
      </c>
      <c r="Y495" s="25" t="s">
        <v>1425</v>
      </c>
      <c r="Z495" s="83" t="s">
        <v>62</v>
      </c>
      <c r="AA495" s="6">
        <v>20</v>
      </c>
      <c r="AG495" s="5" t="s">
        <v>79</v>
      </c>
      <c r="AI495" s="5">
        <v>18</v>
      </c>
      <c r="AJ495" s="5">
        <v>50</v>
      </c>
      <c r="BQ495" s="6" t="s">
        <v>213</v>
      </c>
      <c r="BR495" s="5" t="s">
        <v>1400</v>
      </c>
    </row>
    <row r="496" spans="1:70" ht="14.25" customHeight="1" x14ac:dyDescent="0.25">
      <c r="A496" s="91">
        <v>563</v>
      </c>
      <c r="B496" s="229" t="s">
        <v>1501</v>
      </c>
      <c r="C496" s="263" t="s">
        <v>1423</v>
      </c>
      <c r="D496" s="229" t="s">
        <v>1503</v>
      </c>
      <c r="E496" s="3" t="s">
        <v>1398</v>
      </c>
      <c r="F496" s="26" t="s">
        <v>102</v>
      </c>
      <c r="G496" s="26" t="s">
        <v>55</v>
      </c>
      <c r="H496" s="26" t="s">
        <v>1424</v>
      </c>
      <c r="J496" s="22">
        <v>800</v>
      </c>
      <c r="L496" s="28" t="s">
        <v>57</v>
      </c>
      <c r="M496" s="22" t="s">
        <v>58</v>
      </c>
      <c r="N496" s="22" t="s">
        <v>182</v>
      </c>
      <c r="O496" s="22" t="s">
        <v>59</v>
      </c>
      <c r="P496" s="22" t="s">
        <v>91</v>
      </c>
      <c r="R496" s="23" t="s">
        <v>1421</v>
      </c>
      <c r="V496" s="25" t="s">
        <v>435</v>
      </c>
      <c r="Y496" s="25" t="s">
        <v>1425</v>
      </c>
      <c r="Z496" s="83" t="s">
        <v>62</v>
      </c>
      <c r="AA496" s="6">
        <v>20</v>
      </c>
      <c r="AG496" s="5" t="s">
        <v>79</v>
      </c>
      <c r="AI496" s="5">
        <v>18</v>
      </c>
      <c r="AJ496" s="5">
        <v>50</v>
      </c>
      <c r="BQ496" s="6" t="s">
        <v>213</v>
      </c>
      <c r="BR496" s="5" t="s">
        <v>1400</v>
      </c>
    </row>
    <row r="497" spans="1:70" ht="14.25" customHeight="1" x14ac:dyDescent="0.25">
      <c r="A497" s="91">
        <v>564</v>
      </c>
      <c r="B497" s="229" t="s">
        <v>1504</v>
      </c>
      <c r="C497" s="263" t="s">
        <v>1419</v>
      </c>
      <c r="D497" s="229" t="s">
        <v>673</v>
      </c>
      <c r="E497" s="3" t="s">
        <v>1398</v>
      </c>
      <c r="F497" s="26" t="s">
        <v>102</v>
      </c>
      <c r="G497" s="26" t="s">
        <v>55</v>
      </c>
      <c r="H497" s="26" t="s">
        <v>1426</v>
      </c>
      <c r="J497" s="22">
        <v>100</v>
      </c>
      <c r="L497" s="28" t="s">
        <v>57</v>
      </c>
      <c r="M497" s="22" t="s">
        <v>58</v>
      </c>
      <c r="N497" s="22" t="s">
        <v>1427</v>
      </c>
      <c r="O497" s="22" t="s">
        <v>59</v>
      </c>
      <c r="P497" s="22" t="s">
        <v>91</v>
      </c>
      <c r="R497" s="23" t="s">
        <v>1421</v>
      </c>
      <c r="V497" s="25" t="s">
        <v>61</v>
      </c>
      <c r="Z497" s="83" t="s">
        <v>62</v>
      </c>
      <c r="AA497" s="6">
        <v>6</v>
      </c>
      <c r="AB497" s="6">
        <v>0</v>
      </c>
      <c r="BQ497" s="6" t="s">
        <v>213</v>
      </c>
      <c r="BR497" s="5" t="s">
        <v>1400</v>
      </c>
    </row>
    <row r="498" spans="1:70" ht="14.25" customHeight="1" x14ac:dyDescent="0.25">
      <c r="A498" s="91">
        <v>565</v>
      </c>
      <c r="B498" s="229" t="s">
        <v>1504</v>
      </c>
      <c r="C498" s="263" t="s">
        <v>1419</v>
      </c>
      <c r="D498" s="229" t="s">
        <v>1500</v>
      </c>
      <c r="E498" s="3" t="s">
        <v>1398</v>
      </c>
      <c r="F498" s="26" t="s">
        <v>102</v>
      </c>
      <c r="G498" s="26" t="s">
        <v>55</v>
      </c>
      <c r="H498" s="26" t="s">
        <v>1426</v>
      </c>
      <c r="J498" s="22">
        <v>200</v>
      </c>
      <c r="L498" s="28" t="s">
        <v>57</v>
      </c>
      <c r="M498" s="22" t="s">
        <v>58</v>
      </c>
      <c r="N498" s="22" t="s">
        <v>1427</v>
      </c>
      <c r="O498" s="22" t="s">
        <v>59</v>
      </c>
      <c r="P498" s="22" t="s">
        <v>91</v>
      </c>
      <c r="R498" s="23" t="s">
        <v>1421</v>
      </c>
      <c r="V498" s="25" t="s">
        <v>61</v>
      </c>
      <c r="Z498" s="83" t="s">
        <v>62</v>
      </c>
      <c r="AA498" s="6">
        <v>6</v>
      </c>
      <c r="AB498" s="6">
        <v>0</v>
      </c>
      <c r="BQ498" s="6" t="s">
        <v>213</v>
      </c>
      <c r="BR498" s="5" t="s">
        <v>1400</v>
      </c>
    </row>
    <row r="499" spans="1:70" ht="14.25" customHeight="1" x14ac:dyDescent="0.25">
      <c r="A499" s="91">
        <v>566</v>
      </c>
      <c r="B499" s="229" t="s">
        <v>1505</v>
      </c>
      <c r="C499" s="263" t="s">
        <v>1423</v>
      </c>
      <c r="D499" s="229" t="s">
        <v>1508</v>
      </c>
      <c r="E499" s="3" t="s">
        <v>1398</v>
      </c>
      <c r="F499" s="26" t="s">
        <v>102</v>
      </c>
      <c r="G499" s="26" t="s">
        <v>55</v>
      </c>
      <c r="H499" s="26" t="s">
        <v>1428</v>
      </c>
      <c r="J499" s="22">
        <v>400</v>
      </c>
      <c r="L499" s="28" t="s">
        <v>57</v>
      </c>
      <c r="M499" s="22" t="s">
        <v>58</v>
      </c>
      <c r="N499" s="22">
        <v>0</v>
      </c>
      <c r="O499" s="22" t="s">
        <v>59</v>
      </c>
      <c r="P499" s="22" t="s">
        <v>78</v>
      </c>
      <c r="R499" s="23" t="s">
        <v>1421</v>
      </c>
      <c r="V499" s="25" t="s">
        <v>435</v>
      </c>
      <c r="Y499" s="25" t="s">
        <v>1425</v>
      </c>
      <c r="Z499" s="83" t="s">
        <v>62</v>
      </c>
      <c r="AA499" s="6">
        <v>14</v>
      </c>
      <c r="AB499" s="6">
        <v>14</v>
      </c>
      <c r="BQ499" s="6" t="s">
        <v>213</v>
      </c>
      <c r="BR499" s="5" t="s">
        <v>1400</v>
      </c>
    </row>
    <row r="500" spans="1:70" ht="14.25" customHeight="1" x14ac:dyDescent="0.25">
      <c r="A500" s="91">
        <v>567</v>
      </c>
      <c r="B500" s="229" t="s">
        <v>1505</v>
      </c>
      <c r="C500" s="263" t="s">
        <v>1423</v>
      </c>
      <c r="D500" s="229" t="s">
        <v>1509</v>
      </c>
      <c r="E500" s="3" t="s">
        <v>1398</v>
      </c>
      <c r="F500" s="26" t="s">
        <v>102</v>
      </c>
      <c r="G500" s="26" t="s">
        <v>55</v>
      </c>
      <c r="H500" s="26" t="s">
        <v>1428</v>
      </c>
      <c r="J500" s="22">
        <v>400</v>
      </c>
      <c r="L500" s="28" t="s">
        <v>57</v>
      </c>
      <c r="M500" s="22" t="s">
        <v>58</v>
      </c>
      <c r="N500" s="22">
        <v>0</v>
      </c>
      <c r="O500" s="22" t="s">
        <v>59</v>
      </c>
      <c r="P500" s="22" t="s">
        <v>78</v>
      </c>
      <c r="R500" s="23" t="s">
        <v>1421</v>
      </c>
      <c r="V500" s="25" t="s">
        <v>435</v>
      </c>
      <c r="Y500" s="25" t="s">
        <v>1425</v>
      </c>
      <c r="Z500" s="83" t="s">
        <v>62</v>
      </c>
      <c r="AA500" s="6">
        <v>15</v>
      </c>
      <c r="AB500" s="6">
        <v>0</v>
      </c>
      <c r="BQ500" s="6" t="s">
        <v>213</v>
      </c>
      <c r="BR500" s="5" t="s">
        <v>1400</v>
      </c>
    </row>
    <row r="501" spans="1:70" ht="14.25" customHeight="1" x14ac:dyDescent="0.25">
      <c r="A501" s="91">
        <v>568</v>
      </c>
      <c r="B501" s="229" t="s">
        <v>1506</v>
      </c>
      <c r="C501" s="263" t="s">
        <v>1423</v>
      </c>
      <c r="D501" s="229" t="s">
        <v>1510</v>
      </c>
      <c r="E501" s="3" t="s">
        <v>1398</v>
      </c>
      <c r="F501" s="26" t="s">
        <v>102</v>
      </c>
      <c r="G501" s="26" t="s">
        <v>55</v>
      </c>
      <c r="H501" s="26" t="s">
        <v>1429</v>
      </c>
      <c r="J501" s="22">
        <v>400</v>
      </c>
      <c r="L501" s="28" t="s">
        <v>57</v>
      </c>
      <c r="M501" s="22" t="s">
        <v>58</v>
      </c>
      <c r="N501" s="22">
        <v>0</v>
      </c>
      <c r="O501" s="22" t="s">
        <v>59</v>
      </c>
      <c r="P501" s="22" t="s">
        <v>78</v>
      </c>
      <c r="R501" s="23" t="s">
        <v>1421</v>
      </c>
      <c r="V501" s="25" t="s">
        <v>435</v>
      </c>
      <c r="Y501" s="25" t="s">
        <v>1430</v>
      </c>
      <c r="Z501" s="83" t="s">
        <v>62</v>
      </c>
      <c r="AA501" s="6">
        <v>16</v>
      </c>
      <c r="BQ501" s="6" t="s">
        <v>213</v>
      </c>
      <c r="BR501" s="5" t="s">
        <v>1400</v>
      </c>
    </row>
    <row r="502" spans="1:70" ht="14.25" customHeight="1" x14ac:dyDescent="0.25">
      <c r="A502" s="91">
        <v>569</v>
      </c>
      <c r="B502" s="229" t="s">
        <v>1507</v>
      </c>
      <c r="C502" s="263" t="s">
        <v>1423</v>
      </c>
      <c r="D502" s="229" t="s">
        <v>1511</v>
      </c>
      <c r="E502" s="3" t="s">
        <v>1398</v>
      </c>
      <c r="F502" s="26" t="s">
        <v>102</v>
      </c>
      <c r="G502" s="26" t="s">
        <v>55</v>
      </c>
      <c r="H502" s="26" t="s">
        <v>1431</v>
      </c>
      <c r="J502" s="22">
        <v>400</v>
      </c>
      <c r="L502" s="28" t="s">
        <v>57</v>
      </c>
      <c r="M502" s="22" t="s">
        <v>58</v>
      </c>
      <c r="N502" s="22">
        <v>0</v>
      </c>
      <c r="O502" s="22" t="s">
        <v>59</v>
      </c>
      <c r="P502" s="22" t="s">
        <v>78</v>
      </c>
      <c r="R502" s="23" t="s">
        <v>1421</v>
      </c>
      <c r="V502" s="25" t="s">
        <v>61</v>
      </c>
      <c r="Z502" s="83" t="s">
        <v>62</v>
      </c>
      <c r="AA502" s="6">
        <v>32</v>
      </c>
      <c r="AB502" s="6">
        <v>0</v>
      </c>
      <c r="BQ502" s="6" t="s">
        <v>213</v>
      </c>
      <c r="BR502" s="5" t="s">
        <v>1400</v>
      </c>
    </row>
    <row r="503" spans="1:70" ht="14.25" customHeight="1" x14ac:dyDescent="0.25">
      <c r="A503" s="91">
        <v>570</v>
      </c>
      <c r="B503" s="229" t="s">
        <v>1432</v>
      </c>
      <c r="C503" s="263" t="s">
        <v>1433</v>
      </c>
      <c r="D503" s="229" t="s">
        <v>1809</v>
      </c>
      <c r="E503" s="3" t="s">
        <v>1167</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1434</v>
      </c>
    </row>
    <row r="504" spans="1:70" ht="14.25" customHeight="1" x14ac:dyDescent="0.25">
      <c r="A504" s="91">
        <v>571</v>
      </c>
      <c r="B504" s="229" t="s">
        <v>1432</v>
      </c>
      <c r="C504" s="263" t="s">
        <v>1433</v>
      </c>
      <c r="D504" s="229" t="s">
        <v>1810</v>
      </c>
      <c r="E504" s="3" t="s">
        <v>1167</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1434</v>
      </c>
    </row>
    <row r="505" spans="1:70" ht="14.25" customHeight="1" x14ac:dyDescent="0.25">
      <c r="A505" s="91">
        <v>572</v>
      </c>
      <c r="B505" s="229" t="s">
        <v>1435</v>
      </c>
      <c r="C505" s="263" t="s">
        <v>1436</v>
      </c>
      <c r="D505" s="229" t="s">
        <v>1811</v>
      </c>
      <c r="E505" s="3" t="s">
        <v>1167</v>
      </c>
      <c r="F505" s="26" t="s">
        <v>102</v>
      </c>
      <c r="G505" s="26" t="s">
        <v>55</v>
      </c>
      <c r="H505" s="26" t="s">
        <v>534</v>
      </c>
      <c r="J505" s="22">
        <v>400</v>
      </c>
      <c r="L505" s="28" t="s">
        <v>57</v>
      </c>
      <c r="M505" s="22" t="s">
        <v>58</v>
      </c>
      <c r="N505" s="22" t="s">
        <v>1437</v>
      </c>
      <c r="O505" s="22" t="s">
        <v>59</v>
      </c>
      <c r="P505" s="22" t="s">
        <v>91</v>
      </c>
      <c r="R505" s="23" t="s">
        <v>1940</v>
      </c>
      <c r="V505" s="25" t="s">
        <v>1438</v>
      </c>
      <c r="W505" s="65">
        <v>1</v>
      </c>
      <c r="X505" s="106">
        <v>2</v>
      </c>
      <c r="Y505" s="25" t="s">
        <v>1439</v>
      </c>
      <c r="Z505" s="83" t="s">
        <v>62</v>
      </c>
      <c r="AA505" s="6">
        <v>20</v>
      </c>
      <c r="AB505" s="6">
        <v>13</v>
      </c>
      <c r="AC505" s="5">
        <v>28.6</v>
      </c>
      <c r="AD505" s="5" t="s">
        <v>79</v>
      </c>
      <c r="AE505" s="5" t="s">
        <v>115</v>
      </c>
      <c r="AK505" s="6">
        <v>68.2</v>
      </c>
      <c r="AL505" s="6" t="s">
        <v>80</v>
      </c>
      <c r="AM505" s="6" t="s">
        <v>117</v>
      </c>
      <c r="BQ505" s="6" t="s">
        <v>213</v>
      </c>
      <c r="BR505" s="5" t="s">
        <v>1400</v>
      </c>
    </row>
    <row r="506" spans="1:70" ht="14.25" customHeight="1" x14ac:dyDescent="0.25">
      <c r="A506" s="91">
        <v>573</v>
      </c>
      <c r="B506" s="229" t="s">
        <v>1435</v>
      </c>
      <c r="C506" s="263" t="s">
        <v>1436</v>
      </c>
      <c r="D506" s="229" t="s">
        <v>1812</v>
      </c>
      <c r="E506" s="3" t="s">
        <v>1167</v>
      </c>
      <c r="F506" s="26" t="s">
        <v>102</v>
      </c>
      <c r="G506" s="26" t="s">
        <v>55</v>
      </c>
      <c r="H506" s="26" t="s">
        <v>534</v>
      </c>
      <c r="J506" s="22">
        <v>400</v>
      </c>
      <c r="L506" s="28" t="s">
        <v>57</v>
      </c>
      <c r="M506" s="22" t="s">
        <v>58</v>
      </c>
      <c r="N506" s="22" t="s">
        <v>1440</v>
      </c>
      <c r="O506" s="22" t="s">
        <v>59</v>
      </c>
      <c r="P506" s="22" t="s">
        <v>91</v>
      </c>
      <c r="R506" s="23" t="s">
        <v>1940</v>
      </c>
      <c r="V506" s="25" t="s">
        <v>1438</v>
      </c>
      <c r="W506" s="65">
        <v>1</v>
      </c>
      <c r="X506" s="106">
        <v>2</v>
      </c>
      <c r="Y506" s="25" t="s">
        <v>1439</v>
      </c>
      <c r="Z506" s="83" t="s">
        <v>62</v>
      </c>
      <c r="AA506" s="6">
        <v>19</v>
      </c>
      <c r="AB506" s="6">
        <v>13</v>
      </c>
      <c r="AC506" s="5">
        <v>28.6</v>
      </c>
      <c r="AD506" s="5" t="s">
        <v>79</v>
      </c>
      <c r="AE506" s="5" t="s">
        <v>115</v>
      </c>
      <c r="AK506" s="6">
        <v>68.2</v>
      </c>
      <c r="AL506" s="6" t="s">
        <v>80</v>
      </c>
      <c r="AM506" s="6" t="s">
        <v>117</v>
      </c>
      <c r="BQ506" s="6" t="s">
        <v>213</v>
      </c>
      <c r="BR506" s="5" t="s">
        <v>1441</v>
      </c>
    </row>
    <row r="507" spans="1:70" ht="14.25" customHeight="1" x14ac:dyDescent="0.25">
      <c r="A507" s="91">
        <v>574</v>
      </c>
      <c r="B507" s="229" t="s">
        <v>1442</v>
      </c>
      <c r="C507" s="263" t="s">
        <v>1443</v>
      </c>
      <c r="D507" s="229" t="s">
        <v>1813</v>
      </c>
      <c r="E507" s="3" t="s">
        <v>1167</v>
      </c>
      <c r="F507" s="26" t="s">
        <v>102</v>
      </c>
      <c r="G507" s="26" t="s">
        <v>55</v>
      </c>
      <c r="H507" s="26" t="s">
        <v>56</v>
      </c>
      <c r="J507" s="22">
        <v>1200</v>
      </c>
      <c r="L507" s="28" t="s">
        <v>57</v>
      </c>
      <c r="M507" s="22" t="s">
        <v>58</v>
      </c>
      <c r="N507" s="22">
        <v>0</v>
      </c>
      <c r="O507" s="22" t="s">
        <v>59</v>
      </c>
      <c r="P507" s="22" t="s">
        <v>78</v>
      </c>
      <c r="V507" s="25" t="s">
        <v>435</v>
      </c>
      <c r="Y507" s="25" t="s">
        <v>1444</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1445</v>
      </c>
    </row>
    <row r="508" spans="1:70" ht="14.25" customHeight="1" x14ac:dyDescent="0.25">
      <c r="A508" s="91">
        <v>575</v>
      </c>
      <c r="B508" s="229" t="s">
        <v>1442</v>
      </c>
      <c r="C508" s="263" t="s">
        <v>1443</v>
      </c>
      <c r="D508" s="229" t="s">
        <v>1814</v>
      </c>
      <c r="E508" s="3" t="s">
        <v>1167</v>
      </c>
      <c r="F508" s="26" t="s">
        <v>102</v>
      </c>
      <c r="G508" s="26" t="s">
        <v>55</v>
      </c>
      <c r="H508" s="26" t="s">
        <v>56</v>
      </c>
      <c r="J508" s="22">
        <v>1200</v>
      </c>
      <c r="L508" s="28" t="s">
        <v>57</v>
      </c>
      <c r="M508" s="22" t="s">
        <v>58</v>
      </c>
      <c r="N508" s="22">
        <v>144</v>
      </c>
      <c r="O508" s="22" t="s">
        <v>59</v>
      </c>
      <c r="P508" s="22" t="s">
        <v>78</v>
      </c>
      <c r="R508" s="177"/>
      <c r="V508" s="25" t="s">
        <v>435</v>
      </c>
      <c r="Y508" s="25" t="s">
        <v>1444</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1446</v>
      </c>
    </row>
    <row r="509" spans="1:70" ht="14.25" customHeight="1" x14ac:dyDescent="0.25">
      <c r="A509" s="91">
        <v>576</v>
      </c>
      <c r="B509" s="229" t="s">
        <v>1447</v>
      </c>
      <c r="C509" s="263" t="s">
        <v>1448</v>
      </c>
      <c r="D509" s="229" t="s">
        <v>1449</v>
      </c>
      <c r="E509" s="3" t="s">
        <v>1398</v>
      </c>
      <c r="F509" s="26" t="s">
        <v>102</v>
      </c>
      <c r="G509" s="26" t="s">
        <v>55</v>
      </c>
      <c r="H509" s="26" t="s">
        <v>534</v>
      </c>
      <c r="J509" s="22">
        <v>300</v>
      </c>
      <c r="L509" s="28" t="s">
        <v>57</v>
      </c>
      <c r="M509" s="22" t="s">
        <v>58</v>
      </c>
      <c r="N509" s="22" t="s">
        <v>1589</v>
      </c>
      <c r="O509" s="22" t="s">
        <v>59</v>
      </c>
      <c r="P509" s="22" t="s">
        <v>91</v>
      </c>
      <c r="R509" s="177" t="s">
        <v>1412</v>
      </c>
      <c r="V509" s="25" t="s">
        <v>435</v>
      </c>
      <c r="Y509" s="25" t="s">
        <v>1450</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1451</v>
      </c>
    </row>
    <row r="510" spans="1:70" ht="14.25" customHeight="1" x14ac:dyDescent="0.25">
      <c r="A510" s="91">
        <v>577</v>
      </c>
      <c r="B510" s="229" t="s">
        <v>1447</v>
      </c>
      <c r="C510" s="263" t="s">
        <v>1448</v>
      </c>
      <c r="D510" s="229" t="s">
        <v>1452</v>
      </c>
      <c r="E510" s="3" t="s">
        <v>1398</v>
      </c>
      <c r="F510" s="26" t="s">
        <v>102</v>
      </c>
      <c r="G510" s="26" t="s">
        <v>55</v>
      </c>
      <c r="H510" s="26" t="s">
        <v>534</v>
      </c>
      <c r="J510" s="22">
        <v>300</v>
      </c>
      <c r="L510" s="28" t="s">
        <v>57</v>
      </c>
      <c r="M510" s="22" t="s">
        <v>58</v>
      </c>
      <c r="N510" s="22" t="s">
        <v>1590</v>
      </c>
      <c r="O510" s="22" t="s">
        <v>59</v>
      </c>
      <c r="P510" s="22" t="s">
        <v>91</v>
      </c>
      <c r="R510" s="23" t="s">
        <v>1412</v>
      </c>
      <c r="V510" s="25" t="s">
        <v>435</v>
      </c>
      <c r="Y510" s="25" t="s">
        <v>1450</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1453</v>
      </c>
    </row>
    <row r="511" spans="1:70" ht="14.25" customHeight="1" x14ac:dyDescent="0.25">
      <c r="A511" s="91">
        <v>578</v>
      </c>
      <c r="B511" s="229" t="s">
        <v>1447</v>
      </c>
      <c r="C511" s="263" t="s">
        <v>1448</v>
      </c>
      <c r="D511" s="229" t="s">
        <v>1454</v>
      </c>
      <c r="E511" s="123" t="s">
        <v>1167</v>
      </c>
      <c r="F511" s="179" t="s">
        <v>102</v>
      </c>
      <c r="G511" s="26" t="s">
        <v>55</v>
      </c>
      <c r="H511" s="26" t="s">
        <v>539</v>
      </c>
      <c r="J511" s="22">
        <v>400</v>
      </c>
      <c r="K511" s="180"/>
      <c r="L511" s="180" t="s">
        <v>57</v>
      </c>
      <c r="M511" s="22" t="s">
        <v>58</v>
      </c>
      <c r="N511" s="22" t="s">
        <v>1455</v>
      </c>
      <c r="O511" s="176" t="s">
        <v>59</v>
      </c>
      <c r="P511" s="22" t="s">
        <v>91</v>
      </c>
      <c r="Q511" s="177"/>
      <c r="R511" s="23" t="s">
        <v>1456</v>
      </c>
      <c r="T511" s="177"/>
      <c r="U511" s="177"/>
      <c r="V511" s="165" t="s">
        <v>435</v>
      </c>
      <c r="Y511" s="25" t="s">
        <v>1450</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1451</v>
      </c>
    </row>
    <row r="512" spans="1:70" ht="13.8" x14ac:dyDescent="0.25">
      <c r="A512" s="91">
        <v>579</v>
      </c>
      <c r="B512" s="229" t="s">
        <v>1447</v>
      </c>
      <c r="C512" s="263" t="s">
        <v>1448</v>
      </c>
      <c r="D512" s="229" t="s">
        <v>1457</v>
      </c>
      <c r="E512" s="123" t="s">
        <v>1167</v>
      </c>
      <c r="F512" s="179" t="s">
        <v>102</v>
      </c>
      <c r="G512" s="26" t="s">
        <v>55</v>
      </c>
      <c r="H512" s="26" t="s">
        <v>539</v>
      </c>
      <c r="J512" s="22">
        <v>400</v>
      </c>
      <c r="K512" s="180"/>
      <c r="L512" s="180" t="s">
        <v>57</v>
      </c>
      <c r="M512" s="22" t="s">
        <v>58</v>
      </c>
      <c r="N512" s="22" t="s">
        <v>1590</v>
      </c>
      <c r="O512" s="176" t="s">
        <v>59</v>
      </c>
      <c r="P512" s="22" t="s">
        <v>91</v>
      </c>
      <c r="Q512" s="177"/>
      <c r="R512" s="23" t="s">
        <v>1456</v>
      </c>
      <c r="T512" s="177"/>
      <c r="U512" s="177"/>
      <c r="V512" s="165" t="s">
        <v>435</v>
      </c>
      <c r="Y512" s="25" t="s">
        <v>1450</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1453</v>
      </c>
    </row>
    <row r="513" spans="1:70" ht="13.8" x14ac:dyDescent="0.25">
      <c r="A513" s="91">
        <v>580</v>
      </c>
      <c r="B513" s="229" t="s">
        <v>1458</v>
      </c>
      <c r="C513" s="263" t="s">
        <v>1459</v>
      </c>
      <c r="D513" s="229" t="s">
        <v>1460</v>
      </c>
      <c r="E513" s="123" t="s">
        <v>1398</v>
      </c>
      <c r="F513" s="179" t="s">
        <v>102</v>
      </c>
      <c r="G513" s="26" t="s">
        <v>55</v>
      </c>
      <c r="H513" s="26" t="s">
        <v>56</v>
      </c>
      <c r="J513" s="22">
        <v>300</v>
      </c>
      <c r="K513" s="180"/>
      <c r="L513" s="180" t="s">
        <v>57</v>
      </c>
      <c r="M513" s="22" t="s">
        <v>58</v>
      </c>
      <c r="N513" s="176" t="s">
        <v>1437</v>
      </c>
      <c r="O513" s="176" t="s">
        <v>59</v>
      </c>
      <c r="P513" s="22" t="s">
        <v>91</v>
      </c>
      <c r="Q513" s="177"/>
      <c r="R513" s="23" t="s">
        <v>1461</v>
      </c>
      <c r="T513" s="177"/>
      <c r="U513" s="177"/>
      <c r="V513" s="165" t="s">
        <v>435</v>
      </c>
      <c r="Y513" s="25" t="s">
        <v>1462</v>
      </c>
      <c r="Z513" s="167" t="s">
        <v>62</v>
      </c>
      <c r="AA513" s="6">
        <v>10</v>
      </c>
      <c r="AB513" s="6">
        <v>5</v>
      </c>
      <c r="AC513" s="5">
        <v>34</v>
      </c>
      <c r="AD513" s="163" t="s">
        <v>79</v>
      </c>
      <c r="AI513" s="5">
        <v>23</v>
      </c>
      <c r="AJ513" s="5">
        <v>48</v>
      </c>
      <c r="AK513" s="6">
        <v>78</v>
      </c>
      <c r="AL513" s="6" t="s">
        <v>80</v>
      </c>
      <c r="AQ513" s="6">
        <v>55</v>
      </c>
      <c r="AR513" s="6">
        <v>109</v>
      </c>
      <c r="BQ513" s="6" t="s">
        <v>213</v>
      </c>
      <c r="BR513" s="5" t="s">
        <v>1463</v>
      </c>
    </row>
    <row r="514" spans="1:70" ht="13.8" x14ac:dyDescent="0.25">
      <c r="A514" s="91">
        <v>581</v>
      </c>
      <c r="B514" s="229" t="s">
        <v>1512</v>
      </c>
      <c r="C514" s="263" t="s">
        <v>1464</v>
      </c>
      <c r="D514" s="229" t="s">
        <v>1514</v>
      </c>
      <c r="E514" s="123" t="s">
        <v>1398</v>
      </c>
      <c r="F514" s="179" t="s">
        <v>102</v>
      </c>
      <c r="G514" s="26" t="s">
        <v>55</v>
      </c>
      <c r="H514" s="26" t="s">
        <v>1465</v>
      </c>
      <c r="J514" s="22">
        <v>200</v>
      </c>
      <c r="K514" s="180"/>
      <c r="L514" s="180" t="s">
        <v>57</v>
      </c>
      <c r="M514" s="22" t="s">
        <v>58</v>
      </c>
      <c r="N514" s="22" t="s">
        <v>1133</v>
      </c>
      <c r="O514" s="176" t="s">
        <v>59</v>
      </c>
      <c r="P514" s="22" t="s">
        <v>91</v>
      </c>
      <c r="Q514" s="177"/>
      <c r="R514" s="23" t="s">
        <v>1466</v>
      </c>
      <c r="T514" s="177"/>
      <c r="U514" s="177"/>
      <c r="V514" s="165" t="s">
        <v>435</v>
      </c>
      <c r="Y514" s="25" t="s">
        <v>1467</v>
      </c>
      <c r="Z514" s="167" t="s">
        <v>62</v>
      </c>
      <c r="AA514" s="6">
        <v>8</v>
      </c>
      <c r="AB514" s="6">
        <v>0</v>
      </c>
      <c r="AD514" s="163"/>
      <c r="BQ514" s="6" t="s">
        <v>213</v>
      </c>
    </row>
    <row r="515" spans="1:70" ht="13.8" x14ac:dyDescent="0.25">
      <c r="A515" s="91">
        <v>582</v>
      </c>
      <c r="B515" s="229" t="s">
        <v>1512</v>
      </c>
      <c r="C515" s="263" t="s">
        <v>1464</v>
      </c>
      <c r="D515" s="229" t="s">
        <v>1515</v>
      </c>
      <c r="E515" s="123" t="s">
        <v>1398</v>
      </c>
      <c r="F515" s="179" t="s">
        <v>102</v>
      </c>
      <c r="G515" s="26" t="s">
        <v>55</v>
      </c>
      <c r="H515" s="26" t="s">
        <v>1465</v>
      </c>
      <c r="J515" s="22">
        <v>200</v>
      </c>
      <c r="K515" s="180"/>
      <c r="L515" s="180" t="s">
        <v>57</v>
      </c>
      <c r="M515" s="22" t="s">
        <v>58</v>
      </c>
      <c r="N515" s="176" t="s">
        <v>1133</v>
      </c>
      <c r="O515" s="176" t="s">
        <v>59</v>
      </c>
      <c r="P515" s="22" t="s">
        <v>91</v>
      </c>
      <c r="Q515" s="177"/>
      <c r="R515" s="23" t="s">
        <v>1466</v>
      </c>
      <c r="T515" s="177"/>
      <c r="U515" s="177"/>
      <c r="V515" s="165" t="s">
        <v>435</v>
      </c>
      <c r="Y515" s="25" t="s">
        <v>1467</v>
      </c>
      <c r="Z515" s="167" t="s">
        <v>62</v>
      </c>
      <c r="AA515" s="6">
        <v>8</v>
      </c>
      <c r="AB515" s="6">
        <v>0</v>
      </c>
      <c r="AD515" s="163"/>
      <c r="BQ515" s="6" t="s">
        <v>213</v>
      </c>
    </row>
    <row r="516" spans="1:70" ht="14.25" customHeight="1" x14ac:dyDescent="0.25">
      <c r="A516" s="91">
        <v>583</v>
      </c>
      <c r="B516" s="229" t="s">
        <v>1512</v>
      </c>
      <c r="C516" s="263" t="s">
        <v>1464</v>
      </c>
      <c r="D516" s="229" t="s">
        <v>1516</v>
      </c>
      <c r="E516" s="3" t="s">
        <v>1398</v>
      </c>
      <c r="F516" s="26" t="s">
        <v>102</v>
      </c>
      <c r="G516" s="26" t="s">
        <v>55</v>
      </c>
      <c r="H516" s="26" t="s">
        <v>1468</v>
      </c>
      <c r="J516" s="22">
        <v>400</v>
      </c>
      <c r="L516" s="28" t="s">
        <v>57</v>
      </c>
      <c r="M516" s="22" t="s">
        <v>58</v>
      </c>
      <c r="N516" s="22" t="s">
        <v>1133</v>
      </c>
      <c r="O516" s="22" t="s">
        <v>59</v>
      </c>
      <c r="P516" s="22" t="s">
        <v>91</v>
      </c>
      <c r="R516" s="23" t="s">
        <v>1466</v>
      </c>
      <c r="V516" s="25" t="s">
        <v>435</v>
      </c>
      <c r="Y516" s="25" t="s">
        <v>1467</v>
      </c>
      <c r="Z516" s="83" t="s">
        <v>62</v>
      </c>
      <c r="AA516" s="6">
        <v>8</v>
      </c>
      <c r="AB516" s="6">
        <v>0</v>
      </c>
      <c r="BQ516" s="6" t="s">
        <v>213</v>
      </c>
    </row>
    <row r="517" spans="1:70" ht="14.25" customHeight="1" x14ac:dyDescent="0.25">
      <c r="A517" s="91">
        <v>584</v>
      </c>
      <c r="B517" s="229" t="s">
        <v>1512</v>
      </c>
      <c r="C517" s="263" t="s">
        <v>1464</v>
      </c>
      <c r="D517" s="229" t="s">
        <v>1517</v>
      </c>
      <c r="E517" s="3" t="s">
        <v>1398</v>
      </c>
      <c r="F517" s="26" t="s">
        <v>102</v>
      </c>
      <c r="G517" s="26" t="s">
        <v>55</v>
      </c>
      <c r="H517" s="26" t="s">
        <v>1468</v>
      </c>
      <c r="J517" s="22">
        <v>400</v>
      </c>
      <c r="L517" s="28" t="s">
        <v>57</v>
      </c>
      <c r="M517" s="22" t="s">
        <v>58</v>
      </c>
      <c r="N517" s="22" t="s">
        <v>1133</v>
      </c>
      <c r="O517" s="22" t="s">
        <v>59</v>
      </c>
      <c r="P517" s="22" t="s">
        <v>91</v>
      </c>
      <c r="R517" s="23" t="s">
        <v>1466</v>
      </c>
      <c r="V517" s="25" t="s">
        <v>435</v>
      </c>
      <c r="Y517" s="25" t="s">
        <v>1467</v>
      </c>
      <c r="Z517" s="83" t="s">
        <v>62</v>
      </c>
      <c r="AA517" s="6">
        <v>8</v>
      </c>
      <c r="AB517" s="6">
        <v>0</v>
      </c>
      <c r="BQ517" s="6" t="s">
        <v>213</v>
      </c>
    </row>
    <row r="518" spans="1:70" ht="14.25" customHeight="1" x14ac:dyDescent="0.25">
      <c r="A518" s="91">
        <v>585</v>
      </c>
      <c r="B518" s="229" t="s">
        <v>1513</v>
      </c>
      <c r="C518" s="263" t="s">
        <v>1464</v>
      </c>
      <c r="D518" s="229" t="s">
        <v>1518</v>
      </c>
      <c r="E518" s="3" t="s">
        <v>1398</v>
      </c>
      <c r="F518" s="26" t="s">
        <v>102</v>
      </c>
      <c r="G518" s="26" t="s">
        <v>55</v>
      </c>
      <c r="H518" s="26" t="s">
        <v>1469</v>
      </c>
      <c r="J518" s="22">
        <v>300</v>
      </c>
      <c r="L518" s="28" t="s">
        <v>57</v>
      </c>
      <c r="M518" s="22" t="s">
        <v>58</v>
      </c>
      <c r="N518" s="22" t="s">
        <v>1470</v>
      </c>
      <c r="O518" s="22" t="s">
        <v>59</v>
      </c>
      <c r="P518" s="22" t="s">
        <v>91</v>
      </c>
      <c r="R518" s="23" t="s">
        <v>1471</v>
      </c>
      <c r="V518" s="25" t="s">
        <v>435</v>
      </c>
      <c r="Y518" s="25" t="s">
        <v>1472</v>
      </c>
      <c r="Z518" s="83" t="s">
        <v>62</v>
      </c>
      <c r="AA518" s="6">
        <v>30</v>
      </c>
      <c r="BQ518" s="6" t="s">
        <v>213</v>
      </c>
    </row>
    <row r="519" spans="1:70" ht="14.25" customHeight="1" x14ac:dyDescent="0.25">
      <c r="A519" s="91">
        <v>586</v>
      </c>
      <c r="B519" s="229" t="s">
        <v>1519</v>
      </c>
      <c r="C519" s="263" t="s">
        <v>1473</v>
      </c>
      <c r="D519" s="229" t="s">
        <v>1502</v>
      </c>
      <c r="E519" s="3" t="s">
        <v>1398</v>
      </c>
      <c r="F519" s="26" t="s">
        <v>102</v>
      </c>
      <c r="G519" s="26" t="s">
        <v>55</v>
      </c>
      <c r="H519" s="26" t="s">
        <v>1474</v>
      </c>
      <c r="J519" s="22">
        <v>400</v>
      </c>
      <c r="L519" s="28" t="s">
        <v>57</v>
      </c>
      <c r="M519" s="22" t="s">
        <v>58</v>
      </c>
      <c r="N519" s="22" t="s">
        <v>1133</v>
      </c>
      <c r="O519" s="22" t="s">
        <v>59</v>
      </c>
      <c r="P519" s="22" t="s">
        <v>91</v>
      </c>
      <c r="R519" s="23" t="s">
        <v>1475</v>
      </c>
      <c r="V519" s="25" t="s">
        <v>435</v>
      </c>
      <c r="Y519" s="25" t="s">
        <v>1476</v>
      </c>
      <c r="Z519" s="83" t="s">
        <v>62</v>
      </c>
      <c r="AA519" s="6">
        <v>65</v>
      </c>
      <c r="BQ519" s="6" t="s">
        <v>213</v>
      </c>
    </row>
    <row r="520" spans="1:70" ht="14.25" customHeight="1" x14ac:dyDescent="0.25">
      <c r="A520" s="91">
        <v>587</v>
      </c>
      <c r="B520" s="229" t="s">
        <v>1519</v>
      </c>
      <c r="C520" s="263" t="s">
        <v>1473</v>
      </c>
      <c r="D520" s="229" t="s">
        <v>1503</v>
      </c>
      <c r="E520" s="3" t="s">
        <v>1398</v>
      </c>
      <c r="F520" s="26" t="s">
        <v>102</v>
      </c>
      <c r="G520" s="26" t="s">
        <v>55</v>
      </c>
      <c r="H520" s="26" t="s">
        <v>1474</v>
      </c>
      <c r="J520" s="22">
        <v>800</v>
      </c>
      <c r="L520" s="28" t="s">
        <v>57</v>
      </c>
      <c r="M520" s="22" t="s">
        <v>58</v>
      </c>
      <c r="N520" s="22" t="s">
        <v>1133</v>
      </c>
      <c r="O520" s="22" t="s">
        <v>59</v>
      </c>
      <c r="P520" s="22" t="s">
        <v>91</v>
      </c>
      <c r="R520" s="23" t="s">
        <v>1475</v>
      </c>
      <c r="V520" s="25" t="s">
        <v>435</v>
      </c>
      <c r="Y520" s="25" t="s">
        <v>1476</v>
      </c>
      <c r="Z520" s="83" t="s">
        <v>62</v>
      </c>
      <c r="AA520" s="6">
        <v>66</v>
      </c>
      <c r="BQ520" s="6" t="s">
        <v>213</v>
      </c>
    </row>
    <row r="521" spans="1:70" ht="14.25" customHeight="1" x14ac:dyDescent="0.25">
      <c r="A521" s="91">
        <v>588</v>
      </c>
      <c r="B521" s="229" t="s">
        <v>1477</v>
      </c>
      <c r="C521" s="263" t="s">
        <v>1478</v>
      </c>
      <c r="D521" s="229" t="s">
        <v>1479</v>
      </c>
      <c r="E521" s="3" t="s">
        <v>572</v>
      </c>
      <c r="F521" s="26" t="s">
        <v>102</v>
      </c>
      <c r="G521" s="26" t="s">
        <v>55</v>
      </c>
      <c r="H521" s="26" t="s">
        <v>299</v>
      </c>
      <c r="J521" s="22">
        <v>250</v>
      </c>
      <c r="L521" s="28" t="s">
        <v>57</v>
      </c>
      <c r="M521" s="22" t="s">
        <v>58</v>
      </c>
      <c r="N521" s="22">
        <v>0</v>
      </c>
      <c r="O521" s="22" t="s">
        <v>59</v>
      </c>
      <c r="P521" s="22" t="s">
        <v>78</v>
      </c>
      <c r="R521" s="23" t="s">
        <v>1480</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5">
      <c r="A522" s="91">
        <v>589</v>
      </c>
      <c r="B522" s="229" t="s">
        <v>1477</v>
      </c>
      <c r="C522" s="263" t="s">
        <v>1478</v>
      </c>
      <c r="D522" s="229" t="s">
        <v>1481</v>
      </c>
      <c r="E522" s="3" t="s">
        <v>572</v>
      </c>
      <c r="F522" s="26" t="s">
        <v>102</v>
      </c>
      <c r="G522" s="26" t="s">
        <v>55</v>
      </c>
      <c r="H522" s="26" t="s">
        <v>299</v>
      </c>
      <c r="J522" s="22">
        <v>250</v>
      </c>
      <c r="L522" s="28" t="s">
        <v>57</v>
      </c>
      <c r="M522" s="22" t="s">
        <v>58</v>
      </c>
      <c r="N522" s="22">
        <v>0</v>
      </c>
      <c r="O522" s="22" t="s">
        <v>59</v>
      </c>
      <c r="P522" s="22" t="s">
        <v>78</v>
      </c>
      <c r="R522" s="23" t="s">
        <v>1480</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5">
      <c r="A523" s="91">
        <v>590</v>
      </c>
      <c r="B523" s="229" t="s">
        <v>1477</v>
      </c>
      <c r="C523" s="263" t="s">
        <v>1478</v>
      </c>
      <c r="D523" s="229" t="s">
        <v>1482</v>
      </c>
      <c r="E523" s="3" t="s">
        <v>572</v>
      </c>
      <c r="F523" s="26" t="s">
        <v>102</v>
      </c>
      <c r="G523" s="26" t="s">
        <v>55</v>
      </c>
      <c r="H523" s="26" t="s">
        <v>299</v>
      </c>
      <c r="J523" s="22">
        <v>250</v>
      </c>
      <c r="L523" s="28" t="s">
        <v>57</v>
      </c>
      <c r="M523" s="22" t="s">
        <v>58</v>
      </c>
      <c r="N523" s="22">
        <v>0</v>
      </c>
      <c r="O523" s="22" t="s">
        <v>59</v>
      </c>
      <c r="P523" s="22" t="s">
        <v>78</v>
      </c>
      <c r="R523" s="23" t="s">
        <v>1480</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5">
      <c r="A524" s="91">
        <v>591</v>
      </c>
      <c r="B524" s="229" t="s">
        <v>1477</v>
      </c>
      <c r="C524" s="263" t="s">
        <v>1478</v>
      </c>
      <c r="D524" s="229" t="s">
        <v>1483</v>
      </c>
      <c r="E524" s="3" t="s">
        <v>572</v>
      </c>
      <c r="F524" s="26" t="s">
        <v>102</v>
      </c>
      <c r="G524" s="26" t="s">
        <v>55</v>
      </c>
      <c r="H524" s="26" t="s">
        <v>299</v>
      </c>
      <c r="J524" s="22">
        <v>250</v>
      </c>
      <c r="L524" s="28" t="s">
        <v>57</v>
      </c>
      <c r="M524" s="22" t="s">
        <v>58</v>
      </c>
      <c r="N524" s="22">
        <v>0</v>
      </c>
      <c r="O524" s="22" t="s">
        <v>59</v>
      </c>
      <c r="P524" s="22" t="s">
        <v>78</v>
      </c>
      <c r="R524" s="23" t="s">
        <v>1480</v>
      </c>
      <c r="T524" s="23">
        <v>50</v>
      </c>
      <c r="V524" s="25" t="s">
        <v>435</v>
      </c>
      <c r="X524" s="106">
        <v>0</v>
      </c>
      <c r="Y524" s="25" t="s">
        <v>1484</v>
      </c>
      <c r="Z524" s="83" t="s">
        <v>62</v>
      </c>
      <c r="AA524" s="6">
        <v>4</v>
      </c>
      <c r="AB524" s="6">
        <v>0</v>
      </c>
      <c r="AD524" s="5" t="s">
        <v>79</v>
      </c>
      <c r="AI524" s="5">
        <v>30</v>
      </c>
      <c r="AJ524" s="5">
        <v>46</v>
      </c>
      <c r="AL524" s="6" t="s">
        <v>80</v>
      </c>
      <c r="AQ524" s="6">
        <v>58</v>
      </c>
      <c r="AR524" s="6">
        <v>65</v>
      </c>
    </row>
    <row r="525" spans="1:70" ht="14.25" customHeight="1" x14ac:dyDescent="0.25">
      <c r="A525" s="203">
        <v>592</v>
      </c>
      <c r="B525" s="229" t="s">
        <v>1520</v>
      </c>
      <c r="C525" s="263" t="s">
        <v>1521</v>
      </c>
      <c r="D525" s="229" t="s">
        <v>1588</v>
      </c>
      <c r="E525" s="3" t="s">
        <v>355</v>
      </c>
      <c r="F525" s="26" t="s">
        <v>54</v>
      </c>
      <c r="G525" s="26" t="s">
        <v>55</v>
      </c>
      <c r="H525" s="26" t="s">
        <v>406</v>
      </c>
      <c r="J525" s="22">
        <v>250</v>
      </c>
      <c r="L525" s="28" t="s">
        <v>57</v>
      </c>
      <c r="M525" s="22" t="s">
        <v>77</v>
      </c>
      <c r="N525" s="22">
        <v>0</v>
      </c>
      <c r="O525" s="22" t="s">
        <v>59</v>
      </c>
      <c r="P525" s="22" t="s">
        <v>78</v>
      </c>
      <c r="Q525" s="23" t="s">
        <v>1820</v>
      </c>
      <c r="R525" s="23" t="s">
        <v>1821</v>
      </c>
      <c r="S525" s="24">
        <v>3</v>
      </c>
      <c r="U525" s="23" t="s">
        <v>1822</v>
      </c>
      <c r="V525" s="25" t="s">
        <v>613</v>
      </c>
      <c r="W525" s="65" t="s">
        <v>730</v>
      </c>
      <c r="Y525" s="25" t="s">
        <v>1823</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1824</v>
      </c>
      <c r="BR525" s="5" t="s">
        <v>1825</v>
      </c>
    </row>
    <row r="526" spans="1:70" ht="14.25" customHeight="1" x14ac:dyDescent="0.25">
      <c r="A526" s="203">
        <v>593</v>
      </c>
      <c r="B526" s="229" t="s">
        <v>1520</v>
      </c>
      <c r="C526" s="263" t="s">
        <v>1521</v>
      </c>
      <c r="D526" s="229" t="s">
        <v>1584</v>
      </c>
      <c r="E526" s="3" t="s">
        <v>355</v>
      </c>
      <c r="F526" s="26" t="s">
        <v>54</v>
      </c>
      <c r="G526" s="26" t="s">
        <v>55</v>
      </c>
      <c r="H526" s="26" t="s">
        <v>491</v>
      </c>
      <c r="J526" s="22">
        <v>125</v>
      </c>
      <c r="L526" s="28" t="s">
        <v>57</v>
      </c>
      <c r="M526" s="22" t="s">
        <v>77</v>
      </c>
      <c r="N526" s="22">
        <v>0</v>
      </c>
      <c r="O526" s="22" t="s">
        <v>59</v>
      </c>
      <c r="P526" s="22" t="s">
        <v>78</v>
      </c>
      <c r="Q526" s="23" t="s">
        <v>1820</v>
      </c>
      <c r="R526" s="23" t="s">
        <v>1821</v>
      </c>
      <c r="S526" s="24">
        <v>15</v>
      </c>
      <c r="U526" s="23" t="s">
        <v>1822</v>
      </c>
      <c r="V526" s="25" t="s">
        <v>613</v>
      </c>
      <c r="W526" s="65" t="s">
        <v>730</v>
      </c>
      <c r="Y526" s="25" t="s">
        <v>1823</v>
      </c>
      <c r="Z526" s="83" t="s">
        <v>62</v>
      </c>
      <c r="AA526" s="6">
        <v>5</v>
      </c>
      <c r="AB526" s="6">
        <v>2</v>
      </c>
      <c r="AD526" s="5" t="s">
        <v>79</v>
      </c>
      <c r="AI526" s="5">
        <v>19</v>
      </c>
      <c r="AJ526" s="5">
        <v>20</v>
      </c>
      <c r="AL526" s="6" t="s">
        <v>80</v>
      </c>
      <c r="AQ526" s="6">
        <v>61.2</v>
      </c>
      <c r="AR526" s="6">
        <v>77.3</v>
      </c>
      <c r="BQ526" s="6" t="s">
        <v>1824</v>
      </c>
      <c r="BR526" s="5" t="s">
        <v>1826</v>
      </c>
    </row>
    <row r="527" spans="1:70" ht="14.25" customHeight="1" x14ac:dyDescent="0.25">
      <c r="A527" s="203">
        <v>594</v>
      </c>
      <c r="B527" s="229" t="s">
        <v>1520</v>
      </c>
      <c r="C527" s="263" t="s">
        <v>1521</v>
      </c>
      <c r="D527" s="229" t="s">
        <v>1585</v>
      </c>
      <c r="E527" s="3" t="s">
        <v>355</v>
      </c>
      <c r="F527" s="26" t="s">
        <v>54</v>
      </c>
      <c r="G527" s="26" t="s">
        <v>55</v>
      </c>
      <c r="H527" s="26" t="s">
        <v>491</v>
      </c>
      <c r="J527" s="22">
        <v>250</v>
      </c>
      <c r="L527" s="28" t="s">
        <v>57</v>
      </c>
      <c r="M527" s="22" t="s">
        <v>77</v>
      </c>
      <c r="N527" s="22">
        <v>0</v>
      </c>
      <c r="O527" s="22" t="s">
        <v>59</v>
      </c>
      <c r="P527" s="22" t="s">
        <v>78</v>
      </c>
      <c r="Q527" s="23" t="s">
        <v>1820</v>
      </c>
      <c r="R527" s="23" t="s">
        <v>1821</v>
      </c>
      <c r="S527" s="24">
        <v>15</v>
      </c>
      <c r="U527" s="23" t="s">
        <v>1822</v>
      </c>
      <c r="V527" s="25" t="s">
        <v>613</v>
      </c>
      <c r="W527" s="65" t="s">
        <v>730</v>
      </c>
      <c r="Y527" s="25" t="s">
        <v>1823</v>
      </c>
      <c r="Z527" s="83" t="s">
        <v>62</v>
      </c>
      <c r="AA527" s="6">
        <v>5</v>
      </c>
      <c r="AB527" s="6">
        <v>2</v>
      </c>
      <c r="AD527" s="5" t="s">
        <v>79</v>
      </c>
      <c r="AI527" s="5">
        <v>19</v>
      </c>
      <c r="AJ527" s="5">
        <v>20</v>
      </c>
      <c r="AL527" s="6" t="s">
        <v>80</v>
      </c>
      <c r="AQ527" s="6">
        <v>61.2</v>
      </c>
      <c r="AR527" s="6">
        <v>77.3</v>
      </c>
      <c r="BQ527" s="6" t="s">
        <v>1824</v>
      </c>
      <c r="BR527" s="5" t="s">
        <v>1826</v>
      </c>
    </row>
    <row r="528" spans="1:70" ht="13.8" x14ac:dyDescent="0.25">
      <c r="A528" s="203">
        <v>595</v>
      </c>
      <c r="B528" s="229" t="s">
        <v>1520</v>
      </c>
      <c r="C528" s="263" t="s">
        <v>1521</v>
      </c>
      <c r="D528" s="229" t="s">
        <v>1586</v>
      </c>
      <c r="E528" s="3" t="s">
        <v>355</v>
      </c>
      <c r="F528" s="179" t="s">
        <v>54</v>
      </c>
      <c r="G528" s="179" t="s">
        <v>55</v>
      </c>
      <c r="H528" s="26" t="s">
        <v>491</v>
      </c>
      <c r="J528" s="22">
        <v>500</v>
      </c>
      <c r="L528" s="28" t="s">
        <v>57</v>
      </c>
      <c r="M528" s="22" t="s">
        <v>77</v>
      </c>
      <c r="N528" s="22">
        <v>0</v>
      </c>
      <c r="O528" s="22" t="s">
        <v>59</v>
      </c>
      <c r="P528" s="22" t="s">
        <v>78</v>
      </c>
      <c r="Q528" s="23" t="s">
        <v>1820</v>
      </c>
      <c r="R528" s="23" t="s">
        <v>1821</v>
      </c>
      <c r="S528" s="24">
        <v>15</v>
      </c>
      <c r="U528" s="23" t="s">
        <v>1822</v>
      </c>
      <c r="V528" s="25" t="s">
        <v>613</v>
      </c>
      <c r="W528" s="65" t="s">
        <v>730</v>
      </c>
      <c r="Y528" s="25" t="s">
        <v>1823</v>
      </c>
      <c r="Z528" s="83" t="s">
        <v>62</v>
      </c>
      <c r="AA528" s="6">
        <v>4</v>
      </c>
      <c r="AB528" s="6">
        <v>1</v>
      </c>
      <c r="AD528" s="5" t="s">
        <v>79</v>
      </c>
      <c r="AI528" s="5">
        <v>19</v>
      </c>
      <c r="AJ528" s="5">
        <v>20</v>
      </c>
      <c r="AL528" s="6" t="s">
        <v>80</v>
      </c>
      <c r="AQ528" s="6">
        <v>61.2</v>
      </c>
      <c r="AR528" s="6">
        <v>77.3</v>
      </c>
      <c r="BQ528" s="6" t="s">
        <v>1824</v>
      </c>
      <c r="BR528" s="5" t="s">
        <v>1826</v>
      </c>
    </row>
    <row r="529" spans="1:70" ht="13.8" x14ac:dyDescent="0.25">
      <c r="A529" s="203">
        <v>596</v>
      </c>
      <c r="B529" s="229" t="s">
        <v>1520</v>
      </c>
      <c r="C529" s="263" t="s">
        <v>1521</v>
      </c>
      <c r="D529" s="229" t="s">
        <v>1587</v>
      </c>
      <c r="E529" s="123" t="s">
        <v>355</v>
      </c>
      <c r="F529" s="179" t="s">
        <v>54</v>
      </c>
      <c r="G529" s="179" t="s">
        <v>55</v>
      </c>
      <c r="H529" s="179" t="s">
        <v>491</v>
      </c>
      <c r="J529" s="22">
        <v>900</v>
      </c>
      <c r="L529" s="28" t="s">
        <v>57</v>
      </c>
      <c r="M529" s="22" t="s">
        <v>77</v>
      </c>
      <c r="N529" s="22">
        <v>0</v>
      </c>
      <c r="O529" s="22" t="s">
        <v>59</v>
      </c>
      <c r="P529" s="22" t="s">
        <v>78</v>
      </c>
      <c r="Q529" s="23" t="s">
        <v>1820</v>
      </c>
      <c r="R529" s="23" t="s">
        <v>1821</v>
      </c>
      <c r="S529" s="24">
        <v>15</v>
      </c>
      <c r="U529" s="23" t="s">
        <v>1822</v>
      </c>
      <c r="V529" s="25" t="s">
        <v>613</v>
      </c>
      <c r="W529" s="65" t="s">
        <v>730</v>
      </c>
      <c r="Y529" s="25" t="s">
        <v>1823</v>
      </c>
      <c r="Z529" s="83" t="s">
        <v>62</v>
      </c>
      <c r="AA529" s="6">
        <v>3</v>
      </c>
      <c r="AB529" s="6">
        <v>1</v>
      </c>
      <c r="AD529" s="5" t="s">
        <v>79</v>
      </c>
      <c r="AI529" s="5">
        <v>19</v>
      </c>
      <c r="AJ529" s="5">
        <v>19</v>
      </c>
      <c r="AL529" s="6" t="s">
        <v>80</v>
      </c>
      <c r="AQ529" s="6">
        <v>62.2</v>
      </c>
      <c r="AR529" s="6">
        <v>77.3</v>
      </c>
      <c r="BQ529" s="6" t="s">
        <v>1824</v>
      </c>
      <c r="BR529" s="5" t="s">
        <v>1826</v>
      </c>
    </row>
    <row r="530" spans="1:70" ht="13.8" x14ac:dyDescent="0.25">
      <c r="A530" s="203">
        <v>597</v>
      </c>
      <c r="B530" s="229" t="s">
        <v>1522</v>
      </c>
      <c r="C530" s="263" t="s">
        <v>1523</v>
      </c>
      <c r="D530" s="229" t="s">
        <v>1524</v>
      </c>
      <c r="E530" s="123" t="s">
        <v>355</v>
      </c>
      <c r="F530" s="179" t="s">
        <v>54</v>
      </c>
      <c r="G530" s="179" t="s">
        <v>55</v>
      </c>
      <c r="H530" s="179" t="s">
        <v>56</v>
      </c>
      <c r="J530" s="22">
        <v>500</v>
      </c>
      <c r="L530" s="28" t="s">
        <v>57</v>
      </c>
      <c r="M530" s="22" t="s">
        <v>77</v>
      </c>
      <c r="N530" s="22">
        <v>0</v>
      </c>
      <c r="O530" s="22" t="s">
        <v>59</v>
      </c>
      <c r="P530" s="22" t="s">
        <v>78</v>
      </c>
      <c r="Q530" s="23" t="s">
        <v>1827</v>
      </c>
      <c r="R530" s="23" t="s">
        <v>1828</v>
      </c>
      <c r="S530" s="24">
        <v>30</v>
      </c>
      <c r="Z530" s="83" t="s">
        <v>62</v>
      </c>
      <c r="AA530" s="6">
        <v>6</v>
      </c>
      <c r="AB530" s="6">
        <v>1</v>
      </c>
      <c r="AC530" s="5">
        <v>24.5</v>
      </c>
      <c r="AD530" s="5" t="s">
        <v>79</v>
      </c>
      <c r="AE530" s="5" t="s">
        <v>115</v>
      </c>
      <c r="AF530" s="5">
        <v>1.6</v>
      </c>
      <c r="AG530" s="5" t="s">
        <v>79</v>
      </c>
      <c r="AH530" s="5" t="s">
        <v>1829</v>
      </c>
      <c r="AK530" s="6">
        <v>64</v>
      </c>
      <c r="AL530" s="6" t="s">
        <v>80</v>
      </c>
      <c r="AM530" s="6" t="s">
        <v>115</v>
      </c>
      <c r="AN530" s="6">
        <v>7.2</v>
      </c>
      <c r="AO530" s="6" t="s">
        <v>80</v>
      </c>
      <c r="AP530" s="6" t="s">
        <v>1829</v>
      </c>
      <c r="BQ530" s="6" t="s">
        <v>183</v>
      </c>
      <c r="BR530" s="5" t="s">
        <v>1830</v>
      </c>
    </row>
    <row r="531" spans="1:70" ht="13.8" x14ac:dyDescent="0.25">
      <c r="A531" s="203">
        <v>598</v>
      </c>
      <c r="B531" s="229" t="s">
        <v>1522</v>
      </c>
      <c r="C531" s="263" t="s">
        <v>1523</v>
      </c>
      <c r="D531" s="229" t="s">
        <v>1525</v>
      </c>
      <c r="E531" s="123" t="s">
        <v>355</v>
      </c>
      <c r="F531" s="179" t="s">
        <v>54</v>
      </c>
      <c r="G531" s="179" t="s">
        <v>55</v>
      </c>
      <c r="H531" s="179" t="s">
        <v>65</v>
      </c>
      <c r="J531" s="22">
        <v>500</v>
      </c>
      <c r="L531" s="28" t="s">
        <v>57</v>
      </c>
      <c r="M531" s="22" t="s">
        <v>77</v>
      </c>
      <c r="N531" s="22">
        <v>0</v>
      </c>
      <c r="O531" s="22" t="s">
        <v>59</v>
      </c>
      <c r="P531" s="22" t="s">
        <v>78</v>
      </c>
      <c r="Q531" s="23" t="s">
        <v>1827</v>
      </c>
      <c r="R531" s="23" t="s">
        <v>1828</v>
      </c>
      <c r="S531" s="24">
        <v>30</v>
      </c>
      <c r="Z531" s="83" t="s">
        <v>62</v>
      </c>
      <c r="AA531" s="6">
        <v>6</v>
      </c>
      <c r="AB531" s="6">
        <v>1</v>
      </c>
      <c r="AC531" s="5">
        <v>24.5</v>
      </c>
      <c r="AD531" s="5" t="s">
        <v>79</v>
      </c>
      <c r="AE531" s="5" t="s">
        <v>115</v>
      </c>
      <c r="AF531" s="5">
        <v>1.6</v>
      </c>
      <c r="AG531" s="5" t="s">
        <v>79</v>
      </c>
      <c r="AH531" s="5" t="s">
        <v>1829</v>
      </c>
      <c r="AK531" s="6">
        <v>64</v>
      </c>
      <c r="AL531" s="6" t="s">
        <v>80</v>
      </c>
      <c r="AM531" s="6" t="s">
        <v>115</v>
      </c>
      <c r="AN531" s="6">
        <v>7.2</v>
      </c>
      <c r="AO531" s="6" t="s">
        <v>80</v>
      </c>
      <c r="AP531" s="6" t="s">
        <v>1829</v>
      </c>
      <c r="BQ531" s="6" t="s">
        <v>183</v>
      </c>
      <c r="BR531" s="5" t="s">
        <v>1830</v>
      </c>
    </row>
    <row r="532" spans="1:70" ht="13.8" x14ac:dyDescent="0.25">
      <c r="A532" s="203">
        <v>599</v>
      </c>
      <c r="B532" s="229" t="s">
        <v>1526</v>
      </c>
      <c r="C532" s="263" t="s">
        <v>1527</v>
      </c>
      <c r="D532" s="229" t="s">
        <v>1528</v>
      </c>
      <c r="E532" s="123" t="s">
        <v>355</v>
      </c>
      <c r="F532" s="179" t="s">
        <v>102</v>
      </c>
      <c r="G532" s="179" t="s">
        <v>55</v>
      </c>
      <c r="H532" s="179" t="s">
        <v>56</v>
      </c>
      <c r="J532" s="22">
        <v>250</v>
      </c>
      <c r="L532" s="28" t="s">
        <v>57</v>
      </c>
      <c r="M532" s="22" t="s">
        <v>58</v>
      </c>
      <c r="N532" s="22">
        <v>0</v>
      </c>
      <c r="O532" s="22" t="s">
        <v>59</v>
      </c>
      <c r="P532" s="22" t="s">
        <v>78</v>
      </c>
      <c r="Q532" s="23" t="s">
        <v>1831</v>
      </c>
      <c r="R532" s="23" t="s">
        <v>1832</v>
      </c>
      <c r="T532" s="23">
        <v>100</v>
      </c>
      <c r="V532" s="25" t="s">
        <v>613</v>
      </c>
      <c r="W532" s="65" t="s">
        <v>653</v>
      </c>
      <c r="X532" s="106" t="s">
        <v>202</v>
      </c>
      <c r="Y532" s="25" t="s">
        <v>1833</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1824</v>
      </c>
    </row>
    <row r="533" spans="1:70" ht="13.8" x14ac:dyDescent="0.25">
      <c r="A533" s="203">
        <v>600</v>
      </c>
      <c r="B533" s="229" t="s">
        <v>1526</v>
      </c>
      <c r="C533" s="263" t="s">
        <v>1527</v>
      </c>
      <c r="D533" s="229" t="s">
        <v>1529</v>
      </c>
      <c r="E533" s="123" t="s">
        <v>355</v>
      </c>
      <c r="F533" s="179" t="s">
        <v>102</v>
      </c>
      <c r="G533" s="179" t="s">
        <v>55</v>
      </c>
      <c r="H533" s="26" t="s">
        <v>65</v>
      </c>
      <c r="J533" s="22">
        <v>250</v>
      </c>
      <c r="L533" s="28" t="s">
        <v>57</v>
      </c>
      <c r="M533" s="22" t="s">
        <v>58</v>
      </c>
      <c r="N533" s="22" t="s">
        <v>1834</v>
      </c>
      <c r="O533" s="22" t="s">
        <v>59</v>
      </c>
      <c r="P533" s="22" t="s">
        <v>1835</v>
      </c>
      <c r="Q533" s="23" t="s">
        <v>1831</v>
      </c>
      <c r="R533" s="23" t="s">
        <v>1832</v>
      </c>
      <c r="T533" s="23" t="s">
        <v>1836</v>
      </c>
      <c r="V533" s="25" t="s">
        <v>613</v>
      </c>
      <c r="W533" s="65" t="s">
        <v>1837</v>
      </c>
      <c r="X533" s="106" t="s">
        <v>1838</v>
      </c>
      <c r="Y533" s="25" t="s">
        <v>1839</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1824</v>
      </c>
    </row>
    <row r="534" spans="1:70" ht="13.8" x14ac:dyDescent="0.25">
      <c r="A534" s="203">
        <v>601</v>
      </c>
      <c r="B534" s="229" t="s">
        <v>1532</v>
      </c>
      <c r="C534" s="263" t="s">
        <v>1533</v>
      </c>
      <c r="D534" s="229" t="s">
        <v>1530</v>
      </c>
      <c r="E534" s="123" t="s">
        <v>355</v>
      </c>
      <c r="F534" s="179" t="s">
        <v>54</v>
      </c>
      <c r="G534" s="179" t="s">
        <v>55</v>
      </c>
      <c r="H534" s="179" t="s">
        <v>56</v>
      </c>
      <c r="J534" s="22">
        <v>500</v>
      </c>
      <c r="L534" s="28" t="s">
        <v>57</v>
      </c>
      <c r="M534" s="22" t="s">
        <v>58</v>
      </c>
      <c r="N534" s="22">
        <v>0</v>
      </c>
      <c r="O534" s="22" t="s">
        <v>59</v>
      </c>
      <c r="P534" s="22" t="s">
        <v>1840</v>
      </c>
      <c r="Q534" s="23" t="s">
        <v>1841</v>
      </c>
      <c r="R534" s="23" t="s">
        <v>1842</v>
      </c>
      <c r="V534" s="25" t="s">
        <v>613</v>
      </c>
      <c r="W534" s="65" t="s">
        <v>1843</v>
      </c>
      <c r="X534" s="106" t="s">
        <v>333</v>
      </c>
      <c r="Y534" s="25" t="s">
        <v>1844</v>
      </c>
      <c r="Z534" s="83" t="s">
        <v>62</v>
      </c>
      <c r="AA534" s="6">
        <v>21</v>
      </c>
      <c r="BQ534" s="6" t="s">
        <v>213</v>
      </c>
    </row>
    <row r="535" spans="1:70" ht="14.25" customHeight="1" x14ac:dyDescent="0.25">
      <c r="A535" s="203">
        <v>602</v>
      </c>
      <c r="B535" s="229" t="s">
        <v>1532</v>
      </c>
      <c r="C535" s="263" t="s">
        <v>1533</v>
      </c>
      <c r="D535" s="229" t="s">
        <v>1531</v>
      </c>
      <c r="E535" s="123" t="s">
        <v>355</v>
      </c>
      <c r="F535" s="179" t="s">
        <v>54</v>
      </c>
      <c r="G535" s="179" t="s">
        <v>55</v>
      </c>
      <c r="H535" s="26" t="s">
        <v>65</v>
      </c>
      <c r="J535" s="22">
        <v>500</v>
      </c>
      <c r="L535" s="28" t="s">
        <v>57</v>
      </c>
      <c r="M535" s="22" t="s">
        <v>58</v>
      </c>
      <c r="N535" s="22">
        <v>0</v>
      </c>
      <c r="O535" s="22" t="s">
        <v>59</v>
      </c>
      <c r="P535" s="22" t="s">
        <v>1840</v>
      </c>
      <c r="Q535" s="23" t="s">
        <v>1841</v>
      </c>
      <c r="R535" s="23" t="s">
        <v>1842</v>
      </c>
      <c r="V535" s="25" t="s">
        <v>613</v>
      </c>
      <c r="W535" s="65">
        <v>2</v>
      </c>
      <c r="X535" s="106" t="s">
        <v>333</v>
      </c>
      <c r="Y535" s="25" t="s">
        <v>1844</v>
      </c>
      <c r="Z535" s="83" t="s">
        <v>62</v>
      </c>
      <c r="AA535" s="6">
        <v>12</v>
      </c>
      <c r="BQ535" s="6" t="s">
        <v>213</v>
      </c>
    </row>
    <row r="536" spans="1:70" ht="14.25" customHeight="1" x14ac:dyDescent="0.25">
      <c r="A536" s="203">
        <v>603</v>
      </c>
      <c r="B536" s="229" t="s">
        <v>1534</v>
      </c>
      <c r="C536" s="263" t="s">
        <v>1535</v>
      </c>
      <c r="D536" s="229" t="s">
        <v>1537</v>
      </c>
      <c r="E536" s="3" t="s">
        <v>355</v>
      </c>
      <c r="F536" s="179" t="s">
        <v>102</v>
      </c>
      <c r="G536" s="179" t="s">
        <v>55</v>
      </c>
      <c r="H536" s="26" t="s">
        <v>1536</v>
      </c>
      <c r="J536" s="22">
        <v>1000</v>
      </c>
      <c r="L536" s="28" t="s">
        <v>57</v>
      </c>
      <c r="M536" s="22" t="s">
        <v>77</v>
      </c>
      <c r="N536" s="22">
        <v>0</v>
      </c>
      <c r="O536" s="22" t="s">
        <v>59</v>
      </c>
      <c r="P536" s="22" t="s">
        <v>78</v>
      </c>
      <c r="Q536" s="23" t="s">
        <v>1820</v>
      </c>
      <c r="R536" s="23" t="s">
        <v>1845</v>
      </c>
      <c r="S536" s="24">
        <v>60</v>
      </c>
      <c r="U536" s="23" t="s">
        <v>1846</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1847</v>
      </c>
    </row>
    <row r="537" spans="1:70" ht="14.25" customHeight="1" x14ac:dyDescent="0.25">
      <c r="A537" s="203">
        <v>604</v>
      </c>
      <c r="B537" s="229" t="s">
        <v>1538</v>
      </c>
      <c r="C537" s="263" t="s">
        <v>1539</v>
      </c>
      <c r="D537" s="229" t="s">
        <v>1540</v>
      </c>
      <c r="E537" s="3" t="s">
        <v>355</v>
      </c>
      <c r="F537" s="179" t="s">
        <v>54</v>
      </c>
      <c r="G537" s="179" t="s">
        <v>55</v>
      </c>
      <c r="H537" s="26" t="s">
        <v>156</v>
      </c>
      <c r="J537" s="22">
        <v>500</v>
      </c>
      <c r="L537" s="28" t="s">
        <v>57</v>
      </c>
      <c r="M537" s="22" t="s">
        <v>58</v>
      </c>
      <c r="N537" s="22" t="s">
        <v>1848</v>
      </c>
      <c r="O537" s="22" t="s">
        <v>59</v>
      </c>
      <c r="P537" s="22" t="s">
        <v>1849</v>
      </c>
      <c r="Q537" s="23" t="s">
        <v>1850</v>
      </c>
      <c r="R537" s="23" t="s">
        <v>1851</v>
      </c>
      <c r="Z537" s="83" t="s">
        <v>62</v>
      </c>
      <c r="AA537" s="6">
        <v>6</v>
      </c>
      <c r="AB537" s="6">
        <v>4</v>
      </c>
      <c r="AD537" s="5" t="s">
        <v>79</v>
      </c>
      <c r="AI537" s="5">
        <v>20</v>
      </c>
      <c r="AJ537" s="5">
        <v>32</v>
      </c>
      <c r="AL537" s="6" t="s">
        <v>80</v>
      </c>
      <c r="AQ537" s="6">
        <v>52</v>
      </c>
      <c r="AR537" s="6">
        <v>75</v>
      </c>
      <c r="BQ537" s="6" t="s">
        <v>1852</v>
      </c>
      <c r="BR537" s="5" t="s">
        <v>1853</v>
      </c>
    </row>
    <row r="538" spans="1:70" ht="14.25" customHeight="1" x14ac:dyDescent="0.25">
      <c r="A538" s="203">
        <v>605</v>
      </c>
      <c r="B538" s="229" t="s">
        <v>1541</v>
      </c>
      <c r="C538" s="263" t="s">
        <v>1542</v>
      </c>
      <c r="D538" s="229" t="s">
        <v>1543</v>
      </c>
      <c r="E538" s="3" t="s">
        <v>355</v>
      </c>
      <c r="F538" s="179" t="s">
        <v>54</v>
      </c>
      <c r="G538" s="179" t="s">
        <v>55</v>
      </c>
      <c r="H538" s="26" t="s">
        <v>56</v>
      </c>
      <c r="J538" s="22">
        <v>250</v>
      </c>
      <c r="L538" s="28" t="s">
        <v>57</v>
      </c>
      <c r="M538" s="22" t="s">
        <v>58</v>
      </c>
      <c r="N538" s="22">
        <v>0</v>
      </c>
      <c r="O538" s="22" t="s">
        <v>59</v>
      </c>
      <c r="P538" s="22" t="s">
        <v>78</v>
      </c>
      <c r="Q538" s="23" t="s">
        <v>1854</v>
      </c>
      <c r="R538" s="23" t="s">
        <v>1855</v>
      </c>
      <c r="T538" s="23">
        <v>200</v>
      </c>
      <c r="V538" s="25" t="s">
        <v>613</v>
      </c>
      <c r="W538" s="65" t="s">
        <v>1856</v>
      </c>
      <c r="X538" s="106" t="s">
        <v>1857</v>
      </c>
      <c r="Y538" s="25" t="s">
        <v>1858</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1859</v>
      </c>
      <c r="BR538" s="5" t="s">
        <v>1860</v>
      </c>
    </row>
    <row r="539" spans="1:70" ht="14.25" customHeight="1" x14ac:dyDescent="0.25">
      <c r="A539" s="203">
        <v>606</v>
      </c>
      <c r="B539" s="229" t="s">
        <v>1541</v>
      </c>
      <c r="C539" s="263" t="s">
        <v>1542</v>
      </c>
      <c r="D539" s="229" t="s">
        <v>1544</v>
      </c>
      <c r="E539" s="3" t="s">
        <v>355</v>
      </c>
      <c r="F539" s="26" t="s">
        <v>54</v>
      </c>
      <c r="G539" s="26" t="s">
        <v>55</v>
      </c>
      <c r="H539" s="26" t="s">
        <v>56</v>
      </c>
      <c r="J539" s="22">
        <v>500</v>
      </c>
      <c r="L539" s="28" t="s">
        <v>57</v>
      </c>
      <c r="M539" s="22" t="s">
        <v>58</v>
      </c>
      <c r="N539" s="22">
        <v>0</v>
      </c>
      <c r="O539" s="22" t="s">
        <v>59</v>
      </c>
      <c r="P539" s="22" t="s">
        <v>78</v>
      </c>
      <c r="Q539" s="23" t="s">
        <v>1854</v>
      </c>
      <c r="R539" s="23" t="s">
        <v>1855</v>
      </c>
      <c r="T539" s="23">
        <v>200</v>
      </c>
      <c r="V539" s="25" t="s">
        <v>613</v>
      </c>
      <c r="W539" s="65" t="s">
        <v>1856</v>
      </c>
      <c r="X539" s="106" t="s">
        <v>1857</v>
      </c>
      <c r="Y539" s="25" t="s">
        <v>1858</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1859</v>
      </c>
      <c r="BR539" s="5" t="s">
        <v>1860</v>
      </c>
    </row>
    <row r="540" spans="1:70" ht="14.25" customHeight="1" x14ac:dyDescent="0.25">
      <c r="A540" s="203">
        <v>607</v>
      </c>
      <c r="B540" s="229" t="s">
        <v>1541</v>
      </c>
      <c r="C540" s="263" t="s">
        <v>1542</v>
      </c>
      <c r="D540" s="229" t="s">
        <v>1545</v>
      </c>
      <c r="E540" s="3" t="s">
        <v>355</v>
      </c>
      <c r="F540" s="26" t="s">
        <v>54</v>
      </c>
      <c r="G540" s="26" t="s">
        <v>55</v>
      </c>
      <c r="H540" s="26" t="s">
        <v>56</v>
      </c>
      <c r="J540" s="22">
        <v>1000</v>
      </c>
      <c r="L540" s="28" t="s">
        <v>57</v>
      </c>
      <c r="M540" s="22" t="s">
        <v>58</v>
      </c>
      <c r="N540" s="22">
        <v>0</v>
      </c>
      <c r="O540" s="22" t="s">
        <v>59</v>
      </c>
      <c r="P540" s="22" t="s">
        <v>78</v>
      </c>
      <c r="Q540" s="23" t="s">
        <v>1854</v>
      </c>
      <c r="R540" s="23" t="s">
        <v>1855</v>
      </c>
      <c r="T540" s="23">
        <v>200</v>
      </c>
      <c r="V540" s="25" t="s">
        <v>613</v>
      </c>
      <c r="W540" s="65" t="s">
        <v>1856</v>
      </c>
      <c r="X540" s="106" t="s">
        <v>1857</v>
      </c>
      <c r="Y540" s="25" t="s">
        <v>1858</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1859</v>
      </c>
      <c r="BR540" s="5" t="s">
        <v>1860</v>
      </c>
    </row>
    <row r="541" spans="1:70" ht="13.8" x14ac:dyDescent="0.25">
      <c r="A541" s="203">
        <v>608</v>
      </c>
      <c r="B541" s="229" t="s">
        <v>1541</v>
      </c>
      <c r="C541" s="263" t="s">
        <v>1542</v>
      </c>
      <c r="D541" s="229" t="s">
        <v>1546</v>
      </c>
      <c r="E541" s="3" t="s">
        <v>355</v>
      </c>
      <c r="F541" s="26" t="s">
        <v>54</v>
      </c>
      <c r="G541" s="179" t="s">
        <v>55</v>
      </c>
      <c r="H541" s="26" t="s">
        <v>56</v>
      </c>
      <c r="J541" s="22">
        <v>500</v>
      </c>
      <c r="L541" s="28" t="s">
        <v>57</v>
      </c>
      <c r="M541" s="22" t="s">
        <v>58</v>
      </c>
      <c r="N541" s="22">
        <v>0</v>
      </c>
      <c r="O541" s="22" t="s">
        <v>59</v>
      </c>
      <c r="P541" s="22" t="s">
        <v>78</v>
      </c>
      <c r="Q541" s="23" t="s">
        <v>1861</v>
      </c>
      <c r="R541" s="23" t="s">
        <v>1862</v>
      </c>
      <c r="T541" s="23">
        <v>200</v>
      </c>
      <c r="V541" s="25" t="s">
        <v>613</v>
      </c>
      <c r="W541" s="65" t="s">
        <v>1856</v>
      </c>
      <c r="X541" s="106" t="s">
        <v>1857</v>
      </c>
      <c r="Y541" s="25" t="s">
        <v>1858</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1859</v>
      </c>
      <c r="BR541" s="5" t="s">
        <v>1860</v>
      </c>
    </row>
    <row r="542" spans="1:70" ht="13.8" x14ac:dyDescent="0.25">
      <c r="A542" s="203">
        <v>609</v>
      </c>
      <c r="B542" s="229" t="s">
        <v>1547</v>
      </c>
      <c r="C542" s="263" t="s">
        <v>1548</v>
      </c>
      <c r="D542" s="229" t="s">
        <v>1549</v>
      </c>
      <c r="E542" s="3" t="s">
        <v>355</v>
      </c>
      <c r="F542" s="26" t="s">
        <v>54</v>
      </c>
      <c r="G542" s="179" t="s">
        <v>55</v>
      </c>
      <c r="H542" s="179" t="s">
        <v>65</v>
      </c>
      <c r="J542" s="22">
        <v>500</v>
      </c>
      <c r="L542" s="28" t="s">
        <v>57</v>
      </c>
      <c r="M542" s="22" t="s">
        <v>58</v>
      </c>
      <c r="N542" s="22">
        <v>0</v>
      </c>
      <c r="O542" s="22" t="s">
        <v>59</v>
      </c>
      <c r="P542" s="22" t="s">
        <v>78</v>
      </c>
      <c r="Q542" s="23" t="s">
        <v>1850</v>
      </c>
      <c r="R542" s="23" t="s">
        <v>1863</v>
      </c>
      <c r="T542" s="23">
        <v>300</v>
      </c>
      <c r="V542" s="25" t="s">
        <v>613</v>
      </c>
      <c r="W542" s="65" t="s">
        <v>1864</v>
      </c>
      <c r="X542" s="106" t="s">
        <v>202</v>
      </c>
      <c r="Y542" s="25" t="s">
        <v>1865</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1852</v>
      </c>
      <c r="BR542" s="5" t="s">
        <v>1866</v>
      </c>
    </row>
    <row r="543" spans="1:70" ht="13.8" x14ac:dyDescent="0.25">
      <c r="A543" s="203">
        <v>610</v>
      </c>
      <c r="B543" s="229" t="s">
        <v>1550</v>
      </c>
      <c r="C543" s="263" t="s">
        <v>1551</v>
      </c>
      <c r="D543" s="229" t="s">
        <v>1510</v>
      </c>
      <c r="E543" s="123" t="s">
        <v>355</v>
      </c>
      <c r="F543" s="179" t="s">
        <v>54</v>
      </c>
      <c r="G543" s="179" t="s">
        <v>55</v>
      </c>
      <c r="H543" s="179" t="s">
        <v>56</v>
      </c>
      <c r="J543" s="22">
        <v>500</v>
      </c>
      <c r="K543" s="180"/>
      <c r="L543" s="180" t="s">
        <v>57</v>
      </c>
      <c r="M543" s="22" t="s">
        <v>58</v>
      </c>
      <c r="N543" s="22">
        <v>0</v>
      </c>
      <c r="O543" s="176" t="s">
        <v>59</v>
      </c>
      <c r="P543" s="22" t="s">
        <v>1867</v>
      </c>
      <c r="Q543" s="177" t="s">
        <v>357</v>
      </c>
      <c r="R543" s="23" t="s">
        <v>1868</v>
      </c>
      <c r="T543" s="177" t="s">
        <v>1869</v>
      </c>
      <c r="U543" s="177"/>
      <c r="V543" s="25" t="s">
        <v>613</v>
      </c>
      <c r="W543" s="65">
        <v>12</v>
      </c>
      <c r="X543" s="106" t="s">
        <v>202</v>
      </c>
      <c r="Y543" s="25" t="s">
        <v>1870</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5">
      <c r="A544" s="203">
        <v>611</v>
      </c>
      <c r="B544" s="229" t="s">
        <v>1552</v>
      </c>
      <c r="C544" s="263" t="s">
        <v>1553</v>
      </c>
      <c r="D544" s="229" t="s">
        <v>1554</v>
      </c>
      <c r="E544" s="123" t="s">
        <v>355</v>
      </c>
      <c r="F544" s="179" t="s">
        <v>102</v>
      </c>
      <c r="G544" s="179" t="s">
        <v>55</v>
      </c>
      <c r="H544" s="179" t="s">
        <v>56</v>
      </c>
      <c r="J544" s="22">
        <v>500</v>
      </c>
      <c r="K544" s="180"/>
      <c r="L544" s="180" t="s">
        <v>57</v>
      </c>
      <c r="M544" s="22" t="s">
        <v>58</v>
      </c>
      <c r="N544" s="22">
        <v>0</v>
      </c>
      <c r="O544" s="176" t="s">
        <v>59</v>
      </c>
      <c r="P544" s="22" t="s">
        <v>1871</v>
      </c>
      <c r="Q544" s="177" t="s">
        <v>1850</v>
      </c>
      <c r="R544" s="23" t="s">
        <v>1872</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1859</v>
      </c>
      <c r="BR544" s="5" t="s">
        <v>1873</v>
      </c>
    </row>
    <row r="545" spans="1:70" ht="14.25" customHeight="1" x14ac:dyDescent="0.25">
      <c r="A545" s="203">
        <v>612</v>
      </c>
      <c r="B545" s="229" t="s">
        <v>1552</v>
      </c>
      <c r="C545" s="263" t="s">
        <v>1553</v>
      </c>
      <c r="D545" s="229" t="s">
        <v>1555</v>
      </c>
      <c r="E545" s="123" t="s">
        <v>355</v>
      </c>
      <c r="F545" s="179" t="s">
        <v>102</v>
      </c>
      <c r="G545" s="179" t="s">
        <v>55</v>
      </c>
      <c r="H545" s="179" t="s">
        <v>56</v>
      </c>
      <c r="J545" s="22">
        <v>500</v>
      </c>
      <c r="K545" s="180"/>
      <c r="L545" s="180" t="s">
        <v>57</v>
      </c>
      <c r="M545" s="22" t="s">
        <v>58</v>
      </c>
      <c r="N545" s="22">
        <v>0</v>
      </c>
      <c r="O545" s="176" t="s">
        <v>59</v>
      </c>
      <c r="P545" s="22" t="s">
        <v>1871</v>
      </c>
      <c r="Q545" s="177" t="s">
        <v>1850</v>
      </c>
      <c r="R545" s="23" t="s">
        <v>1872</v>
      </c>
      <c r="T545" s="177"/>
      <c r="U545" s="177"/>
      <c r="V545" s="25" t="s">
        <v>613</v>
      </c>
      <c r="W545" s="65" t="s">
        <v>653</v>
      </c>
      <c r="X545" s="106" t="s">
        <v>1608</v>
      </c>
      <c r="Y545" s="25" t="s">
        <v>1874</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1859</v>
      </c>
      <c r="BR545" s="5" t="s">
        <v>1873</v>
      </c>
    </row>
    <row r="546" spans="1:70" ht="14.25" customHeight="1" x14ac:dyDescent="0.25">
      <c r="A546" s="203">
        <v>613</v>
      </c>
      <c r="B546" s="229" t="s">
        <v>1552</v>
      </c>
      <c r="C546" s="263" t="s">
        <v>1553</v>
      </c>
      <c r="D546" s="229" t="s">
        <v>1556</v>
      </c>
      <c r="E546" s="123" t="s">
        <v>355</v>
      </c>
      <c r="F546" s="179" t="s">
        <v>102</v>
      </c>
      <c r="G546" s="26" t="s">
        <v>55</v>
      </c>
      <c r="H546" s="26" t="s">
        <v>56</v>
      </c>
      <c r="J546" s="22">
        <v>500</v>
      </c>
      <c r="K546" s="180"/>
      <c r="L546" s="180" t="s">
        <v>57</v>
      </c>
      <c r="M546" s="22" t="s">
        <v>58</v>
      </c>
      <c r="N546" s="22" t="s">
        <v>1875</v>
      </c>
      <c r="O546" s="176" t="s">
        <v>59</v>
      </c>
      <c r="P546" s="22" t="s">
        <v>1876</v>
      </c>
      <c r="Q546" s="177" t="s">
        <v>1850</v>
      </c>
      <c r="R546" s="23" t="s">
        <v>1872</v>
      </c>
      <c r="T546" s="177"/>
      <c r="U546" s="177" t="s">
        <v>1877</v>
      </c>
      <c r="V546" s="25" t="s">
        <v>613</v>
      </c>
      <c r="W546" s="65" t="s">
        <v>1878</v>
      </c>
      <c r="X546" s="106" t="s">
        <v>1608</v>
      </c>
      <c r="Y546" s="25" t="s">
        <v>1879</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1859</v>
      </c>
      <c r="BR546" s="5" t="s">
        <v>1873</v>
      </c>
    </row>
    <row r="547" spans="1:70" ht="14.25" customHeight="1" x14ac:dyDescent="0.25">
      <c r="A547" s="203">
        <v>614</v>
      </c>
      <c r="B547" s="229" t="s">
        <v>1560</v>
      </c>
      <c r="C547" s="263" t="s">
        <v>1559</v>
      </c>
      <c r="D547" s="229" t="s">
        <v>1557</v>
      </c>
      <c r="E547" s="3" t="s">
        <v>355</v>
      </c>
      <c r="F547" s="26" t="s">
        <v>54</v>
      </c>
      <c r="G547" s="26" t="s">
        <v>55</v>
      </c>
      <c r="H547" s="179" t="s">
        <v>406</v>
      </c>
      <c r="J547" s="22">
        <v>1</v>
      </c>
      <c r="L547" s="28" t="s">
        <v>1880</v>
      </c>
      <c r="M547" s="22" t="s">
        <v>58</v>
      </c>
      <c r="N547" s="22">
        <v>0</v>
      </c>
      <c r="O547" s="22" t="s">
        <v>59</v>
      </c>
      <c r="P547" s="22" t="s">
        <v>78</v>
      </c>
      <c r="Q547" s="23" t="s">
        <v>1881</v>
      </c>
      <c r="R547" s="23" t="s">
        <v>1882</v>
      </c>
      <c r="U547" s="23" t="s">
        <v>1883</v>
      </c>
      <c r="V547" s="25" t="s">
        <v>613</v>
      </c>
      <c r="W547" s="65" t="s">
        <v>653</v>
      </c>
      <c r="Z547" s="83" t="s">
        <v>62</v>
      </c>
      <c r="AA547" s="6">
        <v>8</v>
      </c>
      <c r="AB547" s="6">
        <v>4</v>
      </c>
      <c r="AD547" s="5" t="s">
        <v>79</v>
      </c>
      <c r="AI547" s="5">
        <v>26</v>
      </c>
      <c r="AJ547" s="5">
        <v>34</v>
      </c>
      <c r="AL547" s="6" t="s">
        <v>80</v>
      </c>
      <c r="AQ547" s="6">
        <v>56</v>
      </c>
      <c r="AR547" s="6">
        <v>77</v>
      </c>
      <c r="BQ547" s="6" t="s">
        <v>581</v>
      </c>
      <c r="BR547" s="5" t="s">
        <v>1884</v>
      </c>
    </row>
    <row r="548" spans="1:70" ht="14.25" customHeight="1" x14ac:dyDescent="0.25">
      <c r="A548" s="203">
        <v>615</v>
      </c>
      <c r="B548" s="229" t="s">
        <v>1560</v>
      </c>
      <c r="C548" s="263" t="s">
        <v>1559</v>
      </c>
      <c r="D548" s="229" t="s">
        <v>1558</v>
      </c>
      <c r="E548" s="3" t="s">
        <v>355</v>
      </c>
      <c r="F548" s="26" t="s">
        <v>54</v>
      </c>
      <c r="G548" s="26" t="s">
        <v>55</v>
      </c>
      <c r="H548" s="179" t="s">
        <v>491</v>
      </c>
      <c r="J548" s="22">
        <v>1</v>
      </c>
      <c r="L548" s="28" t="s">
        <v>1880</v>
      </c>
      <c r="M548" s="22" t="s">
        <v>58</v>
      </c>
      <c r="N548" s="22" t="s">
        <v>1885</v>
      </c>
      <c r="O548" s="22" t="s">
        <v>59</v>
      </c>
      <c r="P548" s="22" t="s">
        <v>1886</v>
      </c>
      <c r="Q548" s="23" t="s">
        <v>1881</v>
      </c>
      <c r="R548" s="23" t="s">
        <v>1882</v>
      </c>
      <c r="U548" s="23" t="s">
        <v>1883</v>
      </c>
      <c r="V548" s="25" t="s">
        <v>613</v>
      </c>
      <c r="W548" s="65" t="s">
        <v>653</v>
      </c>
      <c r="Z548" s="83" t="s">
        <v>62</v>
      </c>
      <c r="AA548" s="6">
        <v>8</v>
      </c>
      <c r="AB548" s="6">
        <v>4</v>
      </c>
      <c r="AD548" s="5" t="s">
        <v>79</v>
      </c>
      <c r="AI548" s="5">
        <v>26</v>
      </c>
      <c r="AJ548" s="5">
        <v>34</v>
      </c>
      <c r="AL548" s="6" t="s">
        <v>80</v>
      </c>
      <c r="AQ548" s="6">
        <v>56</v>
      </c>
      <c r="AR548" s="6">
        <v>77</v>
      </c>
      <c r="BQ548" s="6" t="s">
        <v>581</v>
      </c>
      <c r="BR548" s="5" t="s">
        <v>1884</v>
      </c>
    </row>
    <row r="549" spans="1:70" ht="14.25" customHeight="1" x14ac:dyDescent="0.25">
      <c r="A549" s="203">
        <v>616</v>
      </c>
      <c r="B549" s="229" t="s">
        <v>1561</v>
      </c>
      <c r="C549" s="263" t="s">
        <v>1562</v>
      </c>
      <c r="D549" s="229" t="s">
        <v>1563</v>
      </c>
      <c r="E549" s="3" t="s">
        <v>355</v>
      </c>
      <c r="F549" s="26" t="s">
        <v>54</v>
      </c>
      <c r="G549" s="26" t="s">
        <v>55</v>
      </c>
      <c r="H549" s="179" t="s">
        <v>156</v>
      </c>
      <c r="J549" s="22">
        <v>300</v>
      </c>
      <c r="L549" s="28" t="s">
        <v>57</v>
      </c>
      <c r="M549" s="22" t="s">
        <v>77</v>
      </c>
      <c r="N549" s="22">
        <v>0</v>
      </c>
      <c r="O549" s="22" t="s">
        <v>59</v>
      </c>
      <c r="P549" s="22" t="s">
        <v>78</v>
      </c>
      <c r="Q549" s="23" t="s">
        <v>1820</v>
      </c>
      <c r="R549" s="23" t="s">
        <v>1887</v>
      </c>
      <c r="S549" s="24">
        <v>15</v>
      </c>
      <c r="U549" s="23" t="s">
        <v>1888</v>
      </c>
      <c r="Z549" s="83" t="s">
        <v>62</v>
      </c>
      <c r="AA549" s="6">
        <v>8</v>
      </c>
      <c r="AB549" s="6">
        <v>2</v>
      </c>
      <c r="AD549" s="5" t="s">
        <v>79</v>
      </c>
      <c r="AI549" s="5">
        <v>22</v>
      </c>
      <c r="AJ549" s="5">
        <v>33</v>
      </c>
      <c r="BQ549" s="6" t="s">
        <v>1852</v>
      </c>
      <c r="BR549" s="5" t="s">
        <v>1889</v>
      </c>
    </row>
    <row r="550" spans="1:70" ht="14.25" customHeight="1" x14ac:dyDescent="0.25">
      <c r="A550" s="203">
        <v>617</v>
      </c>
      <c r="B550" s="229" t="s">
        <v>1564</v>
      </c>
      <c r="C550" s="263" t="s">
        <v>1565</v>
      </c>
      <c r="D550" s="229" t="s">
        <v>1567</v>
      </c>
      <c r="E550" s="3" t="s">
        <v>355</v>
      </c>
      <c r="F550" s="26" t="s">
        <v>54</v>
      </c>
      <c r="G550" s="26" t="s">
        <v>55</v>
      </c>
      <c r="H550" s="26" t="s">
        <v>237</v>
      </c>
      <c r="J550" s="22">
        <v>500</v>
      </c>
      <c r="L550" s="28" t="s">
        <v>57</v>
      </c>
      <c r="M550" s="22" t="s">
        <v>58</v>
      </c>
      <c r="N550" s="22">
        <v>0</v>
      </c>
      <c r="O550" s="22" t="s">
        <v>59</v>
      </c>
      <c r="P550" s="22" t="s">
        <v>1890</v>
      </c>
      <c r="Q550" s="23" t="s">
        <v>1850</v>
      </c>
      <c r="R550" s="23" t="s">
        <v>1891</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5">
      <c r="A551" s="203">
        <v>618</v>
      </c>
      <c r="B551" s="229" t="s">
        <v>1564</v>
      </c>
      <c r="C551" s="263" t="s">
        <v>1565</v>
      </c>
      <c r="D551" s="229" t="s">
        <v>1566</v>
      </c>
      <c r="E551" s="3" t="s">
        <v>355</v>
      </c>
      <c r="F551" s="26" t="s">
        <v>54</v>
      </c>
      <c r="G551" s="26" t="s">
        <v>55</v>
      </c>
      <c r="H551" s="179" t="s">
        <v>237</v>
      </c>
      <c r="J551" s="22">
        <v>500</v>
      </c>
      <c r="L551" s="28" t="s">
        <v>57</v>
      </c>
      <c r="M551" s="22" t="s">
        <v>58</v>
      </c>
      <c r="N551" s="22">
        <v>0</v>
      </c>
      <c r="O551" s="22" t="s">
        <v>59</v>
      </c>
      <c r="P551" s="22" t="s">
        <v>1890</v>
      </c>
      <c r="Q551" s="23" t="s">
        <v>357</v>
      </c>
      <c r="R551" s="23" t="s">
        <v>1892</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5">
      <c r="A552" s="203">
        <v>619</v>
      </c>
      <c r="B552" s="229" t="s">
        <v>1564</v>
      </c>
      <c r="C552" s="263" t="s">
        <v>1565</v>
      </c>
      <c r="D552" s="229" t="s">
        <v>1568</v>
      </c>
      <c r="E552" s="3" t="s">
        <v>355</v>
      </c>
      <c r="F552" s="26" t="s">
        <v>54</v>
      </c>
      <c r="G552" s="26" t="s">
        <v>55</v>
      </c>
      <c r="H552" s="26" t="s">
        <v>56</v>
      </c>
      <c r="J552" s="22">
        <v>500</v>
      </c>
      <c r="L552" s="28" t="s">
        <v>57</v>
      </c>
      <c r="M552" s="22" t="s">
        <v>58</v>
      </c>
      <c r="N552" s="22">
        <v>0</v>
      </c>
      <c r="O552" s="22" t="s">
        <v>59</v>
      </c>
      <c r="P552" s="22" t="s">
        <v>1890</v>
      </c>
      <c r="Q552" s="23" t="s">
        <v>1850</v>
      </c>
      <c r="R552" s="23" t="s">
        <v>1893</v>
      </c>
      <c r="T552" s="23">
        <v>150</v>
      </c>
      <c r="V552" s="25" t="s">
        <v>613</v>
      </c>
      <c r="W552" s="65" t="s">
        <v>653</v>
      </c>
      <c r="X552" s="106" t="s">
        <v>1608</v>
      </c>
      <c r="Y552" s="25" t="s">
        <v>1894</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5">
      <c r="A553" s="203">
        <v>620</v>
      </c>
      <c r="B553" s="229" t="s">
        <v>1564</v>
      </c>
      <c r="C553" s="263" t="s">
        <v>1565</v>
      </c>
      <c r="D553" s="229" t="s">
        <v>1569</v>
      </c>
      <c r="E553" s="3" t="s">
        <v>355</v>
      </c>
      <c r="F553" s="26" t="s">
        <v>54</v>
      </c>
      <c r="G553" s="26" t="s">
        <v>55</v>
      </c>
      <c r="H553" s="26" t="s">
        <v>56</v>
      </c>
      <c r="J553" s="22">
        <v>500</v>
      </c>
      <c r="L553" s="28" t="s">
        <v>57</v>
      </c>
      <c r="M553" s="22" t="s">
        <v>58</v>
      </c>
      <c r="N553" s="22">
        <v>0</v>
      </c>
      <c r="O553" s="22" t="s">
        <v>59</v>
      </c>
      <c r="P553" s="22" t="s">
        <v>1890</v>
      </c>
      <c r="Q553" s="23" t="s">
        <v>1850</v>
      </c>
      <c r="R553" s="23" t="s">
        <v>1895</v>
      </c>
      <c r="T553" s="23">
        <v>150</v>
      </c>
      <c r="V553" s="25" t="s">
        <v>613</v>
      </c>
      <c r="W553" s="65" t="s">
        <v>653</v>
      </c>
      <c r="X553" s="106" t="s">
        <v>1608</v>
      </c>
      <c r="Y553" s="25" t="s">
        <v>1894</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5">
      <c r="A554" s="203">
        <v>621</v>
      </c>
      <c r="B554" s="229" t="s">
        <v>1570</v>
      </c>
      <c r="C554" s="263" t="s">
        <v>1571</v>
      </c>
      <c r="D554" s="229" t="s">
        <v>1572</v>
      </c>
      <c r="E554" s="3" t="s">
        <v>355</v>
      </c>
      <c r="F554" s="26" t="s">
        <v>54</v>
      </c>
      <c r="G554" s="26" t="s">
        <v>55</v>
      </c>
      <c r="H554" s="179" t="s">
        <v>56</v>
      </c>
      <c r="J554" s="22">
        <v>500</v>
      </c>
      <c r="L554" s="28" t="s">
        <v>57</v>
      </c>
      <c r="M554" s="22" t="s">
        <v>58</v>
      </c>
      <c r="N554" s="22">
        <v>0</v>
      </c>
      <c r="O554" s="22" t="s">
        <v>59</v>
      </c>
      <c r="P554" s="22" t="s">
        <v>1871</v>
      </c>
      <c r="Q554" s="23" t="s">
        <v>1850</v>
      </c>
      <c r="R554" s="23" t="s">
        <v>1896</v>
      </c>
      <c r="T554" s="23">
        <v>100</v>
      </c>
      <c r="U554" s="23" t="s">
        <v>1897</v>
      </c>
      <c r="V554" s="25" t="s">
        <v>613</v>
      </c>
      <c r="W554" s="65" t="s">
        <v>653</v>
      </c>
      <c r="X554" s="106" t="s">
        <v>1608</v>
      </c>
      <c r="Y554" s="25" t="s">
        <v>1898</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1899</v>
      </c>
      <c r="BR554" s="5" t="s">
        <v>2244</v>
      </c>
    </row>
    <row r="555" spans="1:70" ht="14.25" customHeight="1" x14ac:dyDescent="0.25">
      <c r="A555" s="203">
        <v>622</v>
      </c>
      <c r="B555" s="229" t="s">
        <v>1570</v>
      </c>
      <c r="C555" s="263" t="s">
        <v>1571</v>
      </c>
      <c r="D555" s="229" t="s">
        <v>1573</v>
      </c>
      <c r="E555" s="3" t="s">
        <v>355</v>
      </c>
      <c r="F555" s="26" t="s">
        <v>54</v>
      </c>
      <c r="G555" s="26" t="s">
        <v>55</v>
      </c>
      <c r="H555" s="179" t="s">
        <v>56</v>
      </c>
      <c r="J555" s="22">
        <v>500</v>
      </c>
      <c r="L555" s="28" t="s">
        <v>57</v>
      </c>
      <c r="M555" s="22" t="s">
        <v>58</v>
      </c>
      <c r="N555" s="22">
        <v>0</v>
      </c>
      <c r="O555" s="22" t="s">
        <v>59</v>
      </c>
      <c r="P555" s="22" t="s">
        <v>1900</v>
      </c>
      <c r="Q555" s="23" t="s">
        <v>1901</v>
      </c>
      <c r="R555" s="23" t="s">
        <v>1902</v>
      </c>
      <c r="T555" s="23">
        <v>100</v>
      </c>
      <c r="U555" s="23" t="s">
        <v>1903</v>
      </c>
      <c r="V555" s="25" t="s">
        <v>613</v>
      </c>
      <c r="W555" s="65" t="s">
        <v>653</v>
      </c>
      <c r="X555" s="106" t="s">
        <v>1608</v>
      </c>
      <c r="Y555" s="25" t="s">
        <v>1898</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1899</v>
      </c>
      <c r="BR555" s="5" t="s">
        <v>2244</v>
      </c>
    </row>
    <row r="556" spans="1:70" ht="14.25" customHeight="1" x14ac:dyDescent="0.25">
      <c r="A556" s="203">
        <v>623</v>
      </c>
      <c r="B556" s="229" t="s">
        <v>1570</v>
      </c>
      <c r="C556" s="263" t="s">
        <v>1571</v>
      </c>
      <c r="D556" s="229" t="s">
        <v>1574</v>
      </c>
      <c r="E556" s="3" t="s">
        <v>355</v>
      </c>
      <c r="F556" s="26" t="s">
        <v>54</v>
      </c>
      <c r="G556" s="26" t="s">
        <v>55</v>
      </c>
      <c r="H556" s="26" t="s">
        <v>156</v>
      </c>
      <c r="J556" s="22">
        <v>500</v>
      </c>
      <c r="L556" s="28" t="s">
        <v>57</v>
      </c>
      <c r="M556" s="22" t="s">
        <v>58</v>
      </c>
      <c r="N556" s="22">
        <v>0</v>
      </c>
      <c r="O556" s="22" t="s">
        <v>59</v>
      </c>
      <c r="P556" s="22" t="s">
        <v>1871</v>
      </c>
      <c r="Q556" s="23" t="s">
        <v>1850</v>
      </c>
      <c r="R556" s="23" t="s">
        <v>1904</v>
      </c>
      <c r="T556" s="23">
        <v>100</v>
      </c>
      <c r="V556" s="25" t="s">
        <v>613</v>
      </c>
      <c r="W556" s="65" t="s">
        <v>653</v>
      </c>
      <c r="X556" s="106" t="s">
        <v>1608</v>
      </c>
      <c r="Y556" s="25" t="s">
        <v>1898</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1899</v>
      </c>
      <c r="BR556" s="5" t="s">
        <v>2245</v>
      </c>
    </row>
    <row r="557" spans="1:70" ht="14.25" customHeight="1" x14ac:dyDescent="0.25">
      <c r="A557" s="203">
        <v>624</v>
      </c>
      <c r="B557" s="229" t="s">
        <v>1570</v>
      </c>
      <c r="C557" s="263" t="s">
        <v>1571</v>
      </c>
      <c r="D557" s="229" t="s">
        <v>1575</v>
      </c>
      <c r="E557" s="3" t="s">
        <v>355</v>
      </c>
      <c r="F557" s="179" t="s">
        <v>54</v>
      </c>
      <c r="G557" s="179" t="s">
        <v>55</v>
      </c>
      <c r="H557" s="26" t="s">
        <v>156</v>
      </c>
      <c r="J557" s="22">
        <v>500</v>
      </c>
      <c r="L557" s="28" t="s">
        <v>57</v>
      </c>
      <c r="M557" s="22" t="s">
        <v>58</v>
      </c>
      <c r="N557" s="22">
        <v>0</v>
      </c>
      <c r="O557" s="22" t="s">
        <v>59</v>
      </c>
      <c r="P557" s="22" t="s">
        <v>1900</v>
      </c>
      <c r="Q557" s="23" t="s">
        <v>1901</v>
      </c>
      <c r="R557" s="23" t="s">
        <v>1905</v>
      </c>
      <c r="T557" s="23">
        <v>100</v>
      </c>
      <c r="V557" s="25" t="s">
        <v>613</v>
      </c>
      <c r="W557" s="65" t="s">
        <v>653</v>
      </c>
      <c r="X557" s="106" t="s">
        <v>1608</v>
      </c>
      <c r="Y557" s="25" t="s">
        <v>1898</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1899</v>
      </c>
      <c r="BR557" s="5" t="s">
        <v>2245</v>
      </c>
    </row>
    <row r="558" spans="1:70" ht="13.8" x14ac:dyDescent="0.25">
      <c r="A558" s="203">
        <v>625</v>
      </c>
      <c r="B558" s="229" t="s">
        <v>1576</v>
      </c>
      <c r="C558" s="263" t="s">
        <v>1577</v>
      </c>
      <c r="D558" s="229" t="s">
        <v>1578</v>
      </c>
      <c r="E558" s="3" t="s">
        <v>355</v>
      </c>
      <c r="F558" s="179" t="s">
        <v>102</v>
      </c>
      <c r="G558" s="179" t="s">
        <v>55</v>
      </c>
      <c r="H558" s="179" t="s">
        <v>406</v>
      </c>
      <c r="J558" s="22">
        <v>125</v>
      </c>
      <c r="L558" s="28" t="s">
        <v>57</v>
      </c>
      <c r="M558" s="22" t="s">
        <v>77</v>
      </c>
      <c r="N558" s="22">
        <v>0</v>
      </c>
      <c r="O558" s="22" t="s">
        <v>59</v>
      </c>
      <c r="P558" s="22" t="s">
        <v>78</v>
      </c>
      <c r="Q558" s="23" t="s">
        <v>1155</v>
      </c>
      <c r="R558" s="23" t="s">
        <v>1906</v>
      </c>
      <c r="S558" s="24">
        <v>30</v>
      </c>
      <c r="V558" s="25" t="s">
        <v>613</v>
      </c>
      <c r="W558" s="65" t="s">
        <v>1907</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1908</v>
      </c>
    </row>
    <row r="559" spans="1:70" ht="14.25" customHeight="1" x14ac:dyDescent="0.25">
      <c r="A559" s="203">
        <v>626</v>
      </c>
      <c r="B559" s="229" t="s">
        <v>1579</v>
      </c>
      <c r="C559" s="263" t="s">
        <v>1580</v>
      </c>
      <c r="D559" s="229" t="s">
        <v>1581</v>
      </c>
      <c r="E559" s="123" t="s">
        <v>355</v>
      </c>
      <c r="F559" s="179" t="s">
        <v>54</v>
      </c>
      <c r="G559" s="179" t="s">
        <v>55</v>
      </c>
      <c r="H559" s="179" t="s">
        <v>420</v>
      </c>
      <c r="J559" s="22">
        <v>250</v>
      </c>
      <c r="K559" s="180"/>
      <c r="L559" s="180" t="s">
        <v>57</v>
      </c>
      <c r="M559" s="22" t="s">
        <v>58</v>
      </c>
      <c r="N559" s="22">
        <v>0</v>
      </c>
      <c r="O559" s="176" t="s">
        <v>59</v>
      </c>
      <c r="P559" s="22" t="s">
        <v>78</v>
      </c>
      <c r="Q559" s="177" t="s">
        <v>1850</v>
      </c>
      <c r="R559" s="23" t="s">
        <v>1909</v>
      </c>
      <c r="T559" s="177">
        <v>100</v>
      </c>
      <c r="U559" s="177"/>
      <c r="V559" s="165" t="s">
        <v>613</v>
      </c>
      <c r="W559" s="65" t="s">
        <v>1910</v>
      </c>
      <c r="X559" s="106" t="s">
        <v>202</v>
      </c>
      <c r="Z559" s="167" t="s">
        <v>62</v>
      </c>
      <c r="AA559" s="6">
        <v>8</v>
      </c>
      <c r="AB559" s="6">
        <v>0</v>
      </c>
      <c r="AD559" s="163" t="s">
        <v>79</v>
      </c>
      <c r="AI559" s="163">
        <v>21</v>
      </c>
      <c r="AJ559" s="163">
        <v>40</v>
      </c>
      <c r="BO559" s="163"/>
      <c r="BP559" s="163"/>
      <c r="BQ559" s="6" t="s">
        <v>213</v>
      </c>
      <c r="BR559" s="5" t="s">
        <v>1911</v>
      </c>
    </row>
    <row r="560" spans="1:70" ht="13.8" x14ac:dyDescent="0.25">
      <c r="A560" s="203">
        <v>627</v>
      </c>
      <c r="B560" s="229" t="s">
        <v>1579</v>
      </c>
      <c r="C560" s="263" t="s">
        <v>1580</v>
      </c>
      <c r="D560" s="229" t="s">
        <v>1582</v>
      </c>
      <c r="E560" s="123" t="s">
        <v>355</v>
      </c>
      <c r="F560" s="179" t="s">
        <v>54</v>
      </c>
      <c r="G560" s="179" t="s">
        <v>55</v>
      </c>
      <c r="H560" s="179" t="s">
        <v>421</v>
      </c>
      <c r="J560" s="22">
        <v>250</v>
      </c>
      <c r="K560" s="180"/>
      <c r="L560" s="180" t="s">
        <v>57</v>
      </c>
      <c r="M560" s="22" t="s">
        <v>58</v>
      </c>
      <c r="N560" s="22" t="s">
        <v>1912</v>
      </c>
      <c r="O560" s="176" t="s">
        <v>59</v>
      </c>
      <c r="P560" s="22" t="s">
        <v>1913</v>
      </c>
      <c r="Q560" s="177" t="s">
        <v>1850</v>
      </c>
      <c r="R560" s="23" t="s">
        <v>1909</v>
      </c>
      <c r="T560" s="177">
        <v>100</v>
      </c>
      <c r="U560" s="177"/>
      <c r="V560" s="165" t="s">
        <v>613</v>
      </c>
      <c r="W560" s="65" t="s">
        <v>1914</v>
      </c>
      <c r="X560" s="106" t="s">
        <v>333</v>
      </c>
      <c r="Y560" s="25" t="s">
        <v>1915</v>
      </c>
      <c r="Z560" s="167" t="s">
        <v>62</v>
      </c>
      <c r="AA560" s="6">
        <v>24</v>
      </c>
      <c r="AB560" s="6">
        <v>0</v>
      </c>
      <c r="AD560" s="163" t="s">
        <v>79</v>
      </c>
      <c r="AI560" s="163">
        <v>21</v>
      </c>
      <c r="AJ560" s="163">
        <v>40</v>
      </c>
      <c r="BO560" s="163"/>
      <c r="BP560" s="163"/>
      <c r="BQ560" s="6" t="s">
        <v>213</v>
      </c>
      <c r="BR560" s="5" t="s">
        <v>1911</v>
      </c>
    </row>
    <row r="561" spans="1:70" ht="14.25" customHeight="1" x14ac:dyDescent="0.25">
      <c r="A561" s="203">
        <v>628</v>
      </c>
      <c r="B561" s="229" t="s">
        <v>1579</v>
      </c>
      <c r="C561" s="263" t="s">
        <v>1580</v>
      </c>
      <c r="D561" s="229" t="s">
        <v>1583</v>
      </c>
      <c r="E561" s="123" t="s">
        <v>355</v>
      </c>
      <c r="F561" s="179" t="s">
        <v>54</v>
      </c>
      <c r="G561" s="26" t="s">
        <v>55</v>
      </c>
      <c r="H561" s="26" t="s">
        <v>421</v>
      </c>
      <c r="J561" s="22">
        <v>250</v>
      </c>
      <c r="K561" s="180"/>
      <c r="L561" s="180" t="s">
        <v>57</v>
      </c>
      <c r="M561" s="22" t="s">
        <v>58</v>
      </c>
      <c r="N561" s="22" t="s">
        <v>1912</v>
      </c>
      <c r="O561" s="176" t="s">
        <v>59</v>
      </c>
      <c r="P561" s="22" t="s">
        <v>1913</v>
      </c>
      <c r="Q561" s="177" t="s">
        <v>357</v>
      </c>
      <c r="R561" s="23" t="s">
        <v>1916</v>
      </c>
      <c r="T561" s="177">
        <v>100</v>
      </c>
      <c r="U561" s="177"/>
      <c r="V561" s="25" t="s">
        <v>613</v>
      </c>
      <c r="W561" s="65" t="s">
        <v>1914</v>
      </c>
      <c r="X561" s="106" t="s">
        <v>333</v>
      </c>
      <c r="Y561" s="25" t="s">
        <v>1915</v>
      </c>
      <c r="Z561" s="167" t="s">
        <v>62</v>
      </c>
      <c r="AA561" s="6">
        <v>24</v>
      </c>
      <c r="AB561" s="6">
        <v>0</v>
      </c>
      <c r="AD561" s="163" t="s">
        <v>79</v>
      </c>
      <c r="AI561" s="5">
        <v>21</v>
      </c>
      <c r="AJ561" s="5">
        <v>40</v>
      </c>
      <c r="BQ561" s="6" t="s">
        <v>213</v>
      </c>
      <c r="BR561" s="5" t="s">
        <v>1911</v>
      </c>
    </row>
    <row r="562" spans="1:70" ht="14.25" customHeight="1" x14ac:dyDescent="0.25">
      <c r="A562" s="91">
        <v>629</v>
      </c>
      <c r="B562" s="229" t="s">
        <v>1598</v>
      </c>
      <c r="C562" s="263" t="s">
        <v>1597</v>
      </c>
      <c r="D562" s="229" t="s">
        <v>1720</v>
      </c>
      <c r="E562" s="123" t="s">
        <v>1600</v>
      </c>
      <c r="F562" s="179" t="s">
        <v>102</v>
      </c>
      <c r="G562" s="26" t="s">
        <v>55</v>
      </c>
      <c r="H562" s="26" t="s">
        <v>56</v>
      </c>
      <c r="J562" s="22">
        <v>0.08</v>
      </c>
      <c r="K562" s="180"/>
      <c r="L562" s="180" t="s">
        <v>57</v>
      </c>
      <c r="M562" s="22" t="s">
        <v>77</v>
      </c>
      <c r="N562" s="22">
        <v>1</v>
      </c>
      <c r="O562" s="176" t="s">
        <v>59</v>
      </c>
      <c r="P562" s="22" t="s">
        <v>78</v>
      </c>
      <c r="Q562" s="177" t="s">
        <v>1688</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1601</v>
      </c>
    </row>
    <row r="563" spans="1:70" ht="14.25" customHeight="1" x14ac:dyDescent="0.25">
      <c r="A563" s="91">
        <v>630</v>
      </c>
      <c r="B563" s="229" t="s">
        <v>1598</v>
      </c>
      <c r="C563" s="263" t="s">
        <v>1597</v>
      </c>
      <c r="D563" s="229" t="s">
        <v>1599</v>
      </c>
      <c r="E563" s="123" t="s">
        <v>1600</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1601</v>
      </c>
    </row>
    <row r="564" spans="1:70" ht="14.25" customHeight="1" x14ac:dyDescent="0.25">
      <c r="A564" s="91">
        <v>631</v>
      </c>
      <c r="B564" s="229" t="s">
        <v>1602</v>
      </c>
      <c r="C564" s="263" t="s">
        <v>1603</v>
      </c>
      <c r="D564" s="229" t="s">
        <v>1604</v>
      </c>
      <c r="E564" s="123" t="s">
        <v>1600</v>
      </c>
      <c r="F564" s="179" t="s">
        <v>102</v>
      </c>
      <c r="G564" s="26" t="s">
        <v>55</v>
      </c>
      <c r="H564" s="179" t="s">
        <v>1331</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1605</v>
      </c>
    </row>
    <row r="565" spans="1:70" ht="14.25" customHeight="1" x14ac:dyDescent="0.25">
      <c r="A565" s="92">
        <v>632</v>
      </c>
      <c r="B565" s="229" t="s">
        <v>1602</v>
      </c>
      <c r="C565" s="263" t="s">
        <v>1603</v>
      </c>
      <c r="D565" s="229" t="s">
        <v>1629</v>
      </c>
      <c r="E565" s="123" t="s">
        <v>1600</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1605</v>
      </c>
    </row>
    <row r="566" spans="1:70" ht="13.8" x14ac:dyDescent="0.25">
      <c r="A566" s="91">
        <v>633</v>
      </c>
      <c r="B566" s="229" t="s">
        <v>1606</v>
      </c>
      <c r="C566" s="263" t="s">
        <v>1607</v>
      </c>
      <c r="D566" s="229" t="s">
        <v>199</v>
      </c>
      <c r="E566" s="123" t="s">
        <v>1600</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1608</v>
      </c>
      <c r="Y566" s="25" t="s">
        <v>1609</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3.8" x14ac:dyDescent="0.25">
      <c r="A567" s="91">
        <v>634</v>
      </c>
      <c r="B567" s="229" t="s">
        <v>1611</v>
      </c>
      <c r="C567" s="263" t="s">
        <v>1610</v>
      </c>
      <c r="D567" s="229" t="s">
        <v>613</v>
      </c>
      <c r="E567" s="123" t="s">
        <v>1600</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3.8" x14ac:dyDescent="0.25">
      <c r="A568" s="91">
        <v>635</v>
      </c>
      <c r="B568" s="229" t="s">
        <v>1611</v>
      </c>
      <c r="C568" s="263" t="s">
        <v>1610</v>
      </c>
      <c r="D568" s="229" t="s">
        <v>642</v>
      </c>
      <c r="E568" s="123" t="s">
        <v>1600</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1612</v>
      </c>
      <c r="Z568" s="167" t="s">
        <v>62</v>
      </c>
      <c r="AA568" s="6">
        <v>14</v>
      </c>
      <c r="AD568" s="163" t="s">
        <v>79</v>
      </c>
      <c r="AI568" s="5">
        <v>18</v>
      </c>
      <c r="AJ568" s="5">
        <v>45</v>
      </c>
      <c r="BB568" s="164" t="s">
        <v>203</v>
      </c>
      <c r="BE568" s="164"/>
      <c r="BF568" s="164"/>
      <c r="BG568" s="6">
        <v>18</v>
      </c>
      <c r="BH568" s="6">
        <v>32</v>
      </c>
    </row>
    <row r="569" spans="1:70" ht="13.8" x14ac:dyDescent="0.25">
      <c r="A569" s="91">
        <v>636</v>
      </c>
      <c r="B569" s="229" t="s">
        <v>1613</v>
      </c>
      <c r="C569" s="263" t="s">
        <v>1614</v>
      </c>
      <c r="D569" s="229" t="s">
        <v>1615</v>
      </c>
      <c r="E569" s="123" t="s">
        <v>1600</v>
      </c>
      <c r="F569" s="179" t="s">
        <v>102</v>
      </c>
      <c r="G569" s="179" t="s">
        <v>55</v>
      </c>
      <c r="H569" s="179" t="s">
        <v>1618</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3.8" x14ac:dyDescent="0.25">
      <c r="A570" s="91">
        <v>637</v>
      </c>
      <c r="B570" s="229" t="s">
        <v>1613</v>
      </c>
      <c r="C570" s="263" t="s">
        <v>1614</v>
      </c>
      <c r="D570" s="229" t="s">
        <v>1616</v>
      </c>
      <c r="E570" s="123" t="s">
        <v>1600</v>
      </c>
      <c r="F570" s="179" t="s">
        <v>102</v>
      </c>
      <c r="G570" s="179" t="s">
        <v>55</v>
      </c>
      <c r="H570" s="26" t="s">
        <v>1619</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3.8" x14ac:dyDescent="0.25">
      <c r="A571" s="91">
        <v>638</v>
      </c>
      <c r="B571" s="229" t="s">
        <v>1613</v>
      </c>
      <c r="C571" s="263" t="s">
        <v>1614</v>
      </c>
      <c r="D571" s="229" t="s">
        <v>1617</v>
      </c>
      <c r="E571" s="123" t="s">
        <v>1600</v>
      </c>
      <c r="F571" s="179" t="s">
        <v>102</v>
      </c>
      <c r="G571" s="179" t="s">
        <v>55</v>
      </c>
      <c r="H571" s="26" t="s">
        <v>1620</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3.8" x14ac:dyDescent="0.25">
      <c r="A572" s="91">
        <v>639</v>
      </c>
      <c r="B572" s="229" t="s">
        <v>1621</v>
      </c>
      <c r="C572" s="263" t="s">
        <v>1622</v>
      </c>
      <c r="D572" s="229" t="s">
        <v>1623</v>
      </c>
      <c r="E572" s="123" t="s">
        <v>1600</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1624</v>
      </c>
    </row>
    <row r="573" spans="1:70" ht="13.8" x14ac:dyDescent="0.25">
      <c r="A573" s="91">
        <v>640</v>
      </c>
      <c r="B573" s="229" t="s">
        <v>1641</v>
      </c>
      <c r="C573" s="263" t="s">
        <v>1627</v>
      </c>
      <c r="D573" s="229" t="s">
        <v>1623</v>
      </c>
      <c r="E573" s="123" t="s">
        <v>1600</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3.8" x14ac:dyDescent="0.25">
      <c r="A574" s="91">
        <v>641</v>
      </c>
      <c r="B574" s="229" t="s">
        <v>1641</v>
      </c>
      <c r="C574" s="263" t="s">
        <v>1627</v>
      </c>
      <c r="D574" s="229" t="s">
        <v>1625</v>
      </c>
      <c r="E574" s="123" t="s">
        <v>1600</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3.8" x14ac:dyDescent="0.25">
      <c r="A575" s="91">
        <v>642</v>
      </c>
      <c r="B575" s="229" t="s">
        <v>1641</v>
      </c>
      <c r="C575" s="263" t="s">
        <v>1627</v>
      </c>
      <c r="D575" s="229" t="s">
        <v>1626</v>
      </c>
      <c r="E575" s="123" t="s">
        <v>1600</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3.8" x14ac:dyDescent="0.25">
      <c r="A576" s="113">
        <v>643</v>
      </c>
      <c r="B576" s="229" t="s">
        <v>1641</v>
      </c>
      <c r="C576" s="263" t="s">
        <v>1627</v>
      </c>
      <c r="D576" s="229" t="s">
        <v>1628</v>
      </c>
      <c r="E576" s="123" t="s">
        <v>1600</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3.8" x14ac:dyDescent="0.25">
      <c r="A577" s="91">
        <v>644</v>
      </c>
      <c r="B577" s="229" t="s">
        <v>1640</v>
      </c>
      <c r="C577" s="263" t="s">
        <v>1639</v>
      </c>
      <c r="D577" s="229" t="s">
        <v>1642</v>
      </c>
      <c r="E577" s="123" t="s">
        <v>1600</v>
      </c>
      <c r="F577" s="179" t="s">
        <v>102</v>
      </c>
      <c r="G577" s="179" t="s">
        <v>55</v>
      </c>
      <c r="H577" s="26" t="s">
        <v>1648</v>
      </c>
      <c r="J577" s="176">
        <v>50</v>
      </c>
      <c r="K577" s="180"/>
      <c r="L577" s="180" t="s">
        <v>57</v>
      </c>
      <c r="M577" s="176" t="s">
        <v>58</v>
      </c>
      <c r="N577" s="176">
        <v>0</v>
      </c>
      <c r="O577" s="176" t="s">
        <v>59</v>
      </c>
      <c r="P577" s="176" t="s">
        <v>78</v>
      </c>
      <c r="Q577" s="177"/>
      <c r="T577" s="177">
        <v>250</v>
      </c>
      <c r="U577" s="177"/>
      <c r="V577" s="25" t="s">
        <v>61</v>
      </c>
      <c r="W577" s="65">
        <v>10</v>
      </c>
      <c r="X577" s="106" t="s">
        <v>1647</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3.8" x14ac:dyDescent="0.25">
      <c r="A578" s="91">
        <v>645</v>
      </c>
      <c r="B578" s="229" t="s">
        <v>1640</v>
      </c>
      <c r="C578" s="263" t="s">
        <v>1639</v>
      </c>
      <c r="D578" s="229" t="s">
        <v>1643</v>
      </c>
      <c r="E578" s="123" t="s">
        <v>1600</v>
      </c>
      <c r="F578" s="179" t="s">
        <v>102</v>
      </c>
      <c r="G578" s="179" t="s">
        <v>55</v>
      </c>
      <c r="H578" s="179" t="s">
        <v>1648</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1647</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3.8" x14ac:dyDescent="0.25">
      <c r="A579" s="92">
        <v>646</v>
      </c>
      <c r="B579" s="229" t="s">
        <v>1640</v>
      </c>
      <c r="C579" s="263" t="s">
        <v>1639</v>
      </c>
      <c r="D579" s="229" t="s">
        <v>1644</v>
      </c>
      <c r="E579" s="123" t="s">
        <v>1600</v>
      </c>
      <c r="F579" s="179" t="s">
        <v>102</v>
      </c>
      <c r="G579" s="179" t="s">
        <v>55</v>
      </c>
      <c r="H579" s="26" t="s">
        <v>1648</v>
      </c>
      <c r="J579" s="176">
        <v>50</v>
      </c>
      <c r="K579" s="180"/>
      <c r="L579" s="180" t="s">
        <v>57</v>
      </c>
      <c r="M579" s="176" t="s">
        <v>58</v>
      </c>
      <c r="N579" s="176">
        <v>0</v>
      </c>
      <c r="O579" s="176" t="s">
        <v>59</v>
      </c>
      <c r="P579" s="176" t="s">
        <v>78</v>
      </c>
      <c r="T579" s="23">
        <v>250</v>
      </c>
      <c r="V579" s="25" t="s">
        <v>61</v>
      </c>
      <c r="W579" s="65">
        <v>10</v>
      </c>
      <c r="X579" s="106" t="s">
        <v>1647</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3.8" x14ac:dyDescent="0.25">
      <c r="A580" s="92">
        <v>647</v>
      </c>
      <c r="B580" s="229" t="s">
        <v>1640</v>
      </c>
      <c r="C580" s="263" t="s">
        <v>1639</v>
      </c>
      <c r="D580" s="229" t="s">
        <v>1645</v>
      </c>
      <c r="E580" s="123" t="s">
        <v>1600</v>
      </c>
      <c r="F580" s="179" t="s">
        <v>102</v>
      </c>
      <c r="G580" s="179" t="s">
        <v>55</v>
      </c>
      <c r="H580" s="179" t="s">
        <v>1648</v>
      </c>
      <c r="J580" s="176">
        <v>50</v>
      </c>
      <c r="K580" s="180"/>
      <c r="L580" s="180" t="s">
        <v>57</v>
      </c>
      <c r="M580" s="176" t="s">
        <v>58</v>
      </c>
      <c r="N580" s="176">
        <v>0</v>
      </c>
      <c r="O580" s="176" t="s">
        <v>59</v>
      </c>
      <c r="P580" s="176" t="s">
        <v>78</v>
      </c>
      <c r="T580" s="23">
        <v>250</v>
      </c>
      <c r="V580" s="25" t="s">
        <v>61</v>
      </c>
      <c r="W580" s="65">
        <v>10</v>
      </c>
      <c r="X580" s="106" t="s">
        <v>1647</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3.8" x14ac:dyDescent="0.25">
      <c r="A581" s="92">
        <v>648</v>
      </c>
      <c r="B581" s="229" t="s">
        <v>1640</v>
      </c>
      <c r="C581" s="263" t="s">
        <v>1639</v>
      </c>
      <c r="D581" s="229" t="s">
        <v>1646</v>
      </c>
      <c r="E581" s="123" t="s">
        <v>1600</v>
      </c>
      <c r="F581" s="179" t="s">
        <v>102</v>
      </c>
      <c r="G581" s="179" t="s">
        <v>55</v>
      </c>
      <c r="H581" s="26" t="s">
        <v>1648</v>
      </c>
      <c r="J581" s="22">
        <v>50</v>
      </c>
      <c r="L581" s="28" t="s">
        <v>57</v>
      </c>
      <c r="M581" s="22" t="s">
        <v>58</v>
      </c>
      <c r="N581" s="22">
        <v>0</v>
      </c>
      <c r="O581" s="22" t="s">
        <v>59</v>
      </c>
      <c r="P581" s="22" t="s">
        <v>78</v>
      </c>
      <c r="T581" s="23">
        <v>250</v>
      </c>
      <c r="V581" s="25" t="s">
        <v>61</v>
      </c>
      <c r="W581" s="65">
        <v>10</v>
      </c>
      <c r="X581" s="106" t="s">
        <v>1647</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3.8" x14ac:dyDescent="0.25">
      <c r="A582" s="91">
        <v>649</v>
      </c>
      <c r="B582" s="229" t="s">
        <v>1650</v>
      </c>
      <c r="C582" s="263" t="s">
        <v>1649</v>
      </c>
      <c r="D582" s="229" t="s">
        <v>1600</v>
      </c>
      <c r="E582" s="123" t="s">
        <v>1600</v>
      </c>
      <c r="F582" s="179" t="s">
        <v>102</v>
      </c>
      <c r="G582" s="179" t="s">
        <v>55</v>
      </c>
      <c r="H582" s="179" t="s">
        <v>1651</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3.8" x14ac:dyDescent="0.25">
      <c r="A583" s="91">
        <v>650</v>
      </c>
      <c r="B583" s="229" t="s">
        <v>1653</v>
      </c>
      <c r="C583" s="263" t="s">
        <v>1652</v>
      </c>
      <c r="D583" s="229" t="s">
        <v>1654</v>
      </c>
      <c r="E583" s="123" t="s">
        <v>1600</v>
      </c>
      <c r="F583" s="179" t="s">
        <v>102</v>
      </c>
      <c r="G583" s="179" t="s">
        <v>55</v>
      </c>
      <c r="H583" s="179" t="s">
        <v>1655</v>
      </c>
      <c r="I583" s="179"/>
      <c r="J583" s="176">
        <v>10</v>
      </c>
      <c r="K583" s="180"/>
      <c r="L583" s="180" t="s">
        <v>57</v>
      </c>
      <c r="M583" s="176" t="s">
        <v>58</v>
      </c>
      <c r="N583" s="176" t="s">
        <v>1657</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1656</v>
      </c>
    </row>
    <row r="584" spans="1:70" ht="13.8" x14ac:dyDescent="0.25">
      <c r="A584" s="91">
        <v>651</v>
      </c>
      <c r="B584" s="229" t="s">
        <v>1658</v>
      </c>
      <c r="C584" s="263" t="s">
        <v>1659</v>
      </c>
      <c r="D584" s="229" t="s">
        <v>329</v>
      </c>
      <c r="E584" s="123" t="s">
        <v>1600</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3.8" x14ac:dyDescent="0.25">
      <c r="A585" s="91">
        <v>652</v>
      </c>
      <c r="B585" s="229" t="s">
        <v>1658</v>
      </c>
      <c r="C585" s="263" t="s">
        <v>1659</v>
      </c>
      <c r="D585" s="229" t="s">
        <v>1660</v>
      </c>
      <c r="E585" s="123" t="s">
        <v>1600</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3.8" x14ac:dyDescent="0.25">
      <c r="A586" s="91">
        <v>653</v>
      </c>
      <c r="B586" s="229" t="s">
        <v>1658</v>
      </c>
      <c r="C586" s="263" t="s">
        <v>1659</v>
      </c>
      <c r="D586" s="229" t="s">
        <v>1661</v>
      </c>
      <c r="E586" s="123" t="s">
        <v>1600</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3.8" x14ac:dyDescent="0.25">
      <c r="A587" s="91">
        <v>654</v>
      </c>
      <c r="B587" s="229" t="s">
        <v>1658</v>
      </c>
      <c r="C587" s="263" t="s">
        <v>1659</v>
      </c>
      <c r="D587" s="229" t="s">
        <v>1662</v>
      </c>
      <c r="E587" s="123" t="s">
        <v>1600</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1663</v>
      </c>
    </row>
    <row r="588" spans="1:70" ht="13.8" x14ac:dyDescent="0.25">
      <c r="A588" s="91">
        <v>655</v>
      </c>
      <c r="B588" s="229" t="s">
        <v>1676</v>
      </c>
      <c r="C588" s="263" t="s">
        <v>1664</v>
      </c>
      <c r="D588" s="229" t="s">
        <v>1667</v>
      </c>
      <c r="E588" s="123" t="s">
        <v>1600</v>
      </c>
      <c r="F588" s="179" t="s">
        <v>102</v>
      </c>
      <c r="G588" s="179" t="s">
        <v>55</v>
      </c>
      <c r="H588" s="26" t="s">
        <v>1680</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1665</v>
      </c>
    </row>
    <row r="589" spans="1:70" ht="13.8" x14ac:dyDescent="0.25">
      <c r="A589" s="91">
        <v>656</v>
      </c>
      <c r="B589" s="229" t="s">
        <v>1676</v>
      </c>
      <c r="C589" s="263" t="s">
        <v>1664</v>
      </c>
      <c r="D589" s="229" t="s">
        <v>1666</v>
      </c>
      <c r="E589" s="123" t="s">
        <v>1600</v>
      </c>
      <c r="F589" s="179" t="s">
        <v>102</v>
      </c>
      <c r="G589" s="179" t="s">
        <v>55</v>
      </c>
      <c r="H589" s="179" t="s">
        <v>1680</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3.8" x14ac:dyDescent="0.25">
      <c r="A590" s="91">
        <v>657</v>
      </c>
      <c r="B590" s="229" t="s">
        <v>1676</v>
      </c>
      <c r="C590" s="263" t="s">
        <v>1664</v>
      </c>
      <c r="D590" s="229" t="s">
        <v>1668</v>
      </c>
      <c r="E590" s="123" t="s">
        <v>1600</v>
      </c>
      <c r="F590" s="179" t="s">
        <v>102</v>
      </c>
      <c r="G590" s="179" t="s">
        <v>55</v>
      </c>
      <c r="H590" s="179" t="s">
        <v>1680</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3.8" x14ac:dyDescent="0.25">
      <c r="A591" s="91">
        <v>658</v>
      </c>
      <c r="B591" s="229" t="s">
        <v>1676</v>
      </c>
      <c r="C591" s="263" t="s">
        <v>1664</v>
      </c>
      <c r="D591" s="229" t="s">
        <v>1669</v>
      </c>
      <c r="E591" s="123" t="s">
        <v>1600</v>
      </c>
      <c r="F591" s="179" t="s">
        <v>102</v>
      </c>
      <c r="G591" s="179" t="s">
        <v>55</v>
      </c>
      <c r="H591" s="179" t="s">
        <v>1680</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5">
      <c r="A592" s="91">
        <v>659</v>
      </c>
      <c r="B592" s="229" t="s">
        <v>1676</v>
      </c>
      <c r="C592" s="263" t="s">
        <v>1664</v>
      </c>
      <c r="D592" s="229" t="s">
        <v>1670</v>
      </c>
      <c r="E592" s="123" t="s">
        <v>1600</v>
      </c>
      <c r="F592" s="179" t="s">
        <v>102</v>
      </c>
      <c r="G592" s="179" t="s">
        <v>55</v>
      </c>
      <c r="H592" s="26" t="s">
        <v>1680</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5">
      <c r="A593" s="91">
        <v>660</v>
      </c>
      <c r="B593" s="229" t="s">
        <v>1676</v>
      </c>
      <c r="C593" s="263" t="s">
        <v>1664</v>
      </c>
      <c r="D593" s="229" t="s">
        <v>1671</v>
      </c>
      <c r="E593" s="123" t="s">
        <v>1600</v>
      </c>
      <c r="F593" s="179" t="s">
        <v>102</v>
      </c>
      <c r="G593" s="179" t="s">
        <v>55</v>
      </c>
      <c r="H593" s="179" t="s">
        <v>1680</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5">
      <c r="A594" s="91">
        <v>661</v>
      </c>
      <c r="B594" s="229" t="s">
        <v>1676</v>
      </c>
      <c r="C594" s="263" t="s">
        <v>1664</v>
      </c>
      <c r="D594" s="229" t="s">
        <v>1673</v>
      </c>
      <c r="E594" s="123" t="s">
        <v>1600</v>
      </c>
      <c r="F594" s="179" t="s">
        <v>102</v>
      </c>
      <c r="G594" s="179" t="s">
        <v>55</v>
      </c>
      <c r="H594" s="179" t="s">
        <v>1681</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5">
      <c r="A595" s="91">
        <v>662</v>
      </c>
      <c r="B595" s="229" t="s">
        <v>1676</v>
      </c>
      <c r="C595" s="263" t="s">
        <v>1664</v>
      </c>
      <c r="D595" s="229" t="s">
        <v>1672</v>
      </c>
      <c r="E595" s="123" t="s">
        <v>1600</v>
      </c>
      <c r="F595" s="179" t="s">
        <v>102</v>
      </c>
      <c r="G595" s="179" t="s">
        <v>55</v>
      </c>
      <c r="H595" s="179" t="s">
        <v>1680</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5">
      <c r="A596" s="92">
        <v>663</v>
      </c>
      <c r="B596" s="229" t="s">
        <v>1676</v>
      </c>
      <c r="C596" s="263" t="s">
        <v>1664</v>
      </c>
      <c r="D596" s="229" t="s">
        <v>1674</v>
      </c>
      <c r="E596" s="123" t="s">
        <v>1600</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1675</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5">
      <c r="A597" s="91">
        <v>664</v>
      </c>
      <c r="B597" s="229" t="s">
        <v>1676</v>
      </c>
      <c r="C597" s="263" t="s">
        <v>1664</v>
      </c>
      <c r="D597" s="229" t="s">
        <v>1708</v>
      </c>
      <c r="E597" s="123" t="s">
        <v>1600</v>
      </c>
      <c r="F597" s="179" t="s">
        <v>102</v>
      </c>
      <c r="G597" s="179" t="s">
        <v>55</v>
      </c>
      <c r="H597" s="179" t="s">
        <v>1682</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5">
      <c r="A598" s="91">
        <v>665</v>
      </c>
      <c r="B598" s="229" t="s">
        <v>1676</v>
      </c>
      <c r="C598" s="263" t="s">
        <v>1664</v>
      </c>
      <c r="D598" s="229" t="s">
        <v>1709</v>
      </c>
      <c r="E598" s="123" t="s">
        <v>1600</v>
      </c>
      <c r="F598" s="179" t="s">
        <v>102</v>
      </c>
      <c r="G598" s="179" t="s">
        <v>55</v>
      </c>
      <c r="H598" s="26" t="s">
        <v>1682</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5">
      <c r="A599" s="91">
        <v>666</v>
      </c>
      <c r="B599" s="229" t="s">
        <v>1676</v>
      </c>
      <c r="C599" s="263" t="s">
        <v>1664</v>
      </c>
      <c r="D599" s="229" t="s">
        <v>1710</v>
      </c>
      <c r="E599" s="123" t="s">
        <v>1600</v>
      </c>
      <c r="F599" s="179" t="s">
        <v>102</v>
      </c>
      <c r="G599" s="179" t="s">
        <v>55</v>
      </c>
      <c r="H599" s="179" t="s">
        <v>1682</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5">
      <c r="A600" s="91">
        <v>667</v>
      </c>
      <c r="B600" s="229" t="s">
        <v>1676</v>
      </c>
      <c r="C600" s="263" t="s">
        <v>1664</v>
      </c>
      <c r="D600" s="229" t="s">
        <v>1711</v>
      </c>
      <c r="E600" s="123" t="s">
        <v>1600</v>
      </c>
      <c r="F600" s="179" t="s">
        <v>102</v>
      </c>
      <c r="G600" s="179" t="s">
        <v>55</v>
      </c>
      <c r="H600" s="179" t="s">
        <v>1682</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5">
      <c r="A601" s="91">
        <v>668</v>
      </c>
      <c r="B601" s="229" t="s">
        <v>1676</v>
      </c>
      <c r="C601" s="263" t="s">
        <v>1664</v>
      </c>
      <c r="D601" s="229" t="s">
        <v>1712</v>
      </c>
      <c r="E601" s="123" t="s">
        <v>1600</v>
      </c>
      <c r="F601" s="179" t="s">
        <v>102</v>
      </c>
      <c r="G601" s="179" t="s">
        <v>55</v>
      </c>
      <c r="H601" s="26" t="s">
        <v>1682</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5">
      <c r="A602" s="92">
        <v>669</v>
      </c>
      <c r="B602" s="229" t="s">
        <v>1714</v>
      </c>
      <c r="C602" s="263" t="s">
        <v>1713</v>
      </c>
      <c r="D602" s="229" t="s">
        <v>1715</v>
      </c>
      <c r="E602" s="123" t="s">
        <v>572</v>
      </c>
      <c r="F602" s="179" t="s">
        <v>102</v>
      </c>
      <c r="G602" s="179" t="s">
        <v>55</v>
      </c>
      <c r="H602" s="179" t="s">
        <v>1716</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5">
      <c r="A603" s="91">
        <v>670</v>
      </c>
      <c r="B603" s="229" t="s">
        <v>1689</v>
      </c>
      <c r="C603" s="263" t="s">
        <v>1690</v>
      </c>
      <c r="D603" s="229" t="s">
        <v>1721</v>
      </c>
      <c r="E603" s="123" t="s">
        <v>1683</v>
      </c>
      <c r="F603" s="179" t="s">
        <v>1691</v>
      </c>
      <c r="G603" s="179" t="s">
        <v>55</v>
      </c>
      <c r="H603" s="179" t="s">
        <v>1692</v>
      </c>
      <c r="I603" s="26" t="s">
        <v>1693</v>
      </c>
      <c r="J603" s="22">
        <v>50</v>
      </c>
      <c r="L603" s="180" t="s">
        <v>57</v>
      </c>
      <c r="M603" s="176" t="s">
        <v>58</v>
      </c>
      <c r="N603" s="176">
        <v>0</v>
      </c>
      <c r="O603" s="176" t="s">
        <v>59</v>
      </c>
      <c r="P603" s="176" t="s">
        <v>78</v>
      </c>
      <c r="Q603" s="23" t="s">
        <v>1687</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5">
      <c r="A604" s="91">
        <v>671</v>
      </c>
      <c r="B604" s="229" t="s">
        <v>1689</v>
      </c>
      <c r="C604" s="263" t="s">
        <v>1690</v>
      </c>
      <c r="D604" s="229" t="s">
        <v>1722</v>
      </c>
      <c r="E604" s="123" t="s">
        <v>1684</v>
      </c>
      <c r="F604" s="179" t="s">
        <v>1691</v>
      </c>
      <c r="G604" s="179" t="s">
        <v>55</v>
      </c>
      <c r="H604" s="179" t="s">
        <v>1692</v>
      </c>
      <c r="I604" s="26" t="s">
        <v>1693</v>
      </c>
      <c r="J604" s="22">
        <v>50</v>
      </c>
      <c r="L604" s="180" t="s">
        <v>57</v>
      </c>
      <c r="M604" s="176" t="s">
        <v>58</v>
      </c>
      <c r="N604" s="176">
        <v>0</v>
      </c>
      <c r="O604" s="176" t="s">
        <v>59</v>
      </c>
      <c r="P604" s="176" t="s">
        <v>78</v>
      </c>
      <c r="Q604" s="23" t="s">
        <v>1687</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5">
      <c r="A605" s="91">
        <v>672</v>
      </c>
      <c r="B605" s="229" t="s">
        <v>1689</v>
      </c>
      <c r="C605" s="263" t="s">
        <v>1690</v>
      </c>
      <c r="D605" s="229" t="s">
        <v>1723</v>
      </c>
      <c r="E605" s="123" t="s">
        <v>1685</v>
      </c>
      <c r="F605" s="179" t="s">
        <v>1691</v>
      </c>
      <c r="G605" s="179" t="s">
        <v>55</v>
      </c>
      <c r="H605" s="179" t="s">
        <v>1692</v>
      </c>
      <c r="I605" s="26" t="s">
        <v>1693</v>
      </c>
      <c r="J605" s="22">
        <v>50</v>
      </c>
      <c r="L605" s="180" t="s">
        <v>57</v>
      </c>
      <c r="M605" s="176" t="s">
        <v>58</v>
      </c>
      <c r="N605" s="176">
        <v>0</v>
      </c>
      <c r="O605" s="176" t="s">
        <v>59</v>
      </c>
      <c r="P605" s="176" t="s">
        <v>78</v>
      </c>
      <c r="Q605" s="23" t="s">
        <v>1687</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5">
      <c r="A606" s="91">
        <v>673</v>
      </c>
      <c r="B606" s="229" t="s">
        <v>1689</v>
      </c>
      <c r="C606" s="263" t="s">
        <v>1690</v>
      </c>
      <c r="D606" s="229" t="s">
        <v>1724</v>
      </c>
      <c r="E606" s="123" t="s">
        <v>1600</v>
      </c>
      <c r="F606" s="26" t="s">
        <v>70</v>
      </c>
      <c r="G606" s="26" t="s">
        <v>55</v>
      </c>
      <c r="H606" s="26" t="s">
        <v>1692</v>
      </c>
      <c r="I606" s="26" t="s">
        <v>1693</v>
      </c>
      <c r="J606" s="176">
        <v>50</v>
      </c>
      <c r="K606" s="180"/>
      <c r="L606" s="180" t="s">
        <v>57</v>
      </c>
      <c r="M606" s="176" t="s">
        <v>58</v>
      </c>
      <c r="N606" s="176">
        <v>0</v>
      </c>
      <c r="O606" s="176" t="s">
        <v>59</v>
      </c>
      <c r="P606" s="176" t="s">
        <v>78</v>
      </c>
      <c r="Q606" s="23" t="s">
        <v>1687</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5">
      <c r="A607" s="91">
        <v>674</v>
      </c>
      <c r="B607" s="229" t="s">
        <v>1689</v>
      </c>
      <c r="C607" s="263" t="s">
        <v>1690</v>
      </c>
      <c r="D607" s="229" t="s">
        <v>1725</v>
      </c>
      <c r="E607" s="3" t="s">
        <v>1600</v>
      </c>
      <c r="F607" s="26" t="s">
        <v>1686</v>
      </c>
      <c r="G607" s="179" t="s">
        <v>55</v>
      </c>
      <c r="H607" s="26" t="s">
        <v>1692</v>
      </c>
      <c r="I607" s="26" t="s">
        <v>1693</v>
      </c>
      <c r="J607" s="22">
        <v>50</v>
      </c>
      <c r="L607" s="28" t="s">
        <v>57</v>
      </c>
      <c r="M607" s="176" t="s">
        <v>58</v>
      </c>
      <c r="N607" s="176">
        <v>0</v>
      </c>
      <c r="O607" s="176" t="s">
        <v>59</v>
      </c>
      <c r="P607" s="176" t="s">
        <v>78</v>
      </c>
      <c r="Q607" s="23" t="s">
        <v>1687</v>
      </c>
      <c r="R607" s="23" t="s">
        <v>170</v>
      </c>
      <c r="Z607" s="167" t="s">
        <v>62</v>
      </c>
      <c r="AA607" s="164">
        <v>6</v>
      </c>
      <c r="AB607" s="6">
        <v>0</v>
      </c>
    </row>
    <row r="608" spans="1:44" ht="14.25" customHeight="1" x14ac:dyDescent="0.25">
      <c r="A608" s="91">
        <v>675</v>
      </c>
      <c r="B608" s="229" t="s">
        <v>1689</v>
      </c>
      <c r="C608" s="263" t="s">
        <v>1690</v>
      </c>
      <c r="D608" s="229" t="s">
        <v>1726</v>
      </c>
      <c r="E608" s="3" t="s">
        <v>1683</v>
      </c>
      <c r="F608" s="179" t="s">
        <v>1691</v>
      </c>
      <c r="G608" s="179" t="s">
        <v>55</v>
      </c>
      <c r="H608" s="179" t="s">
        <v>1692</v>
      </c>
      <c r="I608" s="179" t="s">
        <v>1694</v>
      </c>
      <c r="J608" s="176">
        <v>50</v>
      </c>
      <c r="K608" s="180"/>
      <c r="L608" s="180" t="s">
        <v>57</v>
      </c>
      <c r="M608" s="176" t="s">
        <v>58</v>
      </c>
      <c r="N608" s="176">
        <v>0</v>
      </c>
      <c r="O608" s="176" t="s">
        <v>59</v>
      </c>
      <c r="P608" s="176" t="s">
        <v>78</v>
      </c>
      <c r="Q608" s="177" t="s">
        <v>1687</v>
      </c>
      <c r="R608" s="177" t="s">
        <v>170</v>
      </c>
      <c r="Z608" s="167" t="s">
        <v>62</v>
      </c>
      <c r="AA608" s="164">
        <v>6</v>
      </c>
      <c r="AB608" s="164">
        <v>0</v>
      </c>
    </row>
    <row r="609" spans="1:70" ht="14.25" customHeight="1" x14ac:dyDescent="0.25">
      <c r="A609" s="91">
        <v>676</v>
      </c>
      <c r="B609" s="229" t="s">
        <v>1689</v>
      </c>
      <c r="C609" s="263" t="s">
        <v>1690</v>
      </c>
      <c r="D609" s="229" t="s">
        <v>1727</v>
      </c>
      <c r="E609" s="3" t="s">
        <v>1684</v>
      </c>
      <c r="F609" s="179" t="s">
        <v>1691</v>
      </c>
      <c r="G609" s="179" t="s">
        <v>55</v>
      </c>
      <c r="H609" s="179" t="s">
        <v>1692</v>
      </c>
      <c r="I609" s="179" t="s">
        <v>1694</v>
      </c>
      <c r="J609" s="176">
        <v>50</v>
      </c>
      <c r="K609" s="180"/>
      <c r="L609" s="180" t="s">
        <v>57</v>
      </c>
      <c r="M609" s="176" t="s">
        <v>58</v>
      </c>
      <c r="N609" s="176">
        <v>0</v>
      </c>
      <c r="O609" s="176" t="s">
        <v>59</v>
      </c>
      <c r="P609" s="176" t="s">
        <v>78</v>
      </c>
      <c r="Q609" s="177" t="s">
        <v>1687</v>
      </c>
      <c r="R609" s="177" t="s">
        <v>170</v>
      </c>
      <c r="Z609" s="167" t="s">
        <v>62</v>
      </c>
      <c r="AA609" s="164">
        <v>6</v>
      </c>
      <c r="AB609" s="164">
        <v>0</v>
      </c>
    </row>
    <row r="610" spans="1:70" ht="14.25" customHeight="1" x14ac:dyDescent="0.25">
      <c r="A610" s="91">
        <v>677</v>
      </c>
      <c r="B610" s="229" t="s">
        <v>1676</v>
      </c>
      <c r="C610" s="263" t="s">
        <v>1664</v>
      </c>
      <c r="D610" s="229" t="s">
        <v>1695</v>
      </c>
      <c r="E610" s="123" t="s">
        <v>1600</v>
      </c>
      <c r="F610" s="26" t="s">
        <v>70</v>
      </c>
      <c r="G610" s="179" t="s">
        <v>55</v>
      </c>
      <c r="H610" s="179" t="s">
        <v>1702</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1665</v>
      </c>
    </row>
    <row r="611" spans="1:70" ht="14.25" customHeight="1" x14ac:dyDescent="0.25">
      <c r="A611" s="91">
        <v>678</v>
      </c>
      <c r="B611" s="229" t="s">
        <v>1676</v>
      </c>
      <c r="C611" s="263" t="s">
        <v>1664</v>
      </c>
      <c r="D611" s="229" t="s">
        <v>1696</v>
      </c>
      <c r="E611" s="123" t="s">
        <v>1600</v>
      </c>
      <c r="F611" s="26" t="s">
        <v>70</v>
      </c>
      <c r="G611" s="179" t="s">
        <v>55</v>
      </c>
      <c r="H611" s="179" t="s">
        <v>1702</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5">
      <c r="A612" s="91">
        <v>679</v>
      </c>
      <c r="B612" s="229" t="s">
        <v>1676</v>
      </c>
      <c r="C612" s="263" t="s">
        <v>1664</v>
      </c>
      <c r="D612" s="229" t="s">
        <v>1697</v>
      </c>
      <c r="E612" s="123" t="s">
        <v>1600</v>
      </c>
      <c r="F612" s="179" t="s">
        <v>70</v>
      </c>
      <c r="G612" s="179" t="s">
        <v>55</v>
      </c>
      <c r="H612" s="179" t="s">
        <v>1702</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5">
      <c r="A613" s="91">
        <v>680</v>
      </c>
      <c r="B613" s="229" t="s">
        <v>1676</v>
      </c>
      <c r="C613" s="263" t="s">
        <v>1664</v>
      </c>
      <c r="D613" s="229" t="s">
        <v>1698</v>
      </c>
      <c r="E613" s="123" t="s">
        <v>1600</v>
      </c>
      <c r="F613" s="179" t="s">
        <v>70</v>
      </c>
      <c r="G613" s="179" t="s">
        <v>55</v>
      </c>
      <c r="H613" s="179" t="s">
        <v>1702</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5">
      <c r="A614" s="91">
        <v>681</v>
      </c>
      <c r="B614" s="229" t="s">
        <v>1676</v>
      </c>
      <c r="C614" s="263" t="s">
        <v>1664</v>
      </c>
      <c r="D614" s="229" t="s">
        <v>1699</v>
      </c>
      <c r="E614" s="123" t="s">
        <v>1600</v>
      </c>
      <c r="F614" s="179" t="s">
        <v>70</v>
      </c>
      <c r="G614" s="179" t="s">
        <v>55</v>
      </c>
      <c r="H614" s="179" t="s">
        <v>1702</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5">
      <c r="A615" s="91">
        <v>682</v>
      </c>
      <c r="B615" s="229" t="s">
        <v>1676</v>
      </c>
      <c r="C615" s="263" t="s">
        <v>1664</v>
      </c>
      <c r="D615" s="229" t="s">
        <v>1700</v>
      </c>
      <c r="E615" s="123" t="s">
        <v>1600</v>
      </c>
      <c r="F615" s="179" t="s">
        <v>70</v>
      </c>
      <c r="G615" s="179" t="s">
        <v>55</v>
      </c>
      <c r="H615" s="179" t="s">
        <v>1702</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5">
      <c r="A616" s="91">
        <v>683</v>
      </c>
      <c r="B616" s="229" t="s">
        <v>1676</v>
      </c>
      <c r="C616" s="263" t="s">
        <v>1664</v>
      </c>
      <c r="D616" s="229" t="s">
        <v>1677</v>
      </c>
      <c r="E616" s="123" t="s">
        <v>1600</v>
      </c>
      <c r="F616" s="179" t="s">
        <v>70</v>
      </c>
      <c r="G616" s="179" t="s">
        <v>55</v>
      </c>
      <c r="H616" s="179" t="s">
        <v>1702</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5">
      <c r="A617" s="91">
        <v>684</v>
      </c>
      <c r="B617" s="229" t="s">
        <v>1676</v>
      </c>
      <c r="C617" s="263" t="s">
        <v>1664</v>
      </c>
      <c r="D617" s="229" t="s">
        <v>1701</v>
      </c>
      <c r="E617" s="123" t="s">
        <v>1600</v>
      </c>
      <c r="F617" s="179" t="s">
        <v>70</v>
      </c>
      <c r="G617" s="179" t="s">
        <v>55</v>
      </c>
      <c r="H617" s="179" t="s">
        <v>1702</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5">
      <c r="A618" s="91">
        <v>685</v>
      </c>
      <c r="B618" s="229" t="s">
        <v>1676</v>
      </c>
      <c r="C618" s="263" t="s">
        <v>1664</v>
      </c>
      <c r="D618" s="229" t="s">
        <v>1703</v>
      </c>
      <c r="E618" s="123" t="s">
        <v>1600</v>
      </c>
      <c r="F618" s="179" t="s">
        <v>102</v>
      </c>
      <c r="G618" s="179" t="s">
        <v>55</v>
      </c>
      <c r="H618" s="179" t="s">
        <v>1682</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5">
      <c r="A619" s="91">
        <v>686</v>
      </c>
      <c r="B619" s="229" t="s">
        <v>1676</v>
      </c>
      <c r="C619" s="263" t="s">
        <v>1664</v>
      </c>
      <c r="D619" s="229" t="s">
        <v>1704</v>
      </c>
      <c r="E619" s="123" t="s">
        <v>1600</v>
      </c>
      <c r="F619" s="179" t="s">
        <v>102</v>
      </c>
      <c r="G619" s="179" t="s">
        <v>55</v>
      </c>
      <c r="H619" s="179" t="s">
        <v>1682</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5">
      <c r="A620" s="91">
        <v>687</v>
      </c>
      <c r="B620" s="229" t="s">
        <v>1676</v>
      </c>
      <c r="C620" s="263" t="s">
        <v>1664</v>
      </c>
      <c r="D620" s="229" t="s">
        <v>1705</v>
      </c>
      <c r="E620" s="123" t="s">
        <v>1600</v>
      </c>
      <c r="F620" s="179" t="s">
        <v>102</v>
      </c>
      <c r="G620" s="179" t="s">
        <v>55</v>
      </c>
      <c r="H620" s="179" t="s">
        <v>1682</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5">
      <c r="A621" s="91">
        <v>688</v>
      </c>
      <c r="B621" s="229" t="s">
        <v>1676</v>
      </c>
      <c r="C621" s="263" t="s">
        <v>1664</v>
      </c>
      <c r="D621" s="229" t="s">
        <v>1706</v>
      </c>
      <c r="E621" s="123" t="s">
        <v>1600</v>
      </c>
      <c r="F621" s="179" t="s">
        <v>102</v>
      </c>
      <c r="G621" s="179" t="s">
        <v>55</v>
      </c>
      <c r="H621" s="179" t="s">
        <v>1682</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5">
      <c r="A622" s="91">
        <v>689</v>
      </c>
      <c r="B622" s="229" t="s">
        <v>1676</v>
      </c>
      <c r="C622" s="263" t="s">
        <v>1664</v>
      </c>
      <c r="D622" s="229" t="s">
        <v>1707</v>
      </c>
      <c r="E622" s="123" t="s">
        <v>1600</v>
      </c>
      <c r="F622" s="179" t="s">
        <v>102</v>
      </c>
      <c r="G622" s="179" t="s">
        <v>55</v>
      </c>
      <c r="H622" s="179" t="s">
        <v>1682</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5">
      <c r="A623" s="91">
        <v>690</v>
      </c>
      <c r="B623" s="229" t="s">
        <v>1817</v>
      </c>
      <c r="C623" s="263" t="s">
        <v>1818</v>
      </c>
      <c r="D623" s="229" t="s">
        <v>1715</v>
      </c>
      <c r="E623" s="123" t="s">
        <v>572</v>
      </c>
      <c r="F623" s="179" t="s">
        <v>102</v>
      </c>
      <c r="G623" s="179" t="s">
        <v>55</v>
      </c>
      <c r="H623" s="179" t="s">
        <v>1819</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5">
      <c r="A624" s="91">
        <v>691</v>
      </c>
      <c r="B624" s="229" t="s">
        <v>1520</v>
      </c>
      <c r="C624" s="263" t="s">
        <v>1521</v>
      </c>
      <c r="D624" s="229" t="s">
        <v>1588</v>
      </c>
      <c r="E624" s="123" t="s">
        <v>355</v>
      </c>
      <c r="F624" s="179" t="s">
        <v>70</v>
      </c>
      <c r="G624" s="179" t="s">
        <v>55</v>
      </c>
      <c r="H624" s="179" t="s">
        <v>237</v>
      </c>
      <c r="I624" s="179"/>
      <c r="J624" s="176">
        <v>250</v>
      </c>
      <c r="K624" s="180"/>
      <c r="L624" s="180" t="s">
        <v>57</v>
      </c>
      <c r="M624" s="176" t="s">
        <v>77</v>
      </c>
      <c r="N624" s="176">
        <v>0</v>
      </c>
      <c r="O624" s="176" t="s">
        <v>59</v>
      </c>
      <c r="P624" s="176" t="s">
        <v>78</v>
      </c>
      <c r="Q624" s="177" t="s">
        <v>1820</v>
      </c>
      <c r="R624" s="177" t="s">
        <v>1821</v>
      </c>
      <c r="S624" s="178">
        <v>3</v>
      </c>
      <c r="T624" s="177"/>
      <c r="U624" s="177" t="s">
        <v>1822</v>
      </c>
      <c r="V624" s="165" t="s">
        <v>613</v>
      </c>
      <c r="W624" s="166" t="s">
        <v>730</v>
      </c>
      <c r="X624" s="106"/>
      <c r="Y624" s="165" t="s">
        <v>1823</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1824</v>
      </c>
      <c r="BR624" s="163" t="s">
        <v>1825</v>
      </c>
    </row>
    <row r="625" spans="1:70" s="122" customFormat="1" ht="14.25" customHeight="1" x14ac:dyDescent="0.25">
      <c r="A625" s="91">
        <v>692</v>
      </c>
      <c r="B625" s="229" t="s">
        <v>1520</v>
      </c>
      <c r="C625" s="263" t="s">
        <v>1521</v>
      </c>
      <c r="D625" s="229" t="s">
        <v>1584</v>
      </c>
      <c r="E625" s="123" t="s">
        <v>355</v>
      </c>
      <c r="F625" s="179" t="s">
        <v>70</v>
      </c>
      <c r="G625" s="179" t="s">
        <v>55</v>
      </c>
      <c r="H625" s="179" t="s">
        <v>323</v>
      </c>
      <c r="I625" s="179"/>
      <c r="J625" s="176">
        <v>125</v>
      </c>
      <c r="K625" s="180"/>
      <c r="L625" s="180" t="s">
        <v>57</v>
      </c>
      <c r="M625" s="176" t="s">
        <v>77</v>
      </c>
      <c r="N625" s="176">
        <v>0</v>
      </c>
      <c r="O625" s="176" t="s">
        <v>59</v>
      </c>
      <c r="P625" s="176" t="s">
        <v>78</v>
      </c>
      <c r="Q625" s="177" t="s">
        <v>1820</v>
      </c>
      <c r="R625" s="177" t="s">
        <v>1821</v>
      </c>
      <c r="S625" s="178">
        <v>15</v>
      </c>
      <c r="T625" s="177"/>
      <c r="U625" s="177" t="s">
        <v>1822</v>
      </c>
      <c r="V625" s="165" t="s">
        <v>613</v>
      </c>
      <c r="W625" s="166" t="s">
        <v>730</v>
      </c>
      <c r="X625" s="106"/>
      <c r="Y625" s="165" t="s">
        <v>1823</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1824</v>
      </c>
      <c r="BR625" s="163" t="s">
        <v>1826</v>
      </c>
    </row>
    <row r="626" spans="1:70" s="122" customFormat="1" ht="14.25" customHeight="1" x14ac:dyDescent="0.25">
      <c r="A626" s="91">
        <v>693</v>
      </c>
      <c r="B626" s="229" t="s">
        <v>1520</v>
      </c>
      <c r="C626" s="263" t="s">
        <v>1521</v>
      </c>
      <c r="D626" s="229" t="s">
        <v>1585</v>
      </c>
      <c r="E626" s="123" t="s">
        <v>355</v>
      </c>
      <c r="F626" s="179" t="s">
        <v>70</v>
      </c>
      <c r="G626" s="179" t="s">
        <v>55</v>
      </c>
      <c r="H626" s="179" t="s">
        <v>323</v>
      </c>
      <c r="I626" s="179"/>
      <c r="J626" s="176">
        <v>250</v>
      </c>
      <c r="K626" s="180"/>
      <c r="L626" s="180" t="s">
        <v>57</v>
      </c>
      <c r="M626" s="176" t="s">
        <v>77</v>
      </c>
      <c r="N626" s="176">
        <v>0</v>
      </c>
      <c r="O626" s="176" t="s">
        <v>59</v>
      </c>
      <c r="P626" s="176" t="s">
        <v>78</v>
      </c>
      <c r="Q626" s="177" t="s">
        <v>1820</v>
      </c>
      <c r="R626" s="177" t="s">
        <v>1821</v>
      </c>
      <c r="S626" s="178">
        <v>15</v>
      </c>
      <c r="T626" s="177"/>
      <c r="U626" s="177" t="s">
        <v>1822</v>
      </c>
      <c r="V626" s="165" t="s">
        <v>613</v>
      </c>
      <c r="W626" s="166" t="s">
        <v>730</v>
      </c>
      <c r="X626" s="106"/>
      <c r="Y626" s="165" t="s">
        <v>1823</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1824</v>
      </c>
      <c r="BR626" s="163" t="s">
        <v>1826</v>
      </c>
    </row>
    <row r="627" spans="1:70" ht="12.75" customHeight="1" x14ac:dyDescent="0.25">
      <c r="A627" s="91">
        <v>694</v>
      </c>
      <c r="B627" s="229" t="s">
        <v>1520</v>
      </c>
      <c r="C627" s="263" t="s">
        <v>1521</v>
      </c>
      <c r="D627" s="229" t="s">
        <v>1586</v>
      </c>
      <c r="E627" s="3" t="s">
        <v>355</v>
      </c>
      <c r="F627" s="26" t="s">
        <v>70</v>
      </c>
      <c r="G627" s="26" t="s">
        <v>55</v>
      </c>
      <c r="H627" s="26" t="s">
        <v>323</v>
      </c>
      <c r="J627" s="22">
        <v>500</v>
      </c>
      <c r="L627" s="28" t="s">
        <v>57</v>
      </c>
      <c r="M627" s="22" t="s">
        <v>77</v>
      </c>
      <c r="N627" s="22">
        <v>0</v>
      </c>
      <c r="O627" s="22" t="s">
        <v>59</v>
      </c>
      <c r="P627" s="22" t="s">
        <v>78</v>
      </c>
      <c r="Q627" s="23" t="s">
        <v>1820</v>
      </c>
      <c r="R627" s="23" t="s">
        <v>1821</v>
      </c>
      <c r="S627" s="24">
        <v>15</v>
      </c>
      <c r="U627" s="23" t="s">
        <v>1822</v>
      </c>
      <c r="V627" s="25" t="s">
        <v>613</v>
      </c>
      <c r="W627" s="65" t="s">
        <v>730</v>
      </c>
      <c r="Y627" s="25" t="s">
        <v>1823</v>
      </c>
      <c r="Z627" s="83" t="s">
        <v>62</v>
      </c>
      <c r="AA627" s="6">
        <v>4</v>
      </c>
      <c r="AB627" s="6">
        <v>1</v>
      </c>
      <c r="AD627" s="5" t="s">
        <v>79</v>
      </c>
      <c r="AI627" s="5">
        <v>19</v>
      </c>
      <c r="AJ627" s="5">
        <v>20</v>
      </c>
      <c r="AL627" s="6" t="s">
        <v>80</v>
      </c>
      <c r="AQ627" s="6">
        <v>61.2</v>
      </c>
      <c r="AR627" s="6">
        <v>77.3</v>
      </c>
      <c r="BQ627" s="6" t="s">
        <v>1824</v>
      </c>
      <c r="BR627" s="5" t="s">
        <v>1826</v>
      </c>
    </row>
    <row r="628" spans="1:70" ht="12.75" customHeight="1" x14ac:dyDescent="0.25">
      <c r="A628" s="91">
        <v>695</v>
      </c>
      <c r="B628" s="229" t="s">
        <v>1520</v>
      </c>
      <c r="C628" s="263" t="s">
        <v>1521</v>
      </c>
      <c r="D628" s="229" t="s">
        <v>1587</v>
      </c>
      <c r="E628" s="3" t="s">
        <v>355</v>
      </c>
      <c r="F628" s="26" t="s">
        <v>70</v>
      </c>
      <c r="G628" s="26" t="s">
        <v>55</v>
      </c>
      <c r="H628" s="26" t="s">
        <v>323</v>
      </c>
      <c r="J628" s="22">
        <v>900</v>
      </c>
      <c r="L628" s="28" t="s">
        <v>57</v>
      </c>
      <c r="M628" s="22" t="s">
        <v>77</v>
      </c>
      <c r="N628" s="22">
        <v>0</v>
      </c>
      <c r="O628" s="22" t="s">
        <v>59</v>
      </c>
      <c r="P628" s="22" t="s">
        <v>78</v>
      </c>
      <c r="Q628" s="23" t="s">
        <v>1820</v>
      </c>
      <c r="R628" s="23" t="s">
        <v>1821</v>
      </c>
      <c r="S628" s="24">
        <v>15</v>
      </c>
      <c r="U628" s="23" t="s">
        <v>1822</v>
      </c>
      <c r="V628" s="25" t="s">
        <v>613</v>
      </c>
      <c r="W628" s="65" t="s">
        <v>730</v>
      </c>
      <c r="Y628" s="25" t="s">
        <v>1823</v>
      </c>
      <c r="Z628" s="83" t="s">
        <v>62</v>
      </c>
      <c r="AA628" s="6">
        <v>3</v>
      </c>
      <c r="AB628" s="6">
        <v>1</v>
      </c>
      <c r="AD628" s="5" t="s">
        <v>79</v>
      </c>
      <c r="AI628" s="5">
        <v>19</v>
      </c>
      <c r="AJ628" s="5">
        <v>19</v>
      </c>
      <c r="AL628" s="6" t="s">
        <v>80</v>
      </c>
      <c r="AQ628" s="6">
        <v>62.2</v>
      </c>
      <c r="AR628" s="6">
        <v>77.3</v>
      </c>
      <c r="BQ628" s="6" t="s">
        <v>1824</v>
      </c>
      <c r="BR628" s="5" t="s">
        <v>1826</v>
      </c>
    </row>
    <row r="629" spans="1:70" ht="12.75" customHeight="1" x14ac:dyDescent="0.25">
      <c r="A629" s="91">
        <v>696</v>
      </c>
      <c r="B629" s="229" t="s">
        <v>1522</v>
      </c>
      <c r="C629" s="263" t="s">
        <v>1523</v>
      </c>
      <c r="D629" s="229" t="s">
        <v>1524</v>
      </c>
      <c r="E629" s="3" t="s">
        <v>355</v>
      </c>
      <c r="F629" s="26" t="s">
        <v>70</v>
      </c>
      <c r="G629" s="26" t="s">
        <v>55</v>
      </c>
      <c r="H629" s="26" t="s">
        <v>1944</v>
      </c>
      <c r="J629" s="22">
        <v>500</v>
      </c>
      <c r="L629" s="28" t="s">
        <v>57</v>
      </c>
      <c r="M629" s="22" t="s">
        <v>77</v>
      </c>
      <c r="N629" s="22">
        <v>0</v>
      </c>
      <c r="O629" s="22" t="s">
        <v>59</v>
      </c>
      <c r="P629" s="22" t="s">
        <v>78</v>
      </c>
      <c r="Q629" s="23" t="s">
        <v>1827</v>
      </c>
      <c r="R629" s="23" t="s">
        <v>1828</v>
      </c>
      <c r="S629" s="24">
        <v>30</v>
      </c>
      <c r="Z629" s="83" t="s">
        <v>62</v>
      </c>
      <c r="AA629" s="6">
        <v>6</v>
      </c>
      <c r="AB629" s="6">
        <v>1</v>
      </c>
      <c r="AC629" s="5">
        <v>24.5</v>
      </c>
      <c r="AD629" s="5" t="s">
        <v>79</v>
      </c>
      <c r="AE629" s="5" t="s">
        <v>115</v>
      </c>
      <c r="AF629" s="5">
        <v>1.6</v>
      </c>
      <c r="AG629" s="5" t="s">
        <v>79</v>
      </c>
      <c r="AH629" s="5" t="s">
        <v>1829</v>
      </c>
      <c r="AK629" s="6">
        <v>64</v>
      </c>
      <c r="AL629" s="6" t="s">
        <v>80</v>
      </c>
      <c r="AM629" s="6" t="s">
        <v>115</v>
      </c>
      <c r="AN629" s="6">
        <v>7.2</v>
      </c>
      <c r="AO629" s="6" t="s">
        <v>80</v>
      </c>
      <c r="AP629" s="6" t="s">
        <v>1829</v>
      </c>
      <c r="BQ629" s="6" t="s">
        <v>183</v>
      </c>
      <c r="BR629" s="5" t="s">
        <v>1830</v>
      </c>
    </row>
    <row r="630" spans="1:70" ht="12.75" customHeight="1" x14ac:dyDescent="0.25">
      <c r="A630" s="91">
        <v>697</v>
      </c>
      <c r="B630" s="229" t="s">
        <v>1561</v>
      </c>
      <c r="C630" s="263" t="s">
        <v>1562</v>
      </c>
      <c r="D630" s="229" t="s">
        <v>1563</v>
      </c>
      <c r="E630" s="3" t="s">
        <v>355</v>
      </c>
      <c r="F630" s="26" t="s">
        <v>70</v>
      </c>
      <c r="G630" s="26" t="s">
        <v>55</v>
      </c>
      <c r="H630" s="26" t="s">
        <v>1944</v>
      </c>
      <c r="J630" s="22">
        <v>300</v>
      </c>
      <c r="L630" s="28" t="s">
        <v>57</v>
      </c>
      <c r="M630" s="22" t="s">
        <v>77</v>
      </c>
      <c r="N630" s="22">
        <v>0</v>
      </c>
      <c r="O630" s="22" t="s">
        <v>59</v>
      </c>
      <c r="P630" s="22" t="s">
        <v>78</v>
      </c>
      <c r="Q630" s="23" t="s">
        <v>1820</v>
      </c>
      <c r="R630" s="23" t="s">
        <v>1887</v>
      </c>
      <c r="S630" s="24">
        <v>15</v>
      </c>
      <c r="U630" s="23" t="s">
        <v>1888</v>
      </c>
      <c r="Z630" s="83" t="s">
        <v>62</v>
      </c>
      <c r="AA630" s="6">
        <v>8</v>
      </c>
      <c r="AB630" s="6">
        <v>2</v>
      </c>
      <c r="AD630" s="5" t="s">
        <v>79</v>
      </c>
      <c r="AI630" s="5">
        <v>22</v>
      </c>
      <c r="AJ630" s="5">
        <v>33</v>
      </c>
      <c r="BQ630" s="6" t="s">
        <v>1852</v>
      </c>
      <c r="BR630" s="5" t="s">
        <v>1889</v>
      </c>
    </row>
    <row r="631" spans="1:70" ht="12.75" customHeight="1" x14ac:dyDescent="0.25">
      <c r="A631" s="91">
        <v>698</v>
      </c>
      <c r="B631" s="229" t="s">
        <v>1576</v>
      </c>
      <c r="C631" s="263" t="s">
        <v>1577</v>
      </c>
      <c r="D631" s="229" t="s">
        <v>1578</v>
      </c>
      <c r="E631" s="3" t="s">
        <v>355</v>
      </c>
      <c r="F631" s="26" t="s">
        <v>70</v>
      </c>
      <c r="G631" s="26" t="s">
        <v>55</v>
      </c>
      <c r="H631" s="26" t="s">
        <v>406</v>
      </c>
      <c r="J631" s="22">
        <v>125</v>
      </c>
      <c r="L631" s="28" t="s">
        <v>57</v>
      </c>
      <c r="M631" s="22" t="s">
        <v>77</v>
      </c>
      <c r="N631" s="22">
        <v>0</v>
      </c>
      <c r="O631" s="22" t="s">
        <v>59</v>
      </c>
      <c r="P631" s="22" t="s">
        <v>78</v>
      </c>
      <c r="Q631" s="23" t="s">
        <v>1155</v>
      </c>
      <c r="R631" s="23" t="s">
        <v>1906</v>
      </c>
      <c r="S631" s="24">
        <v>30</v>
      </c>
      <c r="V631" s="25" t="s">
        <v>613</v>
      </c>
      <c r="W631" s="65" t="s">
        <v>1907</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1908</v>
      </c>
    </row>
    <row r="632" spans="1:70" ht="12.75" customHeight="1" x14ac:dyDescent="0.25">
      <c r="A632" s="91">
        <v>699</v>
      </c>
      <c r="B632" s="229" t="s">
        <v>1948</v>
      </c>
      <c r="C632" s="259" t="s">
        <v>1949</v>
      </c>
      <c r="D632" s="229" t="s">
        <v>1950</v>
      </c>
      <c r="E632" s="3" t="s">
        <v>1951</v>
      </c>
      <c r="F632" s="26" t="s">
        <v>102</v>
      </c>
      <c r="G632" s="26" t="s">
        <v>55</v>
      </c>
      <c r="H632" s="26" t="s">
        <v>56</v>
      </c>
      <c r="J632" s="22">
        <v>0.5</v>
      </c>
      <c r="L632" s="28" t="s">
        <v>57</v>
      </c>
      <c r="M632" s="22" t="s">
        <v>58</v>
      </c>
      <c r="N632" s="22">
        <v>0</v>
      </c>
      <c r="O632" s="22" t="s">
        <v>59</v>
      </c>
      <c r="P632" s="22" t="s">
        <v>78</v>
      </c>
      <c r="T632" s="23" t="s">
        <v>1952</v>
      </c>
      <c r="V632" s="25" t="s">
        <v>61</v>
      </c>
      <c r="W632" s="65" t="s">
        <v>1953</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5">
      <c r="A633" s="91">
        <v>700</v>
      </c>
      <c r="B633" s="229" t="s">
        <v>1954</v>
      </c>
      <c r="C633" s="259" t="s">
        <v>1955</v>
      </c>
      <c r="D633" s="229" t="s">
        <v>1956</v>
      </c>
      <c r="E633" s="3" t="s">
        <v>1951</v>
      </c>
      <c r="F633" s="26" t="s">
        <v>102</v>
      </c>
      <c r="G633" s="26" t="s">
        <v>55</v>
      </c>
      <c r="H633" s="26" t="s">
        <v>56</v>
      </c>
      <c r="J633" s="22">
        <v>0.5</v>
      </c>
      <c r="L633" s="28" t="s">
        <v>57</v>
      </c>
      <c r="M633" s="22" t="s">
        <v>58</v>
      </c>
      <c r="N633" s="22">
        <v>0</v>
      </c>
      <c r="O633" s="22" t="s">
        <v>59</v>
      </c>
      <c r="P633" s="22" t="s">
        <v>78</v>
      </c>
      <c r="R633" s="23" t="s">
        <v>1957</v>
      </c>
      <c r="T633" s="23" t="s">
        <v>1952</v>
      </c>
      <c r="V633" s="25" t="s">
        <v>61</v>
      </c>
      <c r="W633" s="65" t="s">
        <v>1953</v>
      </c>
      <c r="X633" s="106">
        <v>3</v>
      </c>
      <c r="Z633" s="83" t="s">
        <v>62</v>
      </c>
      <c r="AA633" s="6">
        <v>19</v>
      </c>
      <c r="AD633" s="5" t="s">
        <v>79</v>
      </c>
      <c r="AI633" s="5">
        <v>20</v>
      </c>
      <c r="AJ633" s="5">
        <v>45</v>
      </c>
      <c r="BQ633" s="6" t="s">
        <v>120</v>
      </c>
    </row>
    <row r="634" spans="1:70" ht="12.75" customHeight="1" x14ac:dyDescent="0.25">
      <c r="A634" s="91">
        <v>701</v>
      </c>
      <c r="B634" s="229" t="s">
        <v>1958</v>
      </c>
      <c r="C634" s="259" t="s">
        <v>1959</v>
      </c>
      <c r="D634" s="229" t="s">
        <v>1960</v>
      </c>
      <c r="E634" s="3" t="s">
        <v>1951</v>
      </c>
      <c r="F634" s="26" t="s">
        <v>102</v>
      </c>
      <c r="G634" s="26" t="s">
        <v>55</v>
      </c>
      <c r="H634" s="26" t="s">
        <v>56</v>
      </c>
      <c r="J634" s="22">
        <v>0.125</v>
      </c>
      <c r="L634" s="28" t="s">
        <v>57</v>
      </c>
      <c r="M634" s="22" t="s">
        <v>58</v>
      </c>
      <c r="N634" s="22">
        <v>0</v>
      </c>
      <c r="O634" s="22" t="s">
        <v>59</v>
      </c>
      <c r="P634" s="22" t="s">
        <v>78</v>
      </c>
      <c r="T634" s="23" t="s">
        <v>1952</v>
      </c>
      <c r="Y634" s="25" t="s">
        <v>1961</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5">
      <c r="A635" s="91">
        <v>702</v>
      </c>
      <c r="B635" s="229" t="s">
        <v>1958</v>
      </c>
      <c r="C635" s="259" t="s">
        <v>1959</v>
      </c>
      <c r="D635" s="229" t="s">
        <v>1962</v>
      </c>
      <c r="E635" s="3" t="s">
        <v>1951</v>
      </c>
      <c r="F635" s="26" t="s">
        <v>102</v>
      </c>
      <c r="G635" s="26" t="s">
        <v>55</v>
      </c>
      <c r="H635" s="26" t="s">
        <v>56</v>
      </c>
      <c r="J635" s="22">
        <v>0.25</v>
      </c>
      <c r="L635" s="28" t="s">
        <v>57</v>
      </c>
      <c r="M635" s="22" t="s">
        <v>58</v>
      </c>
      <c r="N635" s="22">
        <v>0</v>
      </c>
      <c r="O635" s="22" t="s">
        <v>59</v>
      </c>
      <c r="P635" s="22" t="s">
        <v>78</v>
      </c>
      <c r="T635" s="23" t="s">
        <v>1952</v>
      </c>
      <c r="Y635" s="25" t="s">
        <v>1961</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5">
      <c r="A636" s="91">
        <v>703</v>
      </c>
      <c r="B636" s="229" t="s">
        <v>1963</v>
      </c>
      <c r="C636" s="259" t="s">
        <v>1964</v>
      </c>
      <c r="D636" s="229" t="s">
        <v>1965</v>
      </c>
      <c r="E636" s="3" t="s">
        <v>1951</v>
      </c>
      <c r="F636" s="26" t="s">
        <v>102</v>
      </c>
      <c r="G636" s="26" t="s">
        <v>55</v>
      </c>
      <c r="H636" s="26" t="s">
        <v>56</v>
      </c>
      <c r="J636" s="22">
        <v>0.25</v>
      </c>
      <c r="L636" s="28" t="s">
        <v>57</v>
      </c>
      <c r="M636" s="22" t="s">
        <v>58</v>
      </c>
      <c r="N636" s="22">
        <v>0</v>
      </c>
      <c r="O636" s="22" t="s">
        <v>59</v>
      </c>
      <c r="P636" s="22" t="s">
        <v>78</v>
      </c>
      <c r="T636" s="23" t="s">
        <v>1952</v>
      </c>
      <c r="U636" s="23" t="s">
        <v>1966</v>
      </c>
      <c r="X636" s="106">
        <v>3</v>
      </c>
      <c r="Y636" s="25" t="s">
        <v>1961</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5">
      <c r="A637" s="91">
        <v>704</v>
      </c>
      <c r="B637" s="229" t="s">
        <v>2165</v>
      </c>
      <c r="C637" s="263" t="s">
        <v>1967</v>
      </c>
      <c r="D637" s="229" t="s">
        <v>1968</v>
      </c>
      <c r="E637" s="3" t="s">
        <v>1951</v>
      </c>
      <c r="F637" s="26" t="s">
        <v>102</v>
      </c>
      <c r="G637" s="26" t="s">
        <v>55</v>
      </c>
      <c r="H637" s="26" t="s">
        <v>65</v>
      </c>
      <c r="J637" s="22">
        <v>0.125</v>
      </c>
      <c r="L637" s="28" t="s">
        <v>57</v>
      </c>
      <c r="M637" s="22" t="s">
        <v>58</v>
      </c>
      <c r="N637" s="22">
        <v>0</v>
      </c>
      <c r="O637" s="22" t="s">
        <v>59</v>
      </c>
      <c r="P637" s="22" t="s">
        <v>78</v>
      </c>
      <c r="R637" s="23" t="s">
        <v>2389</v>
      </c>
      <c r="U637" s="23" t="s">
        <v>1969</v>
      </c>
      <c r="V637" s="25" t="s">
        <v>435</v>
      </c>
      <c r="X637" s="106" t="s">
        <v>202</v>
      </c>
      <c r="Y637" s="25" t="s">
        <v>516</v>
      </c>
      <c r="Z637" s="83" t="s">
        <v>62</v>
      </c>
      <c r="AA637" s="6">
        <v>12</v>
      </c>
      <c r="AB637" s="6">
        <v>6</v>
      </c>
      <c r="AD637" s="5" t="s">
        <v>79</v>
      </c>
      <c r="AI637" s="5">
        <v>21</v>
      </c>
      <c r="AJ637" s="5">
        <v>39</v>
      </c>
      <c r="BQ637" s="6" t="s">
        <v>213</v>
      </c>
      <c r="BR637" s="5" t="s">
        <v>2391</v>
      </c>
    </row>
    <row r="638" spans="1:70" ht="12.75" customHeight="1" x14ac:dyDescent="0.25">
      <c r="A638" s="91">
        <v>705</v>
      </c>
      <c r="B638" s="229" t="s">
        <v>1970</v>
      </c>
      <c r="C638" s="259" t="s">
        <v>1971</v>
      </c>
      <c r="D638" s="229" t="s">
        <v>1972</v>
      </c>
      <c r="E638" s="3" t="s">
        <v>1951</v>
      </c>
      <c r="F638" s="26" t="s">
        <v>102</v>
      </c>
      <c r="G638" s="26" t="s">
        <v>55</v>
      </c>
      <c r="H638" s="26" t="s">
        <v>56</v>
      </c>
      <c r="J638" s="22">
        <v>0.25</v>
      </c>
      <c r="L638" s="28" t="s">
        <v>57</v>
      </c>
      <c r="M638" s="22" t="s">
        <v>58</v>
      </c>
      <c r="N638" s="22">
        <v>0</v>
      </c>
      <c r="O638" s="22" t="s">
        <v>59</v>
      </c>
      <c r="P638" s="22" t="s">
        <v>78</v>
      </c>
      <c r="T638" s="23">
        <v>240</v>
      </c>
      <c r="U638" s="23" t="s">
        <v>1973</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5">
      <c r="A639" s="91">
        <v>706</v>
      </c>
      <c r="B639" s="229" t="s">
        <v>1970</v>
      </c>
      <c r="C639" s="259" t="s">
        <v>1971</v>
      </c>
      <c r="D639" s="229" t="s">
        <v>1975</v>
      </c>
      <c r="E639" s="3" t="s">
        <v>1951</v>
      </c>
      <c r="F639" s="26" t="s">
        <v>102</v>
      </c>
      <c r="G639" s="26" t="s">
        <v>55</v>
      </c>
      <c r="H639" s="26" t="s">
        <v>56</v>
      </c>
      <c r="J639" s="22">
        <v>0.25</v>
      </c>
      <c r="L639" s="28" t="s">
        <v>57</v>
      </c>
      <c r="M639" s="22" t="s">
        <v>58</v>
      </c>
      <c r="N639" s="22">
        <v>0</v>
      </c>
      <c r="O639" s="22" t="s">
        <v>59</v>
      </c>
      <c r="P639" s="22" t="s">
        <v>78</v>
      </c>
      <c r="T639" s="23">
        <v>240</v>
      </c>
      <c r="U639" s="23" t="s">
        <v>1973</v>
      </c>
      <c r="X639" s="106">
        <v>3</v>
      </c>
      <c r="Y639" s="25" t="s">
        <v>1974</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5">
      <c r="A640" s="91">
        <v>707</v>
      </c>
      <c r="B640" s="229" t="s">
        <v>1976</v>
      </c>
      <c r="C640" s="259" t="s">
        <v>1977</v>
      </c>
      <c r="D640" s="229" t="s">
        <v>1978</v>
      </c>
      <c r="E640" s="3" t="s">
        <v>1951</v>
      </c>
      <c r="F640" s="26" t="s">
        <v>102</v>
      </c>
      <c r="G640" s="26" t="s">
        <v>55</v>
      </c>
      <c r="H640" s="26" t="s">
        <v>56</v>
      </c>
      <c r="J640" s="22">
        <v>0.25</v>
      </c>
      <c r="L640" s="28" t="s">
        <v>57</v>
      </c>
      <c r="M640" s="22" t="s">
        <v>58</v>
      </c>
      <c r="N640" s="22">
        <v>0</v>
      </c>
      <c r="O640" s="22" t="s">
        <v>59</v>
      </c>
      <c r="P640" s="22" t="s">
        <v>78</v>
      </c>
      <c r="T640" s="23">
        <v>240</v>
      </c>
      <c r="U640" s="23" t="s">
        <v>1973</v>
      </c>
      <c r="X640" s="106">
        <v>3</v>
      </c>
      <c r="Y640" s="25" t="s">
        <v>1974</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5">
      <c r="A641" s="91">
        <v>708</v>
      </c>
      <c r="B641" s="229" t="s">
        <v>1976</v>
      </c>
      <c r="C641" s="259" t="s">
        <v>1977</v>
      </c>
      <c r="D641" s="229" t="s">
        <v>1979</v>
      </c>
      <c r="E641" s="3" t="s">
        <v>1951</v>
      </c>
      <c r="F641" s="26" t="s">
        <v>102</v>
      </c>
      <c r="G641" s="26" t="s">
        <v>55</v>
      </c>
      <c r="H641" s="26" t="s">
        <v>56</v>
      </c>
      <c r="J641" s="22">
        <v>0.25</v>
      </c>
      <c r="L641" s="28" t="s">
        <v>57</v>
      </c>
      <c r="M641" s="22" t="s">
        <v>58</v>
      </c>
      <c r="N641" s="22">
        <v>0</v>
      </c>
      <c r="O641" s="22" t="s">
        <v>59</v>
      </c>
      <c r="P641" s="22" t="s">
        <v>78</v>
      </c>
      <c r="T641" s="23">
        <v>240</v>
      </c>
      <c r="U641" s="23" t="s">
        <v>1973</v>
      </c>
      <c r="X641" s="106">
        <v>3</v>
      </c>
      <c r="Y641" s="25" t="s">
        <v>1974</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5">
      <c r="A642" s="91">
        <v>709</v>
      </c>
      <c r="B642" s="229" t="s">
        <v>1980</v>
      </c>
      <c r="C642" s="259" t="s">
        <v>1981</v>
      </c>
      <c r="D642" s="229" t="s">
        <v>1982</v>
      </c>
      <c r="E642" s="3" t="s">
        <v>1951</v>
      </c>
      <c r="F642" s="26" t="s">
        <v>102</v>
      </c>
      <c r="G642" s="26" t="s">
        <v>55</v>
      </c>
      <c r="H642" s="26" t="s">
        <v>65</v>
      </c>
      <c r="J642" s="22">
        <v>0.25</v>
      </c>
      <c r="L642" s="28" t="s">
        <v>57</v>
      </c>
      <c r="M642" s="22" t="s">
        <v>58</v>
      </c>
      <c r="N642" s="22">
        <v>0</v>
      </c>
      <c r="O642" s="22" t="s">
        <v>59</v>
      </c>
      <c r="P642" s="22" t="s">
        <v>78</v>
      </c>
      <c r="R642" s="23" t="s">
        <v>1957</v>
      </c>
      <c r="T642" s="23">
        <v>250</v>
      </c>
      <c r="V642" s="25" t="s">
        <v>61</v>
      </c>
      <c r="W642" s="65">
        <v>5</v>
      </c>
      <c r="X642" s="106">
        <v>4</v>
      </c>
      <c r="Y642" s="25" t="s">
        <v>1983</v>
      </c>
      <c r="Z642" s="83" t="s">
        <v>62</v>
      </c>
      <c r="AA642" s="6">
        <v>10</v>
      </c>
      <c r="AB642" s="6">
        <v>4</v>
      </c>
      <c r="AD642" s="5" t="s">
        <v>79</v>
      </c>
      <c r="AI642" s="5">
        <v>22</v>
      </c>
      <c r="AJ642" s="5">
        <v>29</v>
      </c>
      <c r="AL642" s="6" t="s">
        <v>80</v>
      </c>
      <c r="AQ642" s="6">
        <v>49</v>
      </c>
      <c r="AR642" s="6">
        <v>107</v>
      </c>
      <c r="BQ642" s="6" t="s">
        <v>353</v>
      </c>
    </row>
    <row r="643" spans="1:69" ht="12.75" customHeight="1" x14ac:dyDescent="0.25">
      <c r="A643" s="91">
        <v>710</v>
      </c>
      <c r="B643" s="229" t="s">
        <v>1984</v>
      </c>
      <c r="C643" s="259" t="s">
        <v>1985</v>
      </c>
      <c r="D643" s="229" t="s">
        <v>1986</v>
      </c>
      <c r="E643" s="3" t="s">
        <v>1951</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1987</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5">
      <c r="A644" s="91">
        <v>711</v>
      </c>
      <c r="B644" s="229" t="s">
        <v>1984</v>
      </c>
      <c r="C644" s="259" t="s">
        <v>1985</v>
      </c>
      <c r="D644" s="229" t="s">
        <v>1988</v>
      </c>
      <c r="E644" s="3" t="s">
        <v>1951</v>
      </c>
      <c r="F644" s="26" t="s">
        <v>102</v>
      </c>
      <c r="G644" s="26" t="s">
        <v>55</v>
      </c>
      <c r="H644" s="26" t="s">
        <v>56</v>
      </c>
      <c r="J644" s="22">
        <v>0.25</v>
      </c>
      <c r="L644" s="28" t="s">
        <v>57</v>
      </c>
      <c r="M644" s="22" t="s">
        <v>58</v>
      </c>
      <c r="N644" s="22">
        <v>0</v>
      </c>
      <c r="O644" s="22" t="s">
        <v>59</v>
      </c>
      <c r="P644" s="22" t="s">
        <v>78</v>
      </c>
      <c r="R644" s="23" t="s">
        <v>1957</v>
      </c>
      <c r="T644" s="23">
        <v>120</v>
      </c>
      <c r="V644" s="25" t="s">
        <v>61</v>
      </c>
      <c r="W644" s="65">
        <v>10</v>
      </c>
      <c r="X644" s="106">
        <v>4</v>
      </c>
      <c r="Y644" s="25" t="s">
        <v>1987</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5">
      <c r="A645" s="91">
        <v>712</v>
      </c>
      <c r="B645" s="229" t="s">
        <v>1989</v>
      </c>
      <c r="C645" s="259" t="s">
        <v>1990</v>
      </c>
      <c r="D645" s="229" t="s">
        <v>1991</v>
      </c>
      <c r="E645" s="3" t="s">
        <v>1951</v>
      </c>
      <c r="F645" s="26" t="s">
        <v>102</v>
      </c>
      <c r="G645" s="26" t="s">
        <v>55</v>
      </c>
      <c r="H645" s="26" t="s">
        <v>56</v>
      </c>
      <c r="J645" s="22">
        <v>0.25</v>
      </c>
      <c r="L645" s="28" t="s">
        <v>57</v>
      </c>
      <c r="M645" s="22" t="s">
        <v>58</v>
      </c>
      <c r="N645" s="22">
        <v>0</v>
      </c>
      <c r="O645" s="22" t="s">
        <v>59</v>
      </c>
      <c r="P645" s="22" t="s">
        <v>78</v>
      </c>
      <c r="R645" s="23" t="s">
        <v>1957</v>
      </c>
      <c r="T645" s="23">
        <v>200</v>
      </c>
      <c r="V645" s="25" t="s">
        <v>61</v>
      </c>
      <c r="W645" s="65" t="s">
        <v>1953</v>
      </c>
      <c r="X645" s="106">
        <v>3</v>
      </c>
      <c r="Y645" s="25" t="s">
        <v>1992</v>
      </c>
      <c r="Z645" s="83" t="s">
        <v>62</v>
      </c>
      <c r="AA645" s="6">
        <v>12</v>
      </c>
      <c r="AB645" s="6">
        <v>6</v>
      </c>
      <c r="AD645" s="5" t="s">
        <v>79</v>
      </c>
      <c r="AI645" s="5">
        <v>19</v>
      </c>
      <c r="AJ645" s="5">
        <v>28</v>
      </c>
      <c r="AL645" s="6" t="s">
        <v>80</v>
      </c>
      <c r="AQ645" s="6">
        <v>53</v>
      </c>
      <c r="AR645" s="6">
        <v>97</v>
      </c>
      <c r="BQ645" s="6" t="s">
        <v>353</v>
      </c>
    </row>
    <row r="646" spans="1:69" ht="12.75" customHeight="1" x14ac:dyDescent="0.25">
      <c r="A646" s="91">
        <v>713</v>
      </c>
      <c r="B646" s="229" t="s">
        <v>1993</v>
      </c>
      <c r="C646" s="259" t="s">
        <v>1994</v>
      </c>
      <c r="D646" s="229" t="s">
        <v>1995</v>
      </c>
      <c r="E646" s="3" t="s">
        <v>1951</v>
      </c>
      <c r="F646" s="26" t="s">
        <v>102</v>
      </c>
      <c r="G646" s="26" t="s">
        <v>55</v>
      </c>
      <c r="H646" s="26" t="s">
        <v>429</v>
      </c>
      <c r="J646" s="22">
        <v>0.125</v>
      </c>
      <c r="L646" s="28" t="s">
        <v>57</v>
      </c>
      <c r="M646" s="22" t="s">
        <v>58</v>
      </c>
      <c r="N646" s="22">
        <v>0</v>
      </c>
      <c r="O646" s="22" t="s">
        <v>59</v>
      </c>
      <c r="P646" s="22" t="s">
        <v>78</v>
      </c>
      <c r="U646" s="23" t="s">
        <v>1996</v>
      </c>
      <c r="Z646" s="83" t="s">
        <v>62</v>
      </c>
      <c r="AA646" s="6">
        <v>9</v>
      </c>
      <c r="AB646" s="6">
        <v>2</v>
      </c>
      <c r="AD646" s="5" t="s">
        <v>79</v>
      </c>
      <c r="AI646" s="5">
        <v>23</v>
      </c>
      <c r="AJ646" s="5">
        <v>72</v>
      </c>
      <c r="BQ646" s="6" t="s">
        <v>120</v>
      </c>
    </row>
    <row r="647" spans="1:69" ht="12.75" customHeight="1" x14ac:dyDescent="0.25">
      <c r="A647" s="91">
        <v>714</v>
      </c>
      <c r="B647" s="229" t="s">
        <v>1997</v>
      </c>
      <c r="C647" s="259" t="s">
        <v>1998</v>
      </c>
      <c r="D647" s="229" t="s">
        <v>1999</v>
      </c>
      <c r="E647" s="3" t="s">
        <v>1951</v>
      </c>
      <c r="F647" s="26" t="s">
        <v>102</v>
      </c>
      <c r="G647" s="26" t="s">
        <v>55</v>
      </c>
      <c r="H647" s="26" t="s">
        <v>534</v>
      </c>
      <c r="J647" s="22">
        <v>0.25</v>
      </c>
      <c r="L647" s="28" t="s">
        <v>57</v>
      </c>
      <c r="M647" s="22" t="s">
        <v>58</v>
      </c>
      <c r="N647" s="22">
        <v>0</v>
      </c>
      <c r="O647" s="22" t="s">
        <v>59</v>
      </c>
      <c r="P647" s="22" t="s">
        <v>78</v>
      </c>
      <c r="R647" s="23" t="s">
        <v>1957</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5">
      <c r="A648" s="91">
        <v>715</v>
      </c>
      <c r="B648" s="229" t="s">
        <v>2000</v>
      </c>
      <c r="C648" s="259" t="s">
        <v>2001</v>
      </c>
      <c r="D648" s="229" t="s">
        <v>1956</v>
      </c>
      <c r="E648" s="3" t="s">
        <v>1951</v>
      </c>
      <c r="F648" s="26" t="s">
        <v>102</v>
      </c>
      <c r="G648" s="26" t="s">
        <v>55</v>
      </c>
      <c r="H648" s="26" t="s">
        <v>56</v>
      </c>
      <c r="J648" s="22">
        <v>0.5</v>
      </c>
      <c r="L648" s="28" t="s">
        <v>57</v>
      </c>
      <c r="M648" s="22" t="s">
        <v>58</v>
      </c>
      <c r="N648" s="22">
        <v>0</v>
      </c>
      <c r="O648" s="22" t="s">
        <v>59</v>
      </c>
      <c r="P648" s="22" t="s">
        <v>78</v>
      </c>
      <c r="T648" s="23" t="s">
        <v>1952</v>
      </c>
      <c r="V648" s="25" t="s">
        <v>61</v>
      </c>
      <c r="W648" s="65" t="s">
        <v>1953</v>
      </c>
      <c r="Z648" s="83" t="s">
        <v>62</v>
      </c>
      <c r="AA648" s="6">
        <v>5</v>
      </c>
      <c r="AB648" s="6">
        <v>2</v>
      </c>
      <c r="AD648" s="5" t="s">
        <v>79</v>
      </c>
      <c r="AI648" s="5">
        <v>22</v>
      </c>
      <c r="AJ648" s="5">
        <v>28</v>
      </c>
      <c r="BQ648" s="6" t="s">
        <v>120</v>
      </c>
    </row>
    <row r="649" spans="1:69" ht="12.75" customHeight="1" x14ac:dyDescent="0.25">
      <c r="A649" s="91">
        <v>716</v>
      </c>
      <c r="B649" s="229" t="s">
        <v>2002</v>
      </c>
      <c r="C649" s="263" t="s">
        <v>2003</v>
      </c>
      <c r="D649" s="229" t="s">
        <v>2004</v>
      </c>
      <c r="E649" s="3" t="s">
        <v>1951</v>
      </c>
      <c r="F649" s="26" t="s">
        <v>102</v>
      </c>
      <c r="G649" s="26" t="s">
        <v>55</v>
      </c>
      <c r="H649" s="26" t="s">
        <v>56</v>
      </c>
      <c r="J649" s="22">
        <v>0.5</v>
      </c>
      <c r="L649" s="28" t="s">
        <v>57</v>
      </c>
      <c r="M649" s="22" t="s">
        <v>58</v>
      </c>
      <c r="N649" s="22">
        <v>0</v>
      </c>
      <c r="O649" s="22" t="s">
        <v>59</v>
      </c>
      <c r="P649" s="22" t="s">
        <v>78</v>
      </c>
      <c r="R649" s="23" t="s">
        <v>1957</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5">
      <c r="A650" s="91">
        <v>717</v>
      </c>
      <c r="B650" s="229" t="s">
        <v>2005</v>
      </c>
      <c r="C650" s="259" t="s">
        <v>2006</v>
      </c>
      <c r="D650" s="229" t="s">
        <v>2007</v>
      </c>
      <c r="E650" s="3" t="s">
        <v>1951</v>
      </c>
      <c r="F650" s="26" t="s">
        <v>102</v>
      </c>
      <c r="G650" s="26" t="s">
        <v>55</v>
      </c>
      <c r="H650" s="26" t="s">
        <v>56</v>
      </c>
      <c r="J650" s="22">
        <v>0.125</v>
      </c>
      <c r="L650" s="28" t="s">
        <v>57</v>
      </c>
      <c r="M650" s="22" t="s">
        <v>77</v>
      </c>
      <c r="N650" s="22">
        <v>0</v>
      </c>
      <c r="O650" s="22" t="s">
        <v>59</v>
      </c>
      <c r="P650" s="22" t="s">
        <v>78</v>
      </c>
      <c r="S650" s="24">
        <v>1</v>
      </c>
      <c r="V650" s="25" t="s">
        <v>61</v>
      </c>
      <c r="W650" s="65" t="s">
        <v>1953</v>
      </c>
      <c r="Z650" s="83" t="s">
        <v>62</v>
      </c>
      <c r="AA650" s="6">
        <v>5</v>
      </c>
      <c r="BQ650" s="6" t="s">
        <v>120</v>
      </c>
    </row>
    <row r="651" spans="1:69" ht="12.75" customHeight="1" x14ac:dyDescent="0.25">
      <c r="A651" s="91">
        <v>718</v>
      </c>
      <c r="B651" s="229" t="s">
        <v>2005</v>
      </c>
      <c r="C651" s="259" t="s">
        <v>2006</v>
      </c>
      <c r="D651" s="229" t="s">
        <v>2008</v>
      </c>
      <c r="E651" s="3" t="s">
        <v>1951</v>
      </c>
      <c r="F651" s="26" t="s">
        <v>102</v>
      </c>
      <c r="G651" s="26" t="s">
        <v>55</v>
      </c>
      <c r="H651" s="26" t="s">
        <v>56</v>
      </c>
      <c r="J651" s="22">
        <v>0.25</v>
      </c>
      <c r="L651" s="28" t="s">
        <v>57</v>
      </c>
      <c r="M651" s="22" t="s">
        <v>77</v>
      </c>
      <c r="N651" s="22">
        <v>0</v>
      </c>
      <c r="O651" s="22" t="s">
        <v>59</v>
      </c>
      <c r="P651" s="22" t="s">
        <v>78</v>
      </c>
      <c r="S651" s="24">
        <v>1</v>
      </c>
      <c r="V651" s="25" t="s">
        <v>61</v>
      </c>
      <c r="W651" s="65" t="s">
        <v>1953</v>
      </c>
      <c r="Z651" s="83" t="s">
        <v>62</v>
      </c>
      <c r="AA651" s="6">
        <v>5</v>
      </c>
      <c r="BQ651" s="6" t="s">
        <v>120</v>
      </c>
    </row>
    <row r="652" spans="1:69" ht="12.75" customHeight="1" x14ac:dyDescent="0.25">
      <c r="A652" s="91">
        <v>719</v>
      </c>
      <c r="B652" s="229" t="s">
        <v>2005</v>
      </c>
      <c r="C652" s="259" t="s">
        <v>2006</v>
      </c>
      <c r="D652" s="229" t="s">
        <v>2009</v>
      </c>
      <c r="E652" s="3" t="s">
        <v>1951</v>
      </c>
      <c r="F652" s="26" t="s">
        <v>102</v>
      </c>
      <c r="G652" s="26" t="s">
        <v>55</v>
      </c>
      <c r="H652" s="26" t="s">
        <v>56</v>
      </c>
      <c r="J652" s="22">
        <v>0.5</v>
      </c>
      <c r="L652" s="28" t="s">
        <v>57</v>
      </c>
      <c r="M652" s="22" t="s">
        <v>77</v>
      </c>
      <c r="N652" s="22">
        <v>0</v>
      </c>
      <c r="O652" s="22" t="s">
        <v>59</v>
      </c>
      <c r="P652" s="22" t="s">
        <v>78</v>
      </c>
      <c r="S652" s="24">
        <v>1</v>
      </c>
      <c r="V652" s="25" t="s">
        <v>61</v>
      </c>
      <c r="W652" s="65" t="s">
        <v>1953</v>
      </c>
      <c r="Z652" s="83" t="s">
        <v>62</v>
      </c>
      <c r="AA652" s="6">
        <v>5</v>
      </c>
      <c r="BQ652" s="6" t="s">
        <v>120</v>
      </c>
    </row>
    <row r="653" spans="1:69" ht="12.75" customHeight="1" x14ac:dyDescent="0.25">
      <c r="A653" s="91">
        <v>720</v>
      </c>
      <c r="B653" s="229" t="s">
        <v>2005</v>
      </c>
      <c r="C653" s="259" t="s">
        <v>2006</v>
      </c>
      <c r="D653" s="229" t="s">
        <v>2010</v>
      </c>
      <c r="E653" s="3" t="s">
        <v>1951</v>
      </c>
      <c r="F653" s="26" t="s">
        <v>102</v>
      </c>
      <c r="G653" s="26" t="s">
        <v>55</v>
      </c>
      <c r="H653" s="26" t="s">
        <v>56</v>
      </c>
      <c r="J653" s="22">
        <v>0.75</v>
      </c>
      <c r="L653" s="28" t="s">
        <v>57</v>
      </c>
      <c r="M653" s="22" t="s">
        <v>77</v>
      </c>
      <c r="N653" s="22">
        <v>0</v>
      </c>
      <c r="O653" s="22" t="s">
        <v>59</v>
      </c>
      <c r="P653" s="22" t="s">
        <v>78</v>
      </c>
      <c r="S653" s="24">
        <v>1</v>
      </c>
      <c r="V653" s="25" t="s">
        <v>61</v>
      </c>
      <c r="W653" s="65" t="s">
        <v>1953</v>
      </c>
      <c r="Z653" s="83" t="s">
        <v>62</v>
      </c>
      <c r="AA653" s="6">
        <v>5</v>
      </c>
      <c r="BQ653" s="6" t="s">
        <v>120</v>
      </c>
    </row>
    <row r="654" spans="1:69" ht="12.75" customHeight="1" x14ac:dyDescent="0.25">
      <c r="A654" s="91">
        <v>721</v>
      </c>
      <c r="B654" s="229" t="s">
        <v>2005</v>
      </c>
      <c r="C654" s="259" t="s">
        <v>2006</v>
      </c>
      <c r="D654" s="229" t="s">
        <v>2011</v>
      </c>
      <c r="E654" s="3" t="s">
        <v>1951</v>
      </c>
      <c r="F654" s="26" t="s">
        <v>102</v>
      </c>
      <c r="G654" s="26" t="s">
        <v>55</v>
      </c>
      <c r="H654" s="26" t="s">
        <v>56</v>
      </c>
      <c r="J654" s="22">
        <v>1</v>
      </c>
      <c r="L654" s="28" t="s">
        <v>57</v>
      </c>
      <c r="M654" s="22" t="s">
        <v>77</v>
      </c>
      <c r="N654" s="22">
        <v>0</v>
      </c>
      <c r="O654" s="22" t="s">
        <v>59</v>
      </c>
      <c r="P654" s="22" t="s">
        <v>78</v>
      </c>
      <c r="S654" s="24">
        <v>1</v>
      </c>
      <c r="V654" s="25" t="s">
        <v>61</v>
      </c>
      <c r="W654" s="65" t="s">
        <v>1953</v>
      </c>
      <c r="Z654" s="83" t="s">
        <v>62</v>
      </c>
      <c r="AA654" s="6">
        <v>5</v>
      </c>
      <c r="BQ654" s="6" t="s">
        <v>120</v>
      </c>
    </row>
    <row r="655" spans="1:69" ht="12.75" customHeight="1" x14ac:dyDescent="0.25">
      <c r="A655" s="91">
        <v>723</v>
      </c>
      <c r="B655" s="229" t="s">
        <v>2016</v>
      </c>
      <c r="C655" s="259" t="s">
        <v>2017</v>
      </c>
      <c r="D655" s="229" t="s">
        <v>2014</v>
      </c>
      <c r="E655" s="3" t="s">
        <v>1951</v>
      </c>
      <c r="F655" s="26" t="s">
        <v>102</v>
      </c>
      <c r="G655" s="26" t="s">
        <v>55</v>
      </c>
      <c r="H655" s="26" t="s">
        <v>56</v>
      </c>
      <c r="J655" s="22">
        <v>0.25</v>
      </c>
      <c r="L655" s="28" t="s">
        <v>57</v>
      </c>
      <c r="M655" s="22" t="s">
        <v>58</v>
      </c>
      <c r="N655" s="22">
        <v>0</v>
      </c>
      <c r="O655" s="22" t="s">
        <v>59</v>
      </c>
      <c r="P655" s="22" t="s">
        <v>78</v>
      </c>
      <c r="R655" s="23" t="s">
        <v>1957</v>
      </c>
      <c r="T655" s="23">
        <v>150</v>
      </c>
      <c r="V655" s="25" t="s">
        <v>61</v>
      </c>
      <c r="W655" s="65">
        <v>3</v>
      </c>
      <c r="X655" s="106">
        <v>4</v>
      </c>
      <c r="Y655" s="25" t="s">
        <v>2015</v>
      </c>
      <c r="Z655" s="83" t="s">
        <v>62</v>
      </c>
      <c r="AA655" s="6">
        <v>12</v>
      </c>
      <c r="AB655" s="6">
        <v>10</v>
      </c>
      <c r="AD655" s="5" t="s">
        <v>79</v>
      </c>
      <c r="AI655" s="5">
        <v>19</v>
      </c>
      <c r="AJ655" s="5">
        <v>31</v>
      </c>
      <c r="AL655" s="6" t="s">
        <v>80</v>
      </c>
      <c r="AQ655" s="6">
        <v>48</v>
      </c>
      <c r="AR655" s="6">
        <v>80</v>
      </c>
      <c r="BQ655" s="6" t="s">
        <v>353</v>
      </c>
    </row>
    <row r="656" spans="1:69" ht="12.75" customHeight="1" x14ac:dyDescent="0.25">
      <c r="A656" s="91">
        <v>724</v>
      </c>
      <c r="B656" s="229" t="s">
        <v>2018</v>
      </c>
      <c r="C656" s="259" t="s">
        <v>2019</v>
      </c>
      <c r="D656" s="229" t="s">
        <v>2014</v>
      </c>
      <c r="E656" s="3" t="s">
        <v>1951</v>
      </c>
      <c r="F656" s="26" t="s">
        <v>102</v>
      </c>
      <c r="G656" s="26" t="s">
        <v>55</v>
      </c>
      <c r="H656" s="26" t="s">
        <v>56</v>
      </c>
      <c r="J656" s="22">
        <v>0.25</v>
      </c>
      <c r="L656" s="28" t="s">
        <v>57</v>
      </c>
      <c r="M656" s="22" t="s">
        <v>58</v>
      </c>
      <c r="N656" s="22">
        <v>0</v>
      </c>
      <c r="O656" s="22" t="s">
        <v>59</v>
      </c>
      <c r="P656" s="22" t="s">
        <v>78</v>
      </c>
      <c r="R656" s="23" t="s">
        <v>1957</v>
      </c>
      <c r="T656" s="23">
        <v>150</v>
      </c>
      <c r="V656" s="25" t="s">
        <v>61</v>
      </c>
      <c r="W656" s="65">
        <v>3</v>
      </c>
      <c r="X656" s="106">
        <v>4</v>
      </c>
      <c r="Y656" s="25" t="s">
        <v>2015</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5">
      <c r="A657" s="91">
        <v>725</v>
      </c>
      <c r="B657" s="229" t="s">
        <v>2020</v>
      </c>
      <c r="C657" s="259" t="s">
        <v>2021</v>
      </c>
      <c r="D657" s="229" t="s">
        <v>2014</v>
      </c>
      <c r="E657" s="3" t="s">
        <v>1951</v>
      </c>
      <c r="F657" s="26" t="s">
        <v>102</v>
      </c>
      <c r="G657" s="26" t="s">
        <v>55</v>
      </c>
      <c r="H657" s="26" t="s">
        <v>56</v>
      </c>
      <c r="J657" s="22">
        <v>0.25</v>
      </c>
      <c r="L657" s="28" t="s">
        <v>57</v>
      </c>
      <c r="M657" s="22" t="s">
        <v>58</v>
      </c>
      <c r="N657" s="22">
        <v>0</v>
      </c>
      <c r="O657" s="22" t="s">
        <v>59</v>
      </c>
      <c r="P657" s="22" t="s">
        <v>78</v>
      </c>
      <c r="R657" s="23" t="s">
        <v>1957</v>
      </c>
      <c r="T657" s="23">
        <v>150</v>
      </c>
      <c r="V657" s="25" t="s">
        <v>61</v>
      </c>
      <c r="W657" s="65">
        <v>3</v>
      </c>
      <c r="X657" s="106">
        <v>4</v>
      </c>
      <c r="Y657" s="25" t="s">
        <v>2015</v>
      </c>
      <c r="Z657" s="83" t="s">
        <v>62</v>
      </c>
      <c r="AA657" s="6">
        <v>8</v>
      </c>
      <c r="AB657" s="6">
        <v>5</v>
      </c>
      <c r="AD657" s="5" t="s">
        <v>79</v>
      </c>
      <c r="AI657" s="5">
        <v>20</v>
      </c>
      <c r="AJ657" s="5">
        <v>32</v>
      </c>
      <c r="AL657" s="6" t="s">
        <v>80</v>
      </c>
      <c r="AQ657" s="6">
        <v>53</v>
      </c>
      <c r="AR657" s="6">
        <v>83</v>
      </c>
      <c r="BQ657" s="6" t="s">
        <v>353</v>
      </c>
    </row>
    <row r="658" spans="1:70" ht="12.75" customHeight="1" x14ac:dyDescent="0.25">
      <c r="A658" s="91">
        <v>726</v>
      </c>
      <c r="B658" s="229" t="s">
        <v>2022</v>
      </c>
      <c r="C658" s="259" t="s">
        <v>2023</v>
      </c>
      <c r="D658" s="229" t="s">
        <v>2014</v>
      </c>
      <c r="E658" s="3" t="s">
        <v>1951</v>
      </c>
      <c r="F658" s="26" t="s">
        <v>102</v>
      </c>
      <c r="G658" s="26" t="s">
        <v>55</v>
      </c>
      <c r="H658" s="26" t="s">
        <v>56</v>
      </c>
      <c r="J658" s="22">
        <v>0.5</v>
      </c>
      <c r="L658" s="28" t="s">
        <v>57</v>
      </c>
      <c r="M658" s="22" t="s">
        <v>58</v>
      </c>
      <c r="N658" s="22">
        <v>0</v>
      </c>
      <c r="O658" s="22" t="s">
        <v>59</v>
      </c>
      <c r="P658" s="22" t="s">
        <v>78</v>
      </c>
      <c r="R658" s="23" t="s">
        <v>1957</v>
      </c>
      <c r="T658" s="23">
        <v>150</v>
      </c>
      <c r="V658" s="25" t="s">
        <v>61</v>
      </c>
      <c r="W658" s="65">
        <v>2</v>
      </c>
      <c r="X658" s="106">
        <v>3</v>
      </c>
      <c r="Y658" s="25" t="s">
        <v>2024</v>
      </c>
      <c r="Z658" s="167" t="s">
        <v>62</v>
      </c>
      <c r="AA658" s="6">
        <v>10</v>
      </c>
      <c r="AB658" s="6">
        <v>4</v>
      </c>
      <c r="AD658" s="5" t="s">
        <v>79</v>
      </c>
      <c r="AI658" s="5">
        <v>19</v>
      </c>
      <c r="AJ658" s="5">
        <v>25</v>
      </c>
      <c r="AL658" s="6" t="s">
        <v>80</v>
      </c>
      <c r="AQ658" s="6">
        <v>53</v>
      </c>
      <c r="AR658" s="6">
        <v>90</v>
      </c>
      <c r="BQ658" s="6" t="s">
        <v>353</v>
      </c>
      <c r="BR658" s="5" t="s">
        <v>2258</v>
      </c>
    </row>
    <row r="659" spans="1:70" ht="12.75" customHeight="1" x14ac:dyDescent="0.25">
      <c r="A659" s="91">
        <v>727</v>
      </c>
      <c r="B659" s="229" t="s">
        <v>2025</v>
      </c>
      <c r="C659" s="259" t="s">
        <v>2026</v>
      </c>
      <c r="D659" s="229" t="s">
        <v>2014</v>
      </c>
      <c r="E659" s="3" t="s">
        <v>1951</v>
      </c>
      <c r="F659" s="26" t="s">
        <v>102</v>
      </c>
      <c r="G659" s="26" t="s">
        <v>55</v>
      </c>
      <c r="H659" s="26" t="s">
        <v>56</v>
      </c>
      <c r="J659" s="22">
        <v>0.5</v>
      </c>
      <c r="L659" s="28" t="s">
        <v>57</v>
      </c>
      <c r="M659" s="22" t="s">
        <v>58</v>
      </c>
      <c r="N659" s="22">
        <v>0</v>
      </c>
      <c r="O659" s="22" t="s">
        <v>59</v>
      </c>
      <c r="P659" s="22" t="s">
        <v>78</v>
      </c>
      <c r="R659" s="23" t="s">
        <v>1957</v>
      </c>
      <c r="T659" s="23">
        <v>150</v>
      </c>
      <c r="V659" s="25" t="s">
        <v>61</v>
      </c>
      <c r="W659" s="65" t="s">
        <v>1953</v>
      </c>
      <c r="X659" s="106">
        <v>3</v>
      </c>
      <c r="Y659" s="25" t="s">
        <v>2024</v>
      </c>
      <c r="Z659" s="167" t="s">
        <v>62</v>
      </c>
      <c r="AA659" s="6">
        <v>10</v>
      </c>
      <c r="AB659" s="6">
        <v>2</v>
      </c>
      <c r="AD659" s="5" t="s">
        <v>79</v>
      </c>
      <c r="AI659" s="5">
        <v>21</v>
      </c>
      <c r="AJ659" s="5">
        <v>28</v>
      </c>
      <c r="AL659" s="6" t="s">
        <v>80</v>
      </c>
      <c r="AQ659" s="6">
        <v>52</v>
      </c>
      <c r="AR659" s="6">
        <v>82</v>
      </c>
      <c r="BQ659" s="6" t="s">
        <v>353</v>
      </c>
    </row>
    <row r="660" spans="1:70" ht="14.25" customHeight="1" x14ac:dyDescent="0.25">
      <c r="A660" s="91">
        <v>728</v>
      </c>
      <c r="B660" s="229" t="s">
        <v>2027</v>
      </c>
      <c r="C660" s="259" t="s">
        <v>2028</v>
      </c>
      <c r="D660" s="229" t="s">
        <v>2029</v>
      </c>
      <c r="E660" s="3" t="s">
        <v>2030</v>
      </c>
      <c r="F660" s="26" t="s">
        <v>102</v>
      </c>
      <c r="G660" s="26" t="s">
        <v>75</v>
      </c>
      <c r="H660" s="26" t="s">
        <v>167</v>
      </c>
      <c r="J660" s="22">
        <v>0.25</v>
      </c>
      <c r="L660" s="28" t="s">
        <v>57</v>
      </c>
      <c r="M660" s="22" t="s">
        <v>77</v>
      </c>
      <c r="N660" s="22">
        <v>0</v>
      </c>
      <c r="O660" s="22" t="s">
        <v>59</v>
      </c>
      <c r="P660" s="22" t="s">
        <v>78</v>
      </c>
      <c r="S660" s="24">
        <v>0</v>
      </c>
      <c r="U660" s="23" t="s">
        <v>2031</v>
      </c>
      <c r="V660" s="25" t="s">
        <v>61</v>
      </c>
      <c r="W660" s="65">
        <v>9</v>
      </c>
      <c r="X660" s="106">
        <v>6</v>
      </c>
      <c r="Z660" s="83" t="s">
        <v>62</v>
      </c>
      <c r="AA660" s="6">
        <v>1</v>
      </c>
      <c r="AB660" s="6">
        <v>0</v>
      </c>
      <c r="BQ660" s="6" t="s">
        <v>120</v>
      </c>
    </row>
    <row r="661" spans="1:70" x14ac:dyDescent="0.25">
      <c r="A661" s="91">
        <v>729</v>
      </c>
      <c r="B661" s="229" t="s">
        <v>2027</v>
      </c>
      <c r="C661" s="259" t="s">
        <v>2028</v>
      </c>
      <c r="D661" s="229" t="s">
        <v>2032</v>
      </c>
      <c r="E661" s="123" t="s">
        <v>2030</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2031</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5">
      <c r="A662" s="91">
        <v>730</v>
      </c>
      <c r="B662" s="229" t="s">
        <v>2027</v>
      </c>
      <c r="C662" s="259" t="s">
        <v>2028</v>
      </c>
      <c r="D662" s="229" t="s">
        <v>2033</v>
      </c>
      <c r="E662" s="123" t="s">
        <v>2030</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2031</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5">
      <c r="A663" s="91">
        <v>731</v>
      </c>
      <c r="B663" s="229" t="s">
        <v>2027</v>
      </c>
      <c r="C663" s="259" t="s">
        <v>2028</v>
      </c>
      <c r="D663" s="229" t="s">
        <v>2034</v>
      </c>
      <c r="E663" s="123" t="s">
        <v>2030</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2031</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5">
      <c r="A664" s="91">
        <v>732</v>
      </c>
      <c r="B664" s="229" t="s">
        <v>2027</v>
      </c>
      <c r="C664" s="259" t="s">
        <v>2028</v>
      </c>
      <c r="D664" s="229" t="s">
        <v>2035</v>
      </c>
      <c r="E664" s="123" t="s">
        <v>2030</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2031</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5">
      <c r="A665" s="91">
        <v>733</v>
      </c>
      <c r="B665" s="229" t="s">
        <v>2036</v>
      </c>
      <c r="C665" s="259" t="s">
        <v>2037</v>
      </c>
      <c r="D665" s="229" t="s">
        <v>2038</v>
      </c>
      <c r="E665" s="123" t="s">
        <v>2030</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5">
      <c r="A666" s="91">
        <v>734</v>
      </c>
      <c r="B666" s="229" t="s">
        <v>2039</v>
      </c>
      <c r="C666" s="259" t="s">
        <v>2040</v>
      </c>
      <c r="D666" s="229" t="s">
        <v>2041</v>
      </c>
      <c r="E666" s="123" t="s">
        <v>2030</v>
      </c>
      <c r="F666" s="179" t="s">
        <v>102</v>
      </c>
      <c r="G666" s="179" t="s">
        <v>55</v>
      </c>
      <c r="H666" s="179" t="s">
        <v>56</v>
      </c>
      <c r="I666" s="179"/>
      <c r="J666" s="176">
        <v>1</v>
      </c>
      <c r="K666" s="180"/>
      <c r="L666" s="180" t="s">
        <v>57</v>
      </c>
      <c r="M666" s="176" t="s">
        <v>58</v>
      </c>
      <c r="N666" s="176">
        <v>0</v>
      </c>
      <c r="O666" s="176" t="s">
        <v>59</v>
      </c>
      <c r="P666" s="176" t="s">
        <v>78</v>
      </c>
      <c r="Q666" s="177"/>
      <c r="R666" s="177" t="s">
        <v>2042</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5">
      <c r="A667" s="91">
        <v>735</v>
      </c>
      <c r="B667" s="229" t="s">
        <v>2043</v>
      </c>
      <c r="C667" s="259" t="s">
        <v>2044</v>
      </c>
      <c r="D667" s="229" t="s">
        <v>2045</v>
      </c>
      <c r="E667" s="123" t="s">
        <v>2030</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5">
      <c r="A668" s="91">
        <v>736</v>
      </c>
      <c r="B668" s="229" t="s">
        <v>2046</v>
      </c>
      <c r="C668" s="259" t="s">
        <v>2047</v>
      </c>
      <c r="D668" s="229" t="s">
        <v>2048</v>
      </c>
      <c r="E668" s="123" t="s">
        <v>2030</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1953</v>
      </c>
      <c r="X668" s="106">
        <v>3</v>
      </c>
      <c r="Y668" s="165" t="s">
        <v>2049</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5">
      <c r="A669" s="91">
        <v>737</v>
      </c>
      <c r="B669" s="229" t="s">
        <v>2050</v>
      </c>
      <c r="C669" s="259" t="s">
        <v>2051</v>
      </c>
      <c r="D669" s="229" t="s">
        <v>2048</v>
      </c>
      <c r="E669" s="3" t="s">
        <v>2030</v>
      </c>
      <c r="F669" s="26" t="s">
        <v>102</v>
      </c>
      <c r="G669" s="26" t="s">
        <v>55</v>
      </c>
      <c r="H669" s="26" t="s">
        <v>56</v>
      </c>
      <c r="J669" s="22">
        <v>1</v>
      </c>
      <c r="L669" s="28" t="s">
        <v>57</v>
      </c>
      <c r="M669" s="22" t="s">
        <v>58</v>
      </c>
      <c r="N669" s="22">
        <v>0</v>
      </c>
      <c r="O669" s="22" t="s">
        <v>59</v>
      </c>
      <c r="P669" s="22" t="s">
        <v>78</v>
      </c>
      <c r="T669" s="23" t="s">
        <v>1952</v>
      </c>
      <c r="V669" s="25" t="s">
        <v>61</v>
      </c>
      <c r="W669" s="65">
        <v>2</v>
      </c>
      <c r="X669" s="106">
        <v>3</v>
      </c>
      <c r="Y669" s="25" t="s">
        <v>2049</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5">
      <c r="A670" s="91">
        <v>738</v>
      </c>
      <c r="B670" s="229" t="s">
        <v>2052</v>
      </c>
      <c r="C670" s="259" t="s">
        <v>2053</v>
      </c>
      <c r="D670" s="229" t="s">
        <v>2054</v>
      </c>
      <c r="E670" s="3" t="s">
        <v>2030</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2055</v>
      </c>
      <c r="Z670" s="83" t="s">
        <v>62</v>
      </c>
      <c r="AA670" s="6">
        <v>11</v>
      </c>
      <c r="AB670" s="6">
        <v>11</v>
      </c>
      <c r="AD670" s="5" t="s">
        <v>79</v>
      </c>
      <c r="AI670" s="5">
        <v>18</v>
      </c>
      <c r="AJ670" s="5">
        <v>37</v>
      </c>
      <c r="BQ670" s="6" t="s">
        <v>120</v>
      </c>
    </row>
    <row r="671" spans="1:70" ht="12.75" customHeight="1" x14ac:dyDescent="0.25">
      <c r="A671" s="91">
        <v>739</v>
      </c>
      <c r="B671" s="229" t="s">
        <v>2056</v>
      </c>
      <c r="C671" s="259" t="s">
        <v>2057</v>
      </c>
      <c r="D671" s="229" t="s">
        <v>2058</v>
      </c>
      <c r="E671" s="3" t="s">
        <v>2030</v>
      </c>
      <c r="F671" s="179" t="s">
        <v>102</v>
      </c>
      <c r="G671" s="26" t="s">
        <v>55</v>
      </c>
      <c r="H671" s="26" t="s">
        <v>65</v>
      </c>
      <c r="J671" s="22">
        <v>1</v>
      </c>
      <c r="L671" s="28" t="s">
        <v>57</v>
      </c>
      <c r="M671" s="22" t="s">
        <v>58</v>
      </c>
      <c r="N671" s="22">
        <v>0</v>
      </c>
      <c r="O671" s="22" t="s">
        <v>59</v>
      </c>
      <c r="P671" s="22" t="s">
        <v>78</v>
      </c>
      <c r="U671" s="23" t="s">
        <v>1969</v>
      </c>
      <c r="V671" s="25" t="s">
        <v>61</v>
      </c>
      <c r="W671" s="65">
        <v>1.5</v>
      </c>
      <c r="X671" s="106">
        <v>3</v>
      </c>
      <c r="Y671" s="25" t="s">
        <v>2059</v>
      </c>
      <c r="Z671" s="83" t="s">
        <v>62</v>
      </c>
      <c r="AA671" s="6">
        <v>7</v>
      </c>
      <c r="AB671" s="6">
        <v>0</v>
      </c>
      <c r="AD671" s="5" t="s">
        <v>79</v>
      </c>
      <c r="AI671" s="5">
        <v>21</v>
      </c>
      <c r="AJ671" s="5">
        <v>44</v>
      </c>
      <c r="BQ671" s="6" t="s">
        <v>120</v>
      </c>
    </row>
    <row r="672" spans="1:70" ht="12.75" customHeight="1" x14ac:dyDescent="0.25">
      <c r="A672" s="91">
        <v>740</v>
      </c>
      <c r="B672" s="229" t="s">
        <v>1970</v>
      </c>
      <c r="C672" s="259" t="s">
        <v>2060</v>
      </c>
      <c r="D672" s="229" t="s">
        <v>1956</v>
      </c>
      <c r="E672" s="3" t="s">
        <v>2030</v>
      </c>
      <c r="F672" s="179" t="s">
        <v>102</v>
      </c>
      <c r="G672" s="26" t="s">
        <v>55</v>
      </c>
      <c r="H672" s="26" t="s">
        <v>65</v>
      </c>
      <c r="J672" s="22">
        <v>1</v>
      </c>
      <c r="L672" s="28" t="s">
        <v>57</v>
      </c>
      <c r="M672" s="22" t="s">
        <v>58</v>
      </c>
      <c r="N672" s="22">
        <v>0</v>
      </c>
      <c r="O672" s="22" t="s">
        <v>59</v>
      </c>
      <c r="P672" s="22" t="s">
        <v>78</v>
      </c>
      <c r="V672" s="25" t="s">
        <v>61</v>
      </c>
      <c r="W672" s="65">
        <v>1</v>
      </c>
      <c r="X672" s="106">
        <v>3.5</v>
      </c>
      <c r="Y672" s="25" t="s">
        <v>2055</v>
      </c>
      <c r="Z672" s="83" t="s">
        <v>62</v>
      </c>
      <c r="AA672" s="6">
        <v>8</v>
      </c>
      <c r="AB672" s="6">
        <v>1</v>
      </c>
      <c r="AD672" s="5" t="s">
        <v>79</v>
      </c>
      <c r="AI672" s="5">
        <v>21</v>
      </c>
      <c r="AJ672" s="5">
        <v>44</v>
      </c>
      <c r="BQ672" s="6" t="s">
        <v>120</v>
      </c>
    </row>
    <row r="673" spans="1:69" ht="12.75" customHeight="1" x14ac:dyDescent="0.25">
      <c r="A673" s="91">
        <v>741</v>
      </c>
      <c r="B673" s="229" t="s">
        <v>2061</v>
      </c>
      <c r="C673" s="259" t="s">
        <v>2062</v>
      </c>
      <c r="D673" s="229" t="s">
        <v>2063</v>
      </c>
      <c r="E673" s="3" t="s">
        <v>2030</v>
      </c>
      <c r="F673" s="179" t="s">
        <v>102</v>
      </c>
      <c r="G673" s="26" t="s">
        <v>55</v>
      </c>
      <c r="H673" s="26" t="s">
        <v>56</v>
      </c>
      <c r="J673" s="22">
        <v>1</v>
      </c>
      <c r="L673" s="28" t="s">
        <v>57</v>
      </c>
      <c r="M673" s="22" t="s">
        <v>58</v>
      </c>
      <c r="N673" s="22">
        <v>0</v>
      </c>
      <c r="O673" s="22" t="s">
        <v>59</v>
      </c>
      <c r="P673" s="22" t="s">
        <v>78</v>
      </c>
      <c r="V673" s="25" t="s">
        <v>61</v>
      </c>
      <c r="W673" s="65" t="s">
        <v>1953</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5">
      <c r="A674" s="91">
        <v>742</v>
      </c>
      <c r="B674" s="229" t="s">
        <v>2064</v>
      </c>
      <c r="C674" s="259" t="s">
        <v>2065</v>
      </c>
      <c r="D674" s="229" t="s">
        <v>2066</v>
      </c>
      <c r="E674" s="3" t="s">
        <v>2030</v>
      </c>
      <c r="F674" s="26" t="s">
        <v>102</v>
      </c>
      <c r="G674" s="26" t="s">
        <v>55</v>
      </c>
      <c r="H674" s="26" t="s">
        <v>56</v>
      </c>
      <c r="J674" s="22">
        <v>1</v>
      </c>
      <c r="L674" s="28" t="s">
        <v>57</v>
      </c>
      <c r="M674" s="22" t="s">
        <v>58</v>
      </c>
      <c r="N674" s="22">
        <v>0</v>
      </c>
      <c r="O674" s="22" t="s">
        <v>59</v>
      </c>
      <c r="P674" s="22" t="s">
        <v>78</v>
      </c>
      <c r="T674" s="23">
        <v>250</v>
      </c>
      <c r="U674" s="23" t="s">
        <v>2067</v>
      </c>
      <c r="V674" s="165" t="s">
        <v>61</v>
      </c>
      <c r="W674" s="166">
        <v>1.5</v>
      </c>
      <c r="X674" s="106">
        <v>3</v>
      </c>
      <c r="Y674" s="165" t="s">
        <v>2049</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5">
      <c r="A675" s="91">
        <v>743</v>
      </c>
      <c r="B675" s="229" t="s">
        <v>2068</v>
      </c>
      <c r="C675" s="259" t="s">
        <v>2069</v>
      </c>
      <c r="D675" s="229" t="s">
        <v>2070</v>
      </c>
      <c r="E675" s="3" t="s">
        <v>2030</v>
      </c>
      <c r="F675" s="26" t="s">
        <v>102</v>
      </c>
      <c r="G675" s="26" t="s">
        <v>55</v>
      </c>
      <c r="H675" s="26" t="s">
        <v>56</v>
      </c>
      <c r="J675" s="22">
        <v>1</v>
      </c>
      <c r="L675" s="28" t="s">
        <v>57</v>
      </c>
      <c r="M675" s="22" t="s">
        <v>58</v>
      </c>
      <c r="N675" s="22">
        <v>0</v>
      </c>
      <c r="O675" s="22" t="s">
        <v>59</v>
      </c>
      <c r="P675" s="22" t="s">
        <v>78</v>
      </c>
      <c r="T675" s="23">
        <v>120</v>
      </c>
      <c r="V675" s="25" t="s">
        <v>61</v>
      </c>
      <c r="W675" s="65" t="s">
        <v>1953</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5">
      <c r="A676" s="91">
        <v>744</v>
      </c>
      <c r="B676" s="229" t="s">
        <v>2071</v>
      </c>
      <c r="C676" s="259" t="s">
        <v>2072</v>
      </c>
      <c r="D676" s="229" t="s">
        <v>2073</v>
      </c>
      <c r="E676" s="3" t="s">
        <v>2030</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5">
      <c r="A677" s="91">
        <v>745</v>
      </c>
      <c r="B677" s="229" t="s">
        <v>2071</v>
      </c>
      <c r="C677" s="259" t="s">
        <v>2072</v>
      </c>
      <c r="D677" s="229" t="s">
        <v>2074</v>
      </c>
      <c r="E677" s="3" t="s">
        <v>2030</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5">
      <c r="A678" s="91">
        <v>746</v>
      </c>
      <c r="B678" s="229" t="s">
        <v>2071</v>
      </c>
      <c r="C678" s="259" t="s">
        <v>2072</v>
      </c>
      <c r="D678" s="229" t="s">
        <v>2075</v>
      </c>
      <c r="E678" s="3" t="s">
        <v>2030</v>
      </c>
      <c r="F678" s="26" t="s">
        <v>102</v>
      </c>
      <c r="G678" s="26" t="s">
        <v>55</v>
      </c>
      <c r="H678" s="26" t="s">
        <v>534</v>
      </c>
      <c r="J678" s="22">
        <v>1.5760000000000001</v>
      </c>
      <c r="L678" s="28" t="s">
        <v>57</v>
      </c>
      <c r="M678" s="22" t="s">
        <v>77</v>
      </c>
      <c r="N678" s="22" t="s">
        <v>2076</v>
      </c>
      <c r="O678" s="22" t="s">
        <v>950</v>
      </c>
      <c r="P678" s="22" t="s">
        <v>78</v>
      </c>
      <c r="S678" s="24" t="s">
        <v>2077</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5">
      <c r="A679" s="91">
        <v>747</v>
      </c>
      <c r="B679" s="229" t="s">
        <v>2078</v>
      </c>
      <c r="C679" s="259" t="s">
        <v>2079</v>
      </c>
      <c r="D679" s="229" t="s">
        <v>2080</v>
      </c>
      <c r="E679" s="3" t="s">
        <v>2030</v>
      </c>
      <c r="F679" s="26" t="s">
        <v>102</v>
      </c>
      <c r="G679" s="26" t="s">
        <v>55</v>
      </c>
      <c r="H679" s="26" t="s">
        <v>56</v>
      </c>
      <c r="J679" s="22">
        <v>0.5</v>
      </c>
      <c r="L679" s="28" t="s">
        <v>57</v>
      </c>
      <c r="M679" s="22" t="s">
        <v>77</v>
      </c>
      <c r="N679" s="22">
        <v>0</v>
      </c>
      <c r="O679" s="22" t="s">
        <v>59</v>
      </c>
      <c r="P679" s="22" t="s">
        <v>78</v>
      </c>
      <c r="S679" s="24">
        <v>1</v>
      </c>
      <c r="U679" s="23" t="s">
        <v>2081</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2082</v>
      </c>
    </row>
    <row r="680" spans="1:69" ht="12.75" customHeight="1" x14ac:dyDescent="0.25">
      <c r="A680" s="91">
        <v>748</v>
      </c>
      <c r="B680" s="229" t="s">
        <v>2078</v>
      </c>
      <c r="C680" s="259" t="s">
        <v>2079</v>
      </c>
      <c r="D680" s="229" t="s">
        <v>2083</v>
      </c>
      <c r="E680" s="3" t="s">
        <v>2030</v>
      </c>
      <c r="F680" s="26" t="s">
        <v>102</v>
      </c>
      <c r="G680" s="26" t="s">
        <v>55</v>
      </c>
      <c r="H680" s="26" t="s">
        <v>65</v>
      </c>
      <c r="J680" s="22">
        <v>0.5</v>
      </c>
      <c r="L680" s="28" t="s">
        <v>57</v>
      </c>
      <c r="M680" s="22" t="s">
        <v>58</v>
      </c>
      <c r="N680" s="22">
        <v>0</v>
      </c>
      <c r="O680" s="22" t="s">
        <v>59</v>
      </c>
      <c r="P680" s="22" t="s">
        <v>78</v>
      </c>
      <c r="R680" s="23" t="s">
        <v>2042</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2082</v>
      </c>
    </row>
    <row r="681" spans="1:69" x14ac:dyDescent="0.25">
      <c r="A681" s="91">
        <v>749</v>
      </c>
      <c r="B681" s="229" t="s">
        <v>2084</v>
      </c>
      <c r="C681" s="259" t="s">
        <v>2085</v>
      </c>
      <c r="D681" s="229" t="s">
        <v>2086</v>
      </c>
      <c r="E681" s="3" t="s">
        <v>2030</v>
      </c>
      <c r="F681" s="26" t="s">
        <v>102</v>
      </c>
      <c r="G681" s="26" t="s">
        <v>55</v>
      </c>
      <c r="H681" s="26" t="s">
        <v>56</v>
      </c>
      <c r="J681" s="22">
        <v>1</v>
      </c>
      <c r="L681" s="28" t="s">
        <v>57</v>
      </c>
      <c r="M681" s="22" t="s">
        <v>58</v>
      </c>
      <c r="N681" s="22">
        <v>0</v>
      </c>
      <c r="O681" s="22" t="s">
        <v>59</v>
      </c>
      <c r="P681" s="22" t="s">
        <v>78</v>
      </c>
      <c r="R681" s="23" t="s">
        <v>2087</v>
      </c>
      <c r="V681" s="25" t="s">
        <v>61</v>
      </c>
      <c r="W681" s="65" t="s">
        <v>1953</v>
      </c>
      <c r="X681" s="106">
        <v>4</v>
      </c>
      <c r="Z681" s="83" t="s">
        <v>62</v>
      </c>
      <c r="AA681" s="6">
        <v>9</v>
      </c>
      <c r="AD681" s="5" t="s">
        <v>79</v>
      </c>
      <c r="AI681" s="5">
        <v>22</v>
      </c>
      <c r="AJ681" s="5">
        <v>55</v>
      </c>
      <c r="BQ681" s="6" t="s">
        <v>194</v>
      </c>
    </row>
    <row r="682" spans="1:69" x14ac:dyDescent="0.25">
      <c r="A682" s="91">
        <v>750</v>
      </c>
      <c r="B682" s="229" t="s">
        <v>2088</v>
      </c>
      <c r="C682" s="259" t="s">
        <v>2089</v>
      </c>
      <c r="D682" s="229" t="s">
        <v>2090</v>
      </c>
      <c r="E682" s="3" t="s">
        <v>2030</v>
      </c>
      <c r="F682" s="26" t="s">
        <v>102</v>
      </c>
      <c r="G682" s="26" t="s">
        <v>55</v>
      </c>
      <c r="H682" s="26" t="s">
        <v>56</v>
      </c>
      <c r="J682" s="22">
        <v>0.5</v>
      </c>
      <c r="L682" s="28" t="s">
        <v>57</v>
      </c>
      <c r="M682" s="22" t="s">
        <v>58</v>
      </c>
      <c r="N682" s="22">
        <v>0</v>
      </c>
      <c r="O682" s="22" t="s">
        <v>59</v>
      </c>
      <c r="P682" s="22" t="s">
        <v>78</v>
      </c>
      <c r="R682" s="23" t="s">
        <v>2042</v>
      </c>
      <c r="T682" s="23">
        <v>60</v>
      </c>
      <c r="V682" s="25" t="s">
        <v>61</v>
      </c>
      <c r="W682" s="65" t="s">
        <v>1953</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5">
      <c r="A683" s="91">
        <v>751</v>
      </c>
      <c r="B683" s="229" t="s">
        <v>2088</v>
      </c>
      <c r="C683" s="259" t="s">
        <v>2089</v>
      </c>
      <c r="D683" s="229" t="s">
        <v>2091</v>
      </c>
      <c r="E683" s="3" t="s">
        <v>2030</v>
      </c>
      <c r="F683" s="26" t="s">
        <v>102</v>
      </c>
      <c r="G683" s="26" t="s">
        <v>55</v>
      </c>
      <c r="H683" s="26" t="s">
        <v>56</v>
      </c>
      <c r="J683" s="22">
        <v>2</v>
      </c>
      <c r="L683" s="28" t="s">
        <v>57</v>
      </c>
      <c r="M683" s="22" t="s">
        <v>58</v>
      </c>
      <c r="N683" s="22">
        <v>0</v>
      </c>
      <c r="O683" s="22" t="s">
        <v>59</v>
      </c>
      <c r="P683" s="22" t="s">
        <v>78</v>
      </c>
      <c r="R683" s="23" t="s">
        <v>2042</v>
      </c>
      <c r="T683" s="23">
        <v>60</v>
      </c>
      <c r="V683" s="25" t="s">
        <v>61</v>
      </c>
      <c r="W683" s="65" t="s">
        <v>1953</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5">
      <c r="A684" s="91">
        <v>752</v>
      </c>
      <c r="B684" s="229" t="s">
        <v>2092</v>
      </c>
      <c r="C684" s="259" t="s">
        <v>2093</v>
      </c>
      <c r="D684" s="229" t="s">
        <v>1986</v>
      </c>
      <c r="E684" s="3" t="s">
        <v>2030</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5">
      <c r="A685" s="91">
        <v>753</v>
      </c>
      <c r="B685" s="229" t="s">
        <v>2092</v>
      </c>
      <c r="C685" s="259" t="s">
        <v>2093</v>
      </c>
      <c r="D685" s="229" t="s">
        <v>1988</v>
      </c>
      <c r="E685" s="3" t="s">
        <v>2030</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5">
      <c r="A686" s="91">
        <v>754</v>
      </c>
      <c r="B686" s="229" t="s">
        <v>2094</v>
      </c>
      <c r="C686" s="259" t="s">
        <v>2095</v>
      </c>
      <c r="D686" s="229" t="s">
        <v>1950</v>
      </c>
      <c r="E686" s="3" t="s">
        <v>2030</v>
      </c>
      <c r="F686" s="26" t="s">
        <v>102</v>
      </c>
      <c r="G686" s="26" t="s">
        <v>55</v>
      </c>
      <c r="H686" s="26" t="s">
        <v>56</v>
      </c>
      <c r="J686" s="22">
        <v>1</v>
      </c>
      <c r="L686" s="28" t="s">
        <v>57</v>
      </c>
      <c r="M686" s="22" t="s">
        <v>58</v>
      </c>
      <c r="N686" s="22">
        <v>0</v>
      </c>
      <c r="O686" s="22" t="s">
        <v>59</v>
      </c>
      <c r="P686" s="22" t="s">
        <v>78</v>
      </c>
      <c r="R686" s="23" t="s">
        <v>2096</v>
      </c>
      <c r="V686" s="25" t="s">
        <v>61</v>
      </c>
      <c r="W686" s="65" t="s">
        <v>1953</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1859</v>
      </c>
    </row>
    <row r="687" spans="1:69" ht="12.75" customHeight="1" x14ac:dyDescent="0.25">
      <c r="A687" s="91">
        <v>755</v>
      </c>
      <c r="B687" s="229" t="s">
        <v>2097</v>
      </c>
      <c r="C687" s="259" t="s">
        <v>2098</v>
      </c>
      <c r="D687" s="229" t="s">
        <v>2030</v>
      </c>
      <c r="E687" s="3" t="s">
        <v>2030</v>
      </c>
      <c r="F687" s="26" t="s">
        <v>102</v>
      </c>
      <c r="G687" s="26" t="s">
        <v>55</v>
      </c>
      <c r="H687" s="26" t="s">
        <v>56</v>
      </c>
      <c r="J687" s="22">
        <v>1</v>
      </c>
      <c r="L687" s="28" t="s">
        <v>57</v>
      </c>
      <c r="M687" s="22" t="s">
        <v>77</v>
      </c>
      <c r="N687" s="22">
        <v>0</v>
      </c>
      <c r="O687" s="22" t="s">
        <v>59</v>
      </c>
      <c r="P687" s="22" t="s">
        <v>78</v>
      </c>
      <c r="S687" s="24">
        <v>30</v>
      </c>
      <c r="U687" s="23" t="s">
        <v>2099</v>
      </c>
      <c r="V687" s="25" t="s">
        <v>61</v>
      </c>
      <c r="W687" s="65">
        <v>2</v>
      </c>
      <c r="X687" s="106">
        <v>3</v>
      </c>
      <c r="Y687" s="25" t="s">
        <v>2100</v>
      </c>
      <c r="Z687" s="83" t="s">
        <v>62</v>
      </c>
      <c r="AA687" s="6">
        <v>9</v>
      </c>
      <c r="AB687" s="6">
        <v>0</v>
      </c>
      <c r="AC687" s="5">
        <v>29</v>
      </c>
      <c r="AD687" s="5" t="s">
        <v>79</v>
      </c>
      <c r="AE687" s="5" t="s">
        <v>115</v>
      </c>
      <c r="AI687" s="5">
        <v>20</v>
      </c>
      <c r="AJ687" s="5">
        <v>40</v>
      </c>
      <c r="AK687" s="6">
        <v>80</v>
      </c>
      <c r="AL687" s="6" t="s">
        <v>80</v>
      </c>
      <c r="AM687" s="6" t="s">
        <v>115</v>
      </c>
      <c r="BQ687" s="6" t="s">
        <v>2082</v>
      </c>
    </row>
    <row r="688" spans="1:69" ht="12.75" customHeight="1" x14ac:dyDescent="0.25">
      <c r="A688" s="91">
        <v>756</v>
      </c>
      <c r="B688" s="229" t="s">
        <v>2101</v>
      </c>
      <c r="C688" s="259" t="s">
        <v>2102</v>
      </c>
      <c r="D688" s="229" t="s">
        <v>2103</v>
      </c>
      <c r="E688" s="3" t="s">
        <v>2030</v>
      </c>
      <c r="F688" s="26" t="s">
        <v>70</v>
      </c>
      <c r="G688" s="26" t="s">
        <v>55</v>
      </c>
      <c r="H688" s="26" t="s">
        <v>1944</v>
      </c>
      <c r="J688" s="22">
        <v>2</v>
      </c>
      <c r="L688" s="28" t="s">
        <v>57</v>
      </c>
      <c r="M688" s="22" t="s">
        <v>58</v>
      </c>
      <c r="N688" s="22">
        <v>0</v>
      </c>
      <c r="O688" s="22" t="s">
        <v>59</v>
      </c>
      <c r="P688" s="22" t="s">
        <v>78</v>
      </c>
      <c r="Q688" s="23" t="s">
        <v>2103</v>
      </c>
      <c r="Z688" s="83" t="s">
        <v>62</v>
      </c>
      <c r="AA688" s="6">
        <v>6</v>
      </c>
      <c r="AB688" s="6">
        <v>0</v>
      </c>
      <c r="BQ688" s="6" t="s">
        <v>120</v>
      </c>
    </row>
    <row r="689" spans="1:70" ht="12.75" customHeight="1" x14ac:dyDescent="0.25">
      <c r="A689" s="91">
        <v>757</v>
      </c>
      <c r="B689" s="229" t="s">
        <v>2002</v>
      </c>
      <c r="C689" s="263" t="s">
        <v>2003</v>
      </c>
      <c r="D689" s="229" t="s">
        <v>2104</v>
      </c>
      <c r="E689" s="3" t="s">
        <v>1951</v>
      </c>
      <c r="F689" s="26" t="s">
        <v>102</v>
      </c>
      <c r="G689" s="26" t="s">
        <v>55</v>
      </c>
      <c r="H689" s="26" t="s">
        <v>56</v>
      </c>
      <c r="J689" s="22">
        <v>0.5</v>
      </c>
      <c r="L689" s="28" t="s">
        <v>57</v>
      </c>
      <c r="M689" s="22" t="s">
        <v>58</v>
      </c>
      <c r="N689" s="22">
        <v>64</v>
      </c>
      <c r="O689" s="22" t="s">
        <v>59</v>
      </c>
      <c r="P689" s="22" t="s">
        <v>78</v>
      </c>
      <c r="R689" s="23" t="s">
        <v>1957</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5">
      <c r="A690" s="91">
        <v>758</v>
      </c>
      <c r="B690" s="229" t="s">
        <v>2106</v>
      </c>
      <c r="C690" s="259" t="s">
        <v>2107</v>
      </c>
      <c r="D690" s="229" t="s">
        <v>2108</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5">
      <c r="A691" s="91">
        <v>759</v>
      </c>
      <c r="B691" s="229" t="s">
        <v>2106</v>
      </c>
      <c r="C691" s="259" t="s">
        <v>2107</v>
      </c>
      <c r="D691" s="229" t="s">
        <v>2109</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5">
      <c r="A692" s="91">
        <v>760</v>
      </c>
      <c r="B692" s="229" t="s">
        <v>2110</v>
      </c>
      <c r="C692" s="259" t="s">
        <v>2111</v>
      </c>
      <c r="D692" s="229" t="s">
        <v>2112</v>
      </c>
      <c r="E692" s="3" t="s">
        <v>338</v>
      </c>
      <c r="F692" s="26" t="s">
        <v>102</v>
      </c>
      <c r="G692" s="26" t="s">
        <v>55</v>
      </c>
      <c r="H692" s="26" t="s">
        <v>534</v>
      </c>
      <c r="J692" s="22">
        <v>1</v>
      </c>
      <c r="L692" s="28" t="s">
        <v>57</v>
      </c>
      <c r="M692" s="22" t="s">
        <v>77</v>
      </c>
      <c r="N692" s="22">
        <v>0</v>
      </c>
      <c r="O692" s="22" t="s">
        <v>59</v>
      </c>
      <c r="P692" s="22" t="s">
        <v>78</v>
      </c>
      <c r="Q692" s="23" t="s">
        <v>338</v>
      </c>
      <c r="S692" s="24" t="s">
        <v>2113</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5">
      <c r="A693" s="91">
        <v>761</v>
      </c>
      <c r="B693" s="229" t="s">
        <v>2110</v>
      </c>
      <c r="C693" s="259" t="s">
        <v>2111</v>
      </c>
      <c r="D693" s="229" t="s">
        <v>2114</v>
      </c>
      <c r="E693" s="3" t="s">
        <v>338</v>
      </c>
      <c r="F693" s="26" t="s">
        <v>102</v>
      </c>
      <c r="G693" s="26" t="s">
        <v>55</v>
      </c>
      <c r="H693" s="26" t="s">
        <v>534</v>
      </c>
      <c r="J693" s="22">
        <v>1</v>
      </c>
      <c r="L693" s="28" t="s">
        <v>57</v>
      </c>
      <c r="M693" s="22" t="s">
        <v>77</v>
      </c>
      <c r="N693" s="22" t="s">
        <v>2975</v>
      </c>
      <c r="O693" s="22" t="s">
        <v>59</v>
      </c>
      <c r="P693" s="22" t="s">
        <v>78</v>
      </c>
      <c r="Q693" s="23" t="s">
        <v>338</v>
      </c>
      <c r="S693" s="24" t="s">
        <v>2113</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5">
      <c r="A694" s="91">
        <v>762</v>
      </c>
      <c r="B694" s="229" t="s">
        <v>2110</v>
      </c>
      <c r="C694" s="259" t="s">
        <v>2111</v>
      </c>
      <c r="D694" s="229" t="s">
        <v>2115</v>
      </c>
      <c r="E694" s="3" t="s">
        <v>338</v>
      </c>
      <c r="F694" s="26" t="s">
        <v>102</v>
      </c>
      <c r="G694" s="26" t="s">
        <v>55</v>
      </c>
      <c r="H694" s="26" t="s">
        <v>534</v>
      </c>
      <c r="J694" s="22">
        <v>0.5</v>
      </c>
      <c r="L694" s="28" t="s">
        <v>57</v>
      </c>
      <c r="M694" s="22" t="s">
        <v>77</v>
      </c>
      <c r="N694" s="176" t="s">
        <v>2975</v>
      </c>
      <c r="O694" s="22" t="s">
        <v>59</v>
      </c>
      <c r="P694" s="22" t="s">
        <v>78</v>
      </c>
      <c r="Q694" s="23" t="s">
        <v>338</v>
      </c>
      <c r="S694" s="24" t="s">
        <v>2113</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5">
      <c r="A695" s="91">
        <v>763</v>
      </c>
      <c r="B695" s="229" t="s">
        <v>2110</v>
      </c>
      <c r="C695" s="259" t="s">
        <v>2111</v>
      </c>
      <c r="D695" s="229" t="s">
        <v>2116</v>
      </c>
      <c r="E695" s="3" t="s">
        <v>338</v>
      </c>
      <c r="F695" s="26" t="s">
        <v>102</v>
      </c>
      <c r="G695" s="26" t="s">
        <v>55</v>
      </c>
      <c r="H695" s="26" t="s">
        <v>534</v>
      </c>
      <c r="J695" s="22">
        <v>1</v>
      </c>
      <c r="L695" s="28" t="s">
        <v>57</v>
      </c>
      <c r="M695" s="22" t="s">
        <v>77</v>
      </c>
      <c r="N695" s="22">
        <v>108</v>
      </c>
      <c r="O695" s="22" t="s">
        <v>59</v>
      </c>
      <c r="P695" s="22" t="s">
        <v>78</v>
      </c>
      <c r="Q695" s="23" t="s">
        <v>338</v>
      </c>
      <c r="S695" s="24" t="s">
        <v>2113</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5">
      <c r="A696" s="91">
        <v>764</v>
      </c>
      <c r="B696" s="229" t="s">
        <v>2110</v>
      </c>
      <c r="C696" s="259" t="s">
        <v>2111</v>
      </c>
      <c r="D696" s="229" t="s">
        <v>2117</v>
      </c>
      <c r="E696" s="3" t="s">
        <v>338</v>
      </c>
      <c r="F696" s="26" t="s">
        <v>102</v>
      </c>
      <c r="G696" s="26" t="s">
        <v>55</v>
      </c>
      <c r="H696" s="26" t="s">
        <v>539</v>
      </c>
      <c r="J696" s="22">
        <v>1</v>
      </c>
      <c r="L696" s="28" t="s">
        <v>57</v>
      </c>
      <c r="M696" s="22" t="s">
        <v>77</v>
      </c>
      <c r="N696" s="22">
        <v>24</v>
      </c>
      <c r="O696" s="22" t="s">
        <v>59</v>
      </c>
      <c r="P696" s="22" t="s">
        <v>78</v>
      </c>
      <c r="Q696" s="23" t="s">
        <v>338</v>
      </c>
      <c r="S696" s="24" t="s">
        <v>2113</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5">
      <c r="A697" s="91">
        <v>765</v>
      </c>
      <c r="B697" s="229" t="s">
        <v>2110</v>
      </c>
      <c r="C697" s="259" t="s">
        <v>2111</v>
      </c>
      <c r="D697" s="229" t="s">
        <v>2118</v>
      </c>
      <c r="E697" s="3" t="s">
        <v>338</v>
      </c>
      <c r="F697" s="26" t="s">
        <v>102</v>
      </c>
      <c r="G697" s="26" t="s">
        <v>55</v>
      </c>
      <c r="H697" s="26" t="s">
        <v>539</v>
      </c>
      <c r="J697" s="22">
        <v>1</v>
      </c>
      <c r="L697" s="28" t="s">
        <v>57</v>
      </c>
      <c r="M697" s="22" t="s">
        <v>77</v>
      </c>
      <c r="N697" s="176" t="s">
        <v>2975</v>
      </c>
      <c r="O697" s="22" t="s">
        <v>59</v>
      </c>
      <c r="P697" s="22" t="s">
        <v>78</v>
      </c>
      <c r="Q697" s="23" t="s">
        <v>338</v>
      </c>
      <c r="S697" s="24" t="s">
        <v>2113</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5">
      <c r="A698" s="91">
        <v>766</v>
      </c>
      <c r="B698" s="229" t="s">
        <v>2110</v>
      </c>
      <c r="C698" s="259" t="s">
        <v>2111</v>
      </c>
      <c r="D698" s="229" t="s">
        <v>2119</v>
      </c>
      <c r="E698" s="3" t="s">
        <v>338</v>
      </c>
      <c r="F698" s="26" t="s">
        <v>102</v>
      </c>
      <c r="G698" s="26" t="s">
        <v>55</v>
      </c>
      <c r="H698" s="26" t="s">
        <v>539</v>
      </c>
      <c r="J698" s="22">
        <v>0.5</v>
      </c>
      <c r="L698" s="28" t="s">
        <v>57</v>
      </c>
      <c r="M698" s="22" t="s">
        <v>77</v>
      </c>
      <c r="N698" s="176" t="s">
        <v>2975</v>
      </c>
      <c r="O698" s="22" t="s">
        <v>59</v>
      </c>
      <c r="P698" s="22" t="s">
        <v>78</v>
      </c>
      <c r="Q698" s="23" t="s">
        <v>338</v>
      </c>
      <c r="S698" s="24" t="s">
        <v>2113</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5">
      <c r="A699" s="91">
        <v>767</v>
      </c>
      <c r="B699" s="229" t="s">
        <v>2110</v>
      </c>
      <c r="C699" s="259" t="s">
        <v>2111</v>
      </c>
      <c r="D699" s="229" t="s">
        <v>2120</v>
      </c>
      <c r="E699" s="3" t="s">
        <v>338</v>
      </c>
      <c r="F699" s="26" t="s">
        <v>102</v>
      </c>
      <c r="G699" s="26" t="s">
        <v>55</v>
      </c>
      <c r="H699" s="26" t="s">
        <v>539</v>
      </c>
      <c r="J699" s="22">
        <v>1</v>
      </c>
      <c r="L699" s="28" t="s">
        <v>57</v>
      </c>
      <c r="M699" s="22" t="s">
        <v>77</v>
      </c>
      <c r="N699" s="22">
        <v>132</v>
      </c>
      <c r="O699" s="22" t="s">
        <v>59</v>
      </c>
      <c r="P699" s="22" t="s">
        <v>78</v>
      </c>
      <c r="Q699" s="23" t="s">
        <v>338</v>
      </c>
      <c r="S699" s="24" t="s">
        <v>2113</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5">
      <c r="A700" s="91">
        <v>768</v>
      </c>
      <c r="B700" s="229" t="s">
        <v>2110</v>
      </c>
      <c r="C700" s="259" t="s">
        <v>2111</v>
      </c>
      <c r="D700" s="229" t="s">
        <v>2121</v>
      </c>
      <c r="E700" s="3" t="s">
        <v>338</v>
      </c>
      <c r="F700" s="26" t="s">
        <v>102</v>
      </c>
      <c r="G700" s="26" t="s">
        <v>55</v>
      </c>
      <c r="H700" s="26" t="s">
        <v>1331</v>
      </c>
      <c r="I700" s="26" t="s">
        <v>2122</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5">
      <c r="A701" s="91">
        <v>769</v>
      </c>
      <c r="B701" s="229" t="s">
        <v>2110</v>
      </c>
      <c r="C701" s="259" t="s">
        <v>2111</v>
      </c>
      <c r="D701" s="229" t="s">
        <v>2123</v>
      </c>
      <c r="E701" s="3" t="s">
        <v>338</v>
      </c>
      <c r="F701" s="26" t="s">
        <v>102</v>
      </c>
      <c r="G701" s="26" t="s">
        <v>55</v>
      </c>
      <c r="H701" s="26" t="s">
        <v>1331</v>
      </c>
      <c r="I701" s="26" t="s">
        <v>2122</v>
      </c>
      <c r="J701" s="22">
        <v>4</v>
      </c>
      <c r="L701" s="28" t="s">
        <v>57</v>
      </c>
      <c r="M701" s="22" t="s">
        <v>58</v>
      </c>
      <c r="N701" s="176" t="s">
        <v>2975</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5">
      <c r="A702" s="91">
        <v>770</v>
      </c>
      <c r="B702" s="229" t="s">
        <v>2110</v>
      </c>
      <c r="C702" s="259" t="s">
        <v>2111</v>
      </c>
      <c r="D702" s="229" t="s">
        <v>2124</v>
      </c>
      <c r="E702" s="3" t="s">
        <v>338</v>
      </c>
      <c r="F702" s="26" t="s">
        <v>102</v>
      </c>
      <c r="G702" s="26" t="s">
        <v>55</v>
      </c>
      <c r="H702" s="26" t="s">
        <v>1331</v>
      </c>
      <c r="I702" s="26" t="s">
        <v>2122</v>
      </c>
      <c r="J702" s="22">
        <v>1</v>
      </c>
      <c r="L702" s="28" t="s">
        <v>57</v>
      </c>
      <c r="M702" s="22" t="s">
        <v>58</v>
      </c>
      <c r="N702" s="176" t="s">
        <v>2975</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5">
      <c r="A703" s="91">
        <v>771</v>
      </c>
      <c r="B703" s="229" t="s">
        <v>2110</v>
      </c>
      <c r="C703" s="259" t="s">
        <v>2111</v>
      </c>
      <c r="D703" s="229" t="s">
        <v>2125</v>
      </c>
      <c r="E703" s="3" t="s">
        <v>338</v>
      </c>
      <c r="F703" s="26" t="s">
        <v>102</v>
      </c>
      <c r="G703" s="26" t="s">
        <v>55</v>
      </c>
      <c r="H703" s="26" t="s">
        <v>1331</v>
      </c>
      <c r="I703" s="26" t="s">
        <v>2122</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5">
      <c r="A704" s="91">
        <v>772</v>
      </c>
      <c r="B704" s="229" t="s">
        <v>2110</v>
      </c>
      <c r="C704" s="259" t="s">
        <v>2111</v>
      </c>
      <c r="D704" s="229" t="s">
        <v>2126</v>
      </c>
      <c r="E704" s="3" t="s">
        <v>338</v>
      </c>
      <c r="F704" s="26" t="s">
        <v>102</v>
      </c>
      <c r="G704" s="26" t="s">
        <v>55</v>
      </c>
      <c r="H704" s="26" t="s">
        <v>1332</v>
      </c>
      <c r="I704" s="26" t="s">
        <v>2122</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5">
      <c r="A705" s="91">
        <v>773</v>
      </c>
      <c r="B705" s="229" t="s">
        <v>2110</v>
      </c>
      <c r="C705" s="259" t="s">
        <v>2111</v>
      </c>
      <c r="D705" s="229" t="s">
        <v>2127</v>
      </c>
      <c r="E705" s="3" t="s">
        <v>338</v>
      </c>
      <c r="F705" s="26" t="s">
        <v>102</v>
      </c>
      <c r="G705" s="26" t="s">
        <v>55</v>
      </c>
      <c r="H705" s="26" t="s">
        <v>1332</v>
      </c>
      <c r="I705" s="26" t="s">
        <v>2122</v>
      </c>
      <c r="J705" s="176">
        <v>4</v>
      </c>
      <c r="K705" s="180"/>
      <c r="L705" s="180" t="s">
        <v>57</v>
      </c>
      <c r="M705" s="176" t="s">
        <v>58</v>
      </c>
      <c r="N705" s="176" t="s">
        <v>2975</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5">
      <c r="A706" s="91">
        <v>774</v>
      </c>
      <c r="B706" s="229" t="s">
        <v>2110</v>
      </c>
      <c r="C706" s="259" t="s">
        <v>2111</v>
      </c>
      <c r="D706" s="229" t="s">
        <v>2128</v>
      </c>
      <c r="E706" s="3" t="s">
        <v>338</v>
      </c>
      <c r="F706" s="26" t="s">
        <v>102</v>
      </c>
      <c r="G706" s="26" t="s">
        <v>55</v>
      </c>
      <c r="H706" s="26" t="s">
        <v>1332</v>
      </c>
      <c r="I706" s="26" t="s">
        <v>2122</v>
      </c>
      <c r="J706" s="176">
        <v>1</v>
      </c>
      <c r="K706" s="180"/>
      <c r="L706" s="180" t="s">
        <v>57</v>
      </c>
      <c r="M706" s="176" t="s">
        <v>58</v>
      </c>
      <c r="N706" s="176" t="s">
        <v>2975</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5">
      <c r="A707" s="91">
        <v>775</v>
      </c>
      <c r="B707" s="229" t="s">
        <v>2110</v>
      </c>
      <c r="C707" s="259" t="s">
        <v>2111</v>
      </c>
      <c r="D707" s="229" t="s">
        <v>2129</v>
      </c>
      <c r="E707" s="3" t="s">
        <v>338</v>
      </c>
      <c r="F707" s="26" t="s">
        <v>102</v>
      </c>
      <c r="G707" s="26" t="s">
        <v>55</v>
      </c>
      <c r="H707" s="26" t="s">
        <v>1332</v>
      </c>
      <c r="I707" s="26" t="s">
        <v>2122</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3.8" x14ac:dyDescent="0.25">
      <c r="A708" s="91">
        <v>776</v>
      </c>
      <c r="B708" s="229" t="s">
        <v>2147</v>
      </c>
      <c r="C708" s="263" t="s">
        <v>2148</v>
      </c>
      <c r="D708" s="229" t="s">
        <v>2149</v>
      </c>
      <c r="E708" s="3" t="s">
        <v>2030</v>
      </c>
      <c r="F708" s="26" t="s">
        <v>102</v>
      </c>
      <c r="G708" s="26" t="s">
        <v>55</v>
      </c>
      <c r="H708" s="26" t="s">
        <v>56</v>
      </c>
      <c r="J708" s="22">
        <v>0.8</v>
      </c>
      <c r="L708" s="28" t="s">
        <v>57</v>
      </c>
      <c r="M708" s="22" t="s">
        <v>58</v>
      </c>
      <c r="N708" s="22">
        <v>170</v>
      </c>
      <c r="O708" s="22" t="s">
        <v>59</v>
      </c>
      <c r="P708" s="22" t="s">
        <v>78</v>
      </c>
      <c r="R708" s="23" t="s">
        <v>2151</v>
      </c>
      <c r="T708" s="23" t="s">
        <v>2152</v>
      </c>
      <c r="V708" s="25" t="s">
        <v>61</v>
      </c>
      <c r="W708" s="65" t="s">
        <v>1953</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1400</v>
      </c>
    </row>
    <row r="709" spans="1:70" ht="13.8" x14ac:dyDescent="0.25">
      <c r="A709" s="91">
        <v>777</v>
      </c>
      <c r="B709" s="229" t="s">
        <v>2147</v>
      </c>
      <c r="C709" s="263" t="s">
        <v>2148</v>
      </c>
      <c r="D709" s="229" t="s">
        <v>2150</v>
      </c>
      <c r="E709" s="3" t="s">
        <v>2030</v>
      </c>
      <c r="F709" s="26" t="s">
        <v>102</v>
      </c>
      <c r="G709" s="26" t="s">
        <v>55</v>
      </c>
      <c r="H709" s="26" t="s">
        <v>56</v>
      </c>
      <c r="J709" s="22">
        <v>0.8</v>
      </c>
      <c r="L709" s="28" t="s">
        <v>57</v>
      </c>
      <c r="M709" s="22" t="s">
        <v>58</v>
      </c>
      <c r="N709" s="22">
        <v>170</v>
      </c>
      <c r="O709" s="22" t="s">
        <v>59</v>
      </c>
      <c r="P709" s="22" t="s">
        <v>78</v>
      </c>
      <c r="R709" s="23" t="s">
        <v>2151</v>
      </c>
      <c r="T709" s="23" t="s">
        <v>2152</v>
      </c>
      <c r="V709" s="25" t="s">
        <v>61</v>
      </c>
      <c r="W709" s="65" t="s">
        <v>1953</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1400</v>
      </c>
    </row>
    <row r="710" spans="1:70" ht="13.8" x14ac:dyDescent="0.25">
      <c r="A710" s="91">
        <v>778</v>
      </c>
      <c r="B710" s="229" t="s">
        <v>2155</v>
      </c>
      <c r="C710" s="263" t="s">
        <v>2156</v>
      </c>
      <c r="D710" s="229" t="s">
        <v>1956</v>
      </c>
      <c r="E710" s="3" t="s">
        <v>338</v>
      </c>
      <c r="F710" s="26" t="s">
        <v>54</v>
      </c>
      <c r="G710" s="179" t="s">
        <v>75</v>
      </c>
      <c r="H710" s="179" t="s">
        <v>56</v>
      </c>
      <c r="I710" s="179" t="s">
        <v>2159</v>
      </c>
      <c r="J710" s="176">
        <v>50</v>
      </c>
      <c r="K710" s="180"/>
      <c r="L710" s="180" t="s">
        <v>211</v>
      </c>
      <c r="M710" s="176" t="s">
        <v>77</v>
      </c>
      <c r="N710" s="176">
        <v>0</v>
      </c>
      <c r="O710" s="176" t="s">
        <v>59</v>
      </c>
      <c r="P710" s="176" t="s">
        <v>78</v>
      </c>
      <c r="Q710" s="177"/>
      <c r="R710" s="177"/>
      <c r="S710" s="178">
        <v>5</v>
      </c>
      <c r="T710" s="177"/>
      <c r="U710" s="177"/>
      <c r="V710" s="165" t="s">
        <v>61</v>
      </c>
      <c r="W710" s="166" t="s">
        <v>1953</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2160</v>
      </c>
    </row>
    <row r="711" spans="1:70" ht="13.8" x14ac:dyDescent="0.25">
      <c r="A711" s="91">
        <v>779</v>
      </c>
      <c r="B711" s="229" t="s">
        <v>2155</v>
      </c>
      <c r="C711" s="263" t="s">
        <v>2156</v>
      </c>
      <c r="D711" s="229" t="s">
        <v>2157</v>
      </c>
      <c r="E711" s="3" t="s">
        <v>338</v>
      </c>
      <c r="F711" s="26" t="s">
        <v>54</v>
      </c>
      <c r="G711" s="179" t="s">
        <v>75</v>
      </c>
      <c r="H711" s="179" t="s">
        <v>56</v>
      </c>
      <c r="I711" s="179" t="s">
        <v>2159</v>
      </c>
      <c r="J711" s="176">
        <v>50</v>
      </c>
      <c r="K711" s="180"/>
      <c r="L711" s="180" t="s">
        <v>211</v>
      </c>
      <c r="M711" s="176" t="s">
        <v>77</v>
      </c>
      <c r="N711" s="176">
        <v>1.5</v>
      </c>
      <c r="O711" s="176" t="s">
        <v>59</v>
      </c>
      <c r="P711" s="176" t="s">
        <v>78</v>
      </c>
      <c r="Q711" s="177"/>
      <c r="R711" s="177"/>
      <c r="S711" s="178">
        <v>5</v>
      </c>
      <c r="T711" s="177"/>
      <c r="U711" s="177"/>
      <c r="V711" s="165" t="s">
        <v>61</v>
      </c>
      <c r="W711" s="166" t="s">
        <v>1953</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2160</v>
      </c>
    </row>
    <row r="712" spans="1:70" ht="13.8" x14ac:dyDescent="0.25">
      <c r="A712" s="91">
        <v>780</v>
      </c>
      <c r="B712" s="229" t="s">
        <v>2155</v>
      </c>
      <c r="C712" s="263" t="s">
        <v>2156</v>
      </c>
      <c r="D712" s="229" t="s">
        <v>2158</v>
      </c>
      <c r="E712" s="3" t="s">
        <v>338</v>
      </c>
      <c r="F712" s="26" t="s">
        <v>54</v>
      </c>
      <c r="G712" s="179" t="s">
        <v>75</v>
      </c>
      <c r="H712" s="179" t="s">
        <v>56</v>
      </c>
      <c r="I712" s="179" t="s">
        <v>2159</v>
      </c>
      <c r="J712" s="176">
        <v>50</v>
      </c>
      <c r="K712" s="180"/>
      <c r="L712" s="180" t="s">
        <v>211</v>
      </c>
      <c r="M712" s="176" t="s">
        <v>77</v>
      </c>
      <c r="N712" s="176">
        <v>145.5</v>
      </c>
      <c r="O712" s="176" t="s">
        <v>59</v>
      </c>
      <c r="P712" s="176" t="s">
        <v>78</v>
      </c>
      <c r="Q712" s="177"/>
      <c r="R712" s="177"/>
      <c r="S712" s="178">
        <v>5</v>
      </c>
      <c r="T712" s="177"/>
      <c r="U712" s="177"/>
      <c r="V712" s="165" t="s">
        <v>61</v>
      </c>
      <c r="W712" s="166" t="s">
        <v>1953</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2160</v>
      </c>
    </row>
    <row r="713" spans="1:70" ht="13.8" x14ac:dyDescent="0.25">
      <c r="A713" s="91">
        <v>781</v>
      </c>
      <c r="B713" s="229" t="s">
        <v>2165</v>
      </c>
      <c r="C713" s="263" t="s">
        <v>1967</v>
      </c>
      <c r="D713" s="229" t="s">
        <v>2166</v>
      </c>
      <c r="E713" s="3" t="s">
        <v>1951</v>
      </c>
      <c r="F713" s="26" t="s">
        <v>102</v>
      </c>
      <c r="G713" s="179" t="s">
        <v>55</v>
      </c>
      <c r="H713" s="179" t="s">
        <v>65</v>
      </c>
      <c r="I713" s="179"/>
      <c r="J713" s="176">
        <v>0.125</v>
      </c>
      <c r="K713" s="180"/>
      <c r="L713" s="180" t="s">
        <v>57</v>
      </c>
      <c r="M713" s="176" t="s">
        <v>58</v>
      </c>
      <c r="N713" s="176">
        <v>25</v>
      </c>
      <c r="O713" s="176" t="s">
        <v>59</v>
      </c>
      <c r="P713" s="176" t="s">
        <v>78</v>
      </c>
      <c r="Q713" s="177"/>
      <c r="R713" s="177" t="s">
        <v>2389</v>
      </c>
      <c r="S713" s="178"/>
      <c r="T713" s="177"/>
      <c r="U713" s="177" t="s">
        <v>1969</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2391</v>
      </c>
    </row>
    <row r="714" spans="1:70" ht="13.8" x14ac:dyDescent="0.25">
      <c r="A714" s="91">
        <v>782</v>
      </c>
      <c r="B714" s="229" t="s">
        <v>2173</v>
      </c>
      <c r="C714" s="263" t="s">
        <v>2174</v>
      </c>
      <c r="D714" s="229" t="s">
        <v>2175</v>
      </c>
      <c r="E714" s="3" t="s">
        <v>2178</v>
      </c>
      <c r="F714" s="26" t="s">
        <v>102</v>
      </c>
      <c r="G714" s="26" t="s">
        <v>55</v>
      </c>
      <c r="H714" s="26" t="s">
        <v>156</v>
      </c>
      <c r="J714" s="22">
        <v>600</v>
      </c>
      <c r="L714" s="28" t="s">
        <v>57</v>
      </c>
      <c r="M714" s="22" t="s">
        <v>58</v>
      </c>
      <c r="N714" s="22" t="s">
        <v>2179</v>
      </c>
      <c r="O714" s="22" t="s">
        <v>59</v>
      </c>
      <c r="P714" s="22" t="s">
        <v>1490</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2196</v>
      </c>
    </row>
    <row r="715" spans="1:70" ht="13.8" x14ac:dyDescent="0.25">
      <c r="A715" s="91">
        <v>783</v>
      </c>
      <c r="B715" s="229" t="s">
        <v>2173</v>
      </c>
      <c r="C715" s="263" t="s">
        <v>2174</v>
      </c>
      <c r="D715" s="229" t="s">
        <v>2176</v>
      </c>
      <c r="E715" s="3" t="s">
        <v>2178</v>
      </c>
      <c r="F715" s="26" t="s">
        <v>102</v>
      </c>
      <c r="G715" s="26" t="s">
        <v>55</v>
      </c>
      <c r="H715" s="26" t="s">
        <v>156</v>
      </c>
      <c r="J715" s="22">
        <v>600</v>
      </c>
      <c r="L715" s="28" t="s">
        <v>57</v>
      </c>
      <c r="M715" s="22" t="s">
        <v>58</v>
      </c>
      <c r="N715" s="22" t="s">
        <v>2179</v>
      </c>
      <c r="O715" s="22" t="s">
        <v>59</v>
      </c>
      <c r="P715" s="22" t="s">
        <v>1490</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2196</v>
      </c>
    </row>
    <row r="716" spans="1:70" ht="13.8" x14ac:dyDescent="0.25">
      <c r="A716" s="91">
        <v>784</v>
      </c>
      <c r="B716" s="229" t="s">
        <v>2173</v>
      </c>
      <c r="C716" s="263" t="s">
        <v>2174</v>
      </c>
      <c r="D716" s="229" t="s">
        <v>2177</v>
      </c>
      <c r="E716" s="3" t="s">
        <v>2178</v>
      </c>
      <c r="F716" s="26" t="s">
        <v>102</v>
      </c>
      <c r="G716" s="26" t="s">
        <v>55</v>
      </c>
      <c r="H716" s="26" t="s">
        <v>156</v>
      </c>
      <c r="J716" s="22">
        <v>600</v>
      </c>
      <c r="L716" s="28" t="s">
        <v>57</v>
      </c>
      <c r="M716" s="22" t="s">
        <v>58</v>
      </c>
      <c r="N716" s="22" t="s">
        <v>2179</v>
      </c>
      <c r="O716" s="22" t="s">
        <v>59</v>
      </c>
      <c r="P716" s="22" t="s">
        <v>1490</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2196</v>
      </c>
    </row>
    <row r="717" spans="1:70" ht="13.8" x14ac:dyDescent="0.25">
      <c r="A717" s="91">
        <v>785</v>
      </c>
      <c r="B717" s="229" t="s">
        <v>2180</v>
      </c>
      <c r="C717" s="263" t="s">
        <v>2182</v>
      </c>
      <c r="D717" s="229" t="s">
        <v>2181</v>
      </c>
      <c r="E717" s="3" t="s">
        <v>2178</v>
      </c>
      <c r="F717" s="26" t="s">
        <v>102</v>
      </c>
      <c r="G717" s="26" t="s">
        <v>55</v>
      </c>
      <c r="H717" s="26" t="s">
        <v>429</v>
      </c>
      <c r="J717" s="22">
        <v>600</v>
      </c>
      <c r="L717" s="28" t="s">
        <v>57</v>
      </c>
      <c r="M717" s="22" t="s">
        <v>58</v>
      </c>
      <c r="N717" s="22" t="s">
        <v>1470</v>
      </c>
      <c r="O717" s="22" t="s">
        <v>59</v>
      </c>
      <c r="P717" s="22" t="s">
        <v>1490</v>
      </c>
      <c r="R717" s="23" t="s">
        <v>2183</v>
      </c>
      <c r="V717" s="25" t="s">
        <v>435</v>
      </c>
      <c r="Y717" s="25" t="s">
        <v>2184</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3.8" x14ac:dyDescent="0.25">
      <c r="A718" s="91">
        <v>786</v>
      </c>
      <c r="B718" s="229" t="s">
        <v>2186</v>
      </c>
      <c r="C718" s="263" t="s">
        <v>2187</v>
      </c>
      <c r="D718" s="229" t="s">
        <v>2185</v>
      </c>
      <c r="E718" s="3" t="s">
        <v>2178</v>
      </c>
      <c r="F718" s="26" t="s">
        <v>102</v>
      </c>
      <c r="G718" s="26" t="s">
        <v>55</v>
      </c>
      <c r="H718" s="26" t="s">
        <v>156</v>
      </c>
      <c r="J718" s="22">
        <v>600</v>
      </c>
      <c r="L718" s="28" t="s">
        <v>57</v>
      </c>
      <c r="M718" s="22" t="s">
        <v>58</v>
      </c>
      <c r="N718" s="22" t="s">
        <v>2193</v>
      </c>
      <c r="O718" s="22" t="s">
        <v>59</v>
      </c>
      <c r="P718" s="22" t="s">
        <v>1490</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3.8" x14ac:dyDescent="0.25">
      <c r="A719" s="91">
        <v>787</v>
      </c>
      <c r="B719" s="229" t="s">
        <v>2188</v>
      </c>
      <c r="C719" s="263" t="s">
        <v>2194</v>
      </c>
      <c r="D719" s="229" t="s">
        <v>2189</v>
      </c>
      <c r="E719" s="3" t="s">
        <v>2178</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2197</v>
      </c>
    </row>
    <row r="720" spans="1:70" ht="13.8" x14ac:dyDescent="0.25">
      <c r="A720" s="91">
        <v>788</v>
      </c>
      <c r="B720" s="229" t="s">
        <v>2188</v>
      </c>
      <c r="C720" s="263" t="s">
        <v>2194</v>
      </c>
      <c r="D720" s="229" t="s">
        <v>2190</v>
      </c>
      <c r="E720" s="3" t="s">
        <v>2178</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2198</v>
      </c>
    </row>
    <row r="721" spans="1:70" ht="13.8" x14ac:dyDescent="0.25">
      <c r="A721" s="91">
        <v>789</v>
      </c>
      <c r="B721" s="229" t="s">
        <v>2188</v>
      </c>
      <c r="C721" s="263" t="s">
        <v>2194</v>
      </c>
      <c r="D721" s="229" t="s">
        <v>2191</v>
      </c>
      <c r="E721" s="3" t="s">
        <v>2178</v>
      </c>
      <c r="F721" s="26" t="s">
        <v>102</v>
      </c>
      <c r="G721" s="26" t="s">
        <v>55</v>
      </c>
      <c r="H721" s="26" t="s">
        <v>56</v>
      </c>
      <c r="J721" s="22">
        <v>200</v>
      </c>
      <c r="L721" s="28" t="s">
        <v>57</v>
      </c>
      <c r="M721" s="22" t="s">
        <v>58</v>
      </c>
      <c r="N721" s="22" t="s">
        <v>1470</v>
      </c>
      <c r="O721" s="22" t="s">
        <v>59</v>
      </c>
      <c r="P721" s="22" t="s">
        <v>1490</v>
      </c>
      <c r="V721" s="25" t="s">
        <v>61</v>
      </c>
      <c r="W721" s="65">
        <v>8</v>
      </c>
      <c r="Z721" s="83" t="s">
        <v>62</v>
      </c>
      <c r="AA721" s="6">
        <v>8</v>
      </c>
      <c r="AC721" s="5">
        <v>29.9</v>
      </c>
      <c r="AD721" s="5" t="s">
        <v>79</v>
      </c>
      <c r="AE721" s="5" t="s">
        <v>115</v>
      </c>
      <c r="AI721" s="5">
        <v>19</v>
      </c>
      <c r="AJ721" s="5">
        <v>49</v>
      </c>
      <c r="BQ721" s="6" t="s">
        <v>213</v>
      </c>
      <c r="BR721" s="5" t="s">
        <v>2197</v>
      </c>
    </row>
    <row r="722" spans="1:70" ht="13.8" x14ac:dyDescent="0.25">
      <c r="A722" s="91">
        <v>790</v>
      </c>
      <c r="B722" s="229" t="s">
        <v>2188</v>
      </c>
      <c r="C722" s="263" t="s">
        <v>2194</v>
      </c>
      <c r="D722" s="229" t="s">
        <v>2192</v>
      </c>
      <c r="E722" s="3" t="s">
        <v>2178</v>
      </c>
      <c r="F722" s="26" t="s">
        <v>102</v>
      </c>
      <c r="G722" s="26" t="s">
        <v>55</v>
      </c>
      <c r="H722" s="26" t="s">
        <v>56</v>
      </c>
      <c r="J722" s="22">
        <v>400</v>
      </c>
      <c r="L722" s="28" t="s">
        <v>57</v>
      </c>
      <c r="M722" s="22" t="s">
        <v>58</v>
      </c>
      <c r="N722" s="22" t="s">
        <v>1470</v>
      </c>
      <c r="O722" s="22" t="s">
        <v>59</v>
      </c>
      <c r="P722" s="22" t="s">
        <v>1490</v>
      </c>
      <c r="V722" s="25" t="s">
        <v>61</v>
      </c>
      <c r="W722" s="65">
        <v>8</v>
      </c>
      <c r="Z722" s="83" t="s">
        <v>62</v>
      </c>
      <c r="AA722" s="6">
        <v>8</v>
      </c>
      <c r="AC722" s="5">
        <v>29.9</v>
      </c>
      <c r="AD722" s="5" t="s">
        <v>79</v>
      </c>
      <c r="AE722" s="5" t="s">
        <v>115</v>
      </c>
      <c r="AI722" s="5">
        <v>19</v>
      </c>
      <c r="AJ722" s="5">
        <v>49</v>
      </c>
      <c r="BQ722" s="6" t="s">
        <v>213</v>
      </c>
      <c r="BR722" s="5" t="s">
        <v>2198</v>
      </c>
    </row>
    <row r="723" spans="1:70" ht="13.8" x14ac:dyDescent="0.25">
      <c r="A723" s="91">
        <v>791</v>
      </c>
      <c r="B723" s="229" t="s">
        <v>2200</v>
      </c>
      <c r="C723" s="263" t="s">
        <v>2199</v>
      </c>
      <c r="D723" s="229" t="s">
        <v>2201</v>
      </c>
      <c r="E723" s="3" t="s">
        <v>2178</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1400</v>
      </c>
    </row>
    <row r="724" spans="1:70" ht="13.8" x14ac:dyDescent="0.25">
      <c r="A724" s="91">
        <v>792</v>
      </c>
      <c r="B724" s="229" t="s">
        <v>2200</v>
      </c>
      <c r="C724" s="263" t="s">
        <v>2199</v>
      </c>
      <c r="D724" s="229" t="s">
        <v>2202</v>
      </c>
      <c r="E724" s="3" t="s">
        <v>2178</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1400</v>
      </c>
    </row>
    <row r="725" spans="1:70" ht="13.8" x14ac:dyDescent="0.25">
      <c r="A725" s="91">
        <v>793</v>
      </c>
      <c r="B725" s="229" t="s">
        <v>2200</v>
      </c>
      <c r="C725" s="263" t="s">
        <v>2199</v>
      </c>
      <c r="D725" s="229" t="s">
        <v>2203</v>
      </c>
      <c r="E725" s="123" t="s">
        <v>2178</v>
      </c>
      <c r="F725" s="26" t="s">
        <v>102</v>
      </c>
      <c r="G725" s="26" t="s">
        <v>75</v>
      </c>
      <c r="H725" s="26" t="s">
        <v>2204</v>
      </c>
      <c r="J725" s="22">
        <v>600</v>
      </c>
      <c r="L725" s="28" t="s">
        <v>57</v>
      </c>
      <c r="M725" s="22" t="s">
        <v>58</v>
      </c>
      <c r="N725" s="22">
        <v>0</v>
      </c>
      <c r="O725" s="22" t="s">
        <v>59</v>
      </c>
      <c r="P725" s="22" t="s">
        <v>78</v>
      </c>
      <c r="V725" s="25" t="s">
        <v>61</v>
      </c>
      <c r="Z725" s="83" t="s">
        <v>62</v>
      </c>
      <c r="AA725" s="6">
        <v>3</v>
      </c>
      <c r="BQ725" s="6" t="s">
        <v>213</v>
      </c>
      <c r="BR725" s="5" t="s">
        <v>1400</v>
      </c>
    </row>
    <row r="726" spans="1:70" ht="13.8" x14ac:dyDescent="0.25">
      <c r="A726" s="91">
        <v>794</v>
      </c>
      <c r="B726" s="229" t="s">
        <v>2206</v>
      </c>
      <c r="C726" s="263" t="s">
        <v>2212</v>
      </c>
      <c r="D726" s="229" t="s">
        <v>2207</v>
      </c>
      <c r="E726" s="3" t="s">
        <v>2178</v>
      </c>
      <c r="F726" s="26" t="s">
        <v>102</v>
      </c>
      <c r="G726" s="26" t="s">
        <v>55</v>
      </c>
      <c r="H726" s="26" t="s">
        <v>2208</v>
      </c>
      <c r="I726" s="26" t="s">
        <v>2209</v>
      </c>
      <c r="J726" s="22">
        <v>600</v>
      </c>
      <c r="L726" s="28" t="s">
        <v>57</v>
      </c>
      <c r="M726" s="22" t="s">
        <v>58</v>
      </c>
      <c r="N726" s="22" t="s">
        <v>1489</v>
      </c>
      <c r="O726" s="22" t="s">
        <v>59</v>
      </c>
      <c r="P726" s="22" t="s">
        <v>1490</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2210</v>
      </c>
      <c r="BR726" s="5" t="s">
        <v>2211</v>
      </c>
    </row>
    <row r="727" spans="1:70" ht="13.8" x14ac:dyDescent="0.25">
      <c r="A727" s="91">
        <v>795</v>
      </c>
      <c r="B727" s="229" t="s">
        <v>2213</v>
      </c>
      <c r="C727" s="263" t="s">
        <v>2217</v>
      </c>
      <c r="D727" s="229" t="s">
        <v>2214</v>
      </c>
      <c r="E727" s="3" t="s">
        <v>2178</v>
      </c>
      <c r="F727" s="26" t="s">
        <v>102</v>
      </c>
      <c r="G727" s="26" t="s">
        <v>55</v>
      </c>
      <c r="H727" s="26" t="s">
        <v>2219</v>
      </c>
      <c r="J727" s="22">
        <v>400</v>
      </c>
      <c r="L727" s="28" t="s">
        <v>57</v>
      </c>
      <c r="M727" s="22" t="s">
        <v>58</v>
      </c>
      <c r="N727" s="22" t="s">
        <v>1489</v>
      </c>
      <c r="O727" s="22" t="s">
        <v>59</v>
      </c>
      <c r="P727" s="22" t="s">
        <v>1490</v>
      </c>
      <c r="R727" s="23" t="s">
        <v>2183</v>
      </c>
      <c r="T727" s="23">
        <v>240</v>
      </c>
      <c r="V727" s="25" t="s">
        <v>1438</v>
      </c>
      <c r="W727" s="65">
        <v>1</v>
      </c>
      <c r="X727" s="106" t="s">
        <v>2224</v>
      </c>
      <c r="Y727" s="25" t="s">
        <v>2225</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2218</v>
      </c>
    </row>
    <row r="728" spans="1:70" ht="13.8" x14ac:dyDescent="0.25">
      <c r="A728" s="91">
        <v>796</v>
      </c>
      <c r="B728" s="229" t="s">
        <v>2213</v>
      </c>
      <c r="C728" s="263" t="s">
        <v>2217</v>
      </c>
      <c r="D728" s="229" t="s">
        <v>2215</v>
      </c>
      <c r="E728" s="3" t="s">
        <v>2178</v>
      </c>
      <c r="F728" s="26" t="s">
        <v>102</v>
      </c>
      <c r="G728" s="26" t="s">
        <v>55</v>
      </c>
      <c r="H728" s="26" t="s">
        <v>2220</v>
      </c>
      <c r="J728" s="22">
        <v>400</v>
      </c>
      <c r="L728" s="28" t="s">
        <v>57</v>
      </c>
      <c r="M728" s="22" t="s">
        <v>58</v>
      </c>
      <c r="N728" s="22" t="s">
        <v>1489</v>
      </c>
      <c r="O728" s="22" t="s">
        <v>59</v>
      </c>
      <c r="P728" s="22" t="s">
        <v>1490</v>
      </c>
      <c r="R728" s="23" t="s">
        <v>2183</v>
      </c>
      <c r="T728" s="23">
        <v>240</v>
      </c>
      <c r="V728" s="25" t="s">
        <v>1438</v>
      </c>
      <c r="W728" s="65">
        <v>1</v>
      </c>
      <c r="X728" s="106" t="s">
        <v>2224</v>
      </c>
      <c r="Y728" s="25" t="s">
        <v>2225</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2218</v>
      </c>
    </row>
    <row r="729" spans="1:70" ht="13.8" x14ac:dyDescent="0.25">
      <c r="A729" s="91">
        <v>797</v>
      </c>
      <c r="B729" s="229" t="s">
        <v>2213</v>
      </c>
      <c r="C729" s="263" t="s">
        <v>2217</v>
      </c>
      <c r="D729" s="229" t="s">
        <v>2216</v>
      </c>
      <c r="E729" s="3" t="s">
        <v>2178</v>
      </c>
      <c r="F729" s="26" t="s">
        <v>102</v>
      </c>
      <c r="G729" s="26" t="s">
        <v>55</v>
      </c>
      <c r="H729" s="26" t="s">
        <v>2220</v>
      </c>
      <c r="J729" s="22">
        <v>400</v>
      </c>
      <c r="L729" s="28" t="s">
        <v>57</v>
      </c>
      <c r="M729" s="22" t="s">
        <v>58</v>
      </c>
      <c r="N729" s="22" t="s">
        <v>2221</v>
      </c>
      <c r="O729" s="22" t="s">
        <v>59</v>
      </c>
      <c r="P729" s="22" t="s">
        <v>1490</v>
      </c>
      <c r="R729" s="23" t="s">
        <v>2183</v>
      </c>
      <c r="T729" s="23">
        <v>240</v>
      </c>
      <c r="V729" s="25" t="s">
        <v>1438</v>
      </c>
      <c r="W729" s="65">
        <v>1</v>
      </c>
      <c r="X729" s="106" t="s">
        <v>2224</v>
      </c>
      <c r="Y729" s="25" t="s">
        <v>2225</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2218</v>
      </c>
    </row>
    <row r="730" spans="1:70" ht="13.8" x14ac:dyDescent="0.25">
      <c r="A730" s="91">
        <v>798</v>
      </c>
      <c r="B730" s="229" t="s">
        <v>2222</v>
      </c>
      <c r="C730" s="263" t="s">
        <v>2223</v>
      </c>
      <c r="D730" s="229" t="s">
        <v>2207</v>
      </c>
      <c r="E730" s="3" t="s">
        <v>2178</v>
      </c>
      <c r="F730" s="26" t="s">
        <v>102</v>
      </c>
      <c r="G730" s="26" t="s">
        <v>55</v>
      </c>
      <c r="H730" s="26" t="s">
        <v>1332</v>
      </c>
      <c r="J730" s="22">
        <v>600</v>
      </c>
      <c r="L730" s="28" t="s">
        <v>57</v>
      </c>
      <c r="M730" s="22" t="s">
        <v>58</v>
      </c>
      <c r="N730" s="22" t="s">
        <v>1470</v>
      </c>
      <c r="O730" s="22" t="s">
        <v>59</v>
      </c>
      <c r="P730" s="22" t="s">
        <v>1490</v>
      </c>
      <c r="Z730" s="83" t="s">
        <v>62</v>
      </c>
      <c r="AA730" s="6">
        <v>14</v>
      </c>
      <c r="AB730" s="6">
        <v>4</v>
      </c>
      <c r="AC730" s="5">
        <v>43.5</v>
      </c>
      <c r="AD730" s="5" t="s">
        <v>79</v>
      </c>
      <c r="AE730" s="5" t="s">
        <v>537</v>
      </c>
      <c r="AI730" s="5">
        <v>19</v>
      </c>
      <c r="AJ730" s="5">
        <v>57</v>
      </c>
      <c r="AL730" s="6" t="s">
        <v>80</v>
      </c>
      <c r="AQ730" s="6">
        <v>50</v>
      </c>
      <c r="BQ730" s="6" t="s">
        <v>213</v>
      </c>
      <c r="BR730" s="5" t="s">
        <v>2226</v>
      </c>
    </row>
    <row r="731" spans="1:70" ht="13.8" x14ac:dyDescent="0.25">
      <c r="A731" s="91">
        <v>799</v>
      </c>
      <c r="B731" s="229" t="s">
        <v>2227</v>
      </c>
      <c r="C731" s="263" t="s">
        <v>2228</v>
      </c>
      <c r="D731" s="229" t="s">
        <v>2207</v>
      </c>
      <c r="E731" s="3" t="s">
        <v>2178</v>
      </c>
      <c r="F731" s="26" t="s">
        <v>102</v>
      </c>
      <c r="G731" s="26" t="s">
        <v>55</v>
      </c>
      <c r="H731" s="26" t="s">
        <v>167</v>
      </c>
      <c r="J731" s="22">
        <v>600</v>
      </c>
      <c r="L731" s="28" t="s">
        <v>57</v>
      </c>
      <c r="M731" s="22" t="s">
        <v>58</v>
      </c>
      <c r="N731" s="22" t="s">
        <v>2229</v>
      </c>
      <c r="O731" s="22" t="s">
        <v>59</v>
      </c>
      <c r="P731" s="22" t="s">
        <v>1490</v>
      </c>
      <c r="Z731" s="83" t="s">
        <v>62</v>
      </c>
      <c r="AA731" s="6">
        <v>12</v>
      </c>
      <c r="AB731" s="6">
        <v>7</v>
      </c>
      <c r="AD731" s="5" t="s">
        <v>79</v>
      </c>
      <c r="AI731" s="5">
        <v>24</v>
      </c>
      <c r="AJ731" s="5">
        <v>49</v>
      </c>
      <c r="AL731" s="6" t="s">
        <v>80</v>
      </c>
      <c r="AQ731" s="6">
        <v>50</v>
      </c>
      <c r="AR731" s="6">
        <v>83</v>
      </c>
      <c r="BQ731" s="6" t="s">
        <v>2230</v>
      </c>
      <c r="BR731" s="5" t="s">
        <v>1328</v>
      </c>
    </row>
    <row r="732" spans="1:70" ht="13.8" x14ac:dyDescent="0.25">
      <c r="A732" s="91">
        <v>800</v>
      </c>
      <c r="B732" s="229" t="s">
        <v>2232</v>
      </c>
      <c r="C732" s="263" t="s">
        <v>2231</v>
      </c>
      <c r="D732" s="229" t="s">
        <v>3046</v>
      </c>
      <c r="E732" s="3" t="s">
        <v>338</v>
      </c>
      <c r="F732" s="26" t="s">
        <v>102</v>
      </c>
      <c r="G732" s="26" t="s">
        <v>55</v>
      </c>
      <c r="H732" s="26" t="s">
        <v>406</v>
      </c>
      <c r="I732" s="26" t="s">
        <v>2234</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2233</v>
      </c>
    </row>
    <row r="733" spans="1:70" ht="13.8" x14ac:dyDescent="0.25">
      <c r="A733" s="91">
        <v>801</v>
      </c>
      <c r="B733" s="229" t="s">
        <v>2232</v>
      </c>
      <c r="C733" s="263" t="s">
        <v>2231</v>
      </c>
      <c r="D733" s="229" t="s">
        <v>3047</v>
      </c>
      <c r="E733" s="3" t="s">
        <v>338</v>
      </c>
      <c r="F733" s="26" t="s">
        <v>102</v>
      </c>
      <c r="G733" s="26" t="s">
        <v>55</v>
      </c>
      <c r="H733" s="26" t="s">
        <v>406</v>
      </c>
      <c r="I733" s="26" t="s">
        <v>2240</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2233</v>
      </c>
    </row>
    <row r="734" spans="1:70" ht="13.8" x14ac:dyDescent="0.25">
      <c r="A734" s="91">
        <v>802</v>
      </c>
      <c r="B734" s="229" t="s">
        <v>2232</v>
      </c>
      <c r="C734" s="263" t="s">
        <v>2231</v>
      </c>
      <c r="D734" s="229" t="s">
        <v>3048</v>
      </c>
      <c r="E734" s="3" t="s">
        <v>338</v>
      </c>
      <c r="F734" s="26" t="s">
        <v>102</v>
      </c>
      <c r="G734" s="26" t="s">
        <v>55</v>
      </c>
      <c r="H734" s="26" t="s">
        <v>491</v>
      </c>
      <c r="I734" s="26" t="s">
        <v>2235</v>
      </c>
      <c r="J734" s="22">
        <v>15</v>
      </c>
      <c r="L734" s="28" t="s">
        <v>211</v>
      </c>
      <c r="M734" s="22" t="s">
        <v>77</v>
      </c>
      <c r="N734" s="22">
        <v>0</v>
      </c>
      <c r="O734" s="22" t="s">
        <v>59</v>
      </c>
      <c r="P734" s="22" t="s">
        <v>78</v>
      </c>
      <c r="S734" s="24" t="s">
        <v>2113</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2233</v>
      </c>
    </row>
    <row r="735" spans="1:70" ht="13.8" x14ac:dyDescent="0.25">
      <c r="A735" s="91">
        <v>803</v>
      </c>
      <c r="B735" s="229" t="s">
        <v>2232</v>
      </c>
      <c r="C735" s="263" t="s">
        <v>2231</v>
      </c>
      <c r="D735" s="229" t="s">
        <v>3049</v>
      </c>
      <c r="E735" s="3" t="s">
        <v>338</v>
      </c>
      <c r="F735" s="26" t="s">
        <v>102</v>
      </c>
      <c r="G735" s="26" t="s">
        <v>55</v>
      </c>
      <c r="H735" s="26" t="s">
        <v>491</v>
      </c>
      <c r="I735" s="26" t="s">
        <v>2240</v>
      </c>
      <c r="J735" s="22">
        <v>15</v>
      </c>
      <c r="L735" s="28" t="s">
        <v>211</v>
      </c>
      <c r="M735" s="22" t="s">
        <v>77</v>
      </c>
      <c r="N735" s="22">
        <v>360.5</v>
      </c>
      <c r="O735" s="22" t="s">
        <v>59</v>
      </c>
      <c r="P735" s="22" t="s">
        <v>78</v>
      </c>
      <c r="S735" s="24" t="s">
        <v>2113</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2233</v>
      </c>
    </row>
    <row r="736" spans="1:70" ht="13.8" x14ac:dyDescent="0.25">
      <c r="A736" s="91">
        <v>804</v>
      </c>
      <c r="B736" s="229" t="s">
        <v>2232</v>
      </c>
      <c r="C736" s="263" t="s">
        <v>2231</v>
      </c>
      <c r="D736" s="229" t="s">
        <v>2236</v>
      </c>
      <c r="E736" s="3" t="s">
        <v>2178</v>
      </c>
      <c r="F736" s="26" t="s">
        <v>102</v>
      </c>
      <c r="G736" s="26" t="s">
        <v>55</v>
      </c>
      <c r="H736" s="26" t="s">
        <v>65</v>
      </c>
      <c r="J736" s="22">
        <v>600</v>
      </c>
      <c r="L736" s="28" t="s">
        <v>57</v>
      </c>
      <c r="M736" s="22" t="s">
        <v>58</v>
      </c>
      <c r="N736" s="22">
        <v>0</v>
      </c>
      <c r="O736" s="22" t="s">
        <v>59</v>
      </c>
      <c r="P736" s="22" t="s">
        <v>1490</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2233</v>
      </c>
    </row>
    <row r="737" spans="1:70" ht="13.8" x14ac:dyDescent="0.25">
      <c r="A737" s="91">
        <v>805</v>
      </c>
      <c r="B737" s="229" t="s">
        <v>2232</v>
      </c>
      <c r="C737" s="263" t="s">
        <v>2231</v>
      </c>
      <c r="D737" s="229" t="s">
        <v>2237</v>
      </c>
      <c r="E737" s="3" t="s">
        <v>2178</v>
      </c>
      <c r="F737" s="26" t="s">
        <v>102</v>
      </c>
      <c r="G737" s="26" t="s">
        <v>55</v>
      </c>
      <c r="H737" s="26" t="s">
        <v>65</v>
      </c>
      <c r="I737" s="26" t="s">
        <v>2238</v>
      </c>
      <c r="J737" s="22">
        <v>600</v>
      </c>
      <c r="L737" s="28" t="s">
        <v>57</v>
      </c>
      <c r="M737" s="22" t="s">
        <v>58</v>
      </c>
      <c r="N737" s="22" t="s">
        <v>2239</v>
      </c>
      <c r="O737" s="22" t="s">
        <v>59</v>
      </c>
      <c r="P737" s="22" t="s">
        <v>1490</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2233</v>
      </c>
    </row>
    <row r="738" spans="1:70" x14ac:dyDescent="0.25">
      <c r="A738" s="253">
        <v>1001</v>
      </c>
      <c r="B738" s="229" t="s">
        <v>2084</v>
      </c>
      <c r="C738" s="259" t="s">
        <v>2085</v>
      </c>
      <c r="D738" s="229" t="s">
        <v>2251</v>
      </c>
      <c r="E738" s="3" t="s">
        <v>2030</v>
      </c>
      <c r="F738" s="26" t="s">
        <v>102</v>
      </c>
      <c r="G738" s="26" t="s">
        <v>55</v>
      </c>
      <c r="H738" s="26" t="s">
        <v>2246</v>
      </c>
      <c r="J738" s="22">
        <v>1</v>
      </c>
      <c r="L738" s="28" t="s">
        <v>57</v>
      </c>
      <c r="M738" s="22" t="s">
        <v>58</v>
      </c>
      <c r="N738" s="22">
        <v>96</v>
      </c>
      <c r="O738" s="22" t="s">
        <v>59</v>
      </c>
      <c r="P738" s="22" t="s">
        <v>2781</v>
      </c>
      <c r="R738" s="23" t="s">
        <v>2247</v>
      </c>
      <c r="V738" s="25" t="s">
        <v>613</v>
      </c>
      <c r="W738" s="65" t="s">
        <v>653</v>
      </c>
      <c r="X738" s="106">
        <v>4</v>
      </c>
      <c r="Y738" s="25" t="s">
        <v>2252</v>
      </c>
      <c r="Z738" s="83" t="s">
        <v>62</v>
      </c>
      <c r="AA738" s="6" t="s">
        <v>2253</v>
      </c>
      <c r="AD738" s="5" t="s">
        <v>1386</v>
      </c>
      <c r="AI738" s="5" t="s">
        <v>2248</v>
      </c>
      <c r="AJ738" s="5" t="s">
        <v>2249</v>
      </c>
      <c r="BQ738" s="6" t="s">
        <v>194</v>
      </c>
      <c r="BR738" s="5" t="s">
        <v>2250</v>
      </c>
    </row>
    <row r="739" spans="1:70" x14ac:dyDescent="0.25">
      <c r="A739" s="253">
        <v>1002</v>
      </c>
      <c r="B739" s="229" t="s">
        <v>2084</v>
      </c>
      <c r="C739" s="259" t="s">
        <v>2085</v>
      </c>
      <c r="D739" s="229" t="s">
        <v>2254</v>
      </c>
      <c r="E739" s="3" t="s">
        <v>2030</v>
      </c>
      <c r="F739" s="26" t="s">
        <v>102</v>
      </c>
      <c r="G739" s="26" t="s">
        <v>55</v>
      </c>
      <c r="H739" s="26" t="s">
        <v>2246</v>
      </c>
      <c r="J739" s="22">
        <v>1</v>
      </c>
      <c r="L739" s="28" t="s">
        <v>57</v>
      </c>
      <c r="M739" s="22" t="s">
        <v>58</v>
      </c>
      <c r="N739" s="22">
        <v>48</v>
      </c>
      <c r="O739" s="22" t="s">
        <v>59</v>
      </c>
      <c r="P739" s="22" t="s">
        <v>2782</v>
      </c>
      <c r="R739" s="23" t="s">
        <v>2247</v>
      </c>
      <c r="V739" s="25" t="s">
        <v>613</v>
      </c>
      <c r="W739" s="65" t="s">
        <v>653</v>
      </c>
      <c r="X739" s="106">
        <v>4</v>
      </c>
      <c r="Y739" s="25" t="s">
        <v>2252</v>
      </c>
      <c r="Z739" s="83" t="s">
        <v>62</v>
      </c>
      <c r="AA739" s="6" t="s">
        <v>2253</v>
      </c>
      <c r="AD739" s="5" t="s">
        <v>1386</v>
      </c>
      <c r="AI739" s="5" t="s">
        <v>2248</v>
      </c>
      <c r="AJ739" s="5" t="s">
        <v>2249</v>
      </c>
      <c r="BQ739" s="6" t="s">
        <v>194</v>
      </c>
      <c r="BR739" s="5" t="s">
        <v>2250</v>
      </c>
    </row>
    <row r="740" spans="1:70" x14ac:dyDescent="0.25">
      <c r="A740" s="253">
        <v>1004</v>
      </c>
      <c r="B740" s="229" t="s">
        <v>2022</v>
      </c>
      <c r="C740" s="259" t="s">
        <v>2023</v>
      </c>
      <c r="D740" s="229" t="s">
        <v>2943</v>
      </c>
      <c r="E740" s="3" t="s">
        <v>1951</v>
      </c>
      <c r="F740" s="26" t="s">
        <v>102</v>
      </c>
      <c r="G740" s="26" t="s">
        <v>55</v>
      </c>
      <c r="H740" s="26" t="s">
        <v>2255</v>
      </c>
      <c r="J740" s="22">
        <v>0.5</v>
      </c>
      <c r="L740" s="28" t="s">
        <v>57</v>
      </c>
      <c r="M740" s="22" t="s">
        <v>58</v>
      </c>
      <c r="N740" s="22">
        <v>113</v>
      </c>
      <c r="O740" s="22" t="s">
        <v>59</v>
      </c>
      <c r="P740" s="22" t="s">
        <v>78</v>
      </c>
      <c r="R740" s="23" t="s">
        <v>2256</v>
      </c>
      <c r="T740" s="23">
        <v>150</v>
      </c>
      <c r="V740" s="25" t="s">
        <v>613</v>
      </c>
      <c r="W740" s="65">
        <v>2</v>
      </c>
      <c r="X740" s="106" t="s">
        <v>415</v>
      </c>
      <c r="Y740" s="25" t="s">
        <v>2257</v>
      </c>
      <c r="Z740" s="83" t="s">
        <v>62</v>
      </c>
      <c r="AA740" s="6">
        <v>10</v>
      </c>
      <c r="AB740" s="6">
        <v>4</v>
      </c>
      <c r="AD740" s="5" t="s">
        <v>79</v>
      </c>
      <c r="AI740" s="5">
        <v>19</v>
      </c>
      <c r="AJ740" s="5">
        <v>25</v>
      </c>
      <c r="AL740" s="6" t="s">
        <v>80</v>
      </c>
      <c r="AQ740" s="6">
        <v>53</v>
      </c>
      <c r="AR740" s="6">
        <v>90</v>
      </c>
      <c r="BQ740" s="6" t="s">
        <v>353</v>
      </c>
      <c r="BR740" s="5" t="s">
        <v>2258</v>
      </c>
    </row>
    <row r="741" spans="1:70" x14ac:dyDescent="0.25">
      <c r="A741" s="253">
        <v>1005</v>
      </c>
      <c r="B741" s="229" t="s">
        <v>2022</v>
      </c>
      <c r="C741" s="259" t="s">
        <v>2023</v>
      </c>
      <c r="D741" s="229" t="s">
        <v>2944</v>
      </c>
      <c r="E741" s="3" t="s">
        <v>1951</v>
      </c>
      <c r="F741" s="26" t="s">
        <v>102</v>
      </c>
      <c r="G741" s="26" t="s">
        <v>75</v>
      </c>
      <c r="H741" s="26" t="s">
        <v>65</v>
      </c>
      <c r="J741" s="22">
        <v>0.5</v>
      </c>
      <c r="L741" s="28" t="s">
        <v>57</v>
      </c>
      <c r="M741" s="22" t="s">
        <v>58</v>
      </c>
      <c r="N741" s="22">
        <v>0</v>
      </c>
      <c r="O741" s="22" t="s">
        <v>59</v>
      </c>
      <c r="P741" s="22" t="s">
        <v>78</v>
      </c>
      <c r="R741" s="23" t="s">
        <v>2256</v>
      </c>
      <c r="T741" s="23">
        <v>150</v>
      </c>
      <c r="V741" s="25" t="s">
        <v>613</v>
      </c>
      <c r="W741" s="65">
        <v>2</v>
      </c>
      <c r="X741" s="106" t="s">
        <v>415</v>
      </c>
      <c r="Y741" s="25" t="s">
        <v>2257</v>
      </c>
      <c r="Z741" s="83" t="s">
        <v>62</v>
      </c>
      <c r="AA741" s="6">
        <v>1</v>
      </c>
      <c r="AB741" s="6">
        <v>0</v>
      </c>
      <c r="BQ741" s="6" t="s">
        <v>353</v>
      </c>
    </row>
    <row r="742" spans="1:70" x14ac:dyDescent="0.25">
      <c r="A742" s="253">
        <v>1006</v>
      </c>
      <c r="B742" s="229" t="s">
        <v>2022</v>
      </c>
      <c r="C742" s="259" t="s">
        <v>2023</v>
      </c>
      <c r="D742" s="229" t="s">
        <v>2945</v>
      </c>
      <c r="E742" s="3" t="s">
        <v>1951</v>
      </c>
      <c r="F742" s="26" t="s">
        <v>102</v>
      </c>
      <c r="G742" s="26" t="s">
        <v>75</v>
      </c>
      <c r="H742" s="26" t="s">
        <v>65</v>
      </c>
      <c r="J742" s="22">
        <v>0.5</v>
      </c>
      <c r="L742" s="28" t="s">
        <v>57</v>
      </c>
      <c r="M742" s="22" t="s">
        <v>58</v>
      </c>
      <c r="N742" s="22">
        <v>0</v>
      </c>
      <c r="O742" s="22" t="s">
        <v>59</v>
      </c>
      <c r="P742" s="22" t="s">
        <v>78</v>
      </c>
      <c r="R742" s="23" t="s">
        <v>2256</v>
      </c>
      <c r="T742" s="23">
        <v>150</v>
      </c>
      <c r="V742" s="25" t="s">
        <v>613</v>
      </c>
      <c r="W742" s="65">
        <v>2</v>
      </c>
      <c r="X742" s="106" t="s">
        <v>415</v>
      </c>
      <c r="Y742" s="25" t="s">
        <v>2257</v>
      </c>
      <c r="Z742" s="83" t="s">
        <v>62</v>
      </c>
      <c r="AA742" s="6">
        <v>1</v>
      </c>
      <c r="AB742" s="6">
        <v>1</v>
      </c>
      <c r="BQ742" s="6" t="s">
        <v>353</v>
      </c>
    </row>
    <row r="743" spans="1:70" x14ac:dyDescent="0.25">
      <c r="A743" s="253">
        <v>1007</v>
      </c>
      <c r="B743" s="229" t="s">
        <v>2022</v>
      </c>
      <c r="C743" s="259" t="s">
        <v>2023</v>
      </c>
      <c r="D743" s="229" t="s">
        <v>2946</v>
      </c>
      <c r="E743" s="3" t="s">
        <v>1951</v>
      </c>
      <c r="F743" s="26" t="s">
        <v>102</v>
      </c>
      <c r="G743" s="26" t="s">
        <v>75</v>
      </c>
      <c r="H743" s="26" t="s">
        <v>65</v>
      </c>
      <c r="J743" s="22">
        <v>0.5</v>
      </c>
      <c r="L743" s="28" t="s">
        <v>57</v>
      </c>
      <c r="M743" s="22" t="s">
        <v>58</v>
      </c>
      <c r="N743" s="22">
        <v>0</v>
      </c>
      <c r="O743" s="22" t="s">
        <v>59</v>
      </c>
      <c r="P743" s="22" t="s">
        <v>78</v>
      </c>
      <c r="R743" s="23" t="s">
        <v>2256</v>
      </c>
      <c r="T743" s="23">
        <v>150</v>
      </c>
      <c r="V743" s="25" t="s">
        <v>613</v>
      </c>
      <c r="W743" s="65">
        <v>2</v>
      </c>
      <c r="X743" s="106" t="s">
        <v>415</v>
      </c>
      <c r="Y743" s="25" t="s">
        <v>2257</v>
      </c>
      <c r="Z743" s="83" t="s">
        <v>62</v>
      </c>
      <c r="AA743" s="6">
        <v>1</v>
      </c>
      <c r="AB743" s="6">
        <v>1</v>
      </c>
      <c r="BQ743" s="6" t="s">
        <v>353</v>
      </c>
    </row>
    <row r="744" spans="1:70" x14ac:dyDescent="0.25">
      <c r="A744" s="253">
        <v>1008</v>
      </c>
      <c r="B744" s="229" t="s">
        <v>2022</v>
      </c>
      <c r="C744" s="259" t="s">
        <v>2023</v>
      </c>
      <c r="D744" s="229" t="s">
        <v>2947</v>
      </c>
      <c r="E744" s="3" t="s">
        <v>1951</v>
      </c>
      <c r="F744" s="26" t="s">
        <v>102</v>
      </c>
      <c r="G744" s="26" t="s">
        <v>75</v>
      </c>
      <c r="H744" s="26" t="s">
        <v>65</v>
      </c>
      <c r="J744" s="22">
        <v>0.5</v>
      </c>
      <c r="L744" s="28" t="s">
        <v>57</v>
      </c>
      <c r="M744" s="22" t="s">
        <v>58</v>
      </c>
      <c r="N744" s="22">
        <v>0</v>
      </c>
      <c r="O744" s="22" t="s">
        <v>59</v>
      </c>
      <c r="P744" s="22" t="s">
        <v>78</v>
      </c>
      <c r="R744" s="23" t="s">
        <v>2256</v>
      </c>
      <c r="T744" s="23">
        <v>150</v>
      </c>
      <c r="V744" s="25" t="s">
        <v>613</v>
      </c>
      <c r="W744" s="65">
        <v>2</v>
      </c>
      <c r="X744" s="106" t="s">
        <v>415</v>
      </c>
      <c r="Y744" s="25" t="s">
        <v>2257</v>
      </c>
      <c r="Z744" s="83" t="s">
        <v>62</v>
      </c>
      <c r="AA744" s="6">
        <v>1</v>
      </c>
      <c r="AB744" s="6">
        <v>0</v>
      </c>
      <c r="BQ744" s="6" t="s">
        <v>353</v>
      </c>
    </row>
    <row r="745" spans="1:70" x14ac:dyDescent="0.25">
      <c r="A745" s="253">
        <v>1009</v>
      </c>
      <c r="B745" s="229" t="s">
        <v>2022</v>
      </c>
      <c r="C745" s="259" t="s">
        <v>2023</v>
      </c>
      <c r="D745" s="229" t="s">
        <v>2948</v>
      </c>
      <c r="E745" s="3" t="s">
        <v>1951</v>
      </c>
      <c r="F745" s="26" t="s">
        <v>102</v>
      </c>
      <c r="G745" s="26" t="s">
        <v>75</v>
      </c>
      <c r="H745" s="26" t="s">
        <v>65</v>
      </c>
      <c r="J745" s="22">
        <v>0.5</v>
      </c>
      <c r="L745" s="28" t="s">
        <v>57</v>
      </c>
      <c r="M745" s="176" t="s">
        <v>58</v>
      </c>
      <c r="N745" s="22">
        <v>0</v>
      </c>
      <c r="O745" s="22" t="s">
        <v>59</v>
      </c>
      <c r="P745" s="22" t="s">
        <v>78</v>
      </c>
      <c r="R745" s="177" t="s">
        <v>2256</v>
      </c>
      <c r="T745" s="23">
        <v>150</v>
      </c>
      <c r="V745" s="165" t="s">
        <v>613</v>
      </c>
      <c r="W745" s="65">
        <v>2</v>
      </c>
      <c r="X745" s="106" t="s">
        <v>415</v>
      </c>
      <c r="Y745" s="25" t="s">
        <v>2257</v>
      </c>
      <c r="Z745" s="83" t="s">
        <v>62</v>
      </c>
      <c r="AA745" s="6">
        <v>1</v>
      </c>
      <c r="AB745" s="6">
        <v>0</v>
      </c>
      <c r="BQ745" s="6" t="s">
        <v>353</v>
      </c>
    </row>
    <row r="746" spans="1:70" x14ac:dyDescent="0.25">
      <c r="A746" s="253">
        <v>1010</v>
      </c>
      <c r="B746" s="229" t="s">
        <v>2022</v>
      </c>
      <c r="C746" s="259" t="s">
        <v>2023</v>
      </c>
      <c r="D746" s="229" t="s">
        <v>2949</v>
      </c>
      <c r="E746" s="3" t="s">
        <v>1951</v>
      </c>
      <c r="F746" s="26" t="s">
        <v>102</v>
      </c>
      <c r="G746" s="26" t="s">
        <v>75</v>
      </c>
      <c r="H746" s="179" t="s">
        <v>65</v>
      </c>
      <c r="J746" s="22">
        <v>0.5</v>
      </c>
      <c r="L746" s="28" t="s">
        <v>57</v>
      </c>
      <c r="M746" s="176" t="s">
        <v>58</v>
      </c>
      <c r="N746" s="22">
        <v>0</v>
      </c>
      <c r="O746" s="22" t="s">
        <v>59</v>
      </c>
      <c r="P746" s="22" t="s">
        <v>78</v>
      </c>
      <c r="R746" s="177" t="s">
        <v>2256</v>
      </c>
      <c r="T746" s="23">
        <v>150</v>
      </c>
      <c r="V746" s="165" t="s">
        <v>613</v>
      </c>
      <c r="W746" s="65">
        <v>2</v>
      </c>
      <c r="X746" s="106" t="s">
        <v>415</v>
      </c>
      <c r="Y746" s="25" t="s">
        <v>2257</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5">
      <c r="A747" s="253">
        <v>1011</v>
      </c>
      <c r="B747" s="229" t="s">
        <v>2022</v>
      </c>
      <c r="C747" s="259" t="s">
        <v>2023</v>
      </c>
      <c r="D747" s="229" t="s">
        <v>2950</v>
      </c>
      <c r="E747" s="3" t="s">
        <v>1951</v>
      </c>
      <c r="F747" s="26" t="s">
        <v>102</v>
      </c>
      <c r="G747" s="26" t="s">
        <v>75</v>
      </c>
      <c r="H747" s="26" t="s">
        <v>65</v>
      </c>
      <c r="J747" s="22">
        <v>0.5</v>
      </c>
      <c r="L747" s="28" t="s">
        <v>57</v>
      </c>
      <c r="M747" s="22" t="s">
        <v>58</v>
      </c>
      <c r="N747" s="22">
        <v>0</v>
      </c>
      <c r="O747" s="22" t="s">
        <v>59</v>
      </c>
      <c r="P747" s="22" t="s">
        <v>78</v>
      </c>
      <c r="R747" s="23" t="s">
        <v>2256</v>
      </c>
      <c r="T747" s="23">
        <v>150</v>
      </c>
      <c r="V747" s="25" t="s">
        <v>613</v>
      </c>
      <c r="W747" s="65">
        <v>2</v>
      </c>
      <c r="X747" s="106" t="s">
        <v>415</v>
      </c>
      <c r="Y747" s="25" t="s">
        <v>2257</v>
      </c>
      <c r="Z747" s="83" t="s">
        <v>62</v>
      </c>
      <c r="AA747" s="6">
        <v>1</v>
      </c>
      <c r="AB747" s="6">
        <v>1</v>
      </c>
      <c r="AE747" s="163"/>
      <c r="AG747" s="163"/>
      <c r="AH747" s="163"/>
      <c r="AM747" s="164"/>
      <c r="AO747" s="164"/>
      <c r="AP747" s="164"/>
      <c r="BQ747" s="6" t="s">
        <v>353</v>
      </c>
    </row>
    <row r="748" spans="1:70" x14ac:dyDescent="0.25">
      <c r="A748" s="253">
        <v>1012</v>
      </c>
      <c r="B748" s="229" t="s">
        <v>2022</v>
      </c>
      <c r="C748" s="259" t="s">
        <v>2023</v>
      </c>
      <c r="D748" s="229" t="s">
        <v>2951</v>
      </c>
      <c r="E748" s="123" t="s">
        <v>1951</v>
      </c>
      <c r="F748" s="179" t="s">
        <v>102</v>
      </c>
      <c r="G748" s="26" t="s">
        <v>75</v>
      </c>
      <c r="H748" s="179" t="s">
        <v>65</v>
      </c>
      <c r="I748" s="179"/>
      <c r="J748" s="22">
        <v>0.5</v>
      </c>
      <c r="L748" s="180" t="s">
        <v>57</v>
      </c>
      <c r="M748" s="22" t="s">
        <v>58</v>
      </c>
      <c r="N748" s="22">
        <v>0</v>
      </c>
      <c r="O748" s="22" t="s">
        <v>59</v>
      </c>
      <c r="P748" s="22" t="s">
        <v>78</v>
      </c>
      <c r="R748" s="23" t="s">
        <v>2256</v>
      </c>
      <c r="T748" s="23">
        <v>150</v>
      </c>
      <c r="V748" s="25" t="s">
        <v>613</v>
      </c>
      <c r="W748" s="65">
        <v>2</v>
      </c>
      <c r="X748" s="106" t="s">
        <v>415</v>
      </c>
      <c r="Y748" s="25" t="s">
        <v>2257</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2259</v>
      </c>
    </row>
    <row r="749" spans="1:70" x14ac:dyDescent="0.25">
      <c r="A749" s="253">
        <v>1013</v>
      </c>
      <c r="B749" s="229" t="s">
        <v>2022</v>
      </c>
      <c r="C749" s="259" t="s">
        <v>2023</v>
      </c>
      <c r="D749" s="229" t="s">
        <v>2952</v>
      </c>
      <c r="E749" s="123" t="s">
        <v>1951</v>
      </c>
      <c r="F749" s="179" t="s">
        <v>102</v>
      </c>
      <c r="G749" s="26" t="s">
        <v>75</v>
      </c>
      <c r="H749" s="179" t="s">
        <v>65</v>
      </c>
      <c r="I749" s="179"/>
      <c r="J749" s="22">
        <v>0.5</v>
      </c>
      <c r="L749" s="180" t="s">
        <v>57</v>
      </c>
      <c r="M749" s="22" t="s">
        <v>58</v>
      </c>
      <c r="N749" s="22">
        <v>0</v>
      </c>
      <c r="O749" s="22" t="s">
        <v>59</v>
      </c>
      <c r="P749" s="22" t="s">
        <v>78</v>
      </c>
      <c r="R749" s="23" t="s">
        <v>2256</v>
      </c>
      <c r="T749" s="23">
        <v>150</v>
      </c>
      <c r="V749" s="25" t="s">
        <v>613</v>
      </c>
      <c r="W749" s="65">
        <v>2</v>
      </c>
      <c r="X749" s="106" t="s">
        <v>415</v>
      </c>
      <c r="Y749" s="25" t="s">
        <v>2257</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5">
      <c r="A750" s="253">
        <v>1014</v>
      </c>
      <c r="B750" s="229" t="s">
        <v>2022</v>
      </c>
      <c r="C750" s="259" t="s">
        <v>2023</v>
      </c>
      <c r="D750" s="229" t="s">
        <v>2953</v>
      </c>
      <c r="E750" s="123" t="s">
        <v>1951</v>
      </c>
      <c r="F750" s="179" t="s">
        <v>102</v>
      </c>
      <c r="G750" s="179" t="s">
        <v>75</v>
      </c>
      <c r="H750" s="179" t="s">
        <v>65</v>
      </c>
      <c r="I750" s="179"/>
      <c r="J750" s="176">
        <v>0.5</v>
      </c>
      <c r="K750" s="180"/>
      <c r="L750" s="180" t="s">
        <v>57</v>
      </c>
      <c r="M750" s="176" t="s">
        <v>58</v>
      </c>
      <c r="N750" s="176">
        <v>0</v>
      </c>
      <c r="O750" s="176" t="s">
        <v>59</v>
      </c>
      <c r="P750" s="176" t="s">
        <v>78</v>
      </c>
      <c r="Q750" s="177"/>
      <c r="R750" s="177" t="s">
        <v>2256</v>
      </c>
      <c r="S750" s="178"/>
      <c r="T750" s="177">
        <v>150</v>
      </c>
      <c r="U750" s="177"/>
      <c r="V750" s="165" t="s">
        <v>613</v>
      </c>
      <c r="W750" s="166">
        <v>2</v>
      </c>
      <c r="X750" s="106" t="s">
        <v>415</v>
      </c>
      <c r="Y750" s="165" t="s">
        <v>2257</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5">
      <c r="A751" s="253">
        <v>1015</v>
      </c>
      <c r="B751" s="229" t="s">
        <v>2022</v>
      </c>
      <c r="C751" s="259" t="s">
        <v>2023</v>
      </c>
      <c r="D751" s="229" t="s">
        <v>2954</v>
      </c>
      <c r="E751" s="3" t="s">
        <v>1951</v>
      </c>
      <c r="F751" s="26" t="s">
        <v>102</v>
      </c>
      <c r="G751" s="26" t="s">
        <v>75</v>
      </c>
      <c r="H751" s="26" t="s">
        <v>65</v>
      </c>
      <c r="J751" s="22">
        <v>0.5</v>
      </c>
      <c r="L751" s="28" t="s">
        <v>57</v>
      </c>
      <c r="M751" s="22" t="s">
        <v>58</v>
      </c>
      <c r="N751" s="22">
        <v>113</v>
      </c>
      <c r="O751" s="22" t="s">
        <v>59</v>
      </c>
      <c r="P751" s="22" t="s">
        <v>78</v>
      </c>
      <c r="R751" s="23" t="s">
        <v>2256</v>
      </c>
      <c r="T751" s="23">
        <v>150</v>
      </c>
      <c r="V751" s="25" t="s">
        <v>613</v>
      </c>
      <c r="W751" s="65">
        <v>2</v>
      </c>
      <c r="X751" s="106" t="s">
        <v>415</v>
      </c>
      <c r="Y751" s="25" t="s">
        <v>2257</v>
      </c>
      <c r="Z751" s="83" t="s">
        <v>62</v>
      </c>
      <c r="AA751" s="6">
        <v>1</v>
      </c>
      <c r="AB751" s="6">
        <v>0</v>
      </c>
      <c r="BB751" s="164"/>
      <c r="BQ751" s="6" t="s">
        <v>353</v>
      </c>
    </row>
    <row r="752" spans="1:70" x14ac:dyDescent="0.25">
      <c r="A752" s="253">
        <v>1016</v>
      </c>
      <c r="B752" s="229" t="s">
        <v>2022</v>
      </c>
      <c r="C752" s="259" t="s">
        <v>2023</v>
      </c>
      <c r="D752" s="229" t="s">
        <v>2955</v>
      </c>
      <c r="E752" s="3" t="s">
        <v>1951</v>
      </c>
      <c r="F752" s="26" t="s">
        <v>102</v>
      </c>
      <c r="G752" s="26" t="s">
        <v>75</v>
      </c>
      <c r="H752" s="179" t="s">
        <v>65</v>
      </c>
      <c r="J752" s="22">
        <v>0.5</v>
      </c>
      <c r="L752" s="180" t="s">
        <v>57</v>
      </c>
      <c r="M752" s="176" t="s">
        <v>58</v>
      </c>
      <c r="N752" s="176">
        <v>113</v>
      </c>
      <c r="O752" s="176" t="s">
        <v>59</v>
      </c>
      <c r="P752" s="176" t="s">
        <v>78</v>
      </c>
      <c r="Q752" s="177"/>
      <c r="R752" s="177" t="s">
        <v>2256</v>
      </c>
      <c r="S752" s="178"/>
      <c r="T752" s="177">
        <v>150</v>
      </c>
      <c r="U752" s="177"/>
      <c r="V752" s="165" t="s">
        <v>613</v>
      </c>
      <c r="W752" s="166">
        <v>2</v>
      </c>
      <c r="X752" s="106" t="s">
        <v>415</v>
      </c>
      <c r="Y752" s="165" t="s">
        <v>2257</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5">
      <c r="A753" s="253">
        <v>1017</v>
      </c>
      <c r="B753" s="229" t="s">
        <v>2022</v>
      </c>
      <c r="C753" s="259" t="s">
        <v>2023</v>
      </c>
      <c r="D753" s="229" t="s">
        <v>2956</v>
      </c>
      <c r="E753" s="3" t="s">
        <v>1951</v>
      </c>
      <c r="F753" s="26" t="s">
        <v>102</v>
      </c>
      <c r="G753" s="26" t="s">
        <v>75</v>
      </c>
      <c r="H753" s="179" t="s">
        <v>65</v>
      </c>
      <c r="J753" s="22">
        <v>0.5</v>
      </c>
      <c r="L753" s="180" t="s">
        <v>57</v>
      </c>
      <c r="M753" s="176" t="s">
        <v>58</v>
      </c>
      <c r="N753" s="176">
        <v>113</v>
      </c>
      <c r="O753" s="176" t="s">
        <v>59</v>
      </c>
      <c r="P753" s="176" t="s">
        <v>78</v>
      </c>
      <c r="Q753" s="177"/>
      <c r="R753" s="177" t="s">
        <v>2256</v>
      </c>
      <c r="S753" s="178"/>
      <c r="T753" s="177">
        <v>150</v>
      </c>
      <c r="U753" s="177"/>
      <c r="V753" s="165" t="s">
        <v>613</v>
      </c>
      <c r="W753" s="166">
        <v>2</v>
      </c>
      <c r="X753" s="106" t="s">
        <v>415</v>
      </c>
      <c r="Y753" s="165" t="s">
        <v>2257</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5">
      <c r="A754" s="253">
        <v>1018</v>
      </c>
      <c r="B754" s="229" t="s">
        <v>2022</v>
      </c>
      <c r="C754" s="259" t="s">
        <v>2023</v>
      </c>
      <c r="D754" s="229" t="s">
        <v>2957</v>
      </c>
      <c r="E754" s="3" t="s">
        <v>1951</v>
      </c>
      <c r="F754" s="26" t="s">
        <v>102</v>
      </c>
      <c r="G754" s="26" t="s">
        <v>75</v>
      </c>
      <c r="H754" s="26" t="s">
        <v>65</v>
      </c>
      <c r="J754" s="22">
        <v>0.5</v>
      </c>
      <c r="K754" s="180"/>
      <c r="L754" s="180" t="s">
        <v>57</v>
      </c>
      <c r="M754" s="22" t="s">
        <v>58</v>
      </c>
      <c r="N754" s="22">
        <v>113</v>
      </c>
      <c r="O754" s="22" t="s">
        <v>59</v>
      </c>
      <c r="P754" s="22" t="s">
        <v>78</v>
      </c>
      <c r="R754" s="23" t="s">
        <v>2256</v>
      </c>
      <c r="T754" s="23">
        <v>150</v>
      </c>
      <c r="V754" s="25" t="s">
        <v>613</v>
      </c>
      <c r="W754" s="65">
        <v>2</v>
      </c>
      <c r="X754" s="106" t="s">
        <v>415</v>
      </c>
      <c r="Y754" s="25" t="s">
        <v>2257</v>
      </c>
      <c r="Z754" s="83" t="s">
        <v>62</v>
      </c>
      <c r="AA754" s="6">
        <v>1</v>
      </c>
      <c r="AB754" s="6">
        <v>0</v>
      </c>
      <c r="AM754" s="164"/>
      <c r="BB754" s="164"/>
      <c r="BC754" s="164"/>
      <c r="BQ754" s="6" t="s">
        <v>353</v>
      </c>
    </row>
    <row r="755" spans="1:70" x14ac:dyDescent="0.25">
      <c r="A755" s="253">
        <v>1019</v>
      </c>
      <c r="B755" s="229" t="s">
        <v>2022</v>
      </c>
      <c r="C755" s="259" t="s">
        <v>2023</v>
      </c>
      <c r="D755" s="229" t="s">
        <v>2958</v>
      </c>
      <c r="E755" s="3" t="s">
        <v>1951</v>
      </c>
      <c r="F755" s="26" t="s">
        <v>102</v>
      </c>
      <c r="G755" s="26" t="s">
        <v>75</v>
      </c>
      <c r="H755" s="26" t="s">
        <v>65</v>
      </c>
      <c r="J755" s="22">
        <v>0.5</v>
      </c>
      <c r="K755" s="180"/>
      <c r="L755" s="180" t="s">
        <v>57</v>
      </c>
      <c r="M755" s="176" t="s">
        <v>58</v>
      </c>
      <c r="N755" s="22">
        <v>113</v>
      </c>
      <c r="O755" s="22" t="s">
        <v>59</v>
      </c>
      <c r="P755" s="22" t="s">
        <v>78</v>
      </c>
      <c r="R755" s="23" t="s">
        <v>2256</v>
      </c>
      <c r="T755" s="23">
        <v>150</v>
      </c>
      <c r="V755" s="25" t="s">
        <v>613</v>
      </c>
      <c r="W755" s="65">
        <v>2</v>
      </c>
      <c r="X755" s="106" t="s">
        <v>415</v>
      </c>
      <c r="Y755" s="25" t="s">
        <v>2257</v>
      </c>
      <c r="Z755" s="83" t="s">
        <v>62</v>
      </c>
      <c r="AA755" s="6">
        <v>1</v>
      </c>
      <c r="AB755" s="6">
        <v>0</v>
      </c>
      <c r="AE755" s="163"/>
      <c r="AM755" s="164"/>
      <c r="AU755" s="163"/>
      <c r="BB755" s="164"/>
      <c r="BQ755" s="6" t="s">
        <v>353</v>
      </c>
    </row>
    <row r="756" spans="1:70" x14ac:dyDescent="0.25">
      <c r="A756" s="253">
        <v>1020</v>
      </c>
      <c r="B756" s="229" t="s">
        <v>2022</v>
      </c>
      <c r="C756" s="259" t="s">
        <v>2023</v>
      </c>
      <c r="D756" s="229" t="s">
        <v>2959</v>
      </c>
      <c r="E756" s="3" t="s">
        <v>1951</v>
      </c>
      <c r="F756" s="26" t="s">
        <v>102</v>
      </c>
      <c r="G756" s="26" t="s">
        <v>75</v>
      </c>
      <c r="H756" s="26" t="s">
        <v>65</v>
      </c>
      <c r="J756" s="22">
        <v>0.5</v>
      </c>
      <c r="K756" s="180"/>
      <c r="L756" s="180" t="s">
        <v>57</v>
      </c>
      <c r="M756" s="176" t="s">
        <v>58</v>
      </c>
      <c r="N756" s="22">
        <v>113</v>
      </c>
      <c r="O756" s="22" t="s">
        <v>59</v>
      </c>
      <c r="P756" s="22" t="s">
        <v>78</v>
      </c>
      <c r="R756" s="23" t="s">
        <v>2256</v>
      </c>
      <c r="T756" s="23">
        <v>150</v>
      </c>
      <c r="V756" s="25" t="s">
        <v>613</v>
      </c>
      <c r="W756" s="65">
        <v>2</v>
      </c>
      <c r="X756" s="106" t="s">
        <v>415</v>
      </c>
      <c r="Y756" s="25" t="s">
        <v>2257</v>
      </c>
      <c r="Z756" s="83" t="s">
        <v>62</v>
      </c>
      <c r="AA756" s="6">
        <v>1</v>
      </c>
      <c r="AB756" s="6">
        <v>0</v>
      </c>
      <c r="AM756" s="164"/>
      <c r="BQ756" s="6" t="s">
        <v>353</v>
      </c>
      <c r="BR756" s="163"/>
    </row>
    <row r="757" spans="1:70" x14ac:dyDescent="0.25">
      <c r="A757" s="253">
        <v>1021</v>
      </c>
      <c r="B757" s="229" t="s">
        <v>2022</v>
      </c>
      <c r="C757" s="259" t="s">
        <v>2023</v>
      </c>
      <c r="D757" s="229" t="s">
        <v>2960</v>
      </c>
      <c r="E757" s="3" t="s">
        <v>1951</v>
      </c>
      <c r="F757" s="179" t="s">
        <v>102</v>
      </c>
      <c r="G757" s="179" t="s">
        <v>75</v>
      </c>
      <c r="H757" s="179" t="s">
        <v>65</v>
      </c>
      <c r="I757" s="179"/>
      <c r="J757" s="22">
        <v>0.5</v>
      </c>
      <c r="K757" s="180"/>
      <c r="L757" s="180" t="s">
        <v>57</v>
      </c>
      <c r="M757" s="176" t="s">
        <v>58</v>
      </c>
      <c r="N757" s="22">
        <v>113</v>
      </c>
      <c r="O757" s="22" t="s">
        <v>59</v>
      </c>
      <c r="P757" s="22" t="s">
        <v>78</v>
      </c>
      <c r="R757" s="23" t="s">
        <v>2256</v>
      </c>
      <c r="T757" s="23">
        <v>150</v>
      </c>
      <c r="V757" s="165" t="s">
        <v>613</v>
      </c>
      <c r="W757" s="166">
        <v>2</v>
      </c>
      <c r="X757" s="106" t="s">
        <v>415</v>
      </c>
      <c r="Y757" s="25" t="s">
        <v>2257</v>
      </c>
      <c r="Z757" s="83" t="s">
        <v>62</v>
      </c>
      <c r="AA757" s="6">
        <v>1</v>
      </c>
      <c r="AB757" s="6">
        <v>1</v>
      </c>
      <c r="AC757" s="163"/>
      <c r="AD757" s="163"/>
      <c r="AE757" s="163"/>
      <c r="AF757" s="163"/>
      <c r="AG757" s="163"/>
      <c r="AH757" s="163"/>
      <c r="AI757" s="163"/>
      <c r="AJ757" s="163"/>
      <c r="AM757" s="164"/>
      <c r="BQ757" s="6" t="s">
        <v>353</v>
      </c>
      <c r="BR757" s="163"/>
    </row>
    <row r="758" spans="1:70" x14ac:dyDescent="0.25">
      <c r="A758" s="253">
        <v>1022</v>
      </c>
      <c r="B758" s="229" t="s">
        <v>2022</v>
      </c>
      <c r="C758" s="259" t="s">
        <v>2023</v>
      </c>
      <c r="D758" s="229" t="s">
        <v>2961</v>
      </c>
      <c r="E758" s="3" t="s">
        <v>1951</v>
      </c>
      <c r="F758" s="179" t="s">
        <v>102</v>
      </c>
      <c r="G758" s="179" t="s">
        <v>75</v>
      </c>
      <c r="H758" s="179" t="s">
        <v>65</v>
      </c>
      <c r="I758" s="179"/>
      <c r="J758" s="22">
        <v>0.5</v>
      </c>
      <c r="L758" s="180" t="s">
        <v>57</v>
      </c>
      <c r="M758" s="176" t="s">
        <v>58</v>
      </c>
      <c r="N758" s="22">
        <v>113</v>
      </c>
      <c r="O758" s="22" t="s">
        <v>59</v>
      </c>
      <c r="P758" s="22" t="s">
        <v>78</v>
      </c>
      <c r="R758" s="23" t="s">
        <v>2256</v>
      </c>
      <c r="T758" s="23">
        <v>150</v>
      </c>
      <c r="V758" s="165" t="s">
        <v>613</v>
      </c>
      <c r="W758" s="166">
        <v>2</v>
      </c>
      <c r="X758" s="106" t="s">
        <v>415</v>
      </c>
      <c r="Y758" s="25" t="s">
        <v>2257</v>
      </c>
      <c r="Z758" s="83" t="s">
        <v>62</v>
      </c>
      <c r="AA758" s="6">
        <v>1</v>
      </c>
      <c r="AB758" s="6">
        <v>1</v>
      </c>
      <c r="AC758" s="163"/>
      <c r="AD758" s="163"/>
      <c r="AE758" s="163"/>
      <c r="AF758" s="163"/>
      <c r="AG758" s="163"/>
      <c r="AH758" s="163"/>
      <c r="AI758" s="163"/>
      <c r="AJ758" s="163"/>
      <c r="BQ758" s="6" t="s">
        <v>353</v>
      </c>
      <c r="BR758" s="163" t="s">
        <v>2259</v>
      </c>
    </row>
    <row r="759" spans="1:70" x14ac:dyDescent="0.25">
      <c r="A759" s="253">
        <v>1023</v>
      </c>
      <c r="B759" s="229" t="s">
        <v>2022</v>
      </c>
      <c r="C759" s="259" t="s">
        <v>2023</v>
      </c>
      <c r="D759" s="229" t="s">
        <v>2962</v>
      </c>
      <c r="E759" s="3" t="s">
        <v>1951</v>
      </c>
      <c r="F759" s="179" t="s">
        <v>102</v>
      </c>
      <c r="G759" s="179" t="s">
        <v>75</v>
      </c>
      <c r="H759" s="179" t="s">
        <v>65</v>
      </c>
      <c r="I759" s="179"/>
      <c r="J759" s="22">
        <v>0.5</v>
      </c>
      <c r="L759" s="180" t="s">
        <v>57</v>
      </c>
      <c r="M759" s="176" t="s">
        <v>58</v>
      </c>
      <c r="N759" s="22">
        <v>113</v>
      </c>
      <c r="O759" s="22" t="s">
        <v>59</v>
      </c>
      <c r="P759" s="22" t="s">
        <v>78</v>
      </c>
      <c r="R759" s="23" t="s">
        <v>2256</v>
      </c>
      <c r="T759" s="23">
        <v>150</v>
      </c>
      <c r="V759" s="165" t="s">
        <v>613</v>
      </c>
      <c r="W759" s="166">
        <v>2</v>
      </c>
      <c r="X759" s="106" t="s">
        <v>415</v>
      </c>
      <c r="Y759" s="25" t="s">
        <v>2257</v>
      </c>
      <c r="Z759" s="83" t="s">
        <v>62</v>
      </c>
      <c r="AA759" s="6">
        <v>1</v>
      </c>
      <c r="AB759" s="6">
        <v>0</v>
      </c>
      <c r="AC759" s="163"/>
      <c r="AD759" s="163"/>
      <c r="AE759" s="163"/>
      <c r="AF759" s="163"/>
      <c r="AG759" s="163"/>
      <c r="AH759" s="163"/>
      <c r="AI759" s="163"/>
      <c r="AJ759" s="163"/>
      <c r="BQ759" s="6" t="s">
        <v>353</v>
      </c>
      <c r="BR759" s="163"/>
    </row>
    <row r="760" spans="1:70" x14ac:dyDescent="0.25">
      <c r="A760" s="253">
        <v>1024</v>
      </c>
      <c r="B760" s="229" t="s">
        <v>2022</v>
      </c>
      <c r="C760" s="259" t="s">
        <v>2023</v>
      </c>
      <c r="D760" s="229" t="s">
        <v>2963</v>
      </c>
      <c r="E760" s="3" t="s">
        <v>1951</v>
      </c>
      <c r="F760" s="26" t="s">
        <v>102</v>
      </c>
      <c r="G760" s="26" t="s">
        <v>75</v>
      </c>
      <c r="H760" s="26" t="s">
        <v>65</v>
      </c>
      <c r="J760" s="22">
        <v>0.5</v>
      </c>
      <c r="L760" s="28" t="s">
        <v>57</v>
      </c>
      <c r="M760" s="176" t="s">
        <v>58</v>
      </c>
      <c r="N760" s="22">
        <v>113</v>
      </c>
      <c r="O760" s="22" t="s">
        <v>59</v>
      </c>
      <c r="P760" s="22" t="s">
        <v>78</v>
      </c>
      <c r="R760" s="23" t="s">
        <v>2256</v>
      </c>
      <c r="T760" s="23">
        <v>150</v>
      </c>
      <c r="V760" s="25" t="s">
        <v>613</v>
      </c>
      <c r="W760" s="65">
        <v>2</v>
      </c>
      <c r="X760" s="106" t="s">
        <v>415</v>
      </c>
      <c r="Y760" s="25" t="s">
        <v>2257</v>
      </c>
      <c r="Z760" s="83" t="s">
        <v>62</v>
      </c>
      <c r="AA760" s="6">
        <v>1</v>
      </c>
      <c r="AB760" s="6">
        <v>0</v>
      </c>
      <c r="BQ760" s="6" t="s">
        <v>353</v>
      </c>
    </row>
    <row r="761" spans="1:70" x14ac:dyDescent="0.25">
      <c r="A761" s="253">
        <v>1025</v>
      </c>
      <c r="B761" s="229" t="s">
        <v>2260</v>
      </c>
      <c r="C761" s="259" t="s">
        <v>2261</v>
      </c>
      <c r="D761" s="229" t="s">
        <v>2262</v>
      </c>
      <c r="E761" s="3" t="s">
        <v>2030</v>
      </c>
      <c r="F761" s="26" t="s">
        <v>102</v>
      </c>
      <c r="G761" s="26" t="s">
        <v>55</v>
      </c>
      <c r="H761" s="179" t="s">
        <v>2263</v>
      </c>
      <c r="J761" s="22">
        <v>0.8</v>
      </c>
      <c r="L761" s="28" t="s">
        <v>57</v>
      </c>
      <c r="M761" s="176" t="s">
        <v>58</v>
      </c>
      <c r="N761" s="22">
        <v>0</v>
      </c>
      <c r="O761" s="22" t="s">
        <v>59</v>
      </c>
      <c r="P761" s="22" t="s">
        <v>78</v>
      </c>
      <c r="R761" s="23" t="s">
        <v>2791</v>
      </c>
      <c r="U761" s="23" t="s">
        <v>2265</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2266</v>
      </c>
    </row>
    <row r="762" spans="1:70" x14ac:dyDescent="0.25">
      <c r="A762" s="253">
        <v>1026</v>
      </c>
      <c r="B762" s="229" t="s">
        <v>2260</v>
      </c>
      <c r="C762" s="259" t="s">
        <v>2261</v>
      </c>
      <c r="D762" s="229" t="s">
        <v>2267</v>
      </c>
      <c r="E762" s="3" t="s">
        <v>2030</v>
      </c>
      <c r="F762" s="26" t="s">
        <v>102</v>
      </c>
      <c r="G762" s="26" t="s">
        <v>55</v>
      </c>
      <c r="H762" s="179" t="s">
        <v>2263</v>
      </c>
      <c r="J762" s="22">
        <v>0.8</v>
      </c>
      <c r="L762" s="28" t="s">
        <v>57</v>
      </c>
      <c r="M762" s="176" t="s">
        <v>58</v>
      </c>
      <c r="N762" s="22">
        <v>73</v>
      </c>
      <c r="O762" s="22" t="s">
        <v>59</v>
      </c>
      <c r="P762" s="22" t="s">
        <v>78</v>
      </c>
      <c r="R762" s="23" t="s">
        <v>2791</v>
      </c>
      <c r="U762" s="23" t="s">
        <v>2265</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2266</v>
      </c>
    </row>
    <row r="763" spans="1:70" x14ac:dyDescent="0.25">
      <c r="A763" s="253">
        <v>1027</v>
      </c>
      <c r="B763" s="229" t="s">
        <v>2012</v>
      </c>
      <c r="C763" s="259" t="s">
        <v>2013</v>
      </c>
      <c r="D763" s="229" t="s">
        <v>2268</v>
      </c>
      <c r="E763" s="3" t="s">
        <v>1951</v>
      </c>
      <c r="F763" s="26" t="s">
        <v>102</v>
      </c>
      <c r="G763" s="26" t="s">
        <v>55</v>
      </c>
      <c r="H763" s="26" t="s">
        <v>56</v>
      </c>
      <c r="J763" s="22">
        <v>0.25</v>
      </c>
      <c r="L763" s="28" t="s">
        <v>57</v>
      </c>
      <c r="M763" s="176" t="s">
        <v>58</v>
      </c>
      <c r="N763" s="22">
        <v>0</v>
      </c>
      <c r="O763" s="22" t="s">
        <v>59</v>
      </c>
      <c r="P763" s="22" t="s">
        <v>78</v>
      </c>
      <c r="Q763" s="23" t="s">
        <v>2270</v>
      </c>
      <c r="R763" s="23" t="s">
        <v>2271</v>
      </c>
      <c r="T763" s="23">
        <v>150</v>
      </c>
      <c r="V763" s="25" t="s">
        <v>61</v>
      </c>
      <c r="W763" s="65">
        <v>3</v>
      </c>
      <c r="X763" s="106" t="s">
        <v>202</v>
      </c>
      <c r="Y763" s="25" t="s">
        <v>2272</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2273</v>
      </c>
    </row>
    <row r="764" spans="1:70" x14ac:dyDescent="0.25">
      <c r="A764" s="253">
        <v>1028</v>
      </c>
      <c r="B764" s="229" t="s">
        <v>2012</v>
      </c>
      <c r="C764" s="259" t="s">
        <v>2013</v>
      </c>
      <c r="D764" s="229" t="s">
        <v>2274</v>
      </c>
      <c r="E764" s="3" t="s">
        <v>1951</v>
      </c>
      <c r="F764" s="26" t="s">
        <v>102</v>
      </c>
      <c r="G764" s="26" t="s">
        <v>55</v>
      </c>
      <c r="H764" s="26" t="s">
        <v>2269</v>
      </c>
      <c r="J764" s="22">
        <v>0.25</v>
      </c>
      <c r="L764" s="28" t="s">
        <v>57</v>
      </c>
      <c r="M764" s="176" t="s">
        <v>58</v>
      </c>
      <c r="N764" s="22">
        <v>73</v>
      </c>
      <c r="O764" s="22" t="s">
        <v>59</v>
      </c>
      <c r="P764" s="176" t="s">
        <v>78</v>
      </c>
      <c r="Q764" s="23" t="s">
        <v>2270</v>
      </c>
      <c r="R764" s="177" t="s">
        <v>2271</v>
      </c>
      <c r="T764" s="23">
        <v>150</v>
      </c>
      <c r="V764" s="25" t="s">
        <v>61</v>
      </c>
      <c r="W764" s="65">
        <v>3</v>
      </c>
      <c r="X764" s="106" t="s">
        <v>202</v>
      </c>
      <c r="Y764" s="25" t="s">
        <v>2272</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2273</v>
      </c>
    </row>
    <row r="765" spans="1:70" x14ac:dyDescent="0.25">
      <c r="A765" s="253">
        <v>1029</v>
      </c>
      <c r="B765" s="229" t="s">
        <v>2012</v>
      </c>
      <c r="C765" s="259" t="s">
        <v>2013</v>
      </c>
      <c r="D765" s="229" t="s">
        <v>2275</v>
      </c>
      <c r="E765" s="3" t="s">
        <v>1951</v>
      </c>
      <c r="F765" s="26" t="s">
        <v>102</v>
      </c>
      <c r="G765" s="26" t="s">
        <v>55</v>
      </c>
      <c r="H765" s="179" t="s">
        <v>2269</v>
      </c>
      <c r="J765" s="22">
        <v>0.25</v>
      </c>
      <c r="L765" s="28" t="s">
        <v>57</v>
      </c>
      <c r="M765" s="176" t="s">
        <v>58</v>
      </c>
      <c r="N765" s="176">
        <v>73</v>
      </c>
      <c r="O765" s="22" t="s">
        <v>59</v>
      </c>
      <c r="P765" s="176" t="s">
        <v>78</v>
      </c>
      <c r="Q765" s="23" t="s">
        <v>2270</v>
      </c>
      <c r="R765" s="177" t="s">
        <v>2271</v>
      </c>
      <c r="T765" s="23">
        <v>150</v>
      </c>
      <c r="V765" s="165" t="s">
        <v>61</v>
      </c>
      <c r="W765" s="65">
        <v>3</v>
      </c>
      <c r="X765" s="106" t="s">
        <v>202</v>
      </c>
      <c r="Y765" s="165" t="s">
        <v>2272</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2273</v>
      </c>
    </row>
    <row r="766" spans="1:70" x14ac:dyDescent="0.25">
      <c r="A766" s="253">
        <v>1030</v>
      </c>
      <c r="B766" s="229" t="s">
        <v>2012</v>
      </c>
      <c r="C766" s="259" t="s">
        <v>2013</v>
      </c>
      <c r="D766" s="229" t="s">
        <v>2276</v>
      </c>
      <c r="E766" s="3" t="s">
        <v>833</v>
      </c>
      <c r="F766" s="26" t="s">
        <v>102</v>
      </c>
      <c r="G766" s="26" t="s">
        <v>55</v>
      </c>
      <c r="H766" s="179" t="s">
        <v>56</v>
      </c>
      <c r="J766" s="22">
        <v>400</v>
      </c>
      <c r="L766" s="28" t="s">
        <v>57</v>
      </c>
      <c r="M766" s="176" t="s">
        <v>58</v>
      </c>
      <c r="N766" s="22" t="s">
        <v>2277</v>
      </c>
      <c r="O766" s="22" t="s">
        <v>59</v>
      </c>
      <c r="P766" s="176" t="s">
        <v>91</v>
      </c>
      <c r="Q766" s="23" t="s">
        <v>2278</v>
      </c>
      <c r="R766" s="177" t="s">
        <v>2279</v>
      </c>
      <c r="V766" s="165" t="s">
        <v>61</v>
      </c>
      <c r="W766" s="65">
        <v>3</v>
      </c>
      <c r="X766" s="106" t="s">
        <v>202</v>
      </c>
      <c r="Y766" s="165" t="s">
        <v>2272</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2273</v>
      </c>
    </row>
    <row r="767" spans="1:70" x14ac:dyDescent="0.25">
      <c r="A767" s="253">
        <v>1031</v>
      </c>
      <c r="B767" s="229" t="s">
        <v>2012</v>
      </c>
      <c r="C767" s="259" t="s">
        <v>2013</v>
      </c>
      <c r="D767" s="229" t="s">
        <v>2280</v>
      </c>
      <c r="E767" s="3" t="s">
        <v>833</v>
      </c>
      <c r="F767" s="26" t="s">
        <v>102</v>
      </c>
      <c r="G767" s="26" t="s">
        <v>75</v>
      </c>
      <c r="H767" s="26" t="s">
        <v>398</v>
      </c>
      <c r="J767" s="22">
        <v>400</v>
      </c>
      <c r="L767" s="28" t="s">
        <v>57</v>
      </c>
      <c r="M767" s="176" t="s">
        <v>58</v>
      </c>
      <c r="N767" s="22" t="s">
        <v>2277</v>
      </c>
      <c r="O767" s="176" t="s">
        <v>59</v>
      </c>
      <c r="P767" s="176" t="s">
        <v>91</v>
      </c>
      <c r="Q767" s="23" t="s">
        <v>2278</v>
      </c>
      <c r="R767" s="23" t="s">
        <v>2279</v>
      </c>
      <c r="V767" s="25" t="s">
        <v>61</v>
      </c>
      <c r="W767" s="65">
        <v>3</v>
      </c>
      <c r="X767" s="106" t="s">
        <v>202</v>
      </c>
      <c r="Y767" s="25" t="s">
        <v>2272</v>
      </c>
      <c r="Z767" s="83" t="s">
        <v>62</v>
      </c>
      <c r="AB767" s="6">
        <v>1</v>
      </c>
      <c r="AC767" s="5">
        <v>23</v>
      </c>
      <c r="AD767" s="5" t="s">
        <v>79</v>
      </c>
      <c r="AK767" s="6">
        <v>50</v>
      </c>
      <c r="AL767" s="6" t="s">
        <v>80</v>
      </c>
      <c r="BQ767" s="6" t="s">
        <v>353</v>
      </c>
      <c r="BR767" s="5" t="s">
        <v>2273</v>
      </c>
    </row>
    <row r="768" spans="1:70" x14ac:dyDescent="0.25">
      <c r="A768" s="253">
        <v>1032</v>
      </c>
      <c r="B768" s="229" t="s">
        <v>2012</v>
      </c>
      <c r="C768" s="259" t="s">
        <v>2013</v>
      </c>
      <c r="D768" s="229" t="s">
        <v>2281</v>
      </c>
      <c r="E768" s="3" t="s">
        <v>833</v>
      </c>
      <c r="F768" s="26" t="s">
        <v>102</v>
      </c>
      <c r="G768" s="26" t="s">
        <v>75</v>
      </c>
      <c r="H768" s="26" t="s">
        <v>398</v>
      </c>
      <c r="J768" s="22">
        <v>400</v>
      </c>
      <c r="L768" s="28" t="s">
        <v>57</v>
      </c>
      <c r="M768" s="176" t="s">
        <v>58</v>
      </c>
      <c r="N768" s="22" t="s">
        <v>2277</v>
      </c>
      <c r="O768" s="176" t="s">
        <v>59</v>
      </c>
      <c r="P768" s="176" t="s">
        <v>91</v>
      </c>
      <c r="Q768" s="23" t="s">
        <v>2278</v>
      </c>
      <c r="R768" s="23" t="s">
        <v>2279</v>
      </c>
      <c r="V768" s="25" t="s">
        <v>61</v>
      </c>
      <c r="W768" s="65">
        <v>3</v>
      </c>
      <c r="X768" s="106" t="s">
        <v>202</v>
      </c>
      <c r="Y768" s="25" t="s">
        <v>2272</v>
      </c>
      <c r="Z768" s="83" t="s">
        <v>62</v>
      </c>
      <c r="AA768" s="6">
        <v>1</v>
      </c>
      <c r="AC768" s="5">
        <v>24</v>
      </c>
      <c r="AD768" s="5" t="s">
        <v>79</v>
      </c>
      <c r="AK768" s="6">
        <v>74</v>
      </c>
      <c r="AL768" s="6" t="s">
        <v>80</v>
      </c>
      <c r="BQ768" s="6" t="s">
        <v>353</v>
      </c>
      <c r="BR768" s="5" t="s">
        <v>2273</v>
      </c>
    </row>
    <row r="769" spans="1:70" x14ac:dyDescent="0.25">
      <c r="A769" s="253">
        <v>1033</v>
      </c>
      <c r="B769" s="229" t="s">
        <v>2012</v>
      </c>
      <c r="C769" s="259" t="s">
        <v>2013</v>
      </c>
      <c r="D769" s="229" t="s">
        <v>2282</v>
      </c>
      <c r="E769" s="3" t="s">
        <v>833</v>
      </c>
      <c r="F769" s="26" t="s">
        <v>102</v>
      </c>
      <c r="G769" s="26" t="s">
        <v>75</v>
      </c>
      <c r="H769" s="26" t="s">
        <v>398</v>
      </c>
      <c r="J769" s="22">
        <v>400</v>
      </c>
      <c r="L769" s="28" t="s">
        <v>57</v>
      </c>
      <c r="M769" s="22" t="s">
        <v>58</v>
      </c>
      <c r="N769" s="22" t="s">
        <v>2277</v>
      </c>
      <c r="O769" s="22" t="s">
        <v>59</v>
      </c>
      <c r="P769" s="22" t="s">
        <v>91</v>
      </c>
      <c r="Q769" s="23" t="s">
        <v>2278</v>
      </c>
      <c r="R769" s="23" t="s">
        <v>2279</v>
      </c>
      <c r="V769" s="165" t="s">
        <v>61</v>
      </c>
      <c r="W769" s="65">
        <v>3</v>
      </c>
      <c r="X769" s="106" t="s">
        <v>202</v>
      </c>
      <c r="Y769" s="25" t="s">
        <v>2272</v>
      </c>
      <c r="Z769" s="83" t="s">
        <v>62</v>
      </c>
      <c r="AA769" s="6">
        <v>1</v>
      </c>
      <c r="AC769" s="5">
        <v>26</v>
      </c>
      <c r="AD769" s="163" t="s">
        <v>79</v>
      </c>
      <c r="AE769" s="163"/>
      <c r="AH769" s="163"/>
      <c r="AK769" s="6">
        <v>86</v>
      </c>
      <c r="AL769" s="6" t="s">
        <v>80</v>
      </c>
      <c r="AM769" s="164"/>
      <c r="AP769" s="164"/>
      <c r="AU769" s="163"/>
      <c r="BQ769" s="6" t="s">
        <v>353</v>
      </c>
      <c r="BR769" s="5" t="s">
        <v>2273</v>
      </c>
    </row>
    <row r="770" spans="1:70" x14ac:dyDescent="0.25">
      <c r="A770" s="253">
        <v>1034</v>
      </c>
      <c r="B770" s="229" t="s">
        <v>2012</v>
      </c>
      <c r="C770" s="259" t="s">
        <v>2013</v>
      </c>
      <c r="D770" s="229" t="s">
        <v>2283</v>
      </c>
      <c r="E770" s="123" t="s">
        <v>833</v>
      </c>
      <c r="F770" s="179" t="s">
        <v>102</v>
      </c>
      <c r="G770" s="179" t="s">
        <v>75</v>
      </c>
      <c r="H770" s="179" t="s">
        <v>398</v>
      </c>
      <c r="I770" s="179"/>
      <c r="J770" s="176">
        <v>400</v>
      </c>
      <c r="K770" s="180"/>
      <c r="L770" s="180" t="s">
        <v>57</v>
      </c>
      <c r="M770" s="176" t="s">
        <v>58</v>
      </c>
      <c r="N770" s="22" t="s">
        <v>2277</v>
      </c>
      <c r="O770" s="22" t="s">
        <v>59</v>
      </c>
      <c r="P770" s="22" t="s">
        <v>91</v>
      </c>
      <c r="Q770" s="23" t="s">
        <v>2278</v>
      </c>
      <c r="R770" s="23" t="s">
        <v>2279</v>
      </c>
      <c r="V770" s="165" t="s">
        <v>61</v>
      </c>
      <c r="W770" s="65">
        <v>3</v>
      </c>
      <c r="X770" s="106" t="s">
        <v>202</v>
      </c>
      <c r="Y770" s="25" t="s">
        <v>2272</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2273</v>
      </c>
    </row>
    <row r="771" spans="1:70" x14ac:dyDescent="0.25">
      <c r="A771" s="253">
        <v>1035</v>
      </c>
      <c r="B771" s="229" t="s">
        <v>2012</v>
      </c>
      <c r="C771" s="259" t="s">
        <v>2013</v>
      </c>
      <c r="D771" s="229" t="s">
        <v>2284</v>
      </c>
      <c r="E771" s="123" t="s">
        <v>833</v>
      </c>
      <c r="F771" s="179" t="s">
        <v>102</v>
      </c>
      <c r="G771" s="179" t="s">
        <v>75</v>
      </c>
      <c r="H771" s="179" t="s">
        <v>398</v>
      </c>
      <c r="I771" s="179"/>
      <c r="J771" s="176">
        <v>400</v>
      </c>
      <c r="K771" s="180"/>
      <c r="L771" s="180" t="s">
        <v>57</v>
      </c>
      <c r="M771" s="176" t="s">
        <v>58</v>
      </c>
      <c r="N771" s="22" t="s">
        <v>2277</v>
      </c>
      <c r="O771" s="22" t="s">
        <v>59</v>
      </c>
      <c r="P771" s="22" t="s">
        <v>91</v>
      </c>
      <c r="Q771" s="23" t="s">
        <v>2278</v>
      </c>
      <c r="R771" s="23" t="s">
        <v>2279</v>
      </c>
      <c r="V771" s="165" t="s">
        <v>61</v>
      </c>
      <c r="W771" s="65">
        <v>3</v>
      </c>
      <c r="X771" s="106" t="s">
        <v>202</v>
      </c>
      <c r="Y771" s="25" t="s">
        <v>2272</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2273</v>
      </c>
    </row>
    <row r="772" spans="1:70" x14ac:dyDescent="0.25">
      <c r="A772" s="253">
        <v>1036</v>
      </c>
      <c r="B772" s="229" t="s">
        <v>2012</v>
      </c>
      <c r="C772" s="259" t="s">
        <v>2013</v>
      </c>
      <c r="D772" s="229" t="s">
        <v>2285</v>
      </c>
      <c r="E772" s="123" t="s">
        <v>833</v>
      </c>
      <c r="F772" s="179" t="s">
        <v>102</v>
      </c>
      <c r="G772" s="179" t="s">
        <v>75</v>
      </c>
      <c r="H772" s="179" t="s">
        <v>398</v>
      </c>
      <c r="I772" s="179"/>
      <c r="J772" s="176">
        <v>400</v>
      </c>
      <c r="K772" s="180"/>
      <c r="L772" s="180" t="s">
        <v>57</v>
      </c>
      <c r="M772" s="176" t="s">
        <v>58</v>
      </c>
      <c r="N772" s="22" t="s">
        <v>2277</v>
      </c>
      <c r="O772" s="22" t="s">
        <v>59</v>
      </c>
      <c r="P772" s="22" t="s">
        <v>91</v>
      </c>
      <c r="Q772" s="23" t="s">
        <v>2278</v>
      </c>
      <c r="R772" s="23" t="s">
        <v>2279</v>
      </c>
      <c r="V772" s="165" t="s">
        <v>61</v>
      </c>
      <c r="W772" s="65">
        <v>3</v>
      </c>
      <c r="X772" s="106" t="s">
        <v>202</v>
      </c>
      <c r="Y772" s="25" t="s">
        <v>2272</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2273</v>
      </c>
    </row>
    <row r="773" spans="1:70" x14ac:dyDescent="0.25">
      <c r="A773" s="253">
        <v>1037</v>
      </c>
      <c r="B773" s="229" t="s">
        <v>2012</v>
      </c>
      <c r="C773" s="259" t="s">
        <v>2013</v>
      </c>
      <c r="D773" s="229" t="s">
        <v>2286</v>
      </c>
      <c r="E773" s="123" t="s">
        <v>833</v>
      </c>
      <c r="F773" s="179" t="s">
        <v>102</v>
      </c>
      <c r="G773" s="179" t="s">
        <v>75</v>
      </c>
      <c r="H773" s="26" t="s">
        <v>398</v>
      </c>
      <c r="J773" s="22">
        <v>400</v>
      </c>
      <c r="L773" s="28" t="s">
        <v>57</v>
      </c>
      <c r="M773" s="22" t="s">
        <v>58</v>
      </c>
      <c r="N773" s="22" t="s">
        <v>2277</v>
      </c>
      <c r="O773" s="22" t="s">
        <v>59</v>
      </c>
      <c r="P773" s="22" t="s">
        <v>91</v>
      </c>
      <c r="Q773" s="23" t="s">
        <v>2278</v>
      </c>
      <c r="R773" s="23" t="s">
        <v>2279</v>
      </c>
      <c r="V773" s="25" t="s">
        <v>61</v>
      </c>
      <c r="W773" s="65">
        <v>3</v>
      </c>
      <c r="X773" s="106" t="s">
        <v>202</v>
      </c>
      <c r="Y773" s="25" t="s">
        <v>2272</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2273</v>
      </c>
    </row>
    <row r="774" spans="1:70" x14ac:dyDescent="0.25">
      <c r="A774" s="253">
        <v>1038</v>
      </c>
      <c r="B774" s="229" t="s">
        <v>2012</v>
      </c>
      <c r="C774" s="259" t="s">
        <v>2013</v>
      </c>
      <c r="D774" s="229" t="s">
        <v>2287</v>
      </c>
      <c r="E774" s="123" t="s">
        <v>833</v>
      </c>
      <c r="F774" s="179" t="s">
        <v>102</v>
      </c>
      <c r="G774" s="179" t="s">
        <v>75</v>
      </c>
      <c r="H774" s="179" t="s">
        <v>398</v>
      </c>
      <c r="J774" s="22">
        <v>400</v>
      </c>
      <c r="L774" s="28" t="s">
        <v>57</v>
      </c>
      <c r="M774" s="22" t="s">
        <v>58</v>
      </c>
      <c r="N774" s="22" t="s">
        <v>2277</v>
      </c>
      <c r="O774" s="22" t="s">
        <v>59</v>
      </c>
      <c r="P774" s="22" t="s">
        <v>91</v>
      </c>
      <c r="Q774" s="23" t="s">
        <v>2278</v>
      </c>
      <c r="R774" s="23" t="s">
        <v>2279</v>
      </c>
      <c r="V774" s="25" t="s">
        <v>61</v>
      </c>
      <c r="W774" s="65">
        <v>3</v>
      </c>
      <c r="X774" s="106" t="s">
        <v>202</v>
      </c>
      <c r="Y774" s="25" t="s">
        <v>2272</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2273</v>
      </c>
    </row>
    <row r="775" spans="1:70" x14ac:dyDescent="0.25">
      <c r="A775" s="253">
        <v>1039</v>
      </c>
      <c r="B775" s="229" t="s">
        <v>2012</v>
      </c>
      <c r="C775" s="259" t="s">
        <v>2013</v>
      </c>
      <c r="D775" s="229" t="s">
        <v>2288</v>
      </c>
      <c r="E775" s="3" t="s">
        <v>833</v>
      </c>
      <c r="F775" s="26" t="s">
        <v>102</v>
      </c>
      <c r="G775" s="26" t="s">
        <v>75</v>
      </c>
      <c r="H775" s="26" t="s">
        <v>398</v>
      </c>
      <c r="J775" s="22">
        <v>400</v>
      </c>
      <c r="L775" s="28" t="s">
        <v>57</v>
      </c>
      <c r="M775" s="22" t="s">
        <v>58</v>
      </c>
      <c r="N775" s="22" t="s">
        <v>2277</v>
      </c>
      <c r="O775" s="22" t="s">
        <v>59</v>
      </c>
      <c r="P775" s="22" t="s">
        <v>91</v>
      </c>
      <c r="Q775" s="23" t="s">
        <v>2278</v>
      </c>
      <c r="R775" s="23" t="s">
        <v>2279</v>
      </c>
      <c r="V775" s="25" t="s">
        <v>61</v>
      </c>
      <c r="W775" s="65">
        <v>3</v>
      </c>
      <c r="X775" s="106" t="s">
        <v>202</v>
      </c>
      <c r="Y775" s="25" t="s">
        <v>2272</v>
      </c>
      <c r="Z775" s="83" t="s">
        <v>62</v>
      </c>
      <c r="AB775" s="6">
        <v>1</v>
      </c>
      <c r="AC775" s="5">
        <v>26</v>
      </c>
      <c r="AD775" s="5" t="s">
        <v>79</v>
      </c>
      <c r="AK775" s="6">
        <v>62</v>
      </c>
      <c r="AL775" s="6" t="s">
        <v>80</v>
      </c>
      <c r="BQ775" s="6" t="s">
        <v>353</v>
      </c>
      <c r="BR775" s="5" t="s">
        <v>2273</v>
      </c>
    </row>
    <row r="776" spans="1:70" x14ac:dyDescent="0.25">
      <c r="A776" s="253">
        <v>1040</v>
      </c>
      <c r="B776" s="229" t="s">
        <v>2012</v>
      </c>
      <c r="C776" s="259" t="s">
        <v>2013</v>
      </c>
      <c r="D776" s="229" t="s">
        <v>2289</v>
      </c>
      <c r="E776" s="3" t="s">
        <v>148</v>
      </c>
      <c r="F776" s="26" t="s">
        <v>102</v>
      </c>
      <c r="G776" s="26" t="s">
        <v>55</v>
      </c>
      <c r="H776" s="26" t="s">
        <v>56</v>
      </c>
      <c r="J776" s="22">
        <v>200</v>
      </c>
      <c r="L776" s="28" t="s">
        <v>57</v>
      </c>
      <c r="M776" s="22" t="s">
        <v>58</v>
      </c>
      <c r="N776" s="22" t="s">
        <v>2277</v>
      </c>
      <c r="O776" s="22" t="s">
        <v>59</v>
      </c>
      <c r="P776" s="22" t="s">
        <v>91</v>
      </c>
      <c r="Q776" s="23" t="s">
        <v>2290</v>
      </c>
      <c r="R776" s="23" t="s">
        <v>832</v>
      </c>
      <c r="V776" s="25" t="s">
        <v>61</v>
      </c>
      <c r="W776" s="65">
        <v>3</v>
      </c>
      <c r="X776" s="106" t="s">
        <v>202</v>
      </c>
      <c r="Y776" s="25" t="s">
        <v>2272</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2273</v>
      </c>
    </row>
    <row r="777" spans="1:70" x14ac:dyDescent="0.25">
      <c r="A777" s="253">
        <v>1041</v>
      </c>
      <c r="B777" s="229" t="s">
        <v>2012</v>
      </c>
      <c r="C777" s="259" t="s">
        <v>2013</v>
      </c>
      <c r="D777" s="229" t="s">
        <v>2291</v>
      </c>
      <c r="E777" s="3" t="s">
        <v>148</v>
      </c>
      <c r="F777" s="26" t="s">
        <v>102</v>
      </c>
      <c r="G777" s="26" t="s">
        <v>75</v>
      </c>
      <c r="H777" s="26" t="s">
        <v>398</v>
      </c>
      <c r="J777" s="22">
        <v>200</v>
      </c>
      <c r="L777" s="28" t="s">
        <v>57</v>
      </c>
      <c r="M777" s="22" t="s">
        <v>58</v>
      </c>
      <c r="N777" s="22" t="s">
        <v>2277</v>
      </c>
      <c r="O777" s="22" t="s">
        <v>59</v>
      </c>
      <c r="P777" s="22" t="s">
        <v>91</v>
      </c>
      <c r="Q777" s="23" t="s">
        <v>2290</v>
      </c>
      <c r="R777" s="23" t="s">
        <v>832</v>
      </c>
      <c r="V777" s="25" t="s">
        <v>61</v>
      </c>
      <c r="W777" s="65">
        <v>3</v>
      </c>
      <c r="X777" s="106" t="s">
        <v>202</v>
      </c>
      <c r="Y777" s="25" t="s">
        <v>2272</v>
      </c>
      <c r="Z777" s="83" t="s">
        <v>62</v>
      </c>
      <c r="AB777" s="6">
        <v>1</v>
      </c>
      <c r="AC777" s="5">
        <v>23</v>
      </c>
      <c r="AD777" s="5" t="s">
        <v>79</v>
      </c>
      <c r="AK777" s="6">
        <v>50</v>
      </c>
      <c r="AL777" s="6" t="s">
        <v>80</v>
      </c>
      <c r="BQ777" s="6" t="s">
        <v>353</v>
      </c>
      <c r="BR777" s="5" t="s">
        <v>2273</v>
      </c>
    </row>
    <row r="778" spans="1:70" x14ac:dyDescent="0.25">
      <c r="A778" s="253">
        <v>1042</v>
      </c>
      <c r="B778" s="229" t="s">
        <v>2012</v>
      </c>
      <c r="C778" s="259" t="s">
        <v>2013</v>
      </c>
      <c r="D778" s="229" t="s">
        <v>2292</v>
      </c>
      <c r="E778" s="3" t="s">
        <v>148</v>
      </c>
      <c r="F778" s="26" t="s">
        <v>102</v>
      </c>
      <c r="G778" s="26" t="s">
        <v>75</v>
      </c>
      <c r="H778" s="26" t="s">
        <v>398</v>
      </c>
      <c r="J778" s="22">
        <v>200</v>
      </c>
      <c r="L778" s="28" t="s">
        <v>57</v>
      </c>
      <c r="M778" s="22" t="s">
        <v>58</v>
      </c>
      <c r="N778" s="22" t="s">
        <v>2277</v>
      </c>
      <c r="O778" s="22" t="s">
        <v>59</v>
      </c>
      <c r="P778" s="22" t="s">
        <v>91</v>
      </c>
      <c r="Q778" s="23" t="s">
        <v>2290</v>
      </c>
      <c r="R778" s="23" t="s">
        <v>832</v>
      </c>
      <c r="V778" s="25" t="s">
        <v>61</v>
      </c>
      <c r="W778" s="65">
        <v>3</v>
      </c>
      <c r="X778" s="106" t="s">
        <v>202</v>
      </c>
      <c r="Y778" s="25" t="s">
        <v>2272</v>
      </c>
      <c r="Z778" s="83" t="s">
        <v>62</v>
      </c>
      <c r="AA778" s="6">
        <v>1</v>
      </c>
      <c r="AC778" s="5">
        <v>24</v>
      </c>
      <c r="AD778" s="5" t="s">
        <v>79</v>
      </c>
      <c r="AK778" s="6">
        <v>74</v>
      </c>
      <c r="AL778" s="6" t="s">
        <v>80</v>
      </c>
      <c r="BQ778" s="6" t="s">
        <v>353</v>
      </c>
      <c r="BR778" s="5" t="s">
        <v>2273</v>
      </c>
    </row>
    <row r="779" spans="1:70" x14ac:dyDescent="0.25">
      <c r="A779" s="253">
        <v>1043</v>
      </c>
      <c r="B779" s="229" t="s">
        <v>2012</v>
      </c>
      <c r="C779" s="259" t="s">
        <v>2013</v>
      </c>
      <c r="D779" s="229" t="s">
        <v>2293</v>
      </c>
      <c r="E779" s="3" t="s">
        <v>148</v>
      </c>
      <c r="F779" s="26" t="s">
        <v>102</v>
      </c>
      <c r="G779" s="26" t="s">
        <v>75</v>
      </c>
      <c r="H779" s="26" t="s">
        <v>398</v>
      </c>
      <c r="J779" s="22">
        <v>200</v>
      </c>
      <c r="L779" s="28" t="s">
        <v>57</v>
      </c>
      <c r="M779" s="22" t="s">
        <v>58</v>
      </c>
      <c r="N779" s="22" t="s">
        <v>2277</v>
      </c>
      <c r="O779" s="22" t="s">
        <v>59</v>
      </c>
      <c r="P779" s="22" t="s">
        <v>91</v>
      </c>
      <c r="Q779" s="23" t="s">
        <v>2290</v>
      </c>
      <c r="R779" s="23" t="s">
        <v>832</v>
      </c>
      <c r="V779" s="25" t="s">
        <v>61</v>
      </c>
      <c r="W779" s="65">
        <v>3</v>
      </c>
      <c r="X779" s="106" t="s">
        <v>202</v>
      </c>
      <c r="Y779" s="25" t="s">
        <v>2272</v>
      </c>
      <c r="Z779" s="83" t="s">
        <v>62</v>
      </c>
      <c r="AA779" s="6">
        <v>1</v>
      </c>
      <c r="AC779" s="5">
        <v>26</v>
      </c>
      <c r="AD779" s="5" t="s">
        <v>79</v>
      </c>
      <c r="AK779" s="6">
        <v>86</v>
      </c>
      <c r="AL779" s="6" t="s">
        <v>80</v>
      </c>
      <c r="BQ779" s="6" t="s">
        <v>353</v>
      </c>
      <c r="BR779" s="5" t="s">
        <v>2273</v>
      </c>
    </row>
    <row r="780" spans="1:70" x14ac:dyDescent="0.25">
      <c r="A780" s="253">
        <v>1044</v>
      </c>
      <c r="B780" s="229" t="s">
        <v>2012</v>
      </c>
      <c r="C780" s="259" t="s">
        <v>2013</v>
      </c>
      <c r="D780" s="229" t="s">
        <v>2294</v>
      </c>
      <c r="E780" s="3" t="s">
        <v>148</v>
      </c>
      <c r="F780" s="26" t="s">
        <v>102</v>
      </c>
      <c r="G780" s="26" t="s">
        <v>75</v>
      </c>
      <c r="H780" s="26" t="s">
        <v>398</v>
      </c>
      <c r="J780" s="22">
        <v>200</v>
      </c>
      <c r="L780" s="28" t="s">
        <v>57</v>
      </c>
      <c r="M780" s="22" t="s">
        <v>58</v>
      </c>
      <c r="N780" s="22" t="s">
        <v>2277</v>
      </c>
      <c r="O780" s="22" t="s">
        <v>59</v>
      </c>
      <c r="P780" s="22" t="s">
        <v>91</v>
      </c>
      <c r="Q780" s="23" t="s">
        <v>2290</v>
      </c>
      <c r="R780" s="23" t="s">
        <v>832</v>
      </c>
      <c r="V780" s="25" t="s">
        <v>61</v>
      </c>
      <c r="W780" s="65">
        <v>3</v>
      </c>
      <c r="X780" s="106" t="s">
        <v>202</v>
      </c>
      <c r="Y780" s="25" t="s">
        <v>2272</v>
      </c>
      <c r="Z780" s="83" t="s">
        <v>62</v>
      </c>
      <c r="AB780" s="6">
        <v>1</v>
      </c>
      <c r="AC780" s="5">
        <v>23</v>
      </c>
      <c r="AD780" s="5" t="s">
        <v>79</v>
      </c>
      <c r="AK780" s="6">
        <v>59</v>
      </c>
      <c r="AL780" s="6" t="s">
        <v>80</v>
      </c>
      <c r="BQ780" s="6" t="s">
        <v>353</v>
      </c>
      <c r="BR780" s="5" t="s">
        <v>2273</v>
      </c>
    </row>
    <row r="781" spans="1:70" x14ac:dyDescent="0.25">
      <c r="A781" s="253">
        <v>1045</v>
      </c>
      <c r="B781" s="229" t="s">
        <v>2012</v>
      </c>
      <c r="C781" s="259" t="s">
        <v>2013</v>
      </c>
      <c r="D781" s="229" t="s">
        <v>2295</v>
      </c>
      <c r="E781" s="3" t="s">
        <v>148</v>
      </c>
      <c r="F781" s="26" t="s">
        <v>102</v>
      </c>
      <c r="G781" s="26" t="s">
        <v>75</v>
      </c>
      <c r="H781" s="26" t="s">
        <v>398</v>
      </c>
      <c r="J781" s="22">
        <v>200</v>
      </c>
      <c r="L781" s="28" t="s">
        <v>57</v>
      </c>
      <c r="M781" s="22" t="s">
        <v>58</v>
      </c>
      <c r="N781" s="22" t="s">
        <v>2277</v>
      </c>
      <c r="O781" s="22" t="s">
        <v>59</v>
      </c>
      <c r="P781" s="22" t="s">
        <v>91</v>
      </c>
      <c r="Q781" s="23" t="s">
        <v>2290</v>
      </c>
      <c r="R781" s="23" t="s">
        <v>832</v>
      </c>
      <c r="V781" s="25" t="s">
        <v>61</v>
      </c>
      <c r="W781" s="65">
        <v>3</v>
      </c>
      <c r="X781" s="106" t="s">
        <v>202</v>
      </c>
      <c r="Y781" s="25" t="s">
        <v>2272</v>
      </c>
      <c r="Z781" s="83" t="s">
        <v>62</v>
      </c>
      <c r="AB781" s="6">
        <v>1</v>
      </c>
      <c r="AC781" s="5">
        <v>25</v>
      </c>
      <c r="AD781" s="5" t="s">
        <v>79</v>
      </c>
      <c r="AK781" s="6">
        <v>59</v>
      </c>
      <c r="AL781" s="6" t="s">
        <v>80</v>
      </c>
      <c r="BQ781" s="6" t="s">
        <v>353</v>
      </c>
      <c r="BR781" s="5" t="s">
        <v>2273</v>
      </c>
    </row>
    <row r="782" spans="1:70" x14ac:dyDescent="0.25">
      <c r="A782" s="253">
        <v>1046</v>
      </c>
      <c r="B782" s="229" t="s">
        <v>2012</v>
      </c>
      <c r="C782" s="259" t="s">
        <v>2013</v>
      </c>
      <c r="D782" s="229" t="s">
        <v>2296</v>
      </c>
      <c r="E782" s="3" t="s">
        <v>148</v>
      </c>
      <c r="F782" s="26" t="s">
        <v>102</v>
      </c>
      <c r="G782" s="26" t="s">
        <v>75</v>
      </c>
      <c r="H782" s="26" t="s">
        <v>398</v>
      </c>
      <c r="J782" s="22">
        <v>200</v>
      </c>
      <c r="L782" s="28" t="s">
        <v>57</v>
      </c>
      <c r="M782" s="22" t="s">
        <v>58</v>
      </c>
      <c r="N782" s="22" t="s">
        <v>2277</v>
      </c>
      <c r="O782" s="22" t="s">
        <v>59</v>
      </c>
      <c r="P782" s="22" t="s">
        <v>91</v>
      </c>
      <c r="Q782" s="23" t="s">
        <v>2290</v>
      </c>
      <c r="R782" s="23" t="s">
        <v>832</v>
      </c>
      <c r="V782" s="25" t="s">
        <v>61</v>
      </c>
      <c r="W782" s="65">
        <v>3</v>
      </c>
      <c r="X782" s="106" t="s">
        <v>202</v>
      </c>
      <c r="Y782" s="25" t="s">
        <v>2272</v>
      </c>
      <c r="Z782" s="83" t="s">
        <v>62</v>
      </c>
      <c r="AB782" s="6">
        <v>1</v>
      </c>
      <c r="AC782" s="5">
        <v>20</v>
      </c>
      <c r="AD782" s="5" t="s">
        <v>79</v>
      </c>
      <c r="AK782" s="6">
        <v>66</v>
      </c>
      <c r="AL782" s="6" t="s">
        <v>80</v>
      </c>
      <c r="BQ782" s="6" t="s">
        <v>353</v>
      </c>
      <c r="BR782" s="5" t="s">
        <v>2273</v>
      </c>
    </row>
    <row r="783" spans="1:70" x14ac:dyDescent="0.25">
      <c r="A783" s="253">
        <v>1047</v>
      </c>
      <c r="B783" s="229" t="s">
        <v>2012</v>
      </c>
      <c r="C783" s="259" t="s">
        <v>2013</v>
      </c>
      <c r="D783" s="229" t="s">
        <v>2297</v>
      </c>
      <c r="E783" s="3" t="s">
        <v>148</v>
      </c>
      <c r="F783" s="26" t="s">
        <v>102</v>
      </c>
      <c r="G783" s="26" t="s">
        <v>75</v>
      </c>
      <c r="H783" s="26" t="s">
        <v>398</v>
      </c>
      <c r="J783" s="22">
        <v>200</v>
      </c>
      <c r="L783" s="28" t="s">
        <v>57</v>
      </c>
      <c r="M783" s="22" t="s">
        <v>58</v>
      </c>
      <c r="N783" s="22" t="s">
        <v>2277</v>
      </c>
      <c r="O783" s="22" t="s">
        <v>59</v>
      </c>
      <c r="P783" s="22" t="s">
        <v>91</v>
      </c>
      <c r="Q783" s="23" t="s">
        <v>2290</v>
      </c>
      <c r="R783" s="23" t="s">
        <v>832</v>
      </c>
      <c r="V783" s="25" t="s">
        <v>61</v>
      </c>
      <c r="W783" s="65">
        <v>3</v>
      </c>
      <c r="X783" s="106" t="s">
        <v>202</v>
      </c>
      <c r="Y783" s="25" t="s">
        <v>2272</v>
      </c>
      <c r="Z783" s="83" t="s">
        <v>62</v>
      </c>
      <c r="AA783" s="6">
        <v>1</v>
      </c>
      <c r="AC783" s="5">
        <v>25</v>
      </c>
      <c r="AD783" s="5" t="s">
        <v>79</v>
      </c>
      <c r="AK783" s="6">
        <v>77</v>
      </c>
      <c r="AL783" s="6" t="s">
        <v>80</v>
      </c>
      <c r="BQ783" s="6" t="s">
        <v>353</v>
      </c>
      <c r="BR783" s="5" t="s">
        <v>2273</v>
      </c>
    </row>
    <row r="784" spans="1:70" x14ac:dyDescent="0.25">
      <c r="A784" s="253">
        <v>1048</v>
      </c>
      <c r="B784" s="229" t="s">
        <v>2012</v>
      </c>
      <c r="C784" s="259" t="s">
        <v>2013</v>
      </c>
      <c r="D784" s="229" t="s">
        <v>2298</v>
      </c>
      <c r="E784" s="3" t="s">
        <v>148</v>
      </c>
      <c r="F784" s="26" t="s">
        <v>102</v>
      </c>
      <c r="G784" s="26" t="s">
        <v>75</v>
      </c>
      <c r="H784" s="26" t="s">
        <v>398</v>
      </c>
      <c r="J784" s="22">
        <v>200</v>
      </c>
      <c r="L784" s="28" t="s">
        <v>57</v>
      </c>
      <c r="M784" s="22" t="s">
        <v>58</v>
      </c>
      <c r="N784" s="22" t="s">
        <v>2277</v>
      </c>
      <c r="O784" s="22" t="s">
        <v>59</v>
      </c>
      <c r="P784" s="22" t="s">
        <v>91</v>
      </c>
      <c r="Q784" s="23" t="s">
        <v>2290</v>
      </c>
      <c r="R784" s="23" t="s">
        <v>832</v>
      </c>
      <c r="V784" s="25" t="s">
        <v>61</v>
      </c>
      <c r="W784" s="65">
        <v>3</v>
      </c>
      <c r="X784" s="106" t="s">
        <v>202</v>
      </c>
      <c r="Y784" s="25" t="s">
        <v>2272</v>
      </c>
      <c r="Z784" s="83" t="s">
        <v>62</v>
      </c>
      <c r="AB784" s="6">
        <v>1</v>
      </c>
      <c r="AC784" s="5">
        <v>23</v>
      </c>
      <c r="AD784" s="5" t="s">
        <v>79</v>
      </c>
      <c r="AK784" s="6">
        <v>55</v>
      </c>
      <c r="AL784" s="6" t="s">
        <v>80</v>
      </c>
      <c r="BQ784" s="6" t="s">
        <v>353</v>
      </c>
      <c r="BR784" s="5" t="s">
        <v>2273</v>
      </c>
    </row>
    <row r="785" spans="1:70" x14ac:dyDescent="0.25">
      <c r="A785" s="253">
        <v>1049</v>
      </c>
      <c r="B785" s="229" t="s">
        <v>2012</v>
      </c>
      <c r="C785" s="259" t="s">
        <v>2013</v>
      </c>
      <c r="D785" s="229" t="s">
        <v>2299</v>
      </c>
      <c r="E785" s="3" t="s">
        <v>148</v>
      </c>
      <c r="F785" s="26" t="s">
        <v>102</v>
      </c>
      <c r="G785" s="26" t="s">
        <v>75</v>
      </c>
      <c r="H785" s="26" t="s">
        <v>398</v>
      </c>
      <c r="J785" s="22">
        <v>200</v>
      </c>
      <c r="L785" s="28" t="s">
        <v>57</v>
      </c>
      <c r="M785" s="22" t="s">
        <v>58</v>
      </c>
      <c r="N785" s="22" t="s">
        <v>2277</v>
      </c>
      <c r="O785" s="22" t="s">
        <v>59</v>
      </c>
      <c r="P785" s="22" t="s">
        <v>91</v>
      </c>
      <c r="Q785" s="23" t="s">
        <v>2290</v>
      </c>
      <c r="R785" s="23" t="s">
        <v>832</v>
      </c>
      <c r="V785" s="25" t="s">
        <v>61</v>
      </c>
      <c r="W785" s="65">
        <v>3</v>
      </c>
      <c r="X785" s="106" t="s">
        <v>202</v>
      </c>
      <c r="Y785" s="25" t="s">
        <v>2272</v>
      </c>
      <c r="Z785" s="83" t="s">
        <v>62</v>
      </c>
      <c r="AB785" s="6">
        <v>1</v>
      </c>
      <c r="AC785" s="5">
        <v>26</v>
      </c>
      <c r="AD785" s="5" t="s">
        <v>79</v>
      </c>
      <c r="AK785" s="6">
        <v>62</v>
      </c>
      <c r="AL785" s="6" t="s">
        <v>80</v>
      </c>
      <c r="BQ785" s="6" t="s">
        <v>353</v>
      </c>
      <c r="BR785" s="5" t="s">
        <v>2273</v>
      </c>
    </row>
    <row r="786" spans="1:70" x14ac:dyDescent="0.25">
      <c r="A786" s="253">
        <v>1050</v>
      </c>
      <c r="B786" s="229" t="s">
        <v>2012</v>
      </c>
      <c r="C786" s="259" t="s">
        <v>2013</v>
      </c>
      <c r="D786" s="229" t="s">
        <v>2300</v>
      </c>
      <c r="E786" s="3" t="s">
        <v>1951</v>
      </c>
      <c r="F786" s="26" t="s">
        <v>102</v>
      </c>
      <c r="G786" s="26" t="s">
        <v>75</v>
      </c>
      <c r="H786" s="26" t="s">
        <v>2301</v>
      </c>
      <c r="J786" s="22">
        <v>0.25</v>
      </c>
      <c r="L786" s="28" t="s">
        <v>57</v>
      </c>
      <c r="M786" s="22" t="s">
        <v>58</v>
      </c>
      <c r="N786" s="22">
        <v>0</v>
      </c>
      <c r="O786" s="22" t="s">
        <v>59</v>
      </c>
      <c r="P786" s="22" t="s">
        <v>78</v>
      </c>
      <c r="Q786" s="23" t="s">
        <v>2270</v>
      </c>
      <c r="R786" s="23" t="s">
        <v>2271</v>
      </c>
      <c r="T786" s="23">
        <v>150</v>
      </c>
      <c r="V786" s="25" t="s">
        <v>61</v>
      </c>
      <c r="W786" s="65">
        <v>3</v>
      </c>
      <c r="X786" s="106" t="s">
        <v>202</v>
      </c>
      <c r="Y786" s="25" t="s">
        <v>2272</v>
      </c>
      <c r="Z786" s="83" t="s">
        <v>62</v>
      </c>
      <c r="AB786" s="6">
        <v>1</v>
      </c>
      <c r="AC786" s="5">
        <v>23</v>
      </c>
      <c r="AD786" s="5" t="s">
        <v>79</v>
      </c>
      <c r="AK786" s="6">
        <v>50</v>
      </c>
      <c r="AL786" s="6" t="s">
        <v>80</v>
      </c>
      <c r="BQ786" s="6" t="s">
        <v>353</v>
      </c>
      <c r="BR786" s="5" t="s">
        <v>2273</v>
      </c>
    </row>
    <row r="787" spans="1:70" x14ac:dyDescent="0.25">
      <c r="A787" s="253">
        <v>1051</v>
      </c>
      <c r="B787" s="229" t="s">
        <v>2012</v>
      </c>
      <c r="C787" s="259" t="s">
        <v>2013</v>
      </c>
      <c r="D787" s="229" t="s">
        <v>2302</v>
      </c>
      <c r="E787" s="3" t="s">
        <v>1951</v>
      </c>
      <c r="F787" s="26" t="s">
        <v>102</v>
      </c>
      <c r="G787" s="26" t="s">
        <v>75</v>
      </c>
      <c r="H787" s="26" t="s">
        <v>2301</v>
      </c>
      <c r="J787" s="22">
        <v>0.25</v>
      </c>
      <c r="L787" s="28" t="s">
        <v>57</v>
      </c>
      <c r="M787" s="22" t="s">
        <v>58</v>
      </c>
      <c r="N787" s="22">
        <v>0</v>
      </c>
      <c r="O787" s="22" t="s">
        <v>59</v>
      </c>
      <c r="P787" s="22" t="s">
        <v>78</v>
      </c>
      <c r="Q787" s="23" t="s">
        <v>2270</v>
      </c>
      <c r="R787" s="23" t="s">
        <v>2271</v>
      </c>
      <c r="T787" s="23">
        <v>150</v>
      </c>
      <c r="V787" s="25" t="s">
        <v>61</v>
      </c>
      <c r="W787" s="65">
        <v>3</v>
      </c>
      <c r="X787" s="106" t="s">
        <v>202</v>
      </c>
      <c r="Y787" s="25" t="s">
        <v>2272</v>
      </c>
      <c r="Z787" s="83" t="s">
        <v>62</v>
      </c>
      <c r="AA787" s="6">
        <v>1</v>
      </c>
      <c r="AC787" s="5">
        <v>24</v>
      </c>
      <c r="AD787" s="5" t="s">
        <v>79</v>
      </c>
      <c r="AK787" s="6">
        <v>74</v>
      </c>
      <c r="AL787" s="6" t="s">
        <v>80</v>
      </c>
      <c r="BQ787" s="6" t="s">
        <v>353</v>
      </c>
      <c r="BR787" s="5" t="s">
        <v>2273</v>
      </c>
    </row>
    <row r="788" spans="1:70" x14ac:dyDescent="0.25">
      <c r="A788" s="253">
        <v>1052</v>
      </c>
      <c r="B788" s="229" t="s">
        <v>2012</v>
      </c>
      <c r="C788" s="259" t="s">
        <v>2013</v>
      </c>
      <c r="D788" s="229" t="s">
        <v>2303</v>
      </c>
      <c r="E788" s="3" t="s">
        <v>1951</v>
      </c>
      <c r="F788" s="26" t="s">
        <v>102</v>
      </c>
      <c r="G788" s="26" t="s">
        <v>75</v>
      </c>
      <c r="H788" s="26" t="s">
        <v>2301</v>
      </c>
      <c r="J788" s="22">
        <v>0.25</v>
      </c>
      <c r="L788" s="28" t="s">
        <v>57</v>
      </c>
      <c r="M788" s="22" t="s">
        <v>58</v>
      </c>
      <c r="N788" s="22">
        <v>0</v>
      </c>
      <c r="O788" s="22" t="s">
        <v>59</v>
      </c>
      <c r="P788" s="22" t="s">
        <v>78</v>
      </c>
      <c r="Q788" s="23" t="s">
        <v>2270</v>
      </c>
      <c r="R788" s="23" t="s">
        <v>2271</v>
      </c>
      <c r="T788" s="23">
        <v>150</v>
      </c>
      <c r="V788" s="25" t="s">
        <v>61</v>
      </c>
      <c r="W788" s="65">
        <v>3</v>
      </c>
      <c r="X788" s="106" t="s">
        <v>202</v>
      </c>
      <c r="Y788" s="25" t="s">
        <v>2272</v>
      </c>
      <c r="Z788" s="83" t="s">
        <v>62</v>
      </c>
      <c r="AA788" s="6">
        <v>1</v>
      </c>
      <c r="AC788" s="5">
        <v>26</v>
      </c>
      <c r="AD788" s="5" t="s">
        <v>79</v>
      </c>
      <c r="AK788" s="6">
        <v>86</v>
      </c>
      <c r="AL788" s="6" t="s">
        <v>80</v>
      </c>
      <c r="BQ788" s="6" t="s">
        <v>353</v>
      </c>
      <c r="BR788" s="5" t="s">
        <v>2273</v>
      </c>
    </row>
    <row r="789" spans="1:70" x14ac:dyDescent="0.25">
      <c r="A789" s="253">
        <v>1053</v>
      </c>
      <c r="B789" s="229" t="s">
        <v>2012</v>
      </c>
      <c r="C789" s="259" t="s">
        <v>2013</v>
      </c>
      <c r="D789" s="229" t="s">
        <v>2304</v>
      </c>
      <c r="E789" s="3" t="s">
        <v>1951</v>
      </c>
      <c r="F789" s="26" t="s">
        <v>102</v>
      </c>
      <c r="G789" s="26" t="s">
        <v>75</v>
      </c>
      <c r="H789" s="26" t="s">
        <v>2301</v>
      </c>
      <c r="J789" s="22">
        <v>0.25</v>
      </c>
      <c r="L789" s="28" t="s">
        <v>57</v>
      </c>
      <c r="M789" s="22" t="s">
        <v>58</v>
      </c>
      <c r="N789" s="22">
        <v>0</v>
      </c>
      <c r="O789" s="22" t="s">
        <v>59</v>
      </c>
      <c r="P789" s="22" t="s">
        <v>78</v>
      </c>
      <c r="Q789" s="23" t="s">
        <v>2270</v>
      </c>
      <c r="R789" s="23" t="s">
        <v>2271</v>
      </c>
      <c r="T789" s="23">
        <v>150</v>
      </c>
      <c r="V789" s="25" t="s">
        <v>61</v>
      </c>
      <c r="W789" s="65">
        <v>3</v>
      </c>
      <c r="X789" s="106" t="s">
        <v>202</v>
      </c>
      <c r="Y789" s="25" t="s">
        <v>2272</v>
      </c>
      <c r="Z789" s="83" t="s">
        <v>62</v>
      </c>
      <c r="AB789" s="6">
        <v>1</v>
      </c>
      <c r="AC789" s="5">
        <v>23</v>
      </c>
      <c r="AD789" s="5" t="s">
        <v>79</v>
      </c>
      <c r="AK789" s="6">
        <v>59</v>
      </c>
      <c r="AL789" s="6" t="s">
        <v>80</v>
      </c>
      <c r="BQ789" s="6" t="s">
        <v>353</v>
      </c>
      <c r="BR789" s="5" t="s">
        <v>2273</v>
      </c>
    </row>
    <row r="790" spans="1:70" x14ac:dyDescent="0.25">
      <c r="A790" s="253">
        <v>1054</v>
      </c>
      <c r="B790" s="229" t="s">
        <v>2012</v>
      </c>
      <c r="C790" s="259" t="s">
        <v>2013</v>
      </c>
      <c r="D790" s="229" t="s">
        <v>2305</v>
      </c>
      <c r="E790" s="3" t="s">
        <v>1951</v>
      </c>
      <c r="F790" s="26" t="s">
        <v>102</v>
      </c>
      <c r="G790" s="26" t="s">
        <v>75</v>
      </c>
      <c r="H790" s="26" t="s">
        <v>2301</v>
      </c>
      <c r="J790" s="22">
        <v>0.25</v>
      </c>
      <c r="L790" s="28" t="s">
        <v>57</v>
      </c>
      <c r="M790" s="22" t="s">
        <v>58</v>
      </c>
      <c r="N790" s="22">
        <v>0</v>
      </c>
      <c r="O790" s="22" t="s">
        <v>59</v>
      </c>
      <c r="P790" s="22" t="s">
        <v>78</v>
      </c>
      <c r="Q790" s="23" t="s">
        <v>2270</v>
      </c>
      <c r="R790" s="23" t="s">
        <v>2271</v>
      </c>
      <c r="T790" s="23">
        <v>150</v>
      </c>
      <c r="V790" s="25" t="s">
        <v>61</v>
      </c>
      <c r="W790" s="65">
        <v>3</v>
      </c>
      <c r="X790" s="106" t="s">
        <v>202</v>
      </c>
      <c r="Y790" s="25" t="s">
        <v>2272</v>
      </c>
      <c r="Z790" s="83" t="s">
        <v>62</v>
      </c>
      <c r="AB790" s="6">
        <v>1</v>
      </c>
      <c r="AC790" s="5">
        <v>25</v>
      </c>
      <c r="AD790" s="5" t="s">
        <v>79</v>
      </c>
      <c r="AK790" s="6">
        <v>59</v>
      </c>
      <c r="AL790" s="6" t="s">
        <v>80</v>
      </c>
      <c r="BQ790" s="6" t="s">
        <v>353</v>
      </c>
      <c r="BR790" s="5" t="s">
        <v>2273</v>
      </c>
    </row>
    <row r="791" spans="1:70" x14ac:dyDescent="0.25">
      <c r="A791" s="253">
        <v>1055</v>
      </c>
      <c r="B791" s="229" t="s">
        <v>2012</v>
      </c>
      <c r="C791" s="259" t="s">
        <v>2013</v>
      </c>
      <c r="D791" s="229" t="s">
        <v>2306</v>
      </c>
      <c r="E791" s="3" t="s">
        <v>1951</v>
      </c>
      <c r="F791" s="26" t="s">
        <v>102</v>
      </c>
      <c r="G791" s="26" t="s">
        <v>75</v>
      </c>
      <c r="H791" s="26" t="s">
        <v>2301</v>
      </c>
      <c r="J791" s="22">
        <v>0.25</v>
      </c>
      <c r="L791" s="28" t="s">
        <v>57</v>
      </c>
      <c r="M791" s="22" t="s">
        <v>58</v>
      </c>
      <c r="N791" s="22">
        <v>0</v>
      </c>
      <c r="O791" s="22" t="s">
        <v>59</v>
      </c>
      <c r="P791" s="22" t="s">
        <v>78</v>
      </c>
      <c r="Q791" s="23" t="s">
        <v>2270</v>
      </c>
      <c r="R791" s="23" t="s">
        <v>2271</v>
      </c>
      <c r="T791" s="23">
        <v>150</v>
      </c>
      <c r="V791" s="25" t="s">
        <v>61</v>
      </c>
      <c r="W791" s="65">
        <v>3</v>
      </c>
      <c r="X791" s="106" t="s">
        <v>202</v>
      </c>
      <c r="Y791" s="25" t="s">
        <v>2272</v>
      </c>
      <c r="Z791" s="83" t="s">
        <v>62</v>
      </c>
      <c r="AB791" s="6">
        <v>1</v>
      </c>
      <c r="AC791" s="5">
        <v>20</v>
      </c>
      <c r="AD791" s="5" t="s">
        <v>79</v>
      </c>
      <c r="AK791" s="6">
        <v>66</v>
      </c>
      <c r="AL791" s="6" t="s">
        <v>80</v>
      </c>
      <c r="BQ791" s="6" t="s">
        <v>353</v>
      </c>
      <c r="BR791" s="5" t="s">
        <v>2273</v>
      </c>
    </row>
    <row r="792" spans="1:70" x14ac:dyDescent="0.25">
      <c r="A792" s="253">
        <v>1056</v>
      </c>
      <c r="B792" s="229" t="s">
        <v>2012</v>
      </c>
      <c r="C792" s="259" t="s">
        <v>2013</v>
      </c>
      <c r="D792" s="229" t="s">
        <v>2307</v>
      </c>
      <c r="E792" s="3" t="s">
        <v>1951</v>
      </c>
      <c r="F792" s="26" t="s">
        <v>102</v>
      </c>
      <c r="G792" s="26" t="s">
        <v>75</v>
      </c>
      <c r="H792" s="26" t="s">
        <v>2301</v>
      </c>
      <c r="J792" s="22">
        <v>0.25</v>
      </c>
      <c r="L792" s="28" t="s">
        <v>57</v>
      </c>
      <c r="M792" s="22" t="s">
        <v>58</v>
      </c>
      <c r="N792" s="22">
        <v>0</v>
      </c>
      <c r="O792" s="22" t="s">
        <v>59</v>
      </c>
      <c r="P792" s="22" t="s">
        <v>78</v>
      </c>
      <c r="Q792" s="23" t="s">
        <v>2270</v>
      </c>
      <c r="R792" s="23" t="s">
        <v>2271</v>
      </c>
      <c r="T792" s="23">
        <v>150</v>
      </c>
      <c r="V792" s="25" t="s">
        <v>61</v>
      </c>
      <c r="W792" s="65">
        <v>3</v>
      </c>
      <c r="X792" s="106" t="s">
        <v>202</v>
      </c>
      <c r="Y792" s="25" t="s">
        <v>2272</v>
      </c>
      <c r="Z792" s="83" t="s">
        <v>62</v>
      </c>
      <c r="AA792" s="6">
        <v>1</v>
      </c>
      <c r="AC792" s="5">
        <v>25</v>
      </c>
      <c r="AD792" s="5" t="s">
        <v>79</v>
      </c>
      <c r="AK792" s="6">
        <v>77</v>
      </c>
      <c r="AL792" s="6" t="s">
        <v>80</v>
      </c>
      <c r="BQ792" s="6" t="s">
        <v>353</v>
      </c>
      <c r="BR792" s="5" t="s">
        <v>2273</v>
      </c>
    </row>
    <row r="793" spans="1:70" x14ac:dyDescent="0.25">
      <c r="A793" s="253">
        <v>1057</v>
      </c>
      <c r="B793" s="229" t="s">
        <v>2012</v>
      </c>
      <c r="C793" s="259" t="s">
        <v>2013</v>
      </c>
      <c r="D793" s="229" t="s">
        <v>2308</v>
      </c>
      <c r="E793" s="3" t="s">
        <v>1951</v>
      </c>
      <c r="F793" s="26" t="s">
        <v>102</v>
      </c>
      <c r="G793" s="26" t="s">
        <v>75</v>
      </c>
      <c r="H793" s="26" t="s">
        <v>2301</v>
      </c>
      <c r="J793" s="22">
        <v>0.25</v>
      </c>
      <c r="L793" s="28" t="s">
        <v>57</v>
      </c>
      <c r="M793" s="22" t="s">
        <v>58</v>
      </c>
      <c r="N793" s="22">
        <v>0</v>
      </c>
      <c r="O793" s="22" t="s">
        <v>59</v>
      </c>
      <c r="P793" s="22" t="s">
        <v>78</v>
      </c>
      <c r="Q793" s="23" t="s">
        <v>2270</v>
      </c>
      <c r="R793" s="23" t="s">
        <v>2271</v>
      </c>
      <c r="T793" s="23">
        <v>150</v>
      </c>
      <c r="V793" s="25" t="s">
        <v>61</v>
      </c>
      <c r="W793" s="65">
        <v>3</v>
      </c>
      <c r="X793" s="106" t="s">
        <v>202</v>
      </c>
      <c r="Y793" s="25" t="s">
        <v>2272</v>
      </c>
      <c r="Z793" s="83" t="s">
        <v>62</v>
      </c>
      <c r="AB793" s="6">
        <v>1</v>
      </c>
      <c r="AC793" s="5">
        <v>23</v>
      </c>
      <c r="AD793" s="5" t="s">
        <v>79</v>
      </c>
      <c r="AK793" s="6">
        <v>55</v>
      </c>
      <c r="AL793" s="6" t="s">
        <v>80</v>
      </c>
      <c r="BQ793" s="6" t="s">
        <v>353</v>
      </c>
      <c r="BR793" s="5" t="s">
        <v>2273</v>
      </c>
    </row>
    <row r="794" spans="1:70" x14ac:dyDescent="0.25">
      <c r="A794" s="253">
        <v>1058</v>
      </c>
      <c r="B794" s="229" t="s">
        <v>2012</v>
      </c>
      <c r="C794" s="259" t="s">
        <v>2013</v>
      </c>
      <c r="D794" s="229" t="s">
        <v>2309</v>
      </c>
      <c r="E794" s="3" t="s">
        <v>1951</v>
      </c>
      <c r="F794" s="26" t="s">
        <v>102</v>
      </c>
      <c r="G794" s="26" t="s">
        <v>75</v>
      </c>
      <c r="H794" s="26" t="s">
        <v>2301</v>
      </c>
      <c r="J794" s="22">
        <v>0.25</v>
      </c>
      <c r="L794" s="28" t="s">
        <v>57</v>
      </c>
      <c r="M794" s="22" t="s">
        <v>58</v>
      </c>
      <c r="N794" s="22">
        <v>0</v>
      </c>
      <c r="O794" s="22" t="s">
        <v>59</v>
      </c>
      <c r="P794" s="22" t="s">
        <v>78</v>
      </c>
      <c r="Q794" s="23" t="s">
        <v>2270</v>
      </c>
      <c r="R794" s="23" t="s">
        <v>2271</v>
      </c>
      <c r="T794" s="23">
        <v>150</v>
      </c>
      <c r="V794" s="25" t="s">
        <v>61</v>
      </c>
      <c r="W794" s="65">
        <v>3</v>
      </c>
      <c r="X794" s="106" t="s">
        <v>202</v>
      </c>
      <c r="Y794" s="25" t="s">
        <v>2272</v>
      </c>
      <c r="Z794" s="83" t="s">
        <v>62</v>
      </c>
      <c r="AB794" s="6">
        <v>1</v>
      </c>
      <c r="AC794" s="5">
        <v>26</v>
      </c>
      <c r="AD794" s="5" t="s">
        <v>79</v>
      </c>
      <c r="AK794" s="6">
        <v>62</v>
      </c>
      <c r="AL794" s="6" t="s">
        <v>80</v>
      </c>
      <c r="BQ794" s="6" t="s">
        <v>353</v>
      </c>
      <c r="BR794" s="5" t="s">
        <v>2273</v>
      </c>
    </row>
    <row r="795" spans="1:70" x14ac:dyDescent="0.25">
      <c r="A795" s="253">
        <v>1059</v>
      </c>
      <c r="B795" s="229" t="s">
        <v>2012</v>
      </c>
      <c r="C795" s="259" t="s">
        <v>2013</v>
      </c>
      <c r="D795" s="229" t="s">
        <v>2310</v>
      </c>
      <c r="E795" s="3" t="s">
        <v>1951</v>
      </c>
      <c r="F795" s="26" t="s">
        <v>102</v>
      </c>
      <c r="G795" s="26" t="s">
        <v>75</v>
      </c>
      <c r="H795" s="26" t="s">
        <v>2301</v>
      </c>
      <c r="J795" s="22">
        <v>0.25</v>
      </c>
      <c r="L795" s="28" t="s">
        <v>57</v>
      </c>
      <c r="M795" s="22" t="s">
        <v>58</v>
      </c>
      <c r="N795" s="22">
        <v>73</v>
      </c>
      <c r="O795" s="22" t="s">
        <v>59</v>
      </c>
      <c r="P795" s="22" t="s">
        <v>78</v>
      </c>
      <c r="Q795" s="23" t="s">
        <v>2270</v>
      </c>
      <c r="R795" s="23" t="s">
        <v>2271</v>
      </c>
      <c r="T795" s="23">
        <v>150</v>
      </c>
      <c r="V795" s="25" t="s">
        <v>61</v>
      </c>
      <c r="W795" s="65">
        <v>3</v>
      </c>
      <c r="X795" s="106" t="s">
        <v>202</v>
      </c>
      <c r="Y795" s="25" t="s">
        <v>2272</v>
      </c>
      <c r="Z795" s="83" t="s">
        <v>62</v>
      </c>
      <c r="AB795" s="6">
        <v>1</v>
      </c>
      <c r="AC795" s="5">
        <v>23</v>
      </c>
      <c r="AD795" s="5" t="s">
        <v>79</v>
      </c>
      <c r="AK795" s="6">
        <v>50</v>
      </c>
      <c r="AL795" s="6" t="s">
        <v>80</v>
      </c>
      <c r="BQ795" s="6" t="s">
        <v>353</v>
      </c>
      <c r="BR795" s="5" t="s">
        <v>2273</v>
      </c>
    </row>
    <row r="796" spans="1:70" x14ac:dyDescent="0.25">
      <c r="A796" s="253">
        <v>1060</v>
      </c>
      <c r="B796" s="229" t="s">
        <v>2012</v>
      </c>
      <c r="C796" s="259" t="s">
        <v>2013</v>
      </c>
      <c r="D796" s="229" t="s">
        <v>2311</v>
      </c>
      <c r="E796" s="3" t="s">
        <v>1951</v>
      </c>
      <c r="F796" s="26" t="s">
        <v>102</v>
      </c>
      <c r="G796" s="26" t="s">
        <v>75</v>
      </c>
      <c r="H796" s="26" t="s">
        <v>2301</v>
      </c>
      <c r="J796" s="22">
        <v>0.25</v>
      </c>
      <c r="L796" s="28" t="s">
        <v>57</v>
      </c>
      <c r="M796" s="22" t="s">
        <v>58</v>
      </c>
      <c r="N796" s="22">
        <v>73</v>
      </c>
      <c r="O796" s="22" t="s">
        <v>59</v>
      </c>
      <c r="P796" s="22" t="s">
        <v>78</v>
      </c>
      <c r="Q796" s="23" t="s">
        <v>2270</v>
      </c>
      <c r="R796" s="23" t="s">
        <v>2271</v>
      </c>
      <c r="T796" s="23">
        <v>150</v>
      </c>
      <c r="V796" s="25" t="s">
        <v>61</v>
      </c>
      <c r="W796" s="65">
        <v>3</v>
      </c>
      <c r="X796" s="106" t="s">
        <v>202</v>
      </c>
      <c r="Y796" s="25" t="s">
        <v>2272</v>
      </c>
      <c r="Z796" s="83" t="s">
        <v>62</v>
      </c>
      <c r="AA796" s="6">
        <v>1</v>
      </c>
      <c r="AC796" s="5">
        <v>24</v>
      </c>
      <c r="AD796" s="5" t="s">
        <v>79</v>
      </c>
      <c r="AK796" s="6">
        <v>74</v>
      </c>
      <c r="AL796" s="6" t="s">
        <v>80</v>
      </c>
      <c r="BQ796" s="6" t="s">
        <v>353</v>
      </c>
      <c r="BR796" s="5" t="s">
        <v>2273</v>
      </c>
    </row>
    <row r="797" spans="1:70" x14ac:dyDescent="0.25">
      <c r="A797" s="253">
        <v>1061</v>
      </c>
      <c r="B797" s="229" t="s">
        <v>2012</v>
      </c>
      <c r="C797" s="259" t="s">
        <v>2013</v>
      </c>
      <c r="D797" s="229" t="s">
        <v>2312</v>
      </c>
      <c r="E797" s="3" t="s">
        <v>1951</v>
      </c>
      <c r="F797" s="26" t="s">
        <v>102</v>
      </c>
      <c r="G797" s="26" t="s">
        <v>75</v>
      </c>
      <c r="H797" s="26" t="s">
        <v>2301</v>
      </c>
      <c r="J797" s="22">
        <v>0.25</v>
      </c>
      <c r="L797" s="28" t="s">
        <v>57</v>
      </c>
      <c r="M797" s="22" t="s">
        <v>58</v>
      </c>
      <c r="N797" s="22">
        <v>73</v>
      </c>
      <c r="O797" s="22" t="s">
        <v>59</v>
      </c>
      <c r="P797" s="22" t="s">
        <v>78</v>
      </c>
      <c r="Q797" s="23" t="s">
        <v>2270</v>
      </c>
      <c r="R797" s="23" t="s">
        <v>2271</v>
      </c>
      <c r="T797" s="23">
        <v>150</v>
      </c>
      <c r="V797" s="25" t="s">
        <v>61</v>
      </c>
      <c r="W797" s="65">
        <v>3</v>
      </c>
      <c r="X797" s="106" t="s">
        <v>202</v>
      </c>
      <c r="Y797" s="25" t="s">
        <v>2272</v>
      </c>
      <c r="Z797" s="83" t="s">
        <v>62</v>
      </c>
      <c r="AA797" s="6">
        <v>1</v>
      </c>
      <c r="AC797" s="5">
        <v>26</v>
      </c>
      <c r="AD797" s="5" t="s">
        <v>79</v>
      </c>
      <c r="AK797" s="6">
        <v>86</v>
      </c>
      <c r="AL797" s="6" t="s">
        <v>80</v>
      </c>
      <c r="BQ797" s="6" t="s">
        <v>353</v>
      </c>
      <c r="BR797" s="5" t="s">
        <v>2273</v>
      </c>
    </row>
    <row r="798" spans="1:70" x14ac:dyDescent="0.25">
      <c r="A798" s="253">
        <v>1062</v>
      </c>
      <c r="B798" s="229" t="s">
        <v>2012</v>
      </c>
      <c r="C798" s="259" t="s">
        <v>2013</v>
      </c>
      <c r="D798" s="229" t="s">
        <v>2313</v>
      </c>
      <c r="E798" s="3" t="s">
        <v>1951</v>
      </c>
      <c r="F798" s="26" t="s">
        <v>102</v>
      </c>
      <c r="G798" s="26" t="s">
        <v>75</v>
      </c>
      <c r="H798" s="26" t="s">
        <v>2301</v>
      </c>
      <c r="J798" s="22">
        <v>0.25</v>
      </c>
      <c r="L798" s="28" t="s">
        <v>57</v>
      </c>
      <c r="M798" s="22" t="s">
        <v>58</v>
      </c>
      <c r="N798" s="22">
        <v>73</v>
      </c>
      <c r="O798" s="22" t="s">
        <v>59</v>
      </c>
      <c r="P798" s="22" t="s">
        <v>78</v>
      </c>
      <c r="Q798" s="23" t="s">
        <v>2270</v>
      </c>
      <c r="R798" s="23" t="s">
        <v>2271</v>
      </c>
      <c r="T798" s="23">
        <v>150</v>
      </c>
      <c r="V798" s="25" t="s">
        <v>61</v>
      </c>
      <c r="W798" s="65">
        <v>3</v>
      </c>
      <c r="X798" s="106" t="s">
        <v>202</v>
      </c>
      <c r="Y798" s="25" t="s">
        <v>2272</v>
      </c>
      <c r="Z798" s="83" t="s">
        <v>62</v>
      </c>
      <c r="AB798" s="6">
        <v>1</v>
      </c>
      <c r="AC798" s="5">
        <v>23</v>
      </c>
      <c r="AD798" s="5" t="s">
        <v>79</v>
      </c>
      <c r="AK798" s="6">
        <v>59</v>
      </c>
      <c r="AL798" s="6" t="s">
        <v>80</v>
      </c>
      <c r="BQ798" s="6" t="s">
        <v>353</v>
      </c>
      <c r="BR798" s="5" t="s">
        <v>2273</v>
      </c>
    </row>
    <row r="799" spans="1:70" x14ac:dyDescent="0.25">
      <c r="A799" s="253">
        <v>1063</v>
      </c>
      <c r="B799" s="229" t="s">
        <v>2012</v>
      </c>
      <c r="C799" s="259" t="s">
        <v>2013</v>
      </c>
      <c r="D799" s="229" t="s">
        <v>2314</v>
      </c>
      <c r="E799" s="3" t="s">
        <v>1951</v>
      </c>
      <c r="F799" s="26" t="s">
        <v>102</v>
      </c>
      <c r="G799" s="26" t="s">
        <v>75</v>
      </c>
      <c r="H799" s="26" t="s">
        <v>2301</v>
      </c>
      <c r="J799" s="22">
        <v>0.25</v>
      </c>
      <c r="L799" s="28" t="s">
        <v>57</v>
      </c>
      <c r="M799" s="22" t="s">
        <v>58</v>
      </c>
      <c r="N799" s="22">
        <v>73</v>
      </c>
      <c r="O799" s="22" t="s">
        <v>59</v>
      </c>
      <c r="P799" s="22" t="s">
        <v>78</v>
      </c>
      <c r="Q799" s="23" t="s">
        <v>2270</v>
      </c>
      <c r="R799" s="23" t="s">
        <v>2271</v>
      </c>
      <c r="T799" s="23">
        <v>150</v>
      </c>
      <c r="V799" s="25" t="s">
        <v>61</v>
      </c>
      <c r="W799" s="65">
        <v>3</v>
      </c>
      <c r="X799" s="106" t="s">
        <v>202</v>
      </c>
      <c r="Y799" s="25" t="s">
        <v>2272</v>
      </c>
      <c r="Z799" s="83" t="s">
        <v>62</v>
      </c>
      <c r="AB799" s="6">
        <v>1</v>
      </c>
      <c r="AC799" s="5">
        <v>25</v>
      </c>
      <c r="AD799" s="5" t="s">
        <v>79</v>
      </c>
      <c r="AK799" s="6">
        <v>59</v>
      </c>
      <c r="AL799" s="6" t="s">
        <v>80</v>
      </c>
      <c r="BQ799" s="6" t="s">
        <v>353</v>
      </c>
      <c r="BR799" s="5" t="s">
        <v>2273</v>
      </c>
    </row>
    <row r="800" spans="1:70" x14ac:dyDescent="0.25">
      <c r="A800" s="253">
        <v>1064</v>
      </c>
      <c r="B800" s="229" t="s">
        <v>2012</v>
      </c>
      <c r="C800" s="259" t="s">
        <v>2013</v>
      </c>
      <c r="D800" s="229" t="s">
        <v>2315</v>
      </c>
      <c r="E800" s="3" t="s">
        <v>1951</v>
      </c>
      <c r="F800" s="26" t="s">
        <v>102</v>
      </c>
      <c r="G800" s="26" t="s">
        <v>75</v>
      </c>
      <c r="H800" s="26" t="s">
        <v>2301</v>
      </c>
      <c r="J800" s="22">
        <v>0.25</v>
      </c>
      <c r="L800" s="28" t="s">
        <v>57</v>
      </c>
      <c r="M800" s="22" t="s">
        <v>58</v>
      </c>
      <c r="N800" s="22">
        <v>73</v>
      </c>
      <c r="O800" s="22" t="s">
        <v>59</v>
      </c>
      <c r="P800" s="22" t="s">
        <v>78</v>
      </c>
      <c r="Q800" s="23" t="s">
        <v>2270</v>
      </c>
      <c r="R800" s="23" t="s">
        <v>2271</v>
      </c>
      <c r="T800" s="23">
        <v>150</v>
      </c>
      <c r="V800" s="25" t="s">
        <v>61</v>
      </c>
      <c r="W800" s="65">
        <v>3</v>
      </c>
      <c r="X800" s="106" t="s">
        <v>202</v>
      </c>
      <c r="Y800" s="25" t="s">
        <v>2272</v>
      </c>
      <c r="Z800" s="83" t="s">
        <v>62</v>
      </c>
      <c r="AB800" s="6">
        <v>1</v>
      </c>
      <c r="AC800" s="5">
        <v>20</v>
      </c>
      <c r="AD800" s="5" t="s">
        <v>79</v>
      </c>
      <c r="AK800" s="6">
        <v>66</v>
      </c>
      <c r="AL800" s="6" t="s">
        <v>80</v>
      </c>
      <c r="BQ800" s="6" t="s">
        <v>353</v>
      </c>
      <c r="BR800" s="5" t="s">
        <v>2273</v>
      </c>
    </row>
    <row r="801" spans="1:70" x14ac:dyDescent="0.25">
      <c r="A801" s="253">
        <v>1065</v>
      </c>
      <c r="B801" s="229" t="s">
        <v>2012</v>
      </c>
      <c r="C801" s="259" t="s">
        <v>2013</v>
      </c>
      <c r="D801" s="229" t="s">
        <v>2316</v>
      </c>
      <c r="E801" s="3" t="s">
        <v>1951</v>
      </c>
      <c r="F801" s="26" t="s">
        <v>102</v>
      </c>
      <c r="G801" s="26" t="s">
        <v>75</v>
      </c>
      <c r="H801" s="26" t="s">
        <v>2301</v>
      </c>
      <c r="J801" s="22">
        <v>0.25</v>
      </c>
      <c r="L801" s="28" t="s">
        <v>57</v>
      </c>
      <c r="M801" s="22" t="s">
        <v>58</v>
      </c>
      <c r="N801" s="22">
        <v>73</v>
      </c>
      <c r="O801" s="22" t="s">
        <v>59</v>
      </c>
      <c r="P801" s="22" t="s">
        <v>78</v>
      </c>
      <c r="Q801" s="23" t="s">
        <v>2270</v>
      </c>
      <c r="R801" s="23" t="s">
        <v>2271</v>
      </c>
      <c r="T801" s="23">
        <v>150</v>
      </c>
      <c r="V801" s="25" t="s">
        <v>61</v>
      </c>
      <c r="W801" s="65">
        <v>3</v>
      </c>
      <c r="X801" s="106" t="s">
        <v>202</v>
      </c>
      <c r="Y801" s="25" t="s">
        <v>2272</v>
      </c>
      <c r="Z801" s="83" t="s">
        <v>62</v>
      </c>
      <c r="AA801" s="6">
        <v>1</v>
      </c>
      <c r="AC801" s="5">
        <v>25</v>
      </c>
      <c r="AD801" s="5" t="s">
        <v>79</v>
      </c>
      <c r="AK801" s="6">
        <v>77</v>
      </c>
      <c r="AL801" s="6" t="s">
        <v>80</v>
      </c>
      <c r="BQ801" s="6" t="s">
        <v>353</v>
      </c>
      <c r="BR801" s="5" t="s">
        <v>2273</v>
      </c>
    </row>
    <row r="802" spans="1:70" x14ac:dyDescent="0.25">
      <c r="A802" s="253">
        <v>1066</v>
      </c>
      <c r="B802" s="229" t="s">
        <v>2012</v>
      </c>
      <c r="C802" s="259" t="s">
        <v>2013</v>
      </c>
      <c r="D802" s="229" t="s">
        <v>2317</v>
      </c>
      <c r="E802" s="3" t="s">
        <v>1951</v>
      </c>
      <c r="F802" s="26" t="s">
        <v>102</v>
      </c>
      <c r="G802" s="26" t="s">
        <v>75</v>
      </c>
      <c r="H802" s="26" t="s">
        <v>2301</v>
      </c>
      <c r="J802" s="22">
        <v>0.25</v>
      </c>
      <c r="L802" s="28" t="s">
        <v>57</v>
      </c>
      <c r="M802" s="22" t="s">
        <v>58</v>
      </c>
      <c r="N802" s="22">
        <v>73</v>
      </c>
      <c r="O802" s="22" t="s">
        <v>59</v>
      </c>
      <c r="P802" s="22" t="s">
        <v>78</v>
      </c>
      <c r="Q802" s="23" t="s">
        <v>2270</v>
      </c>
      <c r="R802" s="23" t="s">
        <v>2271</v>
      </c>
      <c r="T802" s="23">
        <v>150</v>
      </c>
      <c r="V802" s="25" t="s">
        <v>61</v>
      </c>
      <c r="W802" s="65">
        <v>3</v>
      </c>
      <c r="X802" s="106" t="s">
        <v>202</v>
      </c>
      <c r="Y802" s="25" t="s">
        <v>2272</v>
      </c>
      <c r="Z802" s="83" t="s">
        <v>62</v>
      </c>
      <c r="AB802" s="6">
        <v>1</v>
      </c>
      <c r="AC802" s="5">
        <v>23</v>
      </c>
      <c r="AD802" s="5" t="s">
        <v>79</v>
      </c>
      <c r="AK802" s="6">
        <v>55</v>
      </c>
      <c r="AL802" s="6" t="s">
        <v>80</v>
      </c>
      <c r="BQ802" s="6" t="s">
        <v>353</v>
      </c>
      <c r="BR802" s="5" t="s">
        <v>2273</v>
      </c>
    </row>
    <row r="803" spans="1:70" x14ac:dyDescent="0.25">
      <c r="A803" s="253">
        <v>1067</v>
      </c>
      <c r="B803" s="229" t="s">
        <v>2012</v>
      </c>
      <c r="C803" s="259" t="s">
        <v>2013</v>
      </c>
      <c r="D803" s="229" t="s">
        <v>2318</v>
      </c>
      <c r="E803" s="3" t="s">
        <v>1951</v>
      </c>
      <c r="F803" s="26" t="s">
        <v>102</v>
      </c>
      <c r="G803" s="26" t="s">
        <v>75</v>
      </c>
      <c r="H803" s="26" t="s">
        <v>2301</v>
      </c>
      <c r="J803" s="22">
        <v>0.25</v>
      </c>
      <c r="L803" s="28" t="s">
        <v>57</v>
      </c>
      <c r="M803" s="22" t="s">
        <v>58</v>
      </c>
      <c r="N803" s="22">
        <v>73</v>
      </c>
      <c r="O803" s="22" t="s">
        <v>59</v>
      </c>
      <c r="P803" s="22" t="s">
        <v>78</v>
      </c>
      <c r="Q803" s="23" t="s">
        <v>2270</v>
      </c>
      <c r="R803" s="23" t="s">
        <v>2271</v>
      </c>
      <c r="T803" s="23">
        <v>150</v>
      </c>
      <c r="V803" s="25" t="s">
        <v>61</v>
      </c>
      <c r="W803" s="65">
        <v>3</v>
      </c>
      <c r="X803" s="106" t="s">
        <v>202</v>
      </c>
      <c r="Y803" s="25" t="s">
        <v>2272</v>
      </c>
      <c r="Z803" s="83" t="s">
        <v>62</v>
      </c>
      <c r="AB803" s="6">
        <v>1</v>
      </c>
      <c r="AC803" s="5">
        <v>26</v>
      </c>
      <c r="AD803" s="5" t="s">
        <v>79</v>
      </c>
      <c r="AK803" s="6">
        <v>62</v>
      </c>
      <c r="AL803" s="6" t="s">
        <v>80</v>
      </c>
      <c r="BQ803" s="6" t="s">
        <v>353</v>
      </c>
      <c r="BR803" s="5" t="s">
        <v>2273</v>
      </c>
    </row>
    <row r="804" spans="1:70" x14ac:dyDescent="0.25">
      <c r="A804" s="253">
        <v>1068</v>
      </c>
      <c r="B804" s="229" t="s">
        <v>2012</v>
      </c>
      <c r="C804" s="259" t="s">
        <v>2013</v>
      </c>
      <c r="D804" s="229" t="s">
        <v>2319</v>
      </c>
      <c r="E804" s="3" t="s">
        <v>1951</v>
      </c>
      <c r="F804" s="26" t="s">
        <v>102</v>
      </c>
      <c r="G804" s="26" t="s">
        <v>75</v>
      </c>
      <c r="H804" s="26" t="s">
        <v>2301</v>
      </c>
      <c r="J804" s="22">
        <v>0.25</v>
      </c>
      <c r="L804" s="28" t="s">
        <v>57</v>
      </c>
      <c r="M804" s="22" t="s">
        <v>58</v>
      </c>
      <c r="N804" s="22">
        <v>73</v>
      </c>
      <c r="O804" s="22" t="s">
        <v>59</v>
      </c>
      <c r="P804" s="22" t="s">
        <v>78</v>
      </c>
      <c r="Q804" s="23" t="s">
        <v>2270</v>
      </c>
      <c r="R804" s="23" t="s">
        <v>2271</v>
      </c>
      <c r="T804" s="23">
        <v>150</v>
      </c>
      <c r="V804" s="25" t="s">
        <v>61</v>
      </c>
      <c r="W804" s="65">
        <v>3</v>
      </c>
      <c r="X804" s="106" t="s">
        <v>202</v>
      </c>
      <c r="Y804" s="25" t="s">
        <v>2272</v>
      </c>
      <c r="Z804" s="83" t="s">
        <v>62</v>
      </c>
      <c r="AB804" s="6">
        <v>1</v>
      </c>
      <c r="AC804" s="5">
        <v>23</v>
      </c>
      <c r="AD804" s="5" t="s">
        <v>79</v>
      </c>
      <c r="AK804" s="6">
        <v>50</v>
      </c>
      <c r="AL804" s="6" t="s">
        <v>80</v>
      </c>
      <c r="BQ804" s="6" t="s">
        <v>353</v>
      </c>
      <c r="BR804" s="5" t="s">
        <v>2273</v>
      </c>
    </row>
    <row r="805" spans="1:70" x14ac:dyDescent="0.25">
      <c r="A805" s="253">
        <v>1069</v>
      </c>
      <c r="B805" s="229" t="s">
        <v>2012</v>
      </c>
      <c r="C805" s="259" t="s">
        <v>2013</v>
      </c>
      <c r="D805" s="229" t="s">
        <v>2320</v>
      </c>
      <c r="E805" s="3" t="s">
        <v>1951</v>
      </c>
      <c r="F805" s="26" t="s">
        <v>102</v>
      </c>
      <c r="G805" s="26" t="s">
        <v>75</v>
      </c>
      <c r="H805" s="26" t="s">
        <v>2301</v>
      </c>
      <c r="J805" s="22">
        <v>0.25</v>
      </c>
      <c r="L805" s="28" t="s">
        <v>57</v>
      </c>
      <c r="M805" s="22" t="s">
        <v>58</v>
      </c>
      <c r="N805" s="22">
        <v>73</v>
      </c>
      <c r="O805" s="22" t="s">
        <v>59</v>
      </c>
      <c r="P805" s="22" t="s">
        <v>78</v>
      </c>
      <c r="Q805" s="23" t="s">
        <v>2270</v>
      </c>
      <c r="R805" s="23" t="s">
        <v>2271</v>
      </c>
      <c r="T805" s="23">
        <v>150</v>
      </c>
      <c r="V805" s="25" t="s">
        <v>61</v>
      </c>
      <c r="W805" s="65">
        <v>3</v>
      </c>
      <c r="X805" s="106" t="s">
        <v>202</v>
      </c>
      <c r="Y805" s="25" t="s">
        <v>2272</v>
      </c>
      <c r="Z805" s="83" t="s">
        <v>62</v>
      </c>
      <c r="AA805" s="6">
        <v>1</v>
      </c>
      <c r="AC805" s="5">
        <v>24</v>
      </c>
      <c r="AD805" s="5" t="s">
        <v>79</v>
      </c>
      <c r="AK805" s="6">
        <v>74</v>
      </c>
      <c r="AL805" s="6" t="s">
        <v>80</v>
      </c>
      <c r="BQ805" s="6" t="s">
        <v>353</v>
      </c>
      <c r="BR805" s="5" t="s">
        <v>2273</v>
      </c>
    </row>
    <row r="806" spans="1:70" x14ac:dyDescent="0.25">
      <c r="A806" s="253">
        <v>1070</v>
      </c>
      <c r="B806" s="229" t="s">
        <v>2012</v>
      </c>
      <c r="C806" s="259" t="s">
        <v>2013</v>
      </c>
      <c r="D806" s="229" t="s">
        <v>2321</v>
      </c>
      <c r="E806" s="3" t="s">
        <v>1951</v>
      </c>
      <c r="F806" s="26" t="s">
        <v>102</v>
      </c>
      <c r="G806" s="26" t="s">
        <v>75</v>
      </c>
      <c r="H806" s="26" t="s">
        <v>2301</v>
      </c>
      <c r="J806" s="22">
        <v>0.25</v>
      </c>
      <c r="L806" s="28" t="s">
        <v>57</v>
      </c>
      <c r="M806" s="22" t="s">
        <v>58</v>
      </c>
      <c r="N806" s="22">
        <v>73</v>
      </c>
      <c r="O806" s="22" t="s">
        <v>59</v>
      </c>
      <c r="P806" s="22" t="s">
        <v>78</v>
      </c>
      <c r="Q806" s="23" t="s">
        <v>2270</v>
      </c>
      <c r="R806" s="23" t="s">
        <v>2271</v>
      </c>
      <c r="T806" s="23">
        <v>150</v>
      </c>
      <c r="V806" s="25" t="s">
        <v>61</v>
      </c>
      <c r="W806" s="65">
        <v>3</v>
      </c>
      <c r="X806" s="106" t="s">
        <v>202</v>
      </c>
      <c r="Y806" s="25" t="s">
        <v>2272</v>
      </c>
      <c r="Z806" s="83" t="s">
        <v>62</v>
      </c>
      <c r="AA806" s="6">
        <v>1</v>
      </c>
      <c r="AC806" s="5">
        <v>26</v>
      </c>
      <c r="AD806" s="5" t="s">
        <v>79</v>
      </c>
      <c r="AK806" s="6">
        <v>86</v>
      </c>
      <c r="AL806" s="6" t="s">
        <v>80</v>
      </c>
      <c r="BQ806" s="6" t="s">
        <v>353</v>
      </c>
      <c r="BR806" s="5" t="s">
        <v>2273</v>
      </c>
    </row>
    <row r="807" spans="1:70" x14ac:dyDescent="0.25">
      <c r="A807" s="253">
        <v>1071</v>
      </c>
      <c r="B807" s="229" t="s">
        <v>2012</v>
      </c>
      <c r="C807" s="259" t="s">
        <v>2013</v>
      </c>
      <c r="D807" s="229" t="s">
        <v>2322</v>
      </c>
      <c r="E807" s="3" t="s">
        <v>1951</v>
      </c>
      <c r="F807" s="26" t="s">
        <v>102</v>
      </c>
      <c r="G807" s="26" t="s">
        <v>75</v>
      </c>
      <c r="H807" s="26" t="s">
        <v>2301</v>
      </c>
      <c r="J807" s="22">
        <v>0.25</v>
      </c>
      <c r="L807" s="28" t="s">
        <v>57</v>
      </c>
      <c r="M807" s="22" t="s">
        <v>58</v>
      </c>
      <c r="N807" s="22">
        <v>73</v>
      </c>
      <c r="O807" s="22" t="s">
        <v>59</v>
      </c>
      <c r="P807" s="22" t="s">
        <v>78</v>
      </c>
      <c r="Q807" s="23" t="s">
        <v>2270</v>
      </c>
      <c r="R807" s="23" t="s">
        <v>2271</v>
      </c>
      <c r="T807" s="23">
        <v>150</v>
      </c>
      <c r="V807" s="25" t="s">
        <v>61</v>
      </c>
      <c r="W807" s="65">
        <v>3</v>
      </c>
      <c r="X807" s="106" t="s">
        <v>202</v>
      </c>
      <c r="Y807" s="25" t="s">
        <v>2272</v>
      </c>
      <c r="Z807" s="83" t="s">
        <v>62</v>
      </c>
      <c r="AB807" s="6">
        <v>1</v>
      </c>
      <c r="AC807" s="5">
        <v>23</v>
      </c>
      <c r="AD807" s="5" t="s">
        <v>79</v>
      </c>
      <c r="AK807" s="6">
        <v>59</v>
      </c>
      <c r="AL807" s="6" t="s">
        <v>80</v>
      </c>
      <c r="BQ807" s="6" t="s">
        <v>353</v>
      </c>
      <c r="BR807" s="5" t="s">
        <v>2273</v>
      </c>
    </row>
    <row r="808" spans="1:70" x14ac:dyDescent="0.25">
      <c r="A808" s="253">
        <v>1072</v>
      </c>
      <c r="B808" s="229" t="s">
        <v>2012</v>
      </c>
      <c r="C808" s="259" t="s">
        <v>2013</v>
      </c>
      <c r="D808" s="229" t="s">
        <v>2323</v>
      </c>
      <c r="E808" s="3" t="s">
        <v>1951</v>
      </c>
      <c r="F808" s="26" t="s">
        <v>102</v>
      </c>
      <c r="G808" s="26" t="s">
        <v>75</v>
      </c>
      <c r="H808" s="26" t="s">
        <v>2301</v>
      </c>
      <c r="J808" s="22">
        <v>0.25</v>
      </c>
      <c r="L808" s="28" t="s">
        <v>57</v>
      </c>
      <c r="M808" s="22" t="s">
        <v>58</v>
      </c>
      <c r="N808" s="22">
        <v>73</v>
      </c>
      <c r="O808" s="22" t="s">
        <v>59</v>
      </c>
      <c r="P808" s="22" t="s">
        <v>78</v>
      </c>
      <c r="Q808" s="23" t="s">
        <v>2270</v>
      </c>
      <c r="R808" s="177" t="s">
        <v>2271</v>
      </c>
      <c r="T808" s="23">
        <v>150</v>
      </c>
      <c r="V808" s="25" t="s">
        <v>61</v>
      </c>
      <c r="W808" s="65">
        <v>3</v>
      </c>
      <c r="X808" s="106" t="s">
        <v>202</v>
      </c>
      <c r="Y808" s="25" t="s">
        <v>2272</v>
      </c>
      <c r="Z808" s="83" t="s">
        <v>62</v>
      </c>
      <c r="AB808" s="6">
        <v>1</v>
      </c>
      <c r="AC808" s="5">
        <v>25</v>
      </c>
      <c r="AD808" s="163" t="s">
        <v>79</v>
      </c>
      <c r="AE808" s="163"/>
      <c r="AG808" s="163"/>
      <c r="AH808" s="163"/>
      <c r="AK808" s="6">
        <v>59</v>
      </c>
      <c r="AL808" s="6" t="s">
        <v>80</v>
      </c>
      <c r="BQ808" s="6" t="s">
        <v>353</v>
      </c>
      <c r="BR808" s="163" t="s">
        <v>2273</v>
      </c>
    </row>
    <row r="809" spans="1:70" x14ac:dyDescent="0.25">
      <c r="A809" s="253">
        <v>1073</v>
      </c>
      <c r="B809" s="229" t="s">
        <v>2012</v>
      </c>
      <c r="C809" s="259" t="s">
        <v>2013</v>
      </c>
      <c r="D809" s="229" t="s">
        <v>2324</v>
      </c>
      <c r="E809" s="3" t="s">
        <v>1951</v>
      </c>
      <c r="F809" s="26" t="s">
        <v>102</v>
      </c>
      <c r="G809" s="26" t="s">
        <v>75</v>
      </c>
      <c r="H809" s="26" t="s">
        <v>2301</v>
      </c>
      <c r="J809" s="22">
        <v>0.25</v>
      </c>
      <c r="L809" s="28" t="s">
        <v>57</v>
      </c>
      <c r="M809" s="22" t="s">
        <v>58</v>
      </c>
      <c r="N809" s="22">
        <v>73</v>
      </c>
      <c r="O809" s="22" t="s">
        <v>59</v>
      </c>
      <c r="P809" s="22" t="s">
        <v>78</v>
      </c>
      <c r="Q809" s="23" t="s">
        <v>2270</v>
      </c>
      <c r="R809" s="177" t="s">
        <v>2271</v>
      </c>
      <c r="T809" s="23">
        <v>150</v>
      </c>
      <c r="V809" s="25" t="s">
        <v>61</v>
      </c>
      <c r="W809" s="65">
        <v>3</v>
      </c>
      <c r="X809" s="106" t="s">
        <v>202</v>
      </c>
      <c r="Y809" s="25" t="s">
        <v>2272</v>
      </c>
      <c r="Z809" s="83" t="s">
        <v>62</v>
      </c>
      <c r="AB809" s="6">
        <v>1</v>
      </c>
      <c r="AC809" s="5">
        <v>20</v>
      </c>
      <c r="AD809" s="163" t="s">
        <v>79</v>
      </c>
      <c r="AE809" s="163"/>
      <c r="AG809" s="163"/>
      <c r="AH809" s="163"/>
      <c r="AK809" s="6">
        <v>66</v>
      </c>
      <c r="AL809" s="6" t="s">
        <v>80</v>
      </c>
      <c r="BQ809" s="6" t="s">
        <v>353</v>
      </c>
      <c r="BR809" s="163" t="s">
        <v>2273</v>
      </c>
    </row>
    <row r="810" spans="1:70" x14ac:dyDescent="0.25">
      <c r="A810" s="253">
        <v>1074</v>
      </c>
      <c r="B810" s="229" t="s">
        <v>2012</v>
      </c>
      <c r="C810" s="259" t="s">
        <v>2013</v>
      </c>
      <c r="D810" s="229" t="s">
        <v>2325</v>
      </c>
      <c r="E810" s="3" t="s">
        <v>1951</v>
      </c>
      <c r="F810" s="26" t="s">
        <v>102</v>
      </c>
      <c r="G810" s="26" t="s">
        <v>75</v>
      </c>
      <c r="H810" s="26" t="s">
        <v>2301</v>
      </c>
      <c r="J810" s="22">
        <v>0.25</v>
      </c>
      <c r="L810" s="28" t="s">
        <v>57</v>
      </c>
      <c r="M810" s="22" t="s">
        <v>58</v>
      </c>
      <c r="N810" s="22">
        <v>73</v>
      </c>
      <c r="O810" s="22" t="s">
        <v>59</v>
      </c>
      <c r="P810" s="22" t="s">
        <v>78</v>
      </c>
      <c r="Q810" s="23" t="s">
        <v>2270</v>
      </c>
      <c r="R810" s="23" t="s">
        <v>2271</v>
      </c>
      <c r="T810" s="23">
        <v>150</v>
      </c>
      <c r="V810" s="25" t="s">
        <v>61</v>
      </c>
      <c r="W810" s="65">
        <v>3</v>
      </c>
      <c r="X810" s="106" t="s">
        <v>202</v>
      </c>
      <c r="Y810" s="25" t="s">
        <v>2272</v>
      </c>
      <c r="Z810" s="83" t="s">
        <v>62</v>
      </c>
      <c r="AA810" s="6">
        <v>1</v>
      </c>
      <c r="AC810" s="5">
        <v>25</v>
      </c>
      <c r="AD810" s="5" t="s">
        <v>79</v>
      </c>
      <c r="AK810" s="6">
        <v>77</v>
      </c>
      <c r="AL810" s="6" t="s">
        <v>80</v>
      </c>
      <c r="BQ810" s="6" t="s">
        <v>353</v>
      </c>
      <c r="BR810" s="5" t="s">
        <v>2273</v>
      </c>
    </row>
    <row r="811" spans="1:70" x14ac:dyDescent="0.25">
      <c r="A811" s="253">
        <v>1075</v>
      </c>
      <c r="B811" s="229" t="s">
        <v>2012</v>
      </c>
      <c r="C811" s="259" t="s">
        <v>2013</v>
      </c>
      <c r="D811" s="229" t="s">
        <v>2326</v>
      </c>
      <c r="E811" s="3" t="s">
        <v>1951</v>
      </c>
      <c r="F811" s="26" t="s">
        <v>102</v>
      </c>
      <c r="G811" s="26" t="s">
        <v>75</v>
      </c>
      <c r="H811" s="26" t="s">
        <v>2301</v>
      </c>
      <c r="J811" s="22">
        <v>0.25</v>
      </c>
      <c r="L811" s="28" t="s">
        <v>57</v>
      </c>
      <c r="M811" s="22" t="s">
        <v>58</v>
      </c>
      <c r="N811" s="22">
        <v>73</v>
      </c>
      <c r="O811" s="22" t="s">
        <v>59</v>
      </c>
      <c r="P811" s="22" t="s">
        <v>78</v>
      </c>
      <c r="Q811" s="23" t="s">
        <v>2270</v>
      </c>
      <c r="R811" s="23" t="s">
        <v>2271</v>
      </c>
      <c r="T811" s="23">
        <v>150</v>
      </c>
      <c r="V811" s="25" t="s">
        <v>61</v>
      </c>
      <c r="W811" s="65">
        <v>3</v>
      </c>
      <c r="X811" s="106" t="s">
        <v>202</v>
      </c>
      <c r="Y811" s="25" t="s">
        <v>2272</v>
      </c>
      <c r="Z811" s="83" t="s">
        <v>62</v>
      </c>
      <c r="AB811" s="6">
        <v>1</v>
      </c>
      <c r="AC811" s="5">
        <v>23</v>
      </c>
      <c r="AD811" s="5" t="s">
        <v>79</v>
      </c>
      <c r="AK811" s="6">
        <v>55</v>
      </c>
      <c r="AL811" s="6" t="s">
        <v>80</v>
      </c>
      <c r="BQ811" s="6" t="s">
        <v>353</v>
      </c>
      <c r="BR811" s="5" t="s">
        <v>2273</v>
      </c>
    </row>
    <row r="812" spans="1:70" x14ac:dyDescent="0.25">
      <c r="A812" s="253">
        <v>1076</v>
      </c>
      <c r="B812" s="229" t="s">
        <v>2012</v>
      </c>
      <c r="C812" s="259" t="s">
        <v>2013</v>
      </c>
      <c r="D812" s="229" t="s">
        <v>2327</v>
      </c>
      <c r="E812" s="3" t="s">
        <v>1951</v>
      </c>
      <c r="F812" s="26" t="s">
        <v>102</v>
      </c>
      <c r="G812" s="26" t="s">
        <v>75</v>
      </c>
      <c r="H812" s="26" t="s">
        <v>2301</v>
      </c>
      <c r="J812" s="22">
        <v>0.25</v>
      </c>
      <c r="L812" s="28" t="s">
        <v>57</v>
      </c>
      <c r="M812" s="22" t="s">
        <v>58</v>
      </c>
      <c r="N812" s="22">
        <v>73</v>
      </c>
      <c r="O812" s="22" t="s">
        <v>59</v>
      </c>
      <c r="P812" s="22" t="s">
        <v>78</v>
      </c>
      <c r="Q812" s="23" t="s">
        <v>2270</v>
      </c>
      <c r="R812" s="23" t="s">
        <v>2271</v>
      </c>
      <c r="T812" s="23">
        <v>150</v>
      </c>
      <c r="V812" s="25" t="s">
        <v>61</v>
      </c>
      <c r="W812" s="65">
        <v>3</v>
      </c>
      <c r="X812" s="106" t="s">
        <v>202</v>
      </c>
      <c r="Y812" s="25" t="s">
        <v>2272</v>
      </c>
      <c r="Z812" s="83" t="s">
        <v>62</v>
      </c>
      <c r="AB812" s="6">
        <v>1</v>
      </c>
      <c r="AC812" s="5">
        <v>26</v>
      </c>
      <c r="AD812" s="5" t="s">
        <v>79</v>
      </c>
      <c r="AK812" s="6">
        <v>62</v>
      </c>
      <c r="AL812" s="6" t="s">
        <v>80</v>
      </c>
      <c r="BQ812" s="6" t="s">
        <v>353</v>
      </c>
      <c r="BR812" s="5" t="s">
        <v>2273</v>
      </c>
    </row>
    <row r="813" spans="1:70" x14ac:dyDescent="0.25">
      <c r="A813" s="253">
        <v>1077</v>
      </c>
      <c r="B813" s="229" t="s">
        <v>2328</v>
      </c>
      <c r="C813" s="259" t="s">
        <v>2329</v>
      </c>
      <c r="D813" s="229" t="s">
        <v>2330</v>
      </c>
      <c r="E813" s="3" t="s">
        <v>1951</v>
      </c>
      <c r="F813" s="26" t="s">
        <v>102</v>
      </c>
      <c r="G813" s="26" t="s">
        <v>55</v>
      </c>
      <c r="H813" s="26" t="s">
        <v>56</v>
      </c>
      <c r="J813" s="22">
        <v>0.25</v>
      </c>
      <c r="L813" s="28" t="s">
        <v>57</v>
      </c>
      <c r="M813" s="22" t="s">
        <v>58</v>
      </c>
      <c r="N813" s="22">
        <v>0</v>
      </c>
      <c r="O813" s="22" t="s">
        <v>59</v>
      </c>
      <c r="P813" s="22" t="s">
        <v>78</v>
      </c>
      <c r="R813" s="23" t="s">
        <v>2271</v>
      </c>
      <c r="T813" s="23">
        <v>150</v>
      </c>
      <c r="V813" s="25" t="s">
        <v>613</v>
      </c>
      <c r="W813" s="65">
        <v>3</v>
      </c>
      <c r="X813" s="106" t="s">
        <v>202</v>
      </c>
      <c r="Y813" s="25" t="s">
        <v>2331</v>
      </c>
      <c r="Z813" s="83" t="s">
        <v>62</v>
      </c>
      <c r="AA813" s="6">
        <v>10</v>
      </c>
      <c r="AB813" s="6">
        <v>4</v>
      </c>
      <c r="AD813" s="5" t="s">
        <v>79</v>
      </c>
      <c r="AI813" s="5">
        <v>19</v>
      </c>
      <c r="AJ813" s="5">
        <v>27</v>
      </c>
      <c r="AL813" s="6" t="s">
        <v>80</v>
      </c>
      <c r="AQ813" s="6">
        <v>50</v>
      </c>
      <c r="AR813" s="6">
        <v>80</v>
      </c>
      <c r="BQ813" s="6" t="s">
        <v>353</v>
      </c>
      <c r="BR813" s="5" t="s">
        <v>2332</v>
      </c>
    </row>
    <row r="814" spans="1:70" x14ac:dyDescent="0.25">
      <c r="A814" s="253">
        <v>1078</v>
      </c>
      <c r="B814" s="229" t="s">
        <v>2328</v>
      </c>
      <c r="C814" s="259" t="s">
        <v>2329</v>
      </c>
      <c r="D814" s="229" t="s">
        <v>2333</v>
      </c>
      <c r="E814" s="3" t="s">
        <v>1951</v>
      </c>
      <c r="F814" s="26" t="s">
        <v>102</v>
      </c>
      <c r="G814" s="26" t="s">
        <v>55</v>
      </c>
      <c r="H814" s="26" t="s">
        <v>56</v>
      </c>
      <c r="J814" s="22">
        <v>0.25</v>
      </c>
      <c r="L814" s="28" t="s">
        <v>57</v>
      </c>
      <c r="M814" s="22" t="s">
        <v>58</v>
      </c>
      <c r="N814" s="22">
        <v>0</v>
      </c>
      <c r="O814" s="22" t="s">
        <v>59</v>
      </c>
      <c r="P814" s="22" t="s">
        <v>78</v>
      </c>
      <c r="R814" s="23" t="s">
        <v>2271</v>
      </c>
      <c r="T814" s="23">
        <v>150</v>
      </c>
      <c r="V814" s="25" t="s">
        <v>613</v>
      </c>
      <c r="W814" s="65">
        <v>3</v>
      </c>
      <c r="X814" s="106" t="s">
        <v>202</v>
      </c>
      <c r="Y814" s="25" t="s">
        <v>2331</v>
      </c>
      <c r="Z814" s="83" t="s">
        <v>62</v>
      </c>
      <c r="AA814" s="6">
        <v>10</v>
      </c>
      <c r="AB814" s="6">
        <v>4</v>
      </c>
      <c r="AD814" s="5" t="s">
        <v>79</v>
      </c>
      <c r="AI814" s="5">
        <v>19</v>
      </c>
      <c r="AJ814" s="5">
        <v>27</v>
      </c>
      <c r="AL814" s="6" t="s">
        <v>80</v>
      </c>
      <c r="AQ814" s="6">
        <v>50</v>
      </c>
      <c r="AR814" s="6">
        <v>80</v>
      </c>
      <c r="BQ814" s="6" t="s">
        <v>353</v>
      </c>
      <c r="BR814" s="5" t="s">
        <v>2332</v>
      </c>
    </row>
    <row r="815" spans="1:70" x14ac:dyDescent="0.25">
      <c r="A815" s="253">
        <v>1079</v>
      </c>
      <c r="B815" s="229" t="s">
        <v>2328</v>
      </c>
      <c r="C815" s="259" t="s">
        <v>2329</v>
      </c>
      <c r="D815" s="229" t="s">
        <v>2334</v>
      </c>
      <c r="E815" s="3" t="s">
        <v>1951</v>
      </c>
      <c r="F815" s="26" t="s">
        <v>102</v>
      </c>
      <c r="G815" s="26" t="s">
        <v>55</v>
      </c>
      <c r="H815" s="26" t="s">
        <v>56</v>
      </c>
      <c r="J815" s="22">
        <v>0.25</v>
      </c>
      <c r="L815" s="28" t="s">
        <v>57</v>
      </c>
      <c r="M815" s="22" t="s">
        <v>58</v>
      </c>
      <c r="N815" s="22">
        <v>3</v>
      </c>
      <c r="O815" s="22" t="s">
        <v>59</v>
      </c>
      <c r="P815" s="22" t="s">
        <v>78</v>
      </c>
      <c r="R815" s="23" t="s">
        <v>2271</v>
      </c>
      <c r="T815" s="23">
        <v>150</v>
      </c>
      <c r="V815" s="25" t="s">
        <v>613</v>
      </c>
      <c r="W815" s="65">
        <v>3</v>
      </c>
      <c r="X815" s="106" t="s">
        <v>202</v>
      </c>
      <c r="Y815" s="25" t="s">
        <v>2331</v>
      </c>
      <c r="Z815" s="83" t="s">
        <v>62</v>
      </c>
      <c r="AA815" s="6">
        <v>10</v>
      </c>
      <c r="AB815" s="6">
        <v>4</v>
      </c>
      <c r="AD815" s="5" t="s">
        <v>79</v>
      </c>
      <c r="AI815" s="5">
        <v>19</v>
      </c>
      <c r="AJ815" s="5">
        <v>27</v>
      </c>
      <c r="AL815" s="6" t="s">
        <v>80</v>
      </c>
      <c r="AQ815" s="6">
        <v>50</v>
      </c>
      <c r="AR815" s="6">
        <v>80</v>
      </c>
      <c r="BQ815" s="6" t="s">
        <v>353</v>
      </c>
      <c r="BR815" s="5" t="s">
        <v>2332</v>
      </c>
    </row>
    <row r="816" spans="1:70" x14ac:dyDescent="0.25">
      <c r="A816" s="253">
        <v>1080</v>
      </c>
      <c r="B816" s="229" t="s">
        <v>2328</v>
      </c>
      <c r="C816" s="259" t="s">
        <v>2329</v>
      </c>
      <c r="D816" s="229" t="s">
        <v>2335</v>
      </c>
      <c r="E816" s="3" t="s">
        <v>1951</v>
      </c>
      <c r="F816" s="26" t="s">
        <v>102</v>
      </c>
      <c r="G816" s="26" t="s">
        <v>55</v>
      </c>
      <c r="H816" s="26" t="s">
        <v>56</v>
      </c>
      <c r="J816" s="22">
        <v>0.25</v>
      </c>
      <c r="L816" s="28" t="s">
        <v>57</v>
      </c>
      <c r="M816" s="22" t="s">
        <v>58</v>
      </c>
      <c r="N816" s="22">
        <v>12</v>
      </c>
      <c r="O816" s="22" t="s">
        <v>59</v>
      </c>
      <c r="P816" s="22" t="s">
        <v>78</v>
      </c>
      <c r="R816" s="23" t="s">
        <v>2271</v>
      </c>
      <c r="T816" s="23">
        <v>150</v>
      </c>
      <c r="V816" s="25" t="s">
        <v>613</v>
      </c>
      <c r="W816" s="65">
        <v>3</v>
      </c>
      <c r="X816" s="106" t="s">
        <v>202</v>
      </c>
      <c r="Y816" s="25" t="s">
        <v>2331</v>
      </c>
      <c r="Z816" s="83" t="s">
        <v>62</v>
      </c>
      <c r="AA816" s="6">
        <v>10</v>
      </c>
      <c r="AB816" s="6">
        <v>4</v>
      </c>
      <c r="AD816" s="5" t="s">
        <v>79</v>
      </c>
      <c r="AI816" s="5">
        <v>19</v>
      </c>
      <c r="AJ816" s="5">
        <v>27</v>
      </c>
      <c r="AL816" s="6" t="s">
        <v>80</v>
      </c>
      <c r="AQ816" s="6">
        <v>50</v>
      </c>
      <c r="AR816" s="6">
        <v>80</v>
      </c>
      <c r="BQ816" s="6" t="s">
        <v>353</v>
      </c>
      <c r="BR816" s="5" t="s">
        <v>2332</v>
      </c>
    </row>
    <row r="817" spans="1:70" x14ac:dyDescent="0.25">
      <c r="A817" s="253">
        <v>1081</v>
      </c>
      <c r="B817" s="229" t="s">
        <v>2328</v>
      </c>
      <c r="C817" s="259" t="s">
        <v>2329</v>
      </c>
      <c r="D817" s="229" t="s">
        <v>2336</v>
      </c>
      <c r="E817" s="3" t="s">
        <v>1951</v>
      </c>
      <c r="F817" s="26" t="s">
        <v>102</v>
      </c>
      <c r="G817" s="26" t="s">
        <v>55</v>
      </c>
      <c r="H817" s="26" t="s">
        <v>56</v>
      </c>
      <c r="J817" s="22">
        <v>0.25</v>
      </c>
      <c r="L817" s="28" t="s">
        <v>57</v>
      </c>
      <c r="M817" s="22" t="s">
        <v>58</v>
      </c>
      <c r="N817" s="22">
        <v>24</v>
      </c>
      <c r="O817" s="22" t="s">
        <v>59</v>
      </c>
      <c r="P817" s="22" t="s">
        <v>78</v>
      </c>
      <c r="R817" s="23" t="s">
        <v>2271</v>
      </c>
      <c r="T817" s="23">
        <v>150</v>
      </c>
      <c r="V817" s="25" t="s">
        <v>613</v>
      </c>
      <c r="W817" s="65">
        <v>3</v>
      </c>
      <c r="X817" s="106" t="s">
        <v>202</v>
      </c>
      <c r="Y817" s="25" t="s">
        <v>2331</v>
      </c>
      <c r="Z817" s="83" t="s">
        <v>62</v>
      </c>
      <c r="AA817" s="6">
        <v>10</v>
      </c>
      <c r="AB817" s="6">
        <v>4</v>
      </c>
      <c r="AD817" s="5" t="s">
        <v>79</v>
      </c>
      <c r="AI817" s="5">
        <v>19</v>
      </c>
      <c r="AJ817" s="5">
        <v>27</v>
      </c>
      <c r="AL817" s="6" t="s">
        <v>80</v>
      </c>
      <c r="AQ817" s="6">
        <v>50</v>
      </c>
      <c r="AR817" s="6">
        <v>80</v>
      </c>
      <c r="BQ817" s="6" t="s">
        <v>353</v>
      </c>
      <c r="BR817" s="5" t="s">
        <v>2332</v>
      </c>
    </row>
    <row r="818" spans="1:70" x14ac:dyDescent="0.25">
      <c r="A818" s="253">
        <v>1082</v>
      </c>
      <c r="B818" s="229" t="s">
        <v>2328</v>
      </c>
      <c r="C818" s="259" t="s">
        <v>2329</v>
      </c>
      <c r="D818" s="229" t="s">
        <v>2337</v>
      </c>
      <c r="E818" s="3" t="s">
        <v>148</v>
      </c>
      <c r="F818" s="26" t="s">
        <v>102</v>
      </c>
      <c r="G818" s="26" t="s">
        <v>55</v>
      </c>
      <c r="H818" s="26" t="s">
        <v>56</v>
      </c>
      <c r="J818" s="22">
        <v>200</v>
      </c>
      <c r="L818" s="28" t="s">
        <v>57</v>
      </c>
      <c r="M818" s="22" t="s">
        <v>58</v>
      </c>
      <c r="N818" s="22">
        <v>0</v>
      </c>
      <c r="O818" s="22" t="s">
        <v>59</v>
      </c>
      <c r="P818" s="22" t="s">
        <v>78</v>
      </c>
      <c r="R818" s="23" t="s">
        <v>2338</v>
      </c>
      <c r="V818" s="25" t="s">
        <v>613</v>
      </c>
      <c r="W818" s="65">
        <v>3</v>
      </c>
      <c r="Y818" s="25" t="s">
        <v>2339</v>
      </c>
      <c r="Z818" s="83" t="s">
        <v>62</v>
      </c>
      <c r="AA818" s="6">
        <v>10</v>
      </c>
      <c r="AB818" s="6">
        <v>4</v>
      </c>
      <c r="AD818" s="5" t="s">
        <v>79</v>
      </c>
      <c r="AI818" s="5">
        <v>19</v>
      </c>
      <c r="AJ818" s="5">
        <v>27</v>
      </c>
      <c r="AL818" s="6" t="s">
        <v>80</v>
      </c>
      <c r="AQ818" s="6">
        <v>50</v>
      </c>
      <c r="AR818" s="6">
        <v>80</v>
      </c>
      <c r="BQ818" s="6" t="s">
        <v>353</v>
      </c>
      <c r="BR818" s="5" t="s">
        <v>2332</v>
      </c>
    </row>
    <row r="819" spans="1:70" x14ac:dyDescent="0.25">
      <c r="A819" s="253">
        <v>1083</v>
      </c>
      <c r="B819" s="229" t="s">
        <v>2328</v>
      </c>
      <c r="C819" s="259" t="s">
        <v>2329</v>
      </c>
      <c r="D819" s="229" t="s">
        <v>2340</v>
      </c>
      <c r="E819" s="3" t="s">
        <v>148</v>
      </c>
      <c r="F819" s="26" t="s">
        <v>102</v>
      </c>
      <c r="G819" s="26" t="s">
        <v>55</v>
      </c>
      <c r="H819" s="26" t="s">
        <v>56</v>
      </c>
      <c r="J819" s="22">
        <v>200</v>
      </c>
      <c r="L819" s="28" t="s">
        <v>57</v>
      </c>
      <c r="M819" s="22" t="s">
        <v>58</v>
      </c>
      <c r="N819" s="22">
        <v>0</v>
      </c>
      <c r="O819" s="22" t="s">
        <v>59</v>
      </c>
      <c r="P819" s="22" t="s">
        <v>78</v>
      </c>
      <c r="R819" s="23" t="s">
        <v>2338</v>
      </c>
      <c r="V819" s="25" t="s">
        <v>642</v>
      </c>
      <c r="W819" s="65">
        <v>0</v>
      </c>
      <c r="Y819" s="25" t="s">
        <v>2341</v>
      </c>
      <c r="Z819" s="83" t="s">
        <v>62</v>
      </c>
      <c r="AA819" s="6">
        <v>10</v>
      </c>
      <c r="AB819" s="6">
        <v>4</v>
      </c>
      <c r="AD819" s="5" t="s">
        <v>79</v>
      </c>
      <c r="AI819" s="5">
        <v>19</v>
      </c>
      <c r="AJ819" s="5">
        <v>27</v>
      </c>
      <c r="AL819" s="6" t="s">
        <v>80</v>
      </c>
      <c r="AQ819" s="6">
        <v>50</v>
      </c>
      <c r="AR819" s="6">
        <v>80</v>
      </c>
      <c r="BQ819" s="6" t="s">
        <v>353</v>
      </c>
      <c r="BR819" s="5" t="s">
        <v>2332</v>
      </c>
    </row>
    <row r="820" spans="1:70" x14ac:dyDescent="0.25">
      <c r="A820" s="253">
        <v>1084</v>
      </c>
      <c r="B820" s="229" t="s">
        <v>2328</v>
      </c>
      <c r="C820" s="259" t="s">
        <v>2329</v>
      </c>
      <c r="D820" s="229" t="s">
        <v>2342</v>
      </c>
      <c r="E820" s="3" t="s">
        <v>148</v>
      </c>
      <c r="F820" s="26" t="s">
        <v>102</v>
      </c>
      <c r="G820" s="26" t="s">
        <v>55</v>
      </c>
      <c r="H820" s="26" t="s">
        <v>56</v>
      </c>
      <c r="J820" s="22">
        <v>200</v>
      </c>
      <c r="L820" s="28" t="s">
        <v>57</v>
      </c>
      <c r="M820" s="22" t="s">
        <v>58</v>
      </c>
      <c r="N820" s="22">
        <v>0</v>
      </c>
      <c r="O820" s="22" t="s">
        <v>59</v>
      </c>
      <c r="P820" s="22" t="s">
        <v>78</v>
      </c>
      <c r="R820" s="23" t="s">
        <v>2338</v>
      </c>
      <c r="V820" s="25" t="s">
        <v>642</v>
      </c>
      <c r="W820" s="65">
        <v>0</v>
      </c>
      <c r="Y820" s="25" t="s">
        <v>2343</v>
      </c>
      <c r="Z820" s="83" t="s">
        <v>62</v>
      </c>
      <c r="AA820" s="6">
        <v>10</v>
      </c>
      <c r="AB820" s="6">
        <v>4</v>
      </c>
      <c r="AD820" s="5" t="s">
        <v>79</v>
      </c>
      <c r="AI820" s="5">
        <v>19</v>
      </c>
      <c r="AJ820" s="5">
        <v>27</v>
      </c>
      <c r="AL820" s="6" t="s">
        <v>80</v>
      </c>
      <c r="AQ820" s="6">
        <v>50</v>
      </c>
      <c r="AR820" s="6">
        <v>80</v>
      </c>
      <c r="BQ820" s="6" t="s">
        <v>353</v>
      </c>
      <c r="BR820" s="5" t="s">
        <v>2332</v>
      </c>
    </row>
    <row r="821" spans="1:70" x14ac:dyDescent="0.25">
      <c r="A821" s="253">
        <v>1085</v>
      </c>
      <c r="B821" s="229" t="s">
        <v>2328</v>
      </c>
      <c r="C821" s="259" t="s">
        <v>2329</v>
      </c>
      <c r="D821" s="229" t="s">
        <v>2344</v>
      </c>
      <c r="E821" s="3" t="s">
        <v>148</v>
      </c>
      <c r="F821" s="26" t="s">
        <v>102</v>
      </c>
      <c r="G821" s="26" t="s">
        <v>55</v>
      </c>
      <c r="H821" s="26" t="s">
        <v>56</v>
      </c>
      <c r="J821" s="22">
        <v>200</v>
      </c>
      <c r="L821" s="28" t="s">
        <v>57</v>
      </c>
      <c r="M821" s="22" t="s">
        <v>58</v>
      </c>
      <c r="N821" s="22">
        <v>0</v>
      </c>
      <c r="O821" s="22" t="s">
        <v>59</v>
      </c>
      <c r="P821" s="22" t="s">
        <v>78</v>
      </c>
      <c r="R821" s="23" t="s">
        <v>2338</v>
      </c>
      <c r="V821" s="25" t="s">
        <v>642</v>
      </c>
      <c r="W821" s="65">
        <v>0</v>
      </c>
      <c r="Y821" s="25" t="s">
        <v>2343</v>
      </c>
      <c r="Z821" s="83" t="s">
        <v>62</v>
      </c>
      <c r="AA821" s="6">
        <v>10</v>
      </c>
      <c r="AB821" s="6">
        <v>4</v>
      </c>
      <c r="AD821" s="5" t="s">
        <v>79</v>
      </c>
      <c r="AI821" s="5">
        <v>19</v>
      </c>
      <c r="AJ821" s="5">
        <v>27</v>
      </c>
      <c r="AL821" s="6" t="s">
        <v>80</v>
      </c>
      <c r="AQ821" s="6">
        <v>50</v>
      </c>
      <c r="AR821" s="6">
        <v>80</v>
      </c>
      <c r="BQ821" s="6" t="s">
        <v>353</v>
      </c>
      <c r="BR821" s="5" t="s">
        <v>2332</v>
      </c>
    </row>
    <row r="822" spans="1:70" x14ac:dyDescent="0.25">
      <c r="A822" s="256">
        <v>1086</v>
      </c>
      <c r="B822" s="229" t="s">
        <v>2345</v>
      </c>
      <c r="C822" s="259" t="s">
        <v>2346</v>
      </c>
      <c r="D822" s="229" t="s">
        <v>2347</v>
      </c>
      <c r="E822" s="3" t="s">
        <v>101</v>
      </c>
      <c r="F822" s="26" t="s">
        <v>102</v>
      </c>
      <c r="G822" s="26" t="s">
        <v>55</v>
      </c>
      <c r="H822" s="26" t="s">
        <v>2348</v>
      </c>
      <c r="J822" s="22">
        <v>10</v>
      </c>
      <c r="L822" s="28" t="s">
        <v>57</v>
      </c>
      <c r="M822" s="22" t="s">
        <v>58</v>
      </c>
      <c r="N822" s="22">
        <v>0</v>
      </c>
      <c r="O822" s="22" t="s">
        <v>59</v>
      </c>
      <c r="P822" s="22" t="s">
        <v>78</v>
      </c>
      <c r="Q822" s="23" t="s">
        <v>902</v>
      </c>
      <c r="R822" s="23" t="s">
        <v>2349</v>
      </c>
      <c r="U822" s="23" t="s">
        <v>2350</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2351</v>
      </c>
      <c r="AU822" s="5" t="s">
        <v>334</v>
      </c>
      <c r="AV822" s="5">
        <v>11.5</v>
      </c>
      <c r="AW822" s="5" t="s">
        <v>2351</v>
      </c>
      <c r="AX822" s="5" t="s">
        <v>116</v>
      </c>
      <c r="BQ822" s="6" t="s">
        <v>2352</v>
      </c>
      <c r="BR822" s="5" t="s">
        <v>2353</v>
      </c>
    </row>
    <row r="823" spans="1:70" x14ac:dyDescent="0.25">
      <c r="A823" s="256">
        <v>1087</v>
      </c>
      <c r="B823" s="229" t="s">
        <v>2345</v>
      </c>
      <c r="C823" s="259" t="s">
        <v>2346</v>
      </c>
      <c r="D823" s="229" t="s">
        <v>2354</v>
      </c>
      <c r="E823" s="3" t="s">
        <v>101</v>
      </c>
      <c r="F823" s="26" t="s">
        <v>102</v>
      </c>
      <c r="G823" s="26" t="s">
        <v>55</v>
      </c>
      <c r="H823" s="26" t="s">
        <v>2348</v>
      </c>
      <c r="J823" s="22">
        <v>10</v>
      </c>
      <c r="L823" s="28" t="s">
        <v>57</v>
      </c>
      <c r="M823" s="22" t="s">
        <v>58</v>
      </c>
      <c r="N823" s="22">
        <v>265</v>
      </c>
      <c r="O823" s="22" t="s">
        <v>59</v>
      </c>
      <c r="P823" s="22" t="s">
        <v>78</v>
      </c>
      <c r="Q823" s="23" t="s">
        <v>902</v>
      </c>
      <c r="R823" s="23" t="s">
        <v>2349</v>
      </c>
      <c r="U823" s="23" t="s">
        <v>2350</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2351</v>
      </c>
      <c r="AU823" s="5" t="s">
        <v>334</v>
      </c>
      <c r="AV823" s="5">
        <v>11.5</v>
      </c>
      <c r="AW823" s="5" t="s">
        <v>2351</v>
      </c>
      <c r="AX823" s="5" t="s">
        <v>116</v>
      </c>
      <c r="BQ823" s="6" t="s">
        <v>2352</v>
      </c>
      <c r="BR823" s="5" t="s">
        <v>2353</v>
      </c>
    </row>
    <row r="824" spans="1:70" x14ac:dyDescent="0.25">
      <c r="A824" s="256">
        <v>1088</v>
      </c>
      <c r="B824" s="229" t="s">
        <v>2345</v>
      </c>
      <c r="C824" s="259" t="s">
        <v>2346</v>
      </c>
      <c r="D824" s="229" t="s">
        <v>2355</v>
      </c>
      <c r="E824" s="3" t="s">
        <v>101</v>
      </c>
      <c r="F824" s="26" t="s">
        <v>102</v>
      </c>
      <c r="G824" s="26" t="s">
        <v>55</v>
      </c>
      <c r="H824" s="26" t="s">
        <v>2348</v>
      </c>
      <c r="J824" s="22">
        <v>10</v>
      </c>
      <c r="L824" s="28" t="s">
        <v>57</v>
      </c>
      <c r="M824" s="22" t="s">
        <v>58</v>
      </c>
      <c r="N824" s="176">
        <v>0</v>
      </c>
      <c r="O824" s="22" t="s">
        <v>59</v>
      </c>
      <c r="P824" s="22" t="s">
        <v>78</v>
      </c>
      <c r="Q824" s="23" t="s">
        <v>902</v>
      </c>
      <c r="R824" s="23" t="s">
        <v>2349</v>
      </c>
      <c r="U824" s="23" t="s">
        <v>2350</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2351</v>
      </c>
      <c r="AU824" s="5" t="s">
        <v>334</v>
      </c>
      <c r="AV824" s="5">
        <v>11.5</v>
      </c>
      <c r="AW824" s="5" t="s">
        <v>2351</v>
      </c>
      <c r="AX824" s="5" t="s">
        <v>116</v>
      </c>
      <c r="BQ824" s="6" t="s">
        <v>2352</v>
      </c>
      <c r="BR824" s="5" t="s">
        <v>2353</v>
      </c>
    </row>
    <row r="825" spans="1:70" x14ac:dyDescent="0.25">
      <c r="A825" s="256">
        <v>1089</v>
      </c>
      <c r="B825" s="229" t="s">
        <v>2345</v>
      </c>
      <c r="C825" s="259" t="s">
        <v>2346</v>
      </c>
      <c r="D825" s="229" t="s">
        <v>2356</v>
      </c>
      <c r="E825" s="3" t="s">
        <v>101</v>
      </c>
      <c r="F825" s="26" t="s">
        <v>102</v>
      </c>
      <c r="G825" s="26" t="s">
        <v>55</v>
      </c>
      <c r="H825" s="26" t="s">
        <v>2348</v>
      </c>
      <c r="J825" s="22">
        <v>10</v>
      </c>
      <c r="L825" s="28" t="s">
        <v>57</v>
      </c>
      <c r="M825" s="22" t="s">
        <v>58</v>
      </c>
      <c r="N825" s="176">
        <v>265</v>
      </c>
      <c r="O825" s="22" t="s">
        <v>59</v>
      </c>
      <c r="P825" s="22" t="s">
        <v>78</v>
      </c>
      <c r="Q825" s="23" t="s">
        <v>902</v>
      </c>
      <c r="R825" s="23" t="s">
        <v>2349</v>
      </c>
      <c r="U825" s="23" t="s">
        <v>2350</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2351</v>
      </c>
      <c r="AU825" s="5" t="s">
        <v>334</v>
      </c>
      <c r="AV825" s="5">
        <v>11.5</v>
      </c>
      <c r="AW825" s="5" t="s">
        <v>2351</v>
      </c>
      <c r="AX825" s="5" t="s">
        <v>116</v>
      </c>
      <c r="BQ825" s="6" t="s">
        <v>2352</v>
      </c>
      <c r="BR825" s="5" t="s">
        <v>2353</v>
      </c>
    </row>
    <row r="826" spans="1:70" x14ac:dyDescent="0.25">
      <c r="A826" s="256">
        <v>1090</v>
      </c>
      <c r="B826" s="229" t="s">
        <v>2357</v>
      </c>
      <c r="C826" s="259" t="s">
        <v>2358</v>
      </c>
      <c r="D826" s="229" t="s">
        <v>2359</v>
      </c>
      <c r="E826" s="3" t="s">
        <v>101</v>
      </c>
      <c r="F826" s="26" t="s">
        <v>102</v>
      </c>
      <c r="G826" s="26" t="s">
        <v>55</v>
      </c>
      <c r="H826" s="26" t="s">
        <v>76</v>
      </c>
      <c r="I826" s="26" t="s">
        <v>2731</v>
      </c>
      <c r="J826" s="22">
        <v>1</v>
      </c>
      <c r="L826" s="28" t="s">
        <v>57</v>
      </c>
      <c r="M826" s="22" t="s">
        <v>77</v>
      </c>
      <c r="N826" s="176">
        <v>0</v>
      </c>
      <c r="O826" s="22" t="s">
        <v>59</v>
      </c>
      <c r="P826" s="22" t="s">
        <v>78</v>
      </c>
      <c r="Q826" s="23" t="s">
        <v>619</v>
      </c>
      <c r="R826" s="23" t="s">
        <v>2360</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2361</v>
      </c>
      <c r="BR826" s="5" t="s">
        <v>2362</v>
      </c>
    </row>
    <row r="827" spans="1:70" x14ac:dyDescent="0.25">
      <c r="A827" s="256">
        <v>1091</v>
      </c>
      <c r="B827" s="229" t="s">
        <v>2357</v>
      </c>
      <c r="C827" s="259" t="s">
        <v>2358</v>
      </c>
      <c r="D827" s="229" t="s">
        <v>2363</v>
      </c>
      <c r="E827" s="3" t="s">
        <v>101</v>
      </c>
      <c r="F827" s="26" t="s">
        <v>102</v>
      </c>
      <c r="G827" s="26" t="s">
        <v>55</v>
      </c>
      <c r="H827" s="26" t="s">
        <v>76</v>
      </c>
      <c r="I827" s="26" t="s">
        <v>2731</v>
      </c>
      <c r="J827" s="22">
        <v>1</v>
      </c>
      <c r="L827" s="28" t="s">
        <v>57</v>
      </c>
      <c r="M827" s="22" t="s">
        <v>77</v>
      </c>
      <c r="N827" s="176">
        <v>73</v>
      </c>
      <c r="O827" s="22" t="s">
        <v>59</v>
      </c>
      <c r="P827" s="22" t="s">
        <v>78</v>
      </c>
      <c r="Q827" s="23" t="s">
        <v>619</v>
      </c>
      <c r="R827" s="23" t="s">
        <v>2360</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2361</v>
      </c>
      <c r="BR827" s="5" t="s">
        <v>2362</v>
      </c>
    </row>
    <row r="828" spans="1:70" x14ac:dyDescent="0.25">
      <c r="A828" s="256">
        <v>1092</v>
      </c>
      <c r="B828" s="229" t="s">
        <v>2357</v>
      </c>
      <c r="C828" s="259" t="s">
        <v>2358</v>
      </c>
      <c r="D828" s="229" t="s">
        <v>2364</v>
      </c>
      <c r="E828" s="3" t="s">
        <v>101</v>
      </c>
      <c r="F828" s="26" t="s">
        <v>102</v>
      </c>
      <c r="G828" s="26" t="s">
        <v>55</v>
      </c>
      <c r="H828" s="26" t="s">
        <v>76</v>
      </c>
      <c r="I828" s="26" t="s">
        <v>2731</v>
      </c>
      <c r="J828" s="22">
        <v>2.5</v>
      </c>
      <c r="L828" s="28" t="s">
        <v>57</v>
      </c>
      <c r="M828" s="22" t="s">
        <v>77</v>
      </c>
      <c r="N828" s="176">
        <v>216</v>
      </c>
      <c r="O828" s="22" t="s">
        <v>59</v>
      </c>
      <c r="P828" s="22" t="s">
        <v>78</v>
      </c>
      <c r="Q828" s="23" t="s">
        <v>619</v>
      </c>
      <c r="R828" s="23" t="s">
        <v>2360</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2361</v>
      </c>
      <c r="BR828" s="5" t="s">
        <v>2362</v>
      </c>
    </row>
    <row r="829" spans="1:70" x14ac:dyDescent="0.25">
      <c r="A829" s="256">
        <v>1093</v>
      </c>
      <c r="B829" s="229" t="s">
        <v>2365</v>
      </c>
      <c r="C829" s="259" t="s">
        <v>2366</v>
      </c>
      <c r="D829" s="229" t="s">
        <v>2367</v>
      </c>
      <c r="E829" s="3" t="s">
        <v>101</v>
      </c>
      <c r="F829" s="26" t="s">
        <v>102</v>
      </c>
      <c r="G829" s="26" t="s">
        <v>55</v>
      </c>
      <c r="H829" s="26" t="s">
        <v>2368</v>
      </c>
      <c r="J829" s="22">
        <v>1</v>
      </c>
      <c r="L829" s="28" t="s">
        <v>57</v>
      </c>
      <c r="M829" s="22" t="s">
        <v>77</v>
      </c>
      <c r="N829" s="176">
        <v>0</v>
      </c>
      <c r="O829" s="22" t="s">
        <v>59</v>
      </c>
      <c r="P829" s="22" t="s">
        <v>78</v>
      </c>
      <c r="Q829" s="23" t="s">
        <v>2369</v>
      </c>
      <c r="R829" s="23" t="s">
        <v>2360</v>
      </c>
      <c r="V829" s="25" t="s">
        <v>613</v>
      </c>
      <c r="W829" s="65">
        <v>10</v>
      </c>
      <c r="Y829" s="25" t="s">
        <v>2370</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2361</v>
      </c>
      <c r="BR829" s="5" t="s">
        <v>2371</v>
      </c>
    </row>
    <row r="830" spans="1:70" x14ac:dyDescent="0.25">
      <c r="A830" s="256">
        <v>1094</v>
      </c>
      <c r="B830" s="229" t="s">
        <v>2365</v>
      </c>
      <c r="C830" s="259" t="s">
        <v>2366</v>
      </c>
      <c r="D830" s="229" t="s">
        <v>2372</v>
      </c>
      <c r="E830" s="3" t="s">
        <v>101</v>
      </c>
      <c r="F830" s="26" t="s">
        <v>102</v>
      </c>
      <c r="G830" s="26" t="s">
        <v>55</v>
      </c>
      <c r="H830" s="26" t="s">
        <v>2368</v>
      </c>
      <c r="J830" s="22">
        <v>1</v>
      </c>
      <c r="L830" s="28" t="s">
        <v>57</v>
      </c>
      <c r="M830" s="22" t="s">
        <v>77</v>
      </c>
      <c r="N830" s="176">
        <v>73</v>
      </c>
      <c r="O830" s="22" t="s">
        <v>59</v>
      </c>
      <c r="P830" s="22" t="s">
        <v>78</v>
      </c>
      <c r="Q830" s="23" t="s">
        <v>2369</v>
      </c>
      <c r="R830" s="23" t="s">
        <v>2360</v>
      </c>
      <c r="V830" s="25" t="s">
        <v>613</v>
      </c>
      <c r="W830" s="65">
        <v>10</v>
      </c>
      <c r="Y830" s="25" t="s">
        <v>2370</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2361</v>
      </c>
      <c r="BR830" s="5" t="s">
        <v>2371</v>
      </c>
    </row>
    <row r="831" spans="1:70" x14ac:dyDescent="0.25">
      <c r="A831" s="256">
        <v>1095</v>
      </c>
      <c r="B831" s="229" t="s">
        <v>2365</v>
      </c>
      <c r="C831" s="259" t="s">
        <v>2366</v>
      </c>
      <c r="D831" s="229" t="s">
        <v>2373</v>
      </c>
      <c r="E831" s="3" t="s">
        <v>101</v>
      </c>
      <c r="F831" s="26" t="s">
        <v>102</v>
      </c>
      <c r="G831" s="26" t="s">
        <v>55</v>
      </c>
      <c r="H831" s="26" t="s">
        <v>2368</v>
      </c>
      <c r="J831" s="22">
        <v>2.5</v>
      </c>
      <c r="L831" s="28" t="s">
        <v>57</v>
      </c>
      <c r="M831" s="22" t="s">
        <v>77</v>
      </c>
      <c r="N831" s="176">
        <v>216</v>
      </c>
      <c r="O831" s="22" t="s">
        <v>59</v>
      </c>
      <c r="P831" s="22" t="s">
        <v>78</v>
      </c>
      <c r="Q831" s="23" t="s">
        <v>2369</v>
      </c>
      <c r="R831" s="23" t="s">
        <v>2360</v>
      </c>
      <c r="V831" s="25" t="s">
        <v>613</v>
      </c>
      <c r="W831" s="65">
        <v>10</v>
      </c>
      <c r="Y831" s="25" t="s">
        <v>2370</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2361</v>
      </c>
      <c r="BR831" s="5" t="s">
        <v>2371</v>
      </c>
    </row>
    <row r="832" spans="1:70" x14ac:dyDescent="0.25">
      <c r="A832" s="257">
        <v>1096</v>
      </c>
      <c r="B832" s="229" t="s">
        <v>2374</v>
      </c>
      <c r="C832" s="259" t="s">
        <v>2375</v>
      </c>
      <c r="D832" s="229" t="s">
        <v>2376</v>
      </c>
      <c r="E832" s="3" t="s">
        <v>101</v>
      </c>
      <c r="F832" s="26" t="s">
        <v>102</v>
      </c>
      <c r="G832" s="26" t="s">
        <v>55</v>
      </c>
      <c r="H832" s="26" t="s">
        <v>2377</v>
      </c>
      <c r="I832" s="26" t="s">
        <v>2378</v>
      </c>
      <c r="J832" s="22">
        <v>10</v>
      </c>
      <c r="L832" s="28" t="s">
        <v>448</v>
      </c>
      <c r="M832" s="22" t="s">
        <v>58</v>
      </c>
      <c r="N832" s="22">
        <v>0</v>
      </c>
      <c r="O832" s="22" t="s">
        <v>59</v>
      </c>
      <c r="P832" s="22" t="s">
        <v>78</v>
      </c>
      <c r="Q832" s="23" t="s">
        <v>2379</v>
      </c>
      <c r="R832" s="23" t="s">
        <v>2380</v>
      </c>
      <c r="T832" s="23" t="s">
        <v>2381</v>
      </c>
      <c r="U832" s="23" t="s">
        <v>2382</v>
      </c>
      <c r="Z832" s="83" t="s">
        <v>62</v>
      </c>
      <c r="AA832" s="6">
        <v>12</v>
      </c>
      <c r="AD832" s="5" t="s">
        <v>79</v>
      </c>
      <c r="AI832" s="5">
        <v>19</v>
      </c>
      <c r="AJ832" s="5">
        <v>55</v>
      </c>
      <c r="BB832" s="6" t="s">
        <v>366</v>
      </c>
      <c r="BG832" s="6">
        <v>18.5</v>
      </c>
      <c r="BH832" s="6">
        <v>32</v>
      </c>
      <c r="BQ832" s="6" t="s">
        <v>213</v>
      </c>
      <c r="BR832" s="5" t="s">
        <v>2383</v>
      </c>
    </row>
    <row r="833" spans="1:70" x14ac:dyDescent="0.25">
      <c r="A833" s="257">
        <v>1097</v>
      </c>
      <c r="B833" s="229" t="s">
        <v>2374</v>
      </c>
      <c r="C833" s="259" t="s">
        <v>2375</v>
      </c>
      <c r="D833" s="229" t="s">
        <v>2384</v>
      </c>
      <c r="E833" s="3" t="s">
        <v>101</v>
      </c>
      <c r="F833" s="26" t="s">
        <v>102</v>
      </c>
      <c r="G833" s="26" t="s">
        <v>55</v>
      </c>
      <c r="H833" s="26" t="s">
        <v>2377</v>
      </c>
      <c r="I833" s="26" t="s">
        <v>2378</v>
      </c>
      <c r="J833" s="22">
        <v>10</v>
      </c>
      <c r="L833" s="28" t="s">
        <v>448</v>
      </c>
      <c r="M833" s="22" t="s">
        <v>58</v>
      </c>
      <c r="N833" s="22">
        <v>72</v>
      </c>
      <c r="O833" s="22" t="s">
        <v>59</v>
      </c>
      <c r="P833" s="22" t="s">
        <v>78</v>
      </c>
      <c r="Q833" s="23" t="s">
        <v>2379</v>
      </c>
      <c r="R833" s="23" t="s">
        <v>2380</v>
      </c>
      <c r="T833" s="23" t="s">
        <v>2381</v>
      </c>
      <c r="U833" s="23" t="s">
        <v>2382</v>
      </c>
      <c r="Z833" s="83" t="s">
        <v>62</v>
      </c>
      <c r="AA833" s="6">
        <v>8</v>
      </c>
      <c r="AD833" s="5" t="s">
        <v>79</v>
      </c>
      <c r="AI833" s="5">
        <v>19</v>
      </c>
      <c r="AJ833" s="5">
        <v>55</v>
      </c>
      <c r="BB833" s="6" t="s">
        <v>366</v>
      </c>
      <c r="BG833" s="6">
        <v>18.5</v>
      </c>
      <c r="BH833" s="6">
        <v>32</v>
      </c>
      <c r="BQ833" s="6" t="s">
        <v>213</v>
      </c>
      <c r="BR833" s="5" t="s">
        <v>2383</v>
      </c>
    </row>
    <row r="834" spans="1:70" x14ac:dyDescent="0.25">
      <c r="A834" s="257">
        <v>1098</v>
      </c>
      <c r="B834" s="229" t="s">
        <v>2374</v>
      </c>
      <c r="C834" s="259" t="s">
        <v>2375</v>
      </c>
      <c r="D834" s="229" t="s">
        <v>2385</v>
      </c>
      <c r="E834" s="3" t="s">
        <v>101</v>
      </c>
      <c r="F834" s="26" t="s">
        <v>102</v>
      </c>
      <c r="G834" s="26" t="s">
        <v>55</v>
      </c>
      <c r="H834" s="26" t="s">
        <v>2377</v>
      </c>
      <c r="I834" s="26" t="s">
        <v>2378</v>
      </c>
      <c r="J834" s="22">
        <v>10</v>
      </c>
      <c r="L834" s="28" t="s">
        <v>448</v>
      </c>
      <c r="M834" s="22" t="s">
        <v>58</v>
      </c>
      <c r="N834" s="22">
        <v>0</v>
      </c>
      <c r="O834" s="22" t="s">
        <v>59</v>
      </c>
      <c r="P834" s="22" t="s">
        <v>78</v>
      </c>
      <c r="Q834" s="23" t="s">
        <v>2379</v>
      </c>
      <c r="R834" s="23" t="s">
        <v>2380</v>
      </c>
      <c r="T834" s="23" t="s">
        <v>2381</v>
      </c>
      <c r="U834" s="23" t="s">
        <v>2382</v>
      </c>
      <c r="Z834" s="83" t="s">
        <v>62</v>
      </c>
      <c r="AA834" s="6">
        <v>8</v>
      </c>
      <c r="AD834" s="5" t="s">
        <v>79</v>
      </c>
      <c r="AI834" s="5">
        <v>19</v>
      </c>
      <c r="AJ834" s="5">
        <v>55</v>
      </c>
      <c r="BB834" s="6" t="s">
        <v>366</v>
      </c>
      <c r="BG834" s="6">
        <v>18.5</v>
      </c>
      <c r="BH834" s="6">
        <v>32</v>
      </c>
      <c r="BQ834" s="6" t="s">
        <v>213</v>
      </c>
      <c r="BR834" s="5" t="s">
        <v>2386</v>
      </c>
    </row>
    <row r="835" spans="1:70" x14ac:dyDescent="0.25">
      <c r="A835" s="257">
        <v>1099</v>
      </c>
      <c r="B835" s="229" t="s">
        <v>2374</v>
      </c>
      <c r="C835" s="259" t="s">
        <v>2375</v>
      </c>
      <c r="D835" s="229" t="s">
        <v>2387</v>
      </c>
      <c r="E835" s="3" t="s">
        <v>101</v>
      </c>
      <c r="F835" s="26" t="s">
        <v>102</v>
      </c>
      <c r="G835" s="26" t="s">
        <v>55</v>
      </c>
      <c r="H835" s="26" t="s">
        <v>2377</v>
      </c>
      <c r="I835" s="26" t="s">
        <v>2378</v>
      </c>
      <c r="J835" s="22">
        <v>10</v>
      </c>
      <c r="L835" s="28" t="s">
        <v>448</v>
      </c>
      <c r="M835" s="22" t="s">
        <v>58</v>
      </c>
      <c r="N835" s="22">
        <v>72</v>
      </c>
      <c r="O835" s="22" t="s">
        <v>59</v>
      </c>
      <c r="P835" s="22" t="s">
        <v>78</v>
      </c>
      <c r="Q835" s="23" t="s">
        <v>2379</v>
      </c>
      <c r="R835" s="23" t="s">
        <v>2380</v>
      </c>
      <c r="T835" s="23" t="s">
        <v>2381</v>
      </c>
      <c r="U835" s="23" t="s">
        <v>2382</v>
      </c>
      <c r="Z835" s="83" t="s">
        <v>62</v>
      </c>
      <c r="AA835" s="6">
        <v>8</v>
      </c>
      <c r="AD835" s="5" t="s">
        <v>79</v>
      </c>
      <c r="AI835" s="5">
        <v>19</v>
      </c>
      <c r="AJ835" s="5">
        <v>55</v>
      </c>
      <c r="BB835" s="6" t="s">
        <v>366</v>
      </c>
      <c r="BG835" s="6">
        <v>18.5</v>
      </c>
      <c r="BH835" s="6">
        <v>32</v>
      </c>
      <c r="BQ835" s="6" t="s">
        <v>213</v>
      </c>
      <c r="BR835" s="5" t="s">
        <v>2383</v>
      </c>
    </row>
    <row r="836" spans="1:70" x14ac:dyDescent="0.25">
      <c r="A836" s="254">
        <v>1102</v>
      </c>
      <c r="B836" s="229" t="s">
        <v>2165</v>
      </c>
      <c r="C836" s="259" t="s">
        <v>1967</v>
      </c>
      <c r="D836" s="229" t="s">
        <v>2801</v>
      </c>
      <c r="E836" s="3" t="s">
        <v>1951</v>
      </c>
      <c r="F836" s="26" t="s">
        <v>102</v>
      </c>
      <c r="G836" s="26" t="s">
        <v>55</v>
      </c>
      <c r="H836" s="26" t="s">
        <v>2388</v>
      </c>
      <c r="J836" s="22">
        <v>0.125</v>
      </c>
      <c r="L836" s="28" t="s">
        <v>57</v>
      </c>
      <c r="M836" s="22" t="s">
        <v>58</v>
      </c>
      <c r="N836" s="22">
        <v>25</v>
      </c>
      <c r="O836" s="22" t="s">
        <v>59</v>
      </c>
      <c r="P836" s="22" t="s">
        <v>78</v>
      </c>
      <c r="R836" s="23" t="s">
        <v>2389</v>
      </c>
      <c r="U836" s="23" t="s">
        <v>1969</v>
      </c>
      <c r="V836" s="25" t="s">
        <v>642</v>
      </c>
      <c r="W836" s="65" t="s">
        <v>2390</v>
      </c>
      <c r="X836" s="106" t="s">
        <v>2392</v>
      </c>
      <c r="Z836" s="83" t="s">
        <v>62</v>
      </c>
      <c r="AA836" s="6">
        <v>12</v>
      </c>
      <c r="AB836" s="6">
        <v>6</v>
      </c>
      <c r="AD836" s="5" t="s">
        <v>79</v>
      </c>
      <c r="AI836" s="5">
        <v>21</v>
      </c>
      <c r="AJ836" s="5">
        <v>39</v>
      </c>
      <c r="BQ836" s="6" t="s">
        <v>213</v>
      </c>
      <c r="BR836" s="5" t="s">
        <v>2391</v>
      </c>
    </row>
    <row r="837" spans="1:70" x14ac:dyDescent="0.25">
      <c r="A837" s="254">
        <v>1103</v>
      </c>
      <c r="B837" s="229" t="s">
        <v>2393</v>
      </c>
      <c r="C837" s="259" t="s">
        <v>2394</v>
      </c>
      <c r="D837" s="229" t="s">
        <v>2086</v>
      </c>
      <c r="E837" s="3" t="s">
        <v>2030</v>
      </c>
      <c r="F837" s="26" t="s">
        <v>102</v>
      </c>
      <c r="G837" s="26" t="s">
        <v>55</v>
      </c>
      <c r="H837" s="26" t="s">
        <v>56</v>
      </c>
      <c r="J837" s="22">
        <v>1</v>
      </c>
      <c r="L837" s="28" t="s">
        <v>57</v>
      </c>
      <c r="M837" s="22" t="s">
        <v>58</v>
      </c>
      <c r="N837" s="22" t="s">
        <v>2395</v>
      </c>
      <c r="O837" s="22" t="s">
        <v>59</v>
      </c>
      <c r="P837" s="22" t="s">
        <v>2802</v>
      </c>
      <c r="R837" s="23" t="s">
        <v>2803</v>
      </c>
      <c r="V837" s="25" t="s">
        <v>642</v>
      </c>
      <c r="Y837" s="25" t="s">
        <v>2397</v>
      </c>
      <c r="Z837" s="83" t="s">
        <v>62</v>
      </c>
      <c r="AA837" s="6">
        <v>20</v>
      </c>
      <c r="AB837" s="6">
        <v>0</v>
      </c>
      <c r="AD837" s="5" t="s">
        <v>79</v>
      </c>
      <c r="AI837" s="5">
        <v>20</v>
      </c>
      <c r="AJ837" s="5">
        <v>44</v>
      </c>
      <c r="AL837" s="6" t="s">
        <v>80</v>
      </c>
      <c r="AQ837" s="6">
        <v>59</v>
      </c>
      <c r="AR837" s="6">
        <v>100</v>
      </c>
      <c r="BQ837" s="6" t="s">
        <v>213</v>
      </c>
      <c r="BR837" s="5" t="s">
        <v>2804</v>
      </c>
    </row>
    <row r="838" spans="1:70" x14ac:dyDescent="0.25">
      <c r="A838" s="254">
        <v>1104</v>
      </c>
      <c r="B838" s="229" t="s">
        <v>2393</v>
      </c>
      <c r="C838" s="259" t="s">
        <v>2394</v>
      </c>
      <c r="D838" s="229" t="s">
        <v>2398</v>
      </c>
      <c r="E838" s="3" t="s">
        <v>2030</v>
      </c>
      <c r="F838" s="26" t="s">
        <v>102</v>
      </c>
      <c r="G838" s="26" t="s">
        <v>55</v>
      </c>
      <c r="H838" s="26" t="s">
        <v>56</v>
      </c>
      <c r="J838" s="22">
        <v>1</v>
      </c>
      <c r="L838" s="28" t="s">
        <v>57</v>
      </c>
      <c r="M838" s="22" t="s">
        <v>58</v>
      </c>
      <c r="N838" s="22" t="s">
        <v>2399</v>
      </c>
      <c r="O838" s="22" t="s">
        <v>59</v>
      </c>
      <c r="P838" s="22" t="s">
        <v>2802</v>
      </c>
      <c r="R838" s="23" t="s">
        <v>2803</v>
      </c>
      <c r="V838" s="25" t="s">
        <v>642</v>
      </c>
      <c r="Y838" s="25" t="s">
        <v>2397</v>
      </c>
      <c r="Z838" s="83" t="s">
        <v>62</v>
      </c>
      <c r="AA838" s="6">
        <v>20</v>
      </c>
      <c r="AB838" s="6">
        <v>0</v>
      </c>
      <c r="AD838" s="5" t="s">
        <v>79</v>
      </c>
      <c r="AI838" s="5">
        <v>20</v>
      </c>
      <c r="AJ838" s="5">
        <v>44</v>
      </c>
      <c r="AL838" s="6" t="s">
        <v>80</v>
      </c>
      <c r="AQ838" s="6">
        <v>59</v>
      </c>
      <c r="AR838" s="6">
        <v>100</v>
      </c>
      <c r="BQ838" s="6" t="s">
        <v>213</v>
      </c>
      <c r="BR838" s="5" t="s">
        <v>2804</v>
      </c>
    </row>
    <row r="839" spans="1:70" x14ac:dyDescent="0.25">
      <c r="A839" s="254">
        <v>1105</v>
      </c>
      <c r="B839" s="229" t="s">
        <v>2393</v>
      </c>
      <c r="C839" s="259" t="s">
        <v>2394</v>
      </c>
      <c r="D839" s="229" t="s">
        <v>2400</v>
      </c>
      <c r="E839" s="3" t="s">
        <v>1091</v>
      </c>
      <c r="F839" s="26" t="s">
        <v>102</v>
      </c>
      <c r="G839" s="26" t="s">
        <v>55</v>
      </c>
      <c r="H839" s="26" t="s">
        <v>156</v>
      </c>
      <c r="J839" s="22" t="s">
        <v>2805</v>
      </c>
      <c r="L839" s="28" t="s">
        <v>57</v>
      </c>
      <c r="M839" s="22" t="s">
        <v>58</v>
      </c>
      <c r="N839" s="22" t="s">
        <v>2611</v>
      </c>
      <c r="O839" s="22" t="s">
        <v>59</v>
      </c>
      <c r="P839" s="22" t="s">
        <v>2401</v>
      </c>
      <c r="Q839" s="23" t="s">
        <v>2402</v>
      </c>
      <c r="R839" s="23" t="s">
        <v>2403</v>
      </c>
      <c r="V839" s="25" t="s">
        <v>642</v>
      </c>
      <c r="Y839" s="25" t="s">
        <v>2397</v>
      </c>
      <c r="Z839" s="83" t="s">
        <v>62</v>
      </c>
      <c r="AA839" s="6">
        <v>20</v>
      </c>
      <c r="AB839" s="6">
        <v>0</v>
      </c>
      <c r="AD839" s="5" t="s">
        <v>79</v>
      </c>
      <c r="AI839" s="5">
        <v>20</v>
      </c>
      <c r="AJ839" s="5">
        <v>44</v>
      </c>
      <c r="AL839" s="6" t="s">
        <v>80</v>
      </c>
      <c r="AQ839" s="6">
        <v>59</v>
      </c>
      <c r="AR839" s="6">
        <v>100</v>
      </c>
      <c r="BQ839" s="6" t="s">
        <v>213</v>
      </c>
      <c r="BR839" s="5" t="s">
        <v>2804</v>
      </c>
    </row>
    <row r="840" spans="1:70" x14ac:dyDescent="0.25">
      <c r="A840" s="254">
        <v>1106</v>
      </c>
      <c r="B840" s="229" t="s">
        <v>2393</v>
      </c>
      <c r="C840" s="259" t="s">
        <v>2394</v>
      </c>
      <c r="D840" s="229" t="s">
        <v>2404</v>
      </c>
      <c r="E840" s="3" t="s">
        <v>1091</v>
      </c>
      <c r="F840" s="26" t="s">
        <v>102</v>
      </c>
      <c r="G840" s="26" t="s">
        <v>55</v>
      </c>
      <c r="H840" s="26" t="s">
        <v>156</v>
      </c>
      <c r="J840" s="22" t="s">
        <v>2805</v>
      </c>
      <c r="L840" s="28" t="s">
        <v>57</v>
      </c>
      <c r="M840" s="22" t="s">
        <v>58</v>
      </c>
      <c r="N840" s="22" t="s">
        <v>2611</v>
      </c>
      <c r="O840" s="22" t="s">
        <v>59</v>
      </c>
      <c r="P840" s="22" t="s">
        <v>2401</v>
      </c>
      <c r="Q840" s="23" t="s">
        <v>2402</v>
      </c>
      <c r="R840" s="23" t="s">
        <v>2403</v>
      </c>
      <c r="V840" s="25" t="s">
        <v>642</v>
      </c>
      <c r="Y840" s="25" t="s">
        <v>2397</v>
      </c>
      <c r="Z840" s="83" t="s">
        <v>62</v>
      </c>
      <c r="AA840" s="6">
        <v>20</v>
      </c>
      <c r="AB840" s="6">
        <v>0</v>
      </c>
      <c r="AD840" s="5" t="s">
        <v>79</v>
      </c>
      <c r="AI840" s="5">
        <v>20</v>
      </c>
      <c r="AJ840" s="5">
        <v>44</v>
      </c>
      <c r="AL840" s="6" t="s">
        <v>80</v>
      </c>
      <c r="AQ840" s="6">
        <v>59</v>
      </c>
      <c r="AR840" s="6">
        <v>100</v>
      </c>
      <c r="BQ840" s="6" t="s">
        <v>213</v>
      </c>
      <c r="BR840" s="5" t="s">
        <v>2804</v>
      </c>
    </row>
    <row r="841" spans="1:70" x14ac:dyDescent="0.25">
      <c r="A841" s="257">
        <v>1107</v>
      </c>
      <c r="B841" s="229" t="s">
        <v>2405</v>
      </c>
      <c r="C841" s="259" t="s">
        <v>2406</v>
      </c>
      <c r="D841" s="229" t="s">
        <v>2407</v>
      </c>
      <c r="E841" s="3" t="s">
        <v>101</v>
      </c>
      <c r="F841" s="26" t="s">
        <v>102</v>
      </c>
      <c r="G841" s="26" t="s">
        <v>55</v>
      </c>
      <c r="H841" s="26" t="s">
        <v>2408</v>
      </c>
      <c r="J841" s="22">
        <v>15</v>
      </c>
      <c r="L841" s="28" t="s">
        <v>57</v>
      </c>
      <c r="M841" s="22" t="s">
        <v>58</v>
      </c>
      <c r="N841" s="22">
        <v>0</v>
      </c>
      <c r="O841" s="22" t="s">
        <v>59</v>
      </c>
      <c r="P841" s="22" t="s">
        <v>78</v>
      </c>
      <c r="Q841" s="23" t="s">
        <v>2409</v>
      </c>
      <c r="R841" s="23" t="s">
        <v>2410</v>
      </c>
      <c r="T841" s="23">
        <v>150</v>
      </c>
      <c r="V841" s="25" t="s">
        <v>613</v>
      </c>
      <c r="W841" s="65">
        <v>3</v>
      </c>
      <c r="X841" s="106" t="s">
        <v>202</v>
      </c>
      <c r="Y841" s="25" t="s">
        <v>2411</v>
      </c>
      <c r="Z841" s="83" t="s">
        <v>62</v>
      </c>
      <c r="AA841" s="6">
        <v>9</v>
      </c>
      <c r="AB841" s="6">
        <v>9</v>
      </c>
      <c r="AD841" s="5" t="s">
        <v>79</v>
      </c>
      <c r="AI841" s="5">
        <v>19</v>
      </c>
      <c r="AJ841" s="5">
        <v>28</v>
      </c>
      <c r="AL841" s="6" t="s">
        <v>80</v>
      </c>
      <c r="AQ841" s="6">
        <v>55</v>
      </c>
      <c r="AR841" s="6">
        <v>80</v>
      </c>
      <c r="BQ841" s="6" t="s">
        <v>353</v>
      </c>
      <c r="BR841" s="5" t="s">
        <v>2412</v>
      </c>
    </row>
    <row r="842" spans="1:70" x14ac:dyDescent="0.25">
      <c r="A842" s="257">
        <v>1108</v>
      </c>
      <c r="B842" s="229" t="s">
        <v>2405</v>
      </c>
      <c r="C842" s="259" t="s">
        <v>2406</v>
      </c>
      <c r="D842" s="229" t="s">
        <v>2413</v>
      </c>
      <c r="E842" s="3" t="s">
        <v>101</v>
      </c>
      <c r="F842" s="26" t="s">
        <v>102</v>
      </c>
      <c r="G842" s="26" t="s">
        <v>55</v>
      </c>
      <c r="H842" s="26" t="s">
        <v>2408</v>
      </c>
      <c r="J842" s="22">
        <v>15</v>
      </c>
      <c r="L842" s="28" t="s">
        <v>57</v>
      </c>
      <c r="M842" s="22" t="s">
        <v>58</v>
      </c>
      <c r="N842" s="22">
        <v>25</v>
      </c>
      <c r="O842" s="22" t="s">
        <v>59</v>
      </c>
      <c r="P842" s="22" t="s">
        <v>78</v>
      </c>
      <c r="Q842" s="23" t="s">
        <v>2409</v>
      </c>
      <c r="R842" s="23" t="s">
        <v>2414</v>
      </c>
      <c r="T842" s="23">
        <v>150</v>
      </c>
      <c r="V842" s="25" t="s">
        <v>613</v>
      </c>
      <c r="W842" s="65">
        <v>3</v>
      </c>
      <c r="X842" s="106" t="s">
        <v>202</v>
      </c>
      <c r="Y842" s="25" t="s">
        <v>2411</v>
      </c>
      <c r="Z842" s="83" t="s">
        <v>62</v>
      </c>
      <c r="AA842" s="6">
        <v>9</v>
      </c>
      <c r="AB842" s="6">
        <v>9</v>
      </c>
      <c r="AD842" s="5" t="s">
        <v>79</v>
      </c>
      <c r="AI842" s="5">
        <v>19</v>
      </c>
      <c r="AJ842" s="5">
        <v>28</v>
      </c>
      <c r="AL842" s="6" t="s">
        <v>80</v>
      </c>
      <c r="AQ842" s="6">
        <v>55</v>
      </c>
      <c r="AR842" s="6">
        <v>80</v>
      </c>
      <c r="BQ842" s="6" t="s">
        <v>353</v>
      </c>
      <c r="BR842" s="5" t="s">
        <v>2412</v>
      </c>
    </row>
    <row r="843" spans="1:70" x14ac:dyDescent="0.25">
      <c r="A843" s="257">
        <v>1109</v>
      </c>
      <c r="B843" s="229" t="s">
        <v>2405</v>
      </c>
      <c r="C843" s="259" t="s">
        <v>2406</v>
      </c>
      <c r="D843" s="229" t="s">
        <v>382</v>
      </c>
      <c r="E843" s="3" t="s">
        <v>382</v>
      </c>
      <c r="F843" s="26" t="s">
        <v>102</v>
      </c>
      <c r="G843" s="26" t="s">
        <v>55</v>
      </c>
      <c r="H843" s="26" t="s">
        <v>56</v>
      </c>
      <c r="J843" s="22">
        <v>80</v>
      </c>
      <c r="L843" s="28" t="s">
        <v>57</v>
      </c>
      <c r="M843" s="22" t="s">
        <v>58</v>
      </c>
      <c r="N843" s="22" t="s">
        <v>2415</v>
      </c>
      <c r="O843" s="22" t="s">
        <v>59</v>
      </c>
      <c r="P843" s="22" t="s">
        <v>91</v>
      </c>
      <c r="Q843" s="23" t="s">
        <v>2416</v>
      </c>
      <c r="R843" s="23" t="s">
        <v>2417</v>
      </c>
      <c r="Z843" s="83" t="s">
        <v>62</v>
      </c>
      <c r="AA843" s="6">
        <v>9</v>
      </c>
      <c r="AB843" s="6">
        <v>9</v>
      </c>
      <c r="AD843" s="5" t="s">
        <v>79</v>
      </c>
      <c r="AI843" s="5">
        <v>19</v>
      </c>
      <c r="AJ843" s="5">
        <v>28</v>
      </c>
      <c r="AL843" s="6" t="s">
        <v>80</v>
      </c>
      <c r="AQ843" s="6">
        <v>55</v>
      </c>
      <c r="AR843" s="6">
        <v>80</v>
      </c>
      <c r="BQ843" s="6" t="s">
        <v>353</v>
      </c>
      <c r="BR843" s="5" t="s">
        <v>2412</v>
      </c>
    </row>
    <row r="844" spans="1:70" x14ac:dyDescent="0.25">
      <c r="A844" s="257">
        <v>1110</v>
      </c>
      <c r="B844" s="229" t="s">
        <v>2418</v>
      </c>
      <c r="C844" s="259" t="s">
        <v>2419</v>
      </c>
      <c r="D844" s="229" t="s">
        <v>2420</v>
      </c>
      <c r="E844" s="3" t="s">
        <v>101</v>
      </c>
      <c r="F844" s="26" t="s">
        <v>102</v>
      </c>
      <c r="H844" s="26" t="s">
        <v>1944</v>
      </c>
      <c r="J844" s="22">
        <v>0.05</v>
      </c>
      <c r="L844" s="28" t="s">
        <v>106</v>
      </c>
      <c r="M844" s="22" t="s">
        <v>77</v>
      </c>
      <c r="N844" s="22">
        <v>0</v>
      </c>
      <c r="O844" s="22" t="s">
        <v>59</v>
      </c>
      <c r="P844" s="22" t="s">
        <v>78</v>
      </c>
      <c r="S844" s="24">
        <v>30</v>
      </c>
      <c r="Z844" s="83" t="s">
        <v>62</v>
      </c>
      <c r="AA844" s="6">
        <v>18</v>
      </c>
    </row>
    <row r="845" spans="1:70" x14ac:dyDescent="0.25">
      <c r="A845" s="257">
        <v>1111</v>
      </c>
      <c r="B845" s="229" t="s">
        <v>2418</v>
      </c>
      <c r="C845" s="259" t="s">
        <v>2419</v>
      </c>
      <c r="D845" s="229" t="s">
        <v>2421</v>
      </c>
      <c r="E845" s="3" t="s">
        <v>101</v>
      </c>
      <c r="F845" s="26" t="s">
        <v>102</v>
      </c>
      <c r="H845" s="26" t="s">
        <v>1944</v>
      </c>
      <c r="J845" s="22">
        <v>0.05</v>
      </c>
      <c r="L845" s="28" t="s">
        <v>106</v>
      </c>
      <c r="M845" s="22" t="s">
        <v>77</v>
      </c>
      <c r="N845" s="22">
        <v>168</v>
      </c>
      <c r="O845" s="22" t="s">
        <v>59</v>
      </c>
      <c r="P845" s="22" t="s">
        <v>78</v>
      </c>
      <c r="S845" s="24">
        <v>30</v>
      </c>
      <c r="Z845" s="83" t="s">
        <v>62</v>
      </c>
      <c r="AA845" s="6">
        <v>18</v>
      </c>
    </row>
    <row r="846" spans="1:70" x14ac:dyDescent="0.25">
      <c r="A846" s="91">
        <v>1112</v>
      </c>
      <c r="B846" s="229" t="s">
        <v>2422</v>
      </c>
      <c r="C846" s="259" t="s">
        <v>2423</v>
      </c>
      <c r="D846" s="229" t="s">
        <v>2424</v>
      </c>
    </row>
    <row r="847" spans="1:70" x14ac:dyDescent="0.25">
      <c r="A847" s="91">
        <v>1113</v>
      </c>
      <c r="B847" s="229" t="s">
        <v>2393</v>
      </c>
      <c r="C847" s="259" t="s">
        <v>2394</v>
      </c>
      <c r="D847" s="229" t="s">
        <v>2809</v>
      </c>
      <c r="E847" s="3" t="s">
        <v>2030</v>
      </c>
      <c r="F847" s="26" t="s">
        <v>102</v>
      </c>
      <c r="G847" s="26" t="s">
        <v>55</v>
      </c>
      <c r="H847" s="26" t="s">
        <v>56</v>
      </c>
      <c r="J847" s="22">
        <v>1</v>
      </c>
      <c r="L847" s="28" t="s">
        <v>57</v>
      </c>
      <c r="M847" s="22" t="s">
        <v>58</v>
      </c>
      <c r="N847" s="22" t="s">
        <v>2399</v>
      </c>
      <c r="O847" s="22" t="s">
        <v>59</v>
      </c>
      <c r="P847" s="22" t="s">
        <v>2802</v>
      </c>
      <c r="R847" s="23" t="s">
        <v>2803</v>
      </c>
      <c r="V847" s="25" t="s">
        <v>642</v>
      </c>
      <c r="Y847" s="25" t="s">
        <v>2397</v>
      </c>
      <c r="Z847" s="83" t="s">
        <v>62</v>
      </c>
      <c r="AA847" s="6">
        <v>20</v>
      </c>
      <c r="AB847" s="6">
        <v>0</v>
      </c>
      <c r="AD847" s="5" t="s">
        <v>79</v>
      </c>
      <c r="AI847" s="5">
        <v>20</v>
      </c>
      <c r="AJ847" s="5">
        <v>44</v>
      </c>
      <c r="AL847" s="6" t="s">
        <v>80</v>
      </c>
      <c r="AQ847" s="6">
        <v>59</v>
      </c>
      <c r="AR847" s="6">
        <v>100</v>
      </c>
      <c r="BQ847" s="6" t="s">
        <v>213</v>
      </c>
      <c r="BR847" s="5" t="s">
        <v>2804</v>
      </c>
    </row>
    <row r="848" spans="1:70" x14ac:dyDescent="0.25">
      <c r="A848" s="91">
        <v>1114</v>
      </c>
      <c r="B848" s="229" t="s">
        <v>2393</v>
      </c>
      <c r="C848" s="259" t="s">
        <v>2394</v>
      </c>
      <c r="D848" s="229" t="s">
        <v>2810</v>
      </c>
      <c r="E848" s="3" t="s">
        <v>1091</v>
      </c>
      <c r="F848" s="26" t="s">
        <v>102</v>
      </c>
      <c r="G848" s="26" t="s">
        <v>55</v>
      </c>
      <c r="H848" s="26" t="s">
        <v>156</v>
      </c>
      <c r="J848" s="22" t="s">
        <v>2805</v>
      </c>
      <c r="L848" s="28" t="s">
        <v>57</v>
      </c>
      <c r="M848" s="22" t="s">
        <v>58</v>
      </c>
      <c r="N848" s="22" t="s">
        <v>2611</v>
      </c>
      <c r="O848" s="22" t="s">
        <v>59</v>
      </c>
      <c r="P848" s="22" t="s">
        <v>2401</v>
      </c>
      <c r="Q848" s="23" t="s">
        <v>2402</v>
      </c>
      <c r="R848" s="23" t="s">
        <v>2403</v>
      </c>
      <c r="V848" s="25" t="s">
        <v>642</v>
      </c>
      <c r="Y848" s="25" t="s">
        <v>2397</v>
      </c>
      <c r="Z848" s="83" t="s">
        <v>62</v>
      </c>
      <c r="AA848" s="6">
        <v>20</v>
      </c>
      <c r="AB848" s="6">
        <v>0</v>
      </c>
      <c r="AD848" s="5" t="s">
        <v>79</v>
      </c>
      <c r="AI848" s="5">
        <v>20</v>
      </c>
      <c r="AJ848" s="5">
        <v>44</v>
      </c>
      <c r="AL848" s="6" t="s">
        <v>80</v>
      </c>
      <c r="AQ848" s="6">
        <v>59</v>
      </c>
      <c r="AR848" s="6">
        <v>100</v>
      </c>
      <c r="BQ848" s="6" t="s">
        <v>213</v>
      </c>
      <c r="BR848" s="5" t="s">
        <v>2804</v>
      </c>
    </row>
    <row r="849" spans="1:70" x14ac:dyDescent="0.25">
      <c r="A849" s="257">
        <v>1115</v>
      </c>
      <c r="B849" s="229" t="s">
        <v>2418</v>
      </c>
      <c r="C849" s="259" t="s">
        <v>2419</v>
      </c>
      <c r="D849" s="229" t="s">
        <v>2420</v>
      </c>
      <c r="E849" s="3" t="s">
        <v>101</v>
      </c>
      <c r="F849" s="26" t="s">
        <v>102</v>
      </c>
      <c r="H849" s="26" t="s">
        <v>1944</v>
      </c>
      <c r="J849" s="22">
        <v>4</v>
      </c>
      <c r="L849" s="28" t="s">
        <v>57</v>
      </c>
      <c r="M849" s="22" t="s">
        <v>58</v>
      </c>
      <c r="N849" s="22">
        <v>24</v>
      </c>
      <c r="O849" s="22" t="s">
        <v>59</v>
      </c>
      <c r="P849" s="22" t="s">
        <v>78</v>
      </c>
      <c r="Z849" s="83" t="s">
        <v>62</v>
      </c>
      <c r="AA849" s="6">
        <v>18</v>
      </c>
    </row>
    <row r="850" spans="1:70" x14ac:dyDescent="0.25">
      <c r="A850" s="257">
        <v>1116</v>
      </c>
      <c r="B850" s="229" t="s">
        <v>2418</v>
      </c>
      <c r="C850" s="259" t="s">
        <v>2419</v>
      </c>
      <c r="D850" s="229" t="s">
        <v>2421</v>
      </c>
      <c r="E850" s="3" t="s">
        <v>101</v>
      </c>
      <c r="F850" s="26" t="s">
        <v>102</v>
      </c>
      <c r="H850" s="26" t="s">
        <v>1944</v>
      </c>
      <c r="J850" s="22">
        <v>4</v>
      </c>
      <c r="L850" s="28" t="s">
        <v>57</v>
      </c>
      <c r="M850" s="22" t="s">
        <v>58</v>
      </c>
      <c r="N850" s="22">
        <v>192</v>
      </c>
      <c r="O850" s="22" t="s">
        <v>59</v>
      </c>
      <c r="P850" s="22" t="s">
        <v>78</v>
      </c>
      <c r="Z850" s="83" t="s">
        <v>62</v>
      </c>
      <c r="AA850" s="6">
        <v>18</v>
      </c>
    </row>
    <row r="851" spans="1:70" x14ac:dyDescent="0.25">
      <c r="A851" s="257">
        <v>2000</v>
      </c>
      <c r="B851" s="229" t="s">
        <v>2425</v>
      </c>
      <c r="C851" s="259" t="s">
        <v>2778</v>
      </c>
      <c r="D851" s="229" t="s">
        <v>2426</v>
      </c>
      <c r="E851" s="3" t="s">
        <v>101</v>
      </c>
      <c r="F851" s="26" t="s">
        <v>102</v>
      </c>
      <c r="G851" s="26" t="s">
        <v>55</v>
      </c>
      <c r="H851" s="26" t="s">
        <v>2246</v>
      </c>
      <c r="J851" s="22">
        <v>1</v>
      </c>
      <c r="L851" s="28" t="s">
        <v>57</v>
      </c>
      <c r="M851" s="22" t="s">
        <v>58</v>
      </c>
      <c r="N851" s="22">
        <v>0</v>
      </c>
      <c r="O851" s="22" t="s">
        <v>59</v>
      </c>
      <c r="P851" s="22" t="s">
        <v>78</v>
      </c>
      <c r="Q851" s="23" t="s">
        <v>2427</v>
      </c>
      <c r="R851" s="23" t="s">
        <v>2428</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2429</v>
      </c>
      <c r="BR851" s="5" t="s">
        <v>2430</v>
      </c>
    </row>
    <row r="852" spans="1:70" x14ac:dyDescent="0.25">
      <c r="A852" s="257">
        <v>2001</v>
      </c>
      <c r="B852" s="229" t="s">
        <v>2425</v>
      </c>
      <c r="C852" s="259" t="s">
        <v>2778</v>
      </c>
      <c r="D852" s="229" t="s">
        <v>2714</v>
      </c>
      <c r="E852" s="3" t="s">
        <v>101</v>
      </c>
      <c r="F852" s="26" t="s">
        <v>102</v>
      </c>
      <c r="G852" s="26" t="s">
        <v>55</v>
      </c>
      <c r="H852" s="26" t="s">
        <v>2246</v>
      </c>
      <c r="J852" s="22">
        <v>1</v>
      </c>
      <c r="L852" s="28" t="s">
        <v>57</v>
      </c>
      <c r="M852" s="22" t="s">
        <v>58</v>
      </c>
      <c r="N852" s="22">
        <v>0</v>
      </c>
      <c r="O852" s="22" t="s">
        <v>59</v>
      </c>
      <c r="P852" s="22" t="s">
        <v>78</v>
      </c>
      <c r="Q852" s="23" t="s">
        <v>2427</v>
      </c>
      <c r="R852" s="23" t="s">
        <v>2428</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2431</v>
      </c>
      <c r="BR852" s="5" t="s">
        <v>2430</v>
      </c>
    </row>
    <row r="853" spans="1:70" x14ac:dyDescent="0.25">
      <c r="A853" s="257">
        <v>2002</v>
      </c>
      <c r="B853" s="229" t="s">
        <v>2425</v>
      </c>
      <c r="C853" s="259" t="s">
        <v>2778</v>
      </c>
      <c r="D853" s="229" t="s">
        <v>2432</v>
      </c>
      <c r="E853" s="3" t="s">
        <v>101</v>
      </c>
      <c r="F853" s="26" t="s">
        <v>102</v>
      </c>
      <c r="G853" s="26" t="s">
        <v>55</v>
      </c>
      <c r="H853" s="26" t="s">
        <v>2433</v>
      </c>
      <c r="J853" s="22">
        <v>1</v>
      </c>
      <c r="L853" s="28" t="s">
        <v>57</v>
      </c>
      <c r="M853" s="22" t="s">
        <v>58</v>
      </c>
      <c r="N853" s="22">
        <v>156</v>
      </c>
      <c r="O853" s="22" t="s">
        <v>59</v>
      </c>
      <c r="P853" s="22" t="s">
        <v>78</v>
      </c>
      <c r="Q853" s="23" t="s">
        <v>2427</v>
      </c>
      <c r="R853" s="23" t="s">
        <v>2428</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2429</v>
      </c>
      <c r="BR853" s="5" t="s">
        <v>2430</v>
      </c>
    </row>
    <row r="854" spans="1:70" x14ac:dyDescent="0.25">
      <c r="A854" s="257">
        <v>2003</v>
      </c>
      <c r="B854" s="229" t="s">
        <v>2425</v>
      </c>
      <c r="C854" s="259" t="s">
        <v>2778</v>
      </c>
      <c r="D854" s="229" t="s">
        <v>2715</v>
      </c>
      <c r="E854" s="3" t="s">
        <v>101</v>
      </c>
      <c r="F854" s="26" t="s">
        <v>102</v>
      </c>
      <c r="G854" s="26" t="s">
        <v>55</v>
      </c>
      <c r="H854" s="26" t="s">
        <v>2433</v>
      </c>
      <c r="J854" s="22">
        <v>1</v>
      </c>
      <c r="L854" s="28" t="s">
        <v>57</v>
      </c>
      <c r="M854" s="22" t="s">
        <v>58</v>
      </c>
      <c r="N854" s="22">
        <v>156</v>
      </c>
      <c r="O854" s="22" t="s">
        <v>59</v>
      </c>
      <c r="P854" s="22" t="s">
        <v>78</v>
      </c>
      <c r="Q854" s="23" t="s">
        <v>2427</v>
      </c>
      <c r="R854" s="23" t="s">
        <v>2428</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2431</v>
      </c>
      <c r="BR854" s="5" t="s">
        <v>2430</v>
      </c>
    </row>
    <row r="855" spans="1:70" x14ac:dyDescent="0.25">
      <c r="A855" s="257">
        <v>2004</v>
      </c>
      <c r="B855" s="229" t="s">
        <v>2425</v>
      </c>
      <c r="C855" s="259" t="s">
        <v>2778</v>
      </c>
      <c r="D855" s="229" t="s">
        <v>2434</v>
      </c>
      <c r="E855" s="3" t="s">
        <v>101</v>
      </c>
      <c r="F855" s="26" t="s">
        <v>102</v>
      </c>
      <c r="G855" s="26" t="s">
        <v>55</v>
      </c>
      <c r="H855" s="26" t="s">
        <v>2433</v>
      </c>
      <c r="J855" s="22">
        <v>1</v>
      </c>
      <c r="L855" s="28" t="s">
        <v>57</v>
      </c>
      <c r="M855" s="22" t="s">
        <v>58</v>
      </c>
      <c r="N855" s="22">
        <v>324</v>
      </c>
      <c r="O855" s="22" t="s">
        <v>59</v>
      </c>
      <c r="P855" s="22" t="s">
        <v>78</v>
      </c>
      <c r="Q855" s="23" t="s">
        <v>2427</v>
      </c>
      <c r="R855" s="23" t="s">
        <v>2428</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2429</v>
      </c>
      <c r="BR855" s="5" t="s">
        <v>2430</v>
      </c>
    </row>
    <row r="856" spans="1:70" x14ac:dyDescent="0.25">
      <c r="A856" s="257">
        <v>2005</v>
      </c>
      <c r="B856" s="229" t="s">
        <v>2425</v>
      </c>
      <c r="C856" s="259" t="s">
        <v>2778</v>
      </c>
      <c r="D856" s="229" t="s">
        <v>2716</v>
      </c>
      <c r="E856" s="3" t="s">
        <v>101</v>
      </c>
      <c r="F856" s="26" t="s">
        <v>102</v>
      </c>
      <c r="G856" s="26" t="s">
        <v>55</v>
      </c>
      <c r="H856" s="26" t="s">
        <v>2433</v>
      </c>
      <c r="J856" s="22">
        <v>1</v>
      </c>
      <c r="L856" s="28" t="s">
        <v>57</v>
      </c>
      <c r="M856" s="22" t="s">
        <v>58</v>
      </c>
      <c r="N856" s="22">
        <v>324</v>
      </c>
      <c r="O856" s="22" t="s">
        <v>59</v>
      </c>
      <c r="P856" s="22" t="s">
        <v>78</v>
      </c>
      <c r="Q856" s="23" t="s">
        <v>2427</v>
      </c>
      <c r="R856" s="23" t="s">
        <v>2428</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2431</v>
      </c>
      <c r="BR856" s="5" t="s">
        <v>2430</v>
      </c>
    </row>
    <row r="857" spans="1:70" x14ac:dyDescent="0.25">
      <c r="A857" s="256">
        <v>2006</v>
      </c>
      <c r="B857" s="229" t="s">
        <v>2435</v>
      </c>
      <c r="C857" s="259" t="s">
        <v>2779</v>
      </c>
      <c r="D857" s="229" t="s">
        <v>2436</v>
      </c>
      <c r="E857" s="3" t="s">
        <v>101</v>
      </c>
      <c r="F857" s="26" t="s">
        <v>102</v>
      </c>
      <c r="G857" s="26" t="s">
        <v>75</v>
      </c>
      <c r="H857" s="26" t="s">
        <v>2437</v>
      </c>
      <c r="I857" s="26" t="s">
        <v>2438</v>
      </c>
      <c r="J857" s="22">
        <v>2.5000000000000001E-2</v>
      </c>
      <c r="L857" s="28" t="s">
        <v>106</v>
      </c>
      <c r="M857" s="22" t="s">
        <v>77</v>
      </c>
      <c r="N857" s="22">
        <v>0</v>
      </c>
      <c r="O857" s="22" t="s">
        <v>59</v>
      </c>
      <c r="P857" s="22" t="s">
        <v>2439</v>
      </c>
      <c r="Q857" s="23" t="s">
        <v>619</v>
      </c>
      <c r="R857" s="23" t="s">
        <v>2440</v>
      </c>
      <c r="S857" s="24">
        <v>1</v>
      </c>
      <c r="Z857" s="83" t="s">
        <v>62</v>
      </c>
      <c r="AA857" s="6">
        <v>20</v>
      </c>
      <c r="AB857" s="6">
        <v>10</v>
      </c>
      <c r="AC857" s="5" t="s">
        <v>2441</v>
      </c>
      <c r="AD857" s="5" t="s">
        <v>79</v>
      </c>
      <c r="AE857" s="5" t="s">
        <v>334</v>
      </c>
      <c r="AF857" s="5" t="s">
        <v>2442</v>
      </c>
      <c r="AG857" s="5" t="s">
        <v>79</v>
      </c>
      <c r="AH857" s="5" t="s">
        <v>116</v>
      </c>
      <c r="AK857" s="6" t="s">
        <v>2443</v>
      </c>
      <c r="AL857" s="6" t="s">
        <v>80</v>
      </c>
      <c r="AM857" s="6" t="s">
        <v>334</v>
      </c>
      <c r="AN857" s="6" t="s">
        <v>2444</v>
      </c>
      <c r="AO857" s="6" t="s">
        <v>80</v>
      </c>
      <c r="AP857" s="6" t="s">
        <v>116</v>
      </c>
      <c r="BQ857" s="6" t="s">
        <v>2445</v>
      </c>
      <c r="BR857" s="5" t="s">
        <v>2446</v>
      </c>
    </row>
    <row r="858" spans="1:70" x14ac:dyDescent="0.25">
      <c r="A858" s="256">
        <v>2007</v>
      </c>
      <c r="B858" s="229" t="s">
        <v>2435</v>
      </c>
      <c r="C858" s="259" t="s">
        <v>2779</v>
      </c>
      <c r="D858" s="229" t="s">
        <v>2356</v>
      </c>
      <c r="E858" s="3" t="s">
        <v>101</v>
      </c>
      <c r="F858" s="26" t="s">
        <v>102</v>
      </c>
      <c r="G858" s="26" t="s">
        <v>75</v>
      </c>
      <c r="H858" s="26" t="s">
        <v>2437</v>
      </c>
      <c r="I858" s="26" t="s">
        <v>2438</v>
      </c>
      <c r="J858" s="22">
        <v>2.5000000000000001E-2</v>
      </c>
      <c r="L858" s="28" t="s">
        <v>106</v>
      </c>
      <c r="M858" s="22" t="s">
        <v>77</v>
      </c>
      <c r="N858" s="22">
        <v>339</v>
      </c>
      <c r="O858" s="22" t="s">
        <v>59</v>
      </c>
      <c r="P858" s="22" t="s">
        <v>2447</v>
      </c>
      <c r="Q858" s="23" t="s">
        <v>619</v>
      </c>
      <c r="R858" s="23" t="s">
        <v>2440</v>
      </c>
      <c r="S858" s="24">
        <v>1</v>
      </c>
      <c r="Z858" s="83" t="s">
        <v>62</v>
      </c>
      <c r="AA858" s="6">
        <v>20</v>
      </c>
      <c r="AB858" s="6">
        <v>10</v>
      </c>
      <c r="AC858" s="5" t="s">
        <v>2441</v>
      </c>
      <c r="AD858" s="5" t="s">
        <v>79</v>
      </c>
      <c r="AE858" s="5" t="s">
        <v>334</v>
      </c>
      <c r="AF858" s="5" t="s">
        <v>2442</v>
      </c>
      <c r="AG858" s="5" t="s">
        <v>79</v>
      </c>
      <c r="AH858" s="5" t="s">
        <v>116</v>
      </c>
      <c r="AK858" s="6" t="s">
        <v>2443</v>
      </c>
      <c r="AL858" s="6" t="s">
        <v>80</v>
      </c>
      <c r="AM858" s="6" t="s">
        <v>334</v>
      </c>
      <c r="AN858" s="6" t="s">
        <v>2444</v>
      </c>
      <c r="AO858" s="6" t="s">
        <v>80</v>
      </c>
      <c r="AP858" s="6" t="s">
        <v>116</v>
      </c>
      <c r="BQ858" s="6" t="s">
        <v>2445</v>
      </c>
      <c r="BR858" s="5" t="s">
        <v>2446</v>
      </c>
    </row>
    <row r="859" spans="1:70" x14ac:dyDescent="0.25">
      <c r="A859" s="254">
        <v>2008</v>
      </c>
      <c r="B859" s="229" t="s">
        <v>2448</v>
      </c>
      <c r="C859" s="259" t="s">
        <v>2811</v>
      </c>
      <c r="D859" s="229" t="s">
        <v>2449</v>
      </c>
      <c r="E859" s="3" t="s">
        <v>2030</v>
      </c>
      <c r="F859" s="26" t="s">
        <v>102</v>
      </c>
      <c r="G859" s="26" t="s">
        <v>55</v>
      </c>
      <c r="H859" s="26" t="s">
        <v>398</v>
      </c>
      <c r="J859" s="22">
        <v>1</v>
      </c>
      <c r="L859" s="28" t="s">
        <v>57</v>
      </c>
      <c r="M859" s="22" t="s">
        <v>58</v>
      </c>
      <c r="N859" s="22">
        <v>0</v>
      </c>
      <c r="O859" s="22" t="s">
        <v>59</v>
      </c>
      <c r="P859" s="22" t="s">
        <v>78</v>
      </c>
      <c r="R859" s="23" t="s">
        <v>2450</v>
      </c>
      <c r="V859" s="25" t="s">
        <v>613</v>
      </c>
      <c r="W859" s="65">
        <v>1.5</v>
      </c>
      <c r="X859" s="106" t="s">
        <v>2451</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2452</v>
      </c>
    </row>
    <row r="860" spans="1:70" x14ac:dyDescent="0.25">
      <c r="A860" s="254">
        <v>2009</v>
      </c>
      <c r="B860" s="229" t="s">
        <v>2448</v>
      </c>
      <c r="C860" s="259" t="s">
        <v>2811</v>
      </c>
      <c r="D860" s="229" t="s">
        <v>2453</v>
      </c>
      <c r="E860" s="3" t="s">
        <v>2030</v>
      </c>
      <c r="F860" s="26" t="s">
        <v>102</v>
      </c>
      <c r="G860" s="26" t="s">
        <v>55</v>
      </c>
      <c r="H860" s="26" t="s">
        <v>398</v>
      </c>
      <c r="J860" s="22">
        <v>1</v>
      </c>
      <c r="L860" s="28" t="s">
        <v>57</v>
      </c>
      <c r="M860" s="22" t="s">
        <v>58</v>
      </c>
      <c r="N860" s="22">
        <v>100</v>
      </c>
      <c r="O860" s="22" t="s">
        <v>59</v>
      </c>
      <c r="P860" s="22" t="s">
        <v>78</v>
      </c>
      <c r="R860" s="23" t="s">
        <v>2450</v>
      </c>
      <c r="V860" s="25" t="s">
        <v>613</v>
      </c>
      <c r="W860" s="65">
        <v>1.5</v>
      </c>
      <c r="X860" s="106" t="s">
        <v>2451</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2452</v>
      </c>
    </row>
    <row r="861" spans="1:70" x14ac:dyDescent="0.25">
      <c r="A861" s="254">
        <v>2010</v>
      </c>
      <c r="B861" s="229" t="s">
        <v>2448</v>
      </c>
      <c r="C861" s="259" t="s">
        <v>2811</v>
      </c>
      <c r="D861" s="229" t="s">
        <v>2454</v>
      </c>
      <c r="E861" s="3" t="s">
        <v>2030</v>
      </c>
      <c r="F861" s="26" t="s">
        <v>102</v>
      </c>
      <c r="G861" s="26" t="s">
        <v>55</v>
      </c>
      <c r="H861" s="26" t="s">
        <v>398</v>
      </c>
      <c r="J861" s="22">
        <v>1</v>
      </c>
      <c r="L861" s="28" t="s">
        <v>57</v>
      </c>
      <c r="M861" s="22" t="s">
        <v>58</v>
      </c>
      <c r="N861" s="22">
        <v>436</v>
      </c>
      <c r="O861" s="22" t="s">
        <v>59</v>
      </c>
      <c r="P861" s="22" t="s">
        <v>78</v>
      </c>
      <c r="R861" s="23" t="s">
        <v>2450</v>
      </c>
      <c r="V861" s="25" t="s">
        <v>613</v>
      </c>
      <c r="W861" s="65">
        <v>1.5</v>
      </c>
      <c r="X861" s="106" t="s">
        <v>2451</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2452</v>
      </c>
    </row>
    <row r="862" spans="1:70" x14ac:dyDescent="0.25">
      <c r="A862" s="257">
        <v>2011</v>
      </c>
      <c r="B862" s="229" t="s">
        <v>2455</v>
      </c>
      <c r="C862" s="259" t="s">
        <v>2780</v>
      </c>
      <c r="D862" s="229" t="s">
        <v>2456</v>
      </c>
      <c r="E862" s="3" t="s">
        <v>101</v>
      </c>
      <c r="F862" s="26" t="s">
        <v>102</v>
      </c>
      <c r="G862" s="26" t="s">
        <v>55</v>
      </c>
      <c r="H862" s="26" t="s">
        <v>2457</v>
      </c>
      <c r="I862" s="26" t="s">
        <v>2458</v>
      </c>
      <c r="J862" s="22">
        <v>2.5000000000000001E-2</v>
      </c>
      <c r="L862" s="28" t="s">
        <v>106</v>
      </c>
      <c r="M862" s="22" t="s">
        <v>77</v>
      </c>
      <c r="N862" s="22">
        <v>0</v>
      </c>
      <c r="O862" s="22" t="s">
        <v>59</v>
      </c>
      <c r="P862" s="22" t="s">
        <v>2459</v>
      </c>
      <c r="Q862" s="23" t="s">
        <v>619</v>
      </c>
      <c r="R862" s="23" t="s">
        <v>2460</v>
      </c>
      <c r="S862" s="24">
        <v>1</v>
      </c>
      <c r="Z862" s="83" t="s">
        <v>62</v>
      </c>
      <c r="AA862" s="164">
        <v>20</v>
      </c>
      <c r="AB862" s="164">
        <v>10</v>
      </c>
      <c r="BQ862" s="6" t="s">
        <v>2461</v>
      </c>
      <c r="BR862" s="5" t="s">
        <v>2462</v>
      </c>
    </row>
    <row r="863" spans="1:70" x14ac:dyDescent="0.25">
      <c r="A863" s="257">
        <v>2012</v>
      </c>
      <c r="B863" s="229" t="s">
        <v>2455</v>
      </c>
      <c r="C863" s="259" t="s">
        <v>2780</v>
      </c>
      <c r="D863" s="229" t="s">
        <v>2463</v>
      </c>
      <c r="E863" s="3" t="s">
        <v>101</v>
      </c>
      <c r="F863" s="26" t="s">
        <v>102</v>
      </c>
      <c r="G863" s="26" t="s">
        <v>55</v>
      </c>
      <c r="H863" s="26" t="s">
        <v>2457</v>
      </c>
      <c r="I863" s="26" t="s">
        <v>2458</v>
      </c>
      <c r="J863" s="22">
        <v>2.5000000000000001E-2</v>
      </c>
      <c r="L863" s="28" t="s">
        <v>106</v>
      </c>
      <c r="M863" s="22" t="s">
        <v>77</v>
      </c>
      <c r="N863" s="22">
        <v>336</v>
      </c>
      <c r="O863" s="22" t="s">
        <v>59</v>
      </c>
      <c r="P863" s="22" t="s">
        <v>2464</v>
      </c>
      <c r="Q863" s="23" t="s">
        <v>619</v>
      </c>
      <c r="R863" s="23" t="s">
        <v>2460</v>
      </c>
      <c r="S863" s="24">
        <v>1</v>
      </c>
      <c r="Z863" s="83" t="s">
        <v>62</v>
      </c>
      <c r="AA863" s="6">
        <v>20</v>
      </c>
      <c r="AB863" s="6">
        <v>10</v>
      </c>
      <c r="BQ863" s="6" t="s">
        <v>2461</v>
      </c>
      <c r="BR863" s="5" t="s">
        <v>2462</v>
      </c>
    </row>
    <row r="864" spans="1:70" x14ac:dyDescent="0.25">
      <c r="A864" s="257">
        <v>2013</v>
      </c>
      <c r="B864" s="229" t="s">
        <v>2455</v>
      </c>
      <c r="C864" s="259" t="s">
        <v>2780</v>
      </c>
      <c r="D864" s="229" t="s">
        <v>2465</v>
      </c>
      <c r="E864" s="3" t="s">
        <v>101</v>
      </c>
      <c r="F864" s="26" t="s">
        <v>102</v>
      </c>
      <c r="G864" s="26" t="s">
        <v>55</v>
      </c>
      <c r="H864" s="26" t="s">
        <v>2457</v>
      </c>
      <c r="I864" s="179" t="s">
        <v>2458</v>
      </c>
      <c r="J864" s="22">
        <v>2.5000000000000001E-2</v>
      </c>
      <c r="L864" s="28" t="s">
        <v>106</v>
      </c>
      <c r="M864" s="22" t="s">
        <v>77</v>
      </c>
      <c r="N864" s="22">
        <v>0</v>
      </c>
      <c r="O864" s="22" t="s">
        <v>59</v>
      </c>
      <c r="P864" s="22" t="s">
        <v>2459</v>
      </c>
      <c r="Q864" s="23" t="s">
        <v>619</v>
      </c>
      <c r="R864" s="23" t="s">
        <v>2460</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2461</v>
      </c>
      <c r="BR864" s="5" t="s">
        <v>2462</v>
      </c>
    </row>
    <row r="865" spans="1:70" x14ac:dyDescent="0.25">
      <c r="A865" s="257">
        <v>2014</v>
      </c>
      <c r="B865" s="229" t="s">
        <v>2455</v>
      </c>
      <c r="C865" s="259" t="s">
        <v>2780</v>
      </c>
      <c r="D865" s="229" t="s">
        <v>2466</v>
      </c>
      <c r="E865" s="3" t="s">
        <v>101</v>
      </c>
      <c r="F865" s="26" t="s">
        <v>102</v>
      </c>
      <c r="G865" s="26" t="s">
        <v>55</v>
      </c>
      <c r="H865" s="26" t="s">
        <v>2457</v>
      </c>
      <c r="I865" s="179" t="s">
        <v>2458</v>
      </c>
      <c r="J865" s="22">
        <v>2.5000000000000001E-2</v>
      </c>
      <c r="L865" s="28" t="s">
        <v>106</v>
      </c>
      <c r="M865" s="22" t="s">
        <v>77</v>
      </c>
      <c r="N865" s="22">
        <v>336</v>
      </c>
      <c r="O865" s="22" t="s">
        <v>59</v>
      </c>
      <c r="P865" s="22" t="s">
        <v>2464</v>
      </c>
      <c r="Q865" s="23" t="s">
        <v>619</v>
      </c>
      <c r="R865" s="23" t="s">
        <v>2460</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2461</v>
      </c>
      <c r="BR865" s="5" t="s">
        <v>2462</v>
      </c>
    </row>
    <row r="866" spans="1:70" x14ac:dyDescent="0.25">
      <c r="A866" s="257">
        <v>2015</v>
      </c>
      <c r="B866" s="229" t="s">
        <v>2455</v>
      </c>
      <c r="C866" s="259" t="s">
        <v>2780</v>
      </c>
      <c r="D866" s="229" t="s">
        <v>2467</v>
      </c>
      <c r="E866" s="3" t="s">
        <v>101</v>
      </c>
      <c r="F866" s="26" t="s">
        <v>102</v>
      </c>
      <c r="G866" s="26" t="s">
        <v>55</v>
      </c>
      <c r="H866" s="26" t="s">
        <v>2457</v>
      </c>
      <c r="I866" s="26" t="s">
        <v>2458</v>
      </c>
      <c r="J866" s="22">
        <v>2.5000000000000001E-2</v>
      </c>
      <c r="L866" s="28" t="s">
        <v>106</v>
      </c>
      <c r="M866" s="22" t="s">
        <v>77</v>
      </c>
      <c r="N866" s="22">
        <v>0</v>
      </c>
      <c r="O866" s="22" t="s">
        <v>59</v>
      </c>
      <c r="P866" s="22" t="s">
        <v>2459</v>
      </c>
      <c r="Q866" s="23" t="s">
        <v>619</v>
      </c>
      <c r="R866" s="23" t="s">
        <v>2460</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2461</v>
      </c>
      <c r="BR866" s="5" t="s">
        <v>2468</v>
      </c>
    </row>
    <row r="867" spans="1:70" x14ac:dyDescent="0.25">
      <c r="A867" s="257">
        <v>2016</v>
      </c>
      <c r="B867" s="229" t="s">
        <v>2455</v>
      </c>
      <c r="C867" s="259" t="s">
        <v>2780</v>
      </c>
      <c r="D867" s="229" t="s">
        <v>2469</v>
      </c>
      <c r="E867" s="3" t="s">
        <v>101</v>
      </c>
      <c r="F867" s="26" t="s">
        <v>102</v>
      </c>
      <c r="G867" s="26" t="s">
        <v>55</v>
      </c>
      <c r="H867" s="26" t="s">
        <v>2457</v>
      </c>
      <c r="I867" s="26" t="s">
        <v>2458</v>
      </c>
      <c r="J867" s="22">
        <v>2.5000000000000001E-2</v>
      </c>
      <c r="L867" s="28" t="s">
        <v>106</v>
      </c>
      <c r="M867" s="22" t="s">
        <v>77</v>
      </c>
      <c r="N867" s="22">
        <v>336</v>
      </c>
      <c r="O867" s="22" t="s">
        <v>59</v>
      </c>
      <c r="P867" s="22" t="s">
        <v>2464</v>
      </c>
      <c r="Q867" s="23" t="s">
        <v>619</v>
      </c>
      <c r="R867" s="23" t="s">
        <v>2460</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2461</v>
      </c>
      <c r="BR867" s="5" t="s">
        <v>2468</v>
      </c>
    </row>
    <row r="868" spans="1:70" ht="13.8" x14ac:dyDescent="0.25">
      <c r="A868" s="252">
        <v>2017</v>
      </c>
      <c r="B868" s="229" t="s">
        <v>2470</v>
      </c>
      <c r="C868" s="263" t="s">
        <v>2710</v>
      </c>
      <c r="D868" s="229" t="s">
        <v>2471</v>
      </c>
      <c r="E868" s="3" t="s">
        <v>2030</v>
      </c>
      <c r="F868" s="26" t="s">
        <v>102</v>
      </c>
      <c r="G868" s="26" t="s">
        <v>55</v>
      </c>
      <c r="H868" s="26" t="s">
        <v>1944</v>
      </c>
      <c r="I868" s="26" t="s">
        <v>2472</v>
      </c>
      <c r="J868" s="22" t="s">
        <v>2473</v>
      </c>
      <c r="L868" s="28" t="s">
        <v>57</v>
      </c>
      <c r="M868" s="22" t="s">
        <v>58</v>
      </c>
      <c r="N868" s="22" t="s">
        <v>2474</v>
      </c>
      <c r="O868" s="22" t="s">
        <v>59</v>
      </c>
      <c r="P868" s="22" t="s">
        <v>2475</v>
      </c>
      <c r="Q868" s="23" t="s">
        <v>2264</v>
      </c>
      <c r="R868" s="23" t="s">
        <v>2476</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2477</v>
      </c>
    </row>
    <row r="869" spans="1:70" ht="13.8" x14ac:dyDescent="0.25">
      <c r="A869" s="252">
        <v>2018</v>
      </c>
      <c r="B869" s="229" t="s">
        <v>2470</v>
      </c>
      <c r="C869" s="263" t="s">
        <v>2710</v>
      </c>
      <c r="D869" s="229" t="s">
        <v>2478</v>
      </c>
      <c r="E869" s="3" t="s">
        <v>2030</v>
      </c>
      <c r="F869" s="26" t="s">
        <v>102</v>
      </c>
      <c r="G869" s="26" t="s">
        <v>55</v>
      </c>
      <c r="H869" s="26" t="s">
        <v>1944</v>
      </c>
      <c r="I869" s="26" t="s">
        <v>2472</v>
      </c>
      <c r="J869" s="22" t="s">
        <v>2473</v>
      </c>
      <c r="L869" s="28" t="s">
        <v>57</v>
      </c>
      <c r="M869" s="22" t="s">
        <v>58</v>
      </c>
      <c r="N869" s="22" t="s">
        <v>2474</v>
      </c>
      <c r="O869" s="22" t="s">
        <v>59</v>
      </c>
      <c r="P869" s="22" t="s">
        <v>2475</v>
      </c>
      <c r="Q869" s="23" t="s">
        <v>2264</v>
      </c>
      <c r="R869" s="23" t="s">
        <v>2476</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2477</v>
      </c>
    </row>
    <row r="870" spans="1:70" ht="13.8" x14ac:dyDescent="0.25">
      <c r="A870" s="252">
        <v>2019</v>
      </c>
      <c r="B870" s="229" t="s">
        <v>2479</v>
      </c>
      <c r="C870" s="263" t="s">
        <v>2675</v>
      </c>
      <c r="D870" s="229" t="s">
        <v>2480</v>
      </c>
      <c r="E870" s="3" t="s">
        <v>101</v>
      </c>
      <c r="F870" s="26" t="s">
        <v>682</v>
      </c>
      <c r="G870" s="26" t="s">
        <v>55</v>
      </c>
      <c r="H870" s="26" t="s">
        <v>2481</v>
      </c>
      <c r="I870" s="26" t="s">
        <v>2482</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2445</v>
      </c>
      <c r="BR870" s="5" t="s">
        <v>2483</v>
      </c>
    </row>
    <row r="871" spans="1:70" ht="13.8" x14ac:dyDescent="0.25">
      <c r="A871" s="252">
        <v>2020</v>
      </c>
      <c r="B871" s="229" t="s">
        <v>2479</v>
      </c>
      <c r="C871" s="263" t="s">
        <v>2675</v>
      </c>
      <c r="D871" s="229" t="s">
        <v>2484</v>
      </c>
      <c r="E871" s="3" t="s">
        <v>101</v>
      </c>
      <c r="F871" s="26" t="s">
        <v>682</v>
      </c>
      <c r="G871" s="26" t="s">
        <v>55</v>
      </c>
      <c r="H871" s="26" t="s">
        <v>2481</v>
      </c>
      <c r="I871" s="26" t="s">
        <v>2482</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2445</v>
      </c>
      <c r="BR871" s="5" t="s">
        <v>2483</v>
      </c>
    </row>
    <row r="872" spans="1:70" ht="13.8" x14ac:dyDescent="0.25">
      <c r="A872" s="252">
        <v>2021</v>
      </c>
      <c r="B872" s="229" t="s">
        <v>2479</v>
      </c>
      <c r="C872" s="263" t="s">
        <v>2675</v>
      </c>
      <c r="D872" s="229" t="s">
        <v>2485</v>
      </c>
      <c r="E872" s="3" t="s">
        <v>101</v>
      </c>
      <c r="F872" s="26" t="s">
        <v>682</v>
      </c>
      <c r="G872" s="26" t="s">
        <v>55</v>
      </c>
      <c r="H872" s="26" t="s">
        <v>2481</v>
      </c>
      <c r="I872" s="26" t="s">
        <v>2482</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2445</v>
      </c>
      <c r="BR872" s="5" t="s">
        <v>2483</v>
      </c>
    </row>
    <row r="873" spans="1:70" ht="13.8" x14ac:dyDescent="0.25">
      <c r="A873" s="252">
        <v>2022</v>
      </c>
      <c r="B873" s="229" t="s">
        <v>2479</v>
      </c>
      <c r="C873" s="263" t="s">
        <v>2675</v>
      </c>
      <c r="D873" s="229" t="s">
        <v>2486</v>
      </c>
      <c r="E873" s="3" t="s">
        <v>101</v>
      </c>
      <c r="F873" s="26" t="s">
        <v>682</v>
      </c>
      <c r="G873" s="26" t="s">
        <v>55</v>
      </c>
      <c r="H873" s="26" t="s">
        <v>2481</v>
      </c>
      <c r="I873" s="26" t="s">
        <v>2482</v>
      </c>
      <c r="J873" s="22" t="s">
        <v>2487</v>
      </c>
      <c r="L873" s="28" t="s">
        <v>57</v>
      </c>
      <c r="M873" s="22" t="s">
        <v>58</v>
      </c>
      <c r="N873" s="22">
        <v>0</v>
      </c>
      <c r="O873" s="22" t="s">
        <v>59</v>
      </c>
      <c r="P873" s="22" t="s">
        <v>2488</v>
      </c>
      <c r="Q873" s="23" t="s">
        <v>2489</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2445</v>
      </c>
      <c r="BR873" s="5" t="s">
        <v>2483</v>
      </c>
    </row>
    <row r="874" spans="1:70" ht="13.8" x14ac:dyDescent="0.25">
      <c r="A874" s="252">
        <v>2023</v>
      </c>
      <c r="B874" s="229" t="s">
        <v>2479</v>
      </c>
      <c r="C874" s="263" t="s">
        <v>2675</v>
      </c>
      <c r="D874" s="229" t="s">
        <v>2490</v>
      </c>
      <c r="E874" s="3" t="s">
        <v>101</v>
      </c>
      <c r="F874" s="26" t="s">
        <v>682</v>
      </c>
      <c r="G874" s="26" t="s">
        <v>55</v>
      </c>
      <c r="H874" s="26" t="s">
        <v>2481</v>
      </c>
      <c r="I874" s="26" t="s">
        <v>2482</v>
      </c>
      <c r="J874" s="22" t="s">
        <v>2487</v>
      </c>
      <c r="L874" s="28" t="s">
        <v>57</v>
      </c>
      <c r="M874" s="22" t="s">
        <v>58</v>
      </c>
      <c r="N874" s="22">
        <v>0</v>
      </c>
      <c r="O874" s="22" t="s">
        <v>59</v>
      </c>
      <c r="P874" s="22" t="s">
        <v>2488</v>
      </c>
      <c r="Q874" s="23" t="s">
        <v>2489</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2445</v>
      </c>
      <c r="BR874" s="5" t="s">
        <v>2483</v>
      </c>
    </row>
    <row r="875" spans="1:70" ht="13.8" x14ac:dyDescent="0.25">
      <c r="A875" s="252">
        <v>2024</v>
      </c>
      <c r="B875" s="229" t="s">
        <v>2479</v>
      </c>
      <c r="C875" s="263" t="s">
        <v>2675</v>
      </c>
      <c r="D875" s="229" t="s">
        <v>2491</v>
      </c>
      <c r="E875" s="3" t="s">
        <v>101</v>
      </c>
      <c r="F875" s="26" t="s">
        <v>682</v>
      </c>
      <c r="G875" s="26" t="s">
        <v>55</v>
      </c>
      <c r="H875" s="26" t="s">
        <v>2481</v>
      </c>
      <c r="I875" s="26" t="s">
        <v>2482</v>
      </c>
      <c r="J875" s="22" t="s">
        <v>2487</v>
      </c>
      <c r="L875" s="28" t="s">
        <v>57</v>
      </c>
      <c r="M875" s="22" t="s">
        <v>58</v>
      </c>
      <c r="N875" s="22">
        <v>0</v>
      </c>
      <c r="O875" s="22" t="s">
        <v>59</v>
      </c>
      <c r="P875" s="22" t="s">
        <v>2488</v>
      </c>
      <c r="Q875" s="23" t="s">
        <v>2489</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2445</v>
      </c>
      <c r="BR875" s="5" t="s">
        <v>2483</v>
      </c>
    </row>
    <row r="876" spans="1:70" ht="13.8" x14ac:dyDescent="0.25">
      <c r="A876" s="252">
        <v>2025</v>
      </c>
      <c r="B876" s="229" t="s">
        <v>2479</v>
      </c>
      <c r="C876" s="263" t="s">
        <v>2675</v>
      </c>
      <c r="D876" s="229" t="s">
        <v>2492</v>
      </c>
      <c r="E876" s="3" t="s">
        <v>101</v>
      </c>
      <c r="F876" s="26" t="s">
        <v>682</v>
      </c>
      <c r="G876" s="26" t="s">
        <v>55</v>
      </c>
      <c r="H876" s="26" t="s">
        <v>2481</v>
      </c>
      <c r="I876" s="26" t="s">
        <v>2482</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2445</v>
      </c>
      <c r="BR876" s="5" t="s">
        <v>2483</v>
      </c>
    </row>
    <row r="877" spans="1:70" ht="13.8" x14ac:dyDescent="0.25">
      <c r="A877" s="252">
        <v>2026</v>
      </c>
      <c r="B877" s="229" t="s">
        <v>2479</v>
      </c>
      <c r="C877" s="263" t="s">
        <v>2675</v>
      </c>
      <c r="D877" s="229" t="s">
        <v>2493</v>
      </c>
      <c r="E877" s="3" t="s">
        <v>101</v>
      </c>
      <c r="F877" s="26" t="s">
        <v>682</v>
      </c>
      <c r="G877" s="26" t="s">
        <v>55</v>
      </c>
      <c r="H877" s="26" t="s">
        <v>2481</v>
      </c>
      <c r="I877" s="26" t="s">
        <v>2482</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2445</v>
      </c>
      <c r="BR877" s="5" t="s">
        <v>2483</v>
      </c>
    </row>
    <row r="878" spans="1:70" ht="13.8" x14ac:dyDescent="0.25">
      <c r="A878" s="252">
        <v>2027</v>
      </c>
      <c r="B878" s="229" t="s">
        <v>2479</v>
      </c>
      <c r="C878" s="263" t="s">
        <v>2675</v>
      </c>
      <c r="D878" s="229" t="s">
        <v>2494</v>
      </c>
      <c r="E878" s="3" t="s">
        <v>101</v>
      </c>
      <c r="F878" s="26" t="s">
        <v>682</v>
      </c>
      <c r="G878" s="26" t="s">
        <v>55</v>
      </c>
      <c r="H878" s="26" t="s">
        <v>2481</v>
      </c>
      <c r="I878" s="26" t="s">
        <v>2482</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2445</v>
      </c>
      <c r="BR878" s="5" t="s">
        <v>2483</v>
      </c>
    </row>
    <row r="879" spans="1:70" ht="13.8" x14ac:dyDescent="0.25">
      <c r="A879" s="252">
        <v>2028</v>
      </c>
      <c r="B879" s="229" t="s">
        <v>2479</v>
      </c>
      <c r="C879" s="263" t="s">
        <v>2675</v>
      </c>
      <c r="D879" s="229" t="s">
        <v>2495</v>
      </c>
      <c r="E879" s="3" t="s">
        <v>101</v>
      </c>
      <c r="F879" s="26" t="s">
        <v>682</v>
      </c>
      <c r="G879" s="26" t="s">
        <v>55</v>
      </c>
      <c r="H879" s="26" t="s">
        <v>2481</v>
      </c>
      <c r="I879" s="26" t="s">
        <v>2482</v>
      </c>
      <c r="J879" s="22" t="s">
        <v>2487</v>
      </c>
      <c r="L879" s="28" t="s">
        <v>57</v>
      </c>
      <c r="M879" s="22" t="s">
        <v>58</v>
      </c>
      <c r="N879" s="22">
        <v>170</v>
      </c>
      <c r="O879" s="22" t="s">
        <v>59</v>
      </c>
      <c r="P879" s="22" t="s">
        <v>2488</v>
      </c>
      <c r="Q879" s="23" t="s">
        <v>2489</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2445</v>
      </c>
      <c r="BR879" s="5" t="s">
        <v>2483</v>
      </c>
    </row>
    <row r="880" spans="1:70" ht="13.8" x14ac:dyDescent="0.25">
      <c r="A880" s="252">
        <v>2029</v>
      </c>
      <c r="B880" s="229" t="s">
        <v>2479</v>
      </c>
      <c r="C880" s="263" t="s">
        <v>2675</v>
      </c>
      <c r="D880" s="229" t="s">
        <v>2496</v>
      </c>
      <c r="E880" s="3" t="s">
        <v>101</v>
      </c>
      <c r="F880" s="26" t="s">
        <v>682</v>
      </c>
      <c r="G880" s="26" t="s">
        <v>55</v>
      </c>
      <c r="H880" s="26" t="s">
        <v>2481</v>
      </c>
      <c r="I880" s="26" t="s">
        <v>2482</v>
      </c>
      <c r="J880" s="22" t="s">
        <v>2487</v>
      </c>
      <c r="L880" s="28" t="s">
        <v>57</v>
      </c>
      <c r="M880" s="22" t="s">
        <v>58</v>
      </c>
      <c r="N880" s="22">
        <v>170</v>
      </c>
      <c r="O880" s="22" t="s">
        <v>59</v>
      </c>
      <c r="P880" s="22" t="s">
        <v>2488</v>
      </c>
      <c r="Q880" s="23" t="s">
        <v>2489</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2445</v>
      </c>
      <c r="BR880" s="5" t="s">
        <v>2483</v>
      </c>
    </row>
    <row r="881" spans="1:70" ht="13.8" x14ac:dyDescent="0.25">
      <c r="A881" s="252">
        <v>2030</v>
      </c>
      <c r="B881" s="229" t="s">
        <v>2479</v>
      </c>
      <c r="C881" s="263" t="s">
        <v>2675</v>
      </c>
      <c r="D881" s="229" t="s">
        <v>2497</v>
      </c>
      <c r="E881" s="3" t="s">
        <v>101</v>
      </c>
      <c r="F881" s="26" t="s">
        <v>682</v>
      </c>
      <c r="G881" s="26" t="s">
        <v>55</v>
      </c>
      <c r="H881" s="26" t="s">
        <v>2481</v>
      </c>
      <c r="I881" s="26" t="s">
        <v>2482</v>
      </c>
      <c r="J881" s="22" t="s">
        <v>2487</v>
      </c>
      <c r="L881" s="28" t="s">
        <v>57</v>
      </c>
      <c r="M881" s="22" t="s">
        <v>58</v>
      </c>
      <c r="N881" s="22">
        <v>170</v>
      </c>
      <c r="O881" s="22" t="s">
        <v>59</v>
      </c>
      <c r="P881" s="22" t="s">
        <v>2488</v>
      </c>
      <c r="Q881" s="23" t="s">
        <v>2489</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2445</v>
      </c>
      <c r="BR881" s="5" t="s">
        <v>2483</v>
      </c>
    </row>
    <row r="882" spans="1:70" ht="13.8" x14ac:dyDescent="0.25">
      <c r="A882" s="252">
        <v>2031</v>
      </c>
      <c r="B882" s="229" t="s">
        <v>2479</v>
      </c>
      <c r="C882" s="263" t="s">
        <v>2675</v>
      </c>
      <c r="D882" s="229" t="s">
        <v>1108</v>
      </c>
      <c r="E882" s="3" t="s">
        <v>1108</v>
      </c>
      <c r="F882" s="26" t="s">
        <v>54</v>
      </c>
      <c r="G882" s="26" t="s">
        <v>55</v>
      </c>
      <c r="H882" s="26" t="s">
        <v>2498</v>
      </c>
      <c r="I882" s="26" t="s">
        <v>2499</v>
      </c>
      <c r="J882" s="22">
        <v>500</v>
      </c>
      <c r="L882" s="28" t="s">
        <v>57</v>
      </c>
      <c r="M882" s="22" t="s">
        <v>58</v>
      </c>
      <c r="N882" s="22" t="s">
        <v>2676</v>
      </c>
      <c r="O882" s="22" t="s">
        <v>59</v>
      </c>
      <c r="P882" s="22" t="s">
        <v>2500</v>
      </c>
      <c r="Q882" s="23" t="s">
        <v>1128</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2445</v>
      </c>
      <c r="BR882" s="5" t="s">
        <v>2483</v>
      </c>
    </row>
    <row r="883" spans="1:70" ht="13.8" x14ac:dyDescent="0.25">
      <c r="A883" s="252">
        <v>2032</v>
      </c>
      <c r="B883" s="229" t="s">
        <v>2479</v>
      </c>
      <c r="C883" s="263" t="s">
        <v>2675</v>
      </c>
      <c r="D883" s="229" t="s">
        <v>2501</v>
      </c>
      <c r="E883" s="3" t="s">
        <v>2501</v>
      </c>
      <c r="F883" s="26" t="s">
        <v>54</v>
      </c>
      <c r="G883" s="26" t="s">
        <v>55</v>
      </c>
      <c r="H883" s="26" t="s">
        <v>2498</v>
      </c>
      <c r="I883" s="26" t="s">
        <v>2499</v>
      </c>
      <c r="J883" s="22">
        <v>500</v>
      </c>
      <c r="L883" s="28" t="s">
        <v>57</v>
      </c>
      <c r="M883" s="22" t="s">
        <v>58</v>
      </c>
      <c r="N883" s="22" t="s">
        <v>2676</v>
      </c>
      <c r="O883" s="22" t="s">
        <v>59</v>
      </c>
      <c r="P883" s="22" t="s">
        <v>2500</v>
      </c>
      <c r="Q883" s="23" t="s">
        <v>1128</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2445</v>
      </c>
      <c r="BR883" s="5" t="s">
        <v>2483</v>
      </c>
    </row>
    <row r="884" spans="1:70" ht="13.8" x14ac:dyDescent="0.25">
      <c r="A884" s="252">
        <v>2033</v>
      </c>
      <c r="B884" s="229" t="s">
        <v>2479</v>
      </c>
      <c r="C884" s="263" t="s">
        <v>2675</v>
      </c>
      <c r="D884" s="229" t="s">
        <v>2502</v>
      </c>
      <c r="E884" s="3" t="s">
        <v>2502</v>
      </c>
      <c r="F884" s="26" t="s">
        <v>54</v>
      </c>
      <c r="G884" s="26" t="s">
        <v>55</v>
      </c>
      <c r="H884" s="26" t="s">
        <v>2498</v>
      </c>
      <c r="I884" s="26" t="s">
        <v>2499</v>
      </c>
      <c r="J884" s="22">
        <v>500</v>
      </c>
      <c r="L884" s="28" t="s">
        <v>57</v>
      </c>
      <c r="M884" s="22" t="s">
        <v>58</v>
      </c>
      <c r="N884" s="22" t="s">
        <v>2676</v>
      </c>
      <c r="O884" s="22" t="s">
        <v>59</v>
      </c>
      <c r="P884" s="22" t="s">
        <v>2500</v>
      </c>
      <c r="Q884" s="23" t="s">
        <v>1128</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2445</v>
      </c>
      <c r="BR884" s="5" t="s">
        <v>2483</v>
      </c>
    </row>
    <row r="885" spans="1:70" ht="13.8" x14ac:dyDescent="0.25">
      <c r="A885" s="252">
        <v>2034</v>
      </c>
      <c r="B885" s="229" t="s">
        <v>2503</v>
      </c>
      <c r="C885" s="263" t="s">
        <v>2674</v>
      </c>
      <c r="D885" s="229" t="s">
        <v>2504</v>
      </c>
      <c r="E885" s="3" t="s">
        <v>101</v>
      </c>
      <c r="F885" s="26" t="s">
        <v>102</v>
      </c>
      <c r="G885" s="26" t="s">
        <v>55</v>
      </c>
      <c r="H885" s="26" t="s">
        <v>76</v>
      </c>
      <c r="I885" s="26" t="s">
        <v>2672</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2361</v>
      </c>
      <c r="BR885" s="5" t="s">
        <v>2505</v>
      </c>
    </row>
    <row r="886" spans="1:70" ht="13.8" x14ac:dyDescent="0.25">
      <c r="A886" s="252">
        <v>2035</v>
      </c>
      <c r="B886" s="229" t="s">
        <v>2503</v>
      </c>
      <c r="C886" s="263" t="s">
        <v>2674</v>
      </c>
      <c r="D886" s="229" t="s">
        <v>2506</v>
      </c>
      <c r="E886" s="3" t="s">
        <v>101</v>
      </c>
      <c r="F886" s="26" t="s">
        <v>102</v>
      </c>
      <c r="G886" s="26" t="s">
        <v>55</v>
      </c>
      <c r="H886" s="26" t="s">
        <v>76</v>
      </c>
      <c r="I886" s="26" t="s">
        <v>2672</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2361</v>
      </c>
      <c r="BR886" s="5" t="s">
        <v>2505</v>
      </c>
    </row>
    <row r="887" spans="1:70" ht="13.8" x14ac:dyDescent="0.25">
      <c r="A887" s="252">
        <v>2036</v>
      </c>
      <c r="B887" s="229" t="s">
        <v>2503</v>
      </c>
      <c r="C887" s="263" t="s">
        <v>2674</v>
      </c>
      <c r="D887" s="229" t="s">
        <v>2507</v>
      </c>
      <c r="E887" s="3" t="s">
        <v>101</v>
      </c>
      <c r="F887" s="26" t="s">
        <v>102</v>
      </c>
      <c r="G887" s="26" t="s">
        <v>55</v>
      </c>
      <c r="H887" s="26" t="s">
        <v>76</v>
      </c>
      <c r="I887" s="26" t="s">
        <v>2672</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2361</v>
      </c>
      <c r="BR887" s="5" t="s">
        <v>2505</v>
      </c>
    </row>
    <row r="888" spans="1:70" ht="13.8" x14ac:dyDescent="0.25">
      <c r="A888" s="252">
        <v>2037</v>
      </c>
      <c r="B888" s="229" t="s">
        <v>2503</v>
      </c>
      <c r="C888" s="263" t="s">
        <v>2674</v>
      </c>
      <c r="D888" s="229" t="s">
        <v>2508</v>
      </c>
      <c r="E888" s="3" t="s">
        <v>101</v>
      </c>
      <c r="F888" s="26" t="s">
        <v>102</v>
      </c>
      <c r="G888" s="26" t="s">
        <v>55</v>
      </c>
      <c r="H888" s="26" t="s">
        <v>76</v>
      </c>
      <c r="I888" s="26" t="s">
        <v>2672</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2361</v>
      </c>
      <c r="BR888" s="5" t="s">
        <v>2509</v>
      </c>
    </row>
    <row r="889" spans="1:70" ht="13.8" x14ac:dyDescent="0.25">
      <c r="A889" s="252">
        <v>2038</v>
      </c>
      <c r="B889" s="229" t="s">
        <v>2503</v>
      </c>
      <c r="C889" s="263" t="s">
        <v>2674</v>
      </c>
      <c r="D889" s="229" t="s">
        <v>2510</v>
      </c>
      <c r="E889" s="3" t="s">
        <v>101</v>
      </c>
      <c r="F889" s="26" t="s">
        <v>102</v>
      </c>
      <c r="G889" s="26" t="s">
        <v>55</v>
      </c>
      <c r="H889" s="26" t="s">
        <v>76</v>
      </c>
      <c r="I889" s="26" t="s">
        <v>2672</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2361</v>
      </c>
      <c r="BR889" s="5" t="s">
        <v>2509</v>
      </c>
    </row>
    <row r="890" spans="1:70" ht="13.8" x14ac:dyDescent="0.25">
      <c r="A890" s="252">
        <v>2039</v>
      </c>
      <c r="B890" s="229" t="s">
        <v>2503</v>
      </c>
      <c r="C890" s="263" t="s">
        <v>2674</v>
      </c>
      <c r="D890" s="229" t="s">
        <v>2511</v>
      </c>
      <c r="E890" s="3" t="s">
        <v>101</v>
      </c>
      <c r="F890" s="26" t="s">
        <v>102</v>
      </c>
      <c r="G890" s="26" t="s">
        <v>55</v>
      </c>
      <c r="H890" s="26" t="s">
        <v>76</v>
      </c>
      <c r="I890" s="26" t="s">
        <v>2672</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2361</v>
      </c>
      <c r="BR890" s="5" t="s">
        <v>2509</v>
      </c>
    </row>
    <row r="891" spans="1:70" x14ac:dyDescent="0.25">
      <c r="A891" s="252">
        <v>2040</v>
      </c>
      <c r="B891" s="229" t="s">
        <v>2720</v>
      </c>
      <c r="C891" s="259" t="s">
        <v>2678</v>
      </c>
      <c r="D891" s="229" t="s">
        <v>2679</v>
      </c>
      <c r="E891" s="3" t="s">
        <v>101</v>
      </c>
      <c r="F891" s="26" t="s">
        <v>102</v>
      </c>
      <c r="G891" s="26" t="s">
        <v>55</v>
      </c>
      <c r="H891" s="26" t="s">
        <v>1950</v>
      </c>
      <c r="J891" s="22">
        <v>3</v>
      </c>
      <c r="L891" s="28" t="s">
        <v>57</v>
      </c>
      <c r="M891" s="22" t="s">
        <v>58</v>
      </c>
      <c r="N891" s="22">
        <v>0</v>
      </c>
      <c r="O891" s="22" t="s">
        <v>59</v>
      </c>
      <c r="P891" s="22" t="s">
        <v>78</v>
      </c>
      <c r="Q891" s="23" t="s">
        <v>101</v>
      </c>
      <c r="R891" s="23" t="s">
        <v>2680</v>
      </c>
      <c r="T891" s="23">
        <v>100</v>
      </c>
      <c r="V891" s="25" t="s">
        <v>613</v>
      </c>
      <c r="W891" s="65" t="s">
        <v>653</v>
      </c>
      <c r="Z891" s="83" t="s">
        <v>62</v>
      </c>
      <c r="AA891" s="6">
        <v>12</v>
      </c>
      <c r="BQ891" s="6" t="s">
        <v>194</v>
      </c>
    </row>
    <row r="892" spans="1:70" x14ac:dyDescent="0.25">
      <c r="A892" s="252">
        <v>2041</v>
      </c>
      <c r="B892" s="229" t="s">
        <v>2720</v>
      </c>
      <c r="C892" s="259" t="s">
        <v>2678</v>
      </c>
      <c r="D892" s="229" t="s">
        <v>2681</v>
      </c>
      <c r="E892" s="3" t="s">
        <v>101</v>
      </c>
      <c r="F892" s="26" t="s">
        <v>102</v>
      </c>
      <c r="G892" s="26" t="s">
        <v>55</v>
      </c>
      <c r="H892" s="26" t="s">
        <v>1950</v>
      </c>
      <c r="J892" s="22">
        <v>3</v>
      </c>
      <c r="L892" s="28" t="s">
        <v>57</v>
      </c>
      <c r="M892" s="22" t="s">
        <v>58</v>
      </c>
      <c r="N892" s="22">
        <v>336</v>
      </c>
      <c r="O892" s="22" t="s">
        <v>59</v>
      </c>
      <c r="P892" s="22" t="s">
        <v>78</v>
      </c>
      <c r="Q892" s="23" t="s">
        <v>101</v>
      </c>
      <c r="R892" s="23" t="s">
        <v>2680</v>
      </c>
      <c r="T892" s="23">
        <v>100</v>
      </c>
      <c r="V892" s="25" t="s">
        <v>613</v>
      </c>
      <c r="W892" s="65" t="s">
        <v>653</v>
      </c>
      <c r="Z892" s="83" t="s">
        <v>62</v>
      </c>
      <c r="AA892" s="6">
        <v>12</v>
      </c>
      <c r="BQ892" s="6" t="s">
        <v>194</v>
      </c>
    </row>
    <row r="893" spans="1:70" x14ac:dyDescent="0.25">
      <c r="A893" s="91">
        <v>2042</v>
      </c>
      <c r="B893" s="229" t="s">
        <v>2735</v>
      </c>
      <c r="C893" s="259" t="s">
        <v>2736</v>
      </c>
      <c r="D893" s="229" t="s">
        <v>2737</v>
      </c>
      <c r="E893" s="3" t="s">
        <v>101</v>
      </c>
      <c r="F893" s="26" t="s">
        <v>102</v>
      </c>
      <c r="G893" s="26" t="s">
        <v>55</v>
      </c>
      <c r="H893" s="26" t="s">
        <v>2775</v>
      </c>
      <c r="J893" s="22">
        <v>4</v>
      </c>
      <c r="L893" s="28" t="s">
        <v>57</v>
      </c>
      <c r="M893" s="22" t="s">
        <v>58</v>
      </c>
      <c r="N893" s="22">
        <v>0</v>
      </c>
      <c r="O893" s="22" t="s">
        <v>59</v>
      </c>
      <c r="P893" s="22" t="s">
        <v>78</v>
      </c>
      <c r="Q893" s="23" t="s">
        <v>101</v>
      </c>
      <c r="R893" s="23" t="s">
        <v>2680</v>
      </c>
      <c r="Z893" s="83" t="s">
        <v>62</v>
      </c>
      <c r="AA893" s="6">
        <v>12</v>
      </c>
      <c r="AB893" s="6">
        <v>6</v>
      </c>
      <c r="AI893" s="5">
        <v>21</v>
      </c>
      <c r="AJ893" s="5">
        <v>34</v>
      </c>
      <c r="BQ893" s="6" t="s">
        <v>194</v>
      </c>
    </row>
    <row r="894" spans="1:70" x14ac:dyDescent="0.25">
      <c r="A894" s="91">
        <v>2043</v>
      </c>
      <c r="B894" s="229" t="s">
        <v>2735</v>
      </c>
      <c r="C894" s="259" t="s">
        <v>2736</v>
      </c>
      <c r="D894" s="229" t="s">
        <v>2738</v>
      </c>
      <c r="E894" s="3" t="s">
        <v>101</v>
      </c>
      <c r="F894" s="26" t="s">
        <v>102</v>
      </c>
      <c r="G894" s="26" t="s">
        <v>55</v>
      </c>
      <c r="H894" s="26" t="s">
        <v>2775</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5">
      <c r="A895" s="91">
        <v>2044</v>
      </c>
      <c r="B895" s="229" t="s">
        <v>2735</v>
      </c>
      <c r="C895" s="259" t="s">
        <v>2736</v>
      </c>
      <c r="D895" s="229" t="s">
        <v>2739</v>
      </c>
      <c r="E895" s="3" t="s">
        <v>101</v>
      </c>
      <c r="F895" s="26" t="s">
        <v>102</v>
      </c>
      <c r="G895" s="26" t="s">
        <v>55</v>
      </c>
      <c r="H895" s="26" t="s">
        <v>2775</v>
      </c>
      <c r="J895" s="22">
        <v>4</v>
      </c>
      <c r="L895" s="28" t="s">
        <v>57</v>
      </c>
      <c r="M895" s="22" t="s">
        <v>58</v>
      </c>
      <c r="N895" s="22">
        <v>12</v>
      </c>
      <c r="O895" s="22" t="s">
        <v>59</v>
      </c>
      <c r="P895" s="22" t="s">
        <v>78</v>
      </c>
      <c r="Q895" s="23" t="s">
        <v>101</v>
      </c>
      <c r="R895" s="23" t="s">
        <v>2680</v>
      </c>
      <c r="Z895" s="83" t="s">
        <v>62</v>
      </c>
      <c r="AA895" s="6">
        <v>12</v>
      </c>
      <c r="AB895" s="6">
        <v>6</v>
      </c>
      <c r="AI895" s="5">
        <v>21</v>
      </c>
      <c r="AJ895" s="5">
        <v>34</v>
      </c>
      <c r="BQ895" s="6" t="s">
        <v>194</v>
      </c>
    </row>
    <row r="896" spans="1:70" x14ac:dyDescent="0.25">
      <c r="A896" s="91">
        <v>2045</v>
      </c>
      <c r="B896" s="229" t="s">
        <v>2735</v>
      </c>
      <c r="C896" s="259" t="s">
        <v>2736</v>
      </c>
      <c r="D896" s="229" t="s">
        <v>2740</v>
      </c>
      <c r="E896" s="3" t="s">
        <v>101</v>
      </c>
      <c r="F896" s="26" t="s">
        <v>102</v>
      </c>
      <c r="G896" s="26" t="s">
        <v>55</v>
      </c>
      <c r="H896" s="26" t="s">
        <v>2775</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5">
      <c r="A897" s="91">
        <v>2046</v>
      </c>
      <c r="B897" s="229" t="s">
        <v>2735</v>
      </c>
      <c r="C897" s="259" t="s">
        <v>2736</v>
      </c>
      <c r="D897" s="229" t="s">
        <v>2681</v>
      </c>
      <c r="E897" s="3" t="s">
        <v>2178</v>
      </c>
      <c r="F897" s="26" t="s">
        <v>102</v>
      </c>
      <c r="G897" s="26" t="s">
        <v>55</v>
      </c>
      <c r="H897" s="26" t="s">
        <v>2776</v>
      </c>
      <c r="J897" s="22">
        <v>400</v>
      </c>
      <c r="L897" s="28" t="s">
        <v>57</v>
      </c>
      <c r="M897" s="22" t="s">
        <v>58</v>
      </c>
      <c r="N897" s="22">
        <v>0</v>
      </c>
      <c r="O897" s="22" t="s">
        <v>59</v>
      </c>
      <c r="P897" s="22" t="s">
        <v>78</v>
      </c>
      <c r="Q897" s="23" t="s">
        <v>2178</v>
      </c>
      <c r="R897" s="23" t="s">
        <v>2777</v>
      </c>
      <c r="Z897" s="83" t="s">
        <v>62</v>
      </c>
      <c r="AA897" s="6">
        <v>12</v>
      </c>
      <c r="AB897" s="6">
        <v>6</v>
      </c>
      <c r="AI897" s="5">
        <v>21</v>
      </c>
      <c r="AJ897" s="5">
        <v>34</v>
      </c>
      <c r="BQ897" s="6" t="s">
        <v>194</v>
      </c>
    </row>
    <row r="898" spans="1:70" x14ac:dyDescent="0.25">
      <c r="A898" s="91">
        <v>2047</v>
      </c>
      <c r="B898" s="229" t="s">
        <v>2735</v>
      </c>
      <c r="C898" s="259" t="s">
        <v>2736</v>
      </c>
      <c r="D898" s="229" t="s">
        <v>2743</v>
      </c>
      <c r="E898" s="3" t="s">
        <v>101</v>
      </c>
      <c r="F898" s="26" t="s">
        <v>102</v>
      </c>
      <c r="G898" s="26" t="s">
        <v>55</v>
      </c>
      <c r="H898" s="26" t="s">
        <v>76</v>
      </c>
      <c r="J898" s="22">
        <v>4</v>
      </c>
      <c r="L898" s="28" t="s">
        <v>57</v>
      </c>
      <c r="M898" s="22" t="s">
        <v>58</v>
      </c>
      <c r="N898" s="22">
        <v>132</v>
      </c>
      <c r="O898" s="22" t="s">
        <v>59</v>
      </c>
      <c r="P898" s="22" t="s">
        <v>78</v>
      </c>
      <c r="Q898" s="23" t="s">
        <v>101</v>
      </c>
      <c r="R898" s="23" t="s">
        <v>2680</v>
      </c>
      <c r="Z898" s="83" t="s">
        <v>62</v>
      </c>
      <c r="AA898" s="6">
        <v>12</v>
      </c>
      <c r="AB898" s="6">
        <v>6</v>
      </c>
      <c r="AI898" s="5">
        <v>21</v>
      </c>
      <c r="AJ898" s="5">
        <v>34</v>
      </c>
      <c r="BQ898" s="6" t="s">
        <v>194</v>
      </c>
    </row>
    <row r="899" spans="1:70" x14ac:dyDescent="0.25">
      <c r="A899" s="91">
        <v>2048</v>
      </c>
      <c r="B899" s="229" t="s">
        <v>2735</v>
      </c>
      <c r="C899" s="259" t="s">
        <v>2736</v>
      </c>
      <c r="D899" s="229" t="s">
        <v>2744</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5">
      <c r="A900" s="91">
        <v>2049</v>
      </c>
      <c r="B900" s="229" t="s">
        <v>2735</v>
      </c>
      <c r="C900" s="259" t="s">
        <v>2736</v>
      </c>
      <c r="D900" s="229" t="s">
        <v>2745</v>
      </c>
      <c r="E900" s="3" t="s">
        <v>101</v>
      </c>
      <c r="F900" s="26" t="s">
        <v>102</v>
      </c>
      <c r="G900" s="26" t="s">
        <v>55</v>
      </c>
      <c r="H900" s="26" t="s">
        <v>76</v>
      </c>
      <c r="J900" s="22">
        <v>4</v>
      </c>
      <c r="L900" s="28" t="s">
        <v>57</v>
      </c>
      <c r="M900" s="22" t="s">
        <v>58</v>
      </c>
      <c r="N900" s="22">
        <v>252</v>
      </c>
      <c r="O900" s="22" t="s">
        <v>59</v>
      </c>
      <c r="P900" s="22" t="s">
        <v>78</v>
      </c>
      <c r="Q900" s="23" t="s">
        <v>101</v>
      </c>
      <c r="R900" s="23" t="s">
        <v>2680</v>
      </c>
      <c r="Z900" s="83" t="s">
        <v>62</v>
      </c>
      <c r="AA900" s="6">
        <v>12</v>
      </c>
      <c r="AB900" s="6">
        <v>6</v>
      </c>
      <c r="AI900" s="5">
        <v>21</v>
      </c>
      <c r="AJ900" s="5">
        <v>34</v>
      </c>
      <c r="BQ900" s="6" t="s">
        <v>194</v>
      </c>
    </row>
    <row r="901" spans="1:70" x14ac:dyDescent="0.25">
      <c r="A901" s="91">
        <v>2050</v>
      </c>
      <c r="B901" s="229" t="s">
        <v>2735</v>
      </c>
      <c r="C901" s="259" t="s">
        <v>2736</v>
      </c>
      <c r="D901" s="229" t="s">
        <v>2746</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5">
      <c r="A902" s="91">
        <v>2051</v>
      </c>
      <c r="B902" s="229" t="s">
        <v>2735</v>
      </c>
      <c r="C902" s="259" t="s">
        <v>2736</v>
      </c>
      <c r="D902" s="229" t="s">
        <v>2747</v>
      </c>
      <c r="E902" s="3" t="s">
        <v>101</v>
      </c>
      <c r="F902" s="26" t="s">
        <v>102</v>
      </c>
      <c r="G902" s="26" t="s">
        <v>55</v>
      </c>
      <c r="H902" s="26" t="s">
        <v>76</v>
      </c>
      <c r="J902" s="22">
        <v>4</v>
      </c>
      <c r="L902" s="28" t="s">
        <v>57</v>
      </c>
      <c r="M902" s="22" t="s">
        <v>58</v>
      </c>
      <c r="N902" s="22">
        <v>372</v>
      </c>
      <c r="O902" s="22" t="s">
        <v>59</v>
      </c>
      <c r="P902" s="22" t="s">
        <v>78</v>
      </c>
      <c r="Q902" s="23" t="s">
        <v>101</v>
      </c>
      <c r="R902" s="23" t="s">
        <v>2680</v>
      </c>
      <c r="Z902" s="83" t="s">
        <v>62</v>
      </c>
      <c r="AA902" s="6">
        <v>12</v>
      </c>
      <c r="AB902" s="6">
        <v>6</v>
      </c>
      <c r="AI902" s="5">
        <v>21</v>
      </c>
      <c r="AJ902" s="5">
        <v>34</v>
      </c>
      <c r="BQ902" s="6" t="s">
        <v>194</v>
      </c>
    </row>
    <row r="903" spans="1:70" x14ac:dyDescent="0.25">
      <c r="A903" s="91">
        <v>2052</v>
      </c>
      <c r="B903" s="229" t="s">
        <v>2735</v>
      </c>
      <c r="C903" s="259" t="s">
        <v>2736</v>
      </c>
      <c r="D903" s="229" t="s">
        <v>2748</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5">
      <c r="A904" s="91">
        <v>2053</v>
      </c>
      <c r="B904" s="229" t="s">
        <v>2735</v>
      </c>
      <c r="C904" s="259" t="s">
        <v>2736</v>
      </c>
      <c r="D904" s="229" t="s">
        <v>2749</v>
      </c>
      <c r="E904" s="3" t="s">
        <v>101</v>
      </c>
      <c r="F904" s="26" t="s">
        <v>102</v>
      </c>
      <c r="G904" s="26" t="s">
        <v>55</v>
      </c>
      <c r="H904" s="26" t="s">
        <v>76</v>
      </c>
      <c r="J904" s="22">
        <v>4</v>
      </c>
      <c r="L904" s="28" t="s">
        <v>57</v>
      </c>
      <c r="M904" s="22" t="s">
        <v>58</v>
      </c>
      <c r="N904" s="22">
        <v>516</v>
      </c>
      <c r="O904" s="22" t="s">
        <v>59</v>
      </c>
      <c r="P904" s="22" t="s">
        <v>78</v>
      </c>
      <c r="Q904" s="23" t="s">
        <v>101</v>
      </c>
      <c r="R904" s="23" t="s">
        <v>2680</v>
      </c>
      <c r="Z904" s="83" t="s">
        <v>62</v>
      </c>
      <c r="AA904" s="6">
        <v>12</v>
      </c>
      <c r="AB904" s="6">
        <v>6</v>
      </c>
      <c r="AI904" s="5">
        <v>21</v>
      </c>
      <c r="AJ904" s="5">
        <v>34</v>
      </c>
      <c r="BQ904" s="6" t="s">
        <v>194</v>
      </c>
    </row>
    <row r="905" spans="1:70" x14ac:dyDescent="0.25">
      <c r="A905" s="91">
        <v>2054</v>
      </c>
      <c r="B905" s="229" t="s">
        <v>2735</v>
      </c>
      <c r="C905" s="259" t="s">
        <v>2736</v>
      </c>
      <c r="D905" s="229" t="s">
        <v>2750</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3.8" x14ac:dyDescent="0.25">
      <c r="A906" s="181">
        <v>5197</v>
      </c>
      <c r="B906" s="122" t="s">
        <v>1299</v>
      </c>
      <c r="C906" s="263" t="s">
        <v>1300</v>
      </c>
      <c r="D906" s="122" t="s">
        <v>1301</v>
      </c>
      <c r="E906" s="3" t="s">
        <v>148</v>
      </c>
      <c r="F906" s="26" t="s">
        <v>102</v>
      </c>
      <c r="G906" s="26" t="s">
        <v>55</v>
      </c>
      <c r="H906" s="26" t="s">
        <v>181</v>
      </c>
      <c r="J906" s="22">
        <v>2.5</v>
      </c>
      <c r="L906" s="28" t="s">
        <v>106</v>
      </c>
      <c r="M906" s="22" t="s">
        <v>77</v>
      </c>
      <c r="N906" s="22">
        <v>0</v>
      </c>
      <c r="O906" s="22" t="s">
        <v>59</v>
      </c>
      <c r="P906" s="22" t="s">
        <v>1302</v>
      </c>
      <c r="R906" s="23" t="s">
        <v>1303</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1304</v>
      </c>
    </row>
    <row r="907" spans="1:70" ht="13.8" x14ac:dyDescent="0.25">
      <c r="A907" s="181">
        <v>5198</v>
      </c>
      <c r="B907" s="122" t="s">
        <v>1299</v>
      </c>
      <c r="C907" s="263" t="s">
        <v>1300</v>
      </c>
      <c r="D907" s="122" t="s">
        <v>1305</v>
      </c>
      <c r="E907" s="3" t="s">
        <v>148</v>
      </c>
      <c r="F907" s="26" t="s">
        <v>102</v>
      </c>
      <c r="G907" s="26" t="s">
        <v>55</v>
      </c>
      <c r="H907" s="26" t="s">
        <v>420</v>
      </c>
      <c r="J907" s="22">
        <v>2.5</v>
      </c>
      <c r="L907" s="28" t="s">
        <v>106</v>
      </c>
      <c r="M907" s="22" t="s">
        <v>77</v>
      </c>
      <c r="N907" s="22">
        <v>0</v>
      </c>
      <c r="O907" s="22" t="s">
        <v>59</v>
      </c>
      <c r="P907" s="22" t="s">
        <v>1302</v>
      </c>
      <c r="R907" s="23" t="s">
        <v>1303</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1306</v>
      </c>
    </row>
    <row r="908" spans="1:70" ht="13.8" x14ac:dyDescent="0.25">
      <c r="A908" s="181">
        <v>5199</v>
      </c>
      <c r="B908" s="122" t="s">
        <v>1299</v>
      </c>
      <c r="C908" s="263" t="s">
        <v>1300</v>
      </c>
      <c r="D908" s="122" t="s">
        <v>1307</v>
      </c>
      <c r="E908" s="3" t="s">
        <v>148</v>
      </c>
      <c r="F908" s="26" t="s">
        <v>102</v>
      </c>
      <c r="G908" s="26" t="s">
        <v>55</v>
      </c>
      <c r="H908" s="26" t="s">
        <v>210</v>
      </c>
      <c r="J908" s="22">
        <v>2.5</v>
      </c>
      <c r="L908" s="28" t="s">
        <v>106</v>
      </c>
      <c r="M908" s="22" t="s">
        <v>77</v>
      </c>
      <c r="N908" s="22">
        <v>0</v>
      </c>
      <c r="O908" s="22" t="s">
        <v>59</v>
      </c>
      <c r="P908" s="22" t="s">
        <v>1302</v>
      </c>
      <c r="R908" s="23" t="s">
        <v>1303</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1308</v>
      </c>
    </row>
    <row r="909" spans="1:70" ht="13.8" x14ac:dyDescent="0.25">
      <c r="A909" s="181">
        <v>5200</v>
      </c>
      <c r="B909" s="122" t="s">
        <v>1299</v>
      </c>
      <c r="C909" s="263" t="s">
        <v>1300</v>
      </c>
      <c r="D909" s="235" t="s">
        <v>1309</v>
      </c>
      <c r="E909" s="3" t="s">
        <v>148</v>
      </c>
      <c r="F909" s="26" t="s">
        <v>102</v>
      </c>
      <c r="G909" s="26" t="s">
        <v>55</v>
      </c>
      <c r="H909" s="26" t="s">
        <v>210</v>
      </c>
      <c r="J909" s="22">
        <v>2.5</v>
      </c>
      <c r="L909" s="28" t="s">
        <v>106</v>
      </c>
      <c r="M909" s="22" t="s">
        <v>77</v>
      </c>
      <c r="N909" s="22">
        <v>0</v>
      </c>
      <c r="O909" s="22" t="s">
        <v>59</v>
      </c>
      <c r="P909" s="22" t="s">
        <v>1302</v>
      </c>
      <c r="R909" s="23" t="s">
        <v>1303</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1308</v>
      </c>
    </row>
    <row r="910" spans="1:70" x14ac:dyDescent="0.25">
      <c r="A910" s="91">
        <v>5295</v>
      </c>
      <c r="B910" s="229" t="s">
        <v>1432</v>
      </c>
      <c r="C910" s="259" t="s">
        <v>1728</v>
      </c>
      <c r="D910" s="229" t="s">
        <v>1729</v>
      </c>
      <c r="E910" s="3" t="s">
        <v>1167</v>
      </c>
      <c r="F910" s="26" t="s">
        <v>102</v>
      </c>
      <c r="G910" s="26" t="s">
        <v>55</v>
      </c>
      <c r="H910" s="26" t="s">
        <v>193</v>
      </c>
      <c r="J910" s="22">
        <v>400</v>
      </c>
      <c r="L910" s="28" t="s">
        <v>57</v>
      </c>
      <c r="M910" s="22" t="s">
        <v>58</v>
      </c>
      <c r="N910" s="22">
        <v>0</v>
      </c>
      <c r="O910" s="22" t="s">
        <v>59</v>
      </c>
      <c r="P910" s="22" t="s">
        <v>78</v>
      </c>
      <c r="R910" s="23" t="s">
        <v>1730</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1731</v>
      </c>
    </row>
    <row r="911" spans="1:70" x14ac:dyDescent="0.25">
      <c r="A911" s="91">
        <v>5296</v>
      </c>
      <c r="B911" s="229" t="s">
        <v>1732</v>
      </c>
      <c r="C911" s="259" t="s">
        <v>1733</v>
      </c>
      <c r="D911" s="229" t="s">
        <v>1734</v>
      </c>
      <c r="E911" s="3" t="s">
        <v>1167</v>
      </c>
      <c r="F911" s="26" t="s">
        <v>102</v>
      </c>
      <c r="G911" s="26" t="s">
        <v>55</v>
      </c>
      <c r="H911" s="26" t="s">
        <v>1735</v>
      </c>
      <c r="J911" s="22">
        <v>100</v>
      </c>
      <c r="L911" s="28" t="s">
        <v>57</v>
      </c>
      <c r="M911" s="22" t="s">
        <v>58</v>
      </c>
      <c r="N911" s="22" t="s">
        <v>1736</v>
      </c>
      <c r="O911" s="22" t="s">
        <v>59</v>
      </c>
      <c r="P911" s="22" t="s">
        <v>91</v>
      </c>
      <c r="R911" s="23" t="s">
        <v>1730</v>
      </c>
      <c r="V911" s="165" t="s">
        <v>613</v>
      </c>
      <c r="W911" s="166">
        <v>8</v>
      </c>
      <c r="X911" s="106">
        <v>4</v>
      </c>
      <c r="Y911" s="25" t="s">
        <v>1737</v>
      </c>
      <c r="Z911" s="83" t="s">
        <v>62</v>
      </c>
      <c r="AA911" s="6">
        <v>7</v>
      </c>
      <c r="AB911" s="6">
        <v>0</v>
      </c>
      <c r="AC911" s="5">
        <v>46</v>
      </c>
      <c r="AD911" s="5" t="s">
        <v>79</v>
      </c>
      <c r="AE911" s="5" t="s">
        <v>334</v>
      </c>
      <c r="AF911" s="5">
        <v>13</v>
      </c>
      <c r="AG911" s="5" t="s">
        <v>79</v>
      </c>
      <c r="BR911" s="5" t="s">
        <v>447</v>
      </c>
    </row>
    <row r="912" spans="1:70" x14ac:dyDescent="0.25">
      <c r="A912" s="91">
        <v>5297</v>
      </c>
      <c r="B912" s="229" t="s">
        <v>1732</v>
      </c>
      <c r="C912" s="259" t="s">
        <v>1733</v>
      </c>
      <c r="D912" s="229" t="s">
        <v>1738</v>
      </c>
      <c r="E912" s="3" t="s">
        <v>1167</v>
      </c>
      <c r="F912" s="26" t="s">
        <v>102</v>
      </c>
      <c r="G912" s="26" t="s">
        <v>55</v>
      </c>
      <c r="H912" s="26" t="s">
        <v>1735</v>
      </c>
      <c r="J912" s="22">
        <v>200</v>
      </c>
      <c r="L912" s="28" t="s">
        <v>57</v>
      </c>
      <c r="M912" s="22" t="s">
        <v>58</v>
      </c>
      <c r="N912" s="176" t="s">
        <v>1736</v>
      </c>
      <c r="O912" s="22" t="s">
        <v>59</v>
      </c>
      <c r="P912" s="22" t="s">
        <v>91</v>
      </c>
      <c r="R912" s="23" t="s">
        <v>1730</v>
      </c>
      <c r="V912" s="165" t="s">
        <v>613</v>
      </c>
      <c r="W912" s="166">
        <v>8</v>
      </c>
      <c r="X912" s="106">
        <v>4</v>
      </c>
      <c r="Y912" s="25" t="s">
        <v>1737</v>
      </c>
      <c r="Z912" s="83" t="s">
        <v>62</v>
      </c>
      <c r="AA912" s="6">
        <v>7</v>
      </c>
      <c r="AB912" s="6">
        <v>1</v>
      </c>
      <c r="AC912" s="5">
        <v>37</v>
      </c>
      <c r="AD912" s="5" t="s">
        <v>79</v>
      </c>
      <c r="AE912" s="5" t="s">
        <v>334</v>
      </c>
      <c r="AF912" s="5">
        <v>12</v>
      </c>
      <c r="AG912" s="5" t="s">
        <v>79</v>
      </c>
    </row>
    <row r="913" spans="1:70" x14ac:dyDescent="0.25">
      <c r="A913" s="91">
        <v>5298</v>
      </c>
      <c r="B913" s="229" t="s">
        <v>1732</v>
      </c>
      <c r="C913" s="259" t="s">
        <v>1733</v>
      </c>
      <c r="D913" s="229" t="s">
        <v>1739</v>
      </c>
      <c r="E913" s="3" t="s">
        <v>1167</v>
      </c>
      <c r="F913" s="26" t="s">
        <v>102</v>
      </c>
      <c r="G913" s="26" t="s">
        <v>55</v>
      </c>
      <c r="H913" s="26" t="s">
        <v>1735</v>
      </c>
      <c r="J913" s="22">
        <v>400</v>
      </c>
      <c r="L913" s="28" t="s">
        <v>57</v>
      </c>
      <c r="M913" s="22" t="s">
        <v>58</v>
      </c>
      <c r="N913" s="176" t="s">
        <v>1736</v>
      </c>
      <c r="O913" s="22" t="s">
        <v>59</v>
      </c>
      <c r="P913" s="22" t="s">
        <v>91</v>
      </c>
      <c r="R913" s="23" t="s">
        <v>1730</v>
      </c>
      <c r="V913" s="165" t="s">
        <v>613</v>
      </c>
      <c r="W913" s="166">
        <v>8</v>
      </c>
      <c r="X913" s="106">
        <v>4</v>
      </c>
      <c r="Y913" s="25" t="s">
        <v>1737</v>
      </c>
      <c r="Z913" s="83" t="s">
        <v>62</v>
      </c>
      <c r="AA913" s="6">
        <v>6</v>
      </c>
      <c r="AB913" s="6">
        <v>0</v>
      </c>
      <c r="AC913" s="5">
        <v>41</v>
      </c>
      <c r="AD913" s="5" t="s">
        <v>79</v>
      </c>
      <c r="AE913" s="5" t="s">
        <v>334</v>
      </c>
      <c r="AF913" s="5">
        <v>10</v>
      </c>
      <c r="AG913" s="5" t="s">
        <v>79</v>
      </c>
    </row>
    <row r="914" spans="1:70" x14ac:dyDescent="0.25">
      <c r="A914" s="91">
        <v>5299</v>
      </c>
      <c r="B914" s="229" t="s">
        <v>1732</v>
      </c>
      <c r="C914" s="259" t="s">
        <v>1733</v>
      </c>
      <c r="D914" s="229" t="s">
        <v>1740</v>
      </c>
      <c r="E914" s="3" t="s">
        <v>1167</v>
      </c>
      <c r="F914" s="26" t="s">
        <v>102</v>
      </c>
      <c r="G914" s="26" t="s">
        <v>55</v>
      </c>
      <c r="H914" s="26" t="s">
        <v>1735</v>
      </c>
      <c r="J914" s="22">
        <v>600</v>
      </c>
      <c r="L914" s="28" t="s">
        <v>57</v>
      </c>
      <c r="M914" s="22" t="s">
        <v>58</v>
      </c>
      <c r="N914" s="176" t="s">
        <v>1736</v>
      </c>
      <c r="O914" s="22" t="s">
        <v>59</v>
      </c>
      <c r="P914" s="22" t="s">
        <v>91</v>
      </c>
      <c r="R914" s="23" t="s">
        <v>1730</v>
      </c>
      <c r="V914" s="165" t="s">
        <v>613</v>
      </c>
      <c r="W914" s="166">
        <v>8</v>
      </c>
      <c r="X914" s="106">
        <v>4</v>
      </c>
      <c r="Y914" s="25" t="s">
        <v>1737</v>
      </c>
      <c r="Z914" s="83" t="s">
        <v>62</v>
      </c>
      <c r="AA914" s="6">
        <v>8</v>
      </c>
      <c r="AB914" s="6">
        <v>0</v>
      </c>
      <c r="AC914" s="5">
        <v>39</v>
      </c>
      <c r="AD914" s="5" t="s">
        <v>79</v>
      </c>
      <c r="AE914" s="5" t="s">
        <v>334</v>
      </c>
      <c r="AF914" s="5">
        <v>6</v>
      </c>
      <c r="AG914" s="5" t="s">
        <v>79</v>
      </c>
    </row>
    <row r="915" spans="1:70" x14ac:dyDescent="0.25">
      <c r="A915" s="91">
        <v>5300</v>
      </c>
      <c r="B915" s="229" t="s">
        <v>1741</v>
      </c>
      <c r="C915" s="259" t="s">
        <v>1742</v>
      </c>
      <c r="D915" s="229" t="s">
        <v>1743</v>
      </c>
      <c r="E915" s="3" t="s">
        <v>1167</v>
      </c>
      <c r="F915" s="26" t="s">
        <v>102</v>
      </c>
      <c r="G915" s="26" t="s">
        <v>55</v>
      </c>
      <c r="H915" s="26" t="s">
        <v>295</v>
      </c>
      <c r="J915" s="22">
        <v>200</v>
      </c>
      <c r="L915" s="28" t="s">
        <v>57</v>
      </c>
      <c r="M915" s="22" t="s">
        <v>58</v>
      </c>
      <c r="N915" s="176">
        <v>0</v>
      </c>
      <c r="O915" s="22" t="s">
        <v>59</v>
      </c>
      <c r="P915" s="22" t="s">
        <v>78</v>
      </c>
      <c r="R915" s="23" t="s">
        <v>1730</v>
      </c>
      <c r="V915" s="165" t="s">
        <v>613</v>
      </c>
      <c r="W915" s="166"/>
      <c r="Z915" s="83" t="s">
        <v>62</v>
      </c>
      <c r="AA915" s="6">
        <v>8</v>
      </c>
      <c r="AD915" s="5" t="s">
        <v>79</v>
      </c>
      <c r="AI915" s="5">
        <v>8</v>
      </c>
      <c r="AJ915" s="5">
        <v>45</v>
      </c>
    </row>
    <row r="916" spans="1:70" x14ac:dyDescent="0.25">
      <c r="A916" s="91">
        <v>5301</v>
      </c>
      <c r="B916" s="229" t="s">
        <v>1744</v>
      </c>
      <c r="C916" s="259" t="s">
        <v>1745</v>
      </c>
      <c r="D916" s="229" t="s">
        <v>1746</v>
      </c>
      <c r="E916" s="3" t="s">
        <v>1167</v>
      </c>
      <c r="F916" s="26" t="s">
        <v>102</v>
      </c>
      <c r="G916" s="26" t="s">
        <v>55</v>
      </c>
      <c r="H916" s="26" t="s">
        <v>420</v>
      </c>
      <c r="J916" s="22">
        <v>5.7</v>
      </c>
      <c r="L916" s="28" t="s">
        <v>106</v>
      </c>
      <c r="M916" s="22" t="s">
        <v>58</v>
      </c>
      <c r="N916" s="176">
        <v>0</v>
      </c>
      <c r="O916" s="22" t="s">
        <v>59</v>
      </c>
      <c r="P916" s="22" t="s">
        <v>1747</v>
      </c>
      <c r="R916" s="23" t="s">
        <v>1748</v>
      </c>
      <c r="U916" s="23" t="s">
        <v>1749</v>
      </c>
      <c r="V916" s="165"/>
      <c r="W916" s="166"/>
      <c r="Y916" s="25" t="s">
        <v>1750</v>
      </c>
      <c r="Z916" s="83" t="s">
        <v>62</v>
      </c>
      <c r="AA916" s="6">
        <v>11</v>
      </c>
      <c r="AC916" s="5">
        <v>3.5</v>
      </c>
      <c r="AD916" s="5" t="s">
        <v>212</v>
      </c>
      <c r="AE916" s="5" t="s">
        <v>334</v>
      </c>
      <c r="AI916" s="5">
        <v>1</v>
      </c>
      <c r="AJ916" s="5">
        <v>6</v>
      </c>
      <c r="AK916" s="6">
        <v>5.5</v>
      </c>
      <c r="AL916" s="6" t="s">
        <v>80</v>
      </c>
      <c r="AM916" s="6" t="s">
        <v>1751</v>
      </c>
      <c r="AN916" s="6">
        <v>22</v>
      </c>
      <c r="AO916" s="6" t="s">
        <v>446</v>
      </c>
      <c r="AP916" s="6" t="s">
        <v>1752</v>
      </c>
      <c r="BQ916" s="6" t="s">
        <v>213</v>
      </c>
      <c r="BR916" s="5" t="s">
        <v>1753</v>
      </c>
    </row>
    <row r="917" spans="1:70" x14ac:dyDescent="0.25">
      <c r="A917" s="91">
        <v>5302</v>
      </c>
      <c r="B917" s="229" t="s">
        <v>1744</v>
      </c>
      <c r="C917" s="259" t="s">
        <v>1745</v>
      </c>
      <c r="D917" s="229" t="s">
        <v>1754</v>
      </c>
      <c r="E917" s="3" t="s">
        <v>1167</v>
      </c>
      <c r="F917" s="26" t="s">
        <v>102</v>
      </c>
      <c r="G917" s="26" t="s">
        <v>55</v>
      </c>
      <c r="H917" s="26" t="s">
        <v>420</v>
      </c>
      <c r="J917" s="22">
        <v>5.9</v>
      </c>
      <c r="L917" s="28" t="s">
        <v>106</v>
      </c>
      <c r="M917" s="22" t="s">
        <v>58</v>
      </c>
      <c r="N917" s="22">
        <v>0</v>
      </c>
      <c r="O917" s="22" t="s">
        <v>59</v>
      </c>
      <c r="P917" s="22" t="s">
        <v>1747</v>
      </c>
      <c r="R917" s="23" t="s">
        <v>1748</v>
      </c>
      <c r="U917" s="23" t="s">
        <v>1749</v>
      </c>
      <c r="Y917" s="25" t="s">
        <v>1750</v>
      </c>
      <c r="Z917" s="83" t="s">
        <v>62</v>
      </c>
      <c r="AA917" s="6">
        <v>8</v>
      </c>
      <c r="AC917" s="5">
        <v>15</v>
      </c>
      <c r="AD917" s="5" t="s">
        <v>212</v>
      </c>
      <c r="AE917" s="5" t="s">
        <v>334</v>
      </c>
      <c r="AI917" s="5">
        <v>6</v>
      </c>
      <c r="AJ917" s="5">
        <v>24</v>
      </c>
      <c r="AK917" s="6">
        <v>8.5</v>
      </c>
      <c r="AL917" s="6" t="s">
        <v>80</v>
      </c>
      <c r="AM917" s="6" t="s">
        <v>1751</v>
      </c>
      <c r="AN917" s="6">
        <v>8.5</v>
      </c>
      <c r="AO917" s="6" t="s">
        <v>446</v>
      </c>
      <c r="AP917" s="6" t="s">
        <v>1752</v>
      </c>
      <c r="BQ917" s="6" t="s">
        <v>213</v>
      </c>
      <c r="BR917" s="5" t="s">
        <v>1753</v>
      </c>
    </row>
    <row r="918" spans="1:70" x14ac:dyDescent="0.25">
      <c r="A918" s="91">
        <v>5303</v>
      </c>
      <c r="B918" s="229" t="s">
        <v>1755</v>
      </c>
      <c r="C918" s="259" t="s">
        <v>1756</v>
      </c>
      <c r="D918" s="229" t="s">
        <v>1757</v>
      </c>
      <c r="E918" s="3" t="s">
        <v>1167</v>
      </c>
      <c r="F918" s="26" t="s">
        <v>102</v>
      </c>
      <c r="G918" s="26" t="s">
        <v>55</v>
      </c>
      <c r="H918" s="26" t="s">
        <v>1758</v>
      </c>
      <c r="J918" s="22">
        <v>400</v>
      </c>
      <c r="L918" s="28" t="s">
        <v>57</v>
      </c>
      <c r="M918" s="22" t="s">
        <v>58</v>
      </c>
      <c r="N918" s="22">
        <v>0</v>
      </c>
      <c r="O918" s="22" t="s">
        <v>59</v>
      </c>
      <c r="P918" s="22" t="s">
        <v>1759</v>
      </c>
      <c r="R918" s="23" t="s">
        <v>1730</v>
      </c>
      <c r="Y918" s="25" t="s">
        <v>1750</v>
      </c>
      <c r="Z918" s="83" t="s">
        <v>62</v>
      </c>
    </row>
    <row r="919" spans="1:70" x14ac:dyDescent="0.25">
      <c r="A919" s="91">
        <v>5304</v>
      </c>
      <c r="B919" s="229" t="s">
        <v>1755</v>
      </c>
      <c r="C919" s="259" t="s">
        <v>1756</v>
      </c>
      <c r="D919" s="229" t="s">
        <v>1760</v>
      </c>
      <c r="E919" s="3" t="s">
        <v>1167</v>
      </c>
      <c r="F919" s="26" t="s">
        <v>102</v>
      </c>
      <c r="G919" s="26" t="s">
        <v>55</v>
      </c>
      <c r="H919" s="26" t="s">
        <v>1758</v>
      </c>
      <c r="J919" s="22">
        <v>400</v>
      </c>
      <c r="L919" s="28" t="s">
        <v>57</v>
      </c>
      <c r="M919" s="22" t="s">
        <v>58</v>
      </c>
      <c r="N919" s="22">
        <v>0</v>
      </c>
      <c r="O919" s="22" t="s">
        <v>59</v>
      </c>
      <c r="P919" s="22" t="s">
        <v>1759</v>
      </c>
      <c r="R919" s="23" t="s">
        <v>1730</v>
      </c>
      <c r="Y919" s="25" t="s">
        <v>1750</v>
      </c>
      <c r="Z919" s="83" t="s">
        <v>62</v>
      </c>
    </row>
    <row r="920" spans="1:70" x14ac:dyDescent="0.25">
      <c r="A920" s="91">
        <v>5305</v>
      </c>
      <c r="B920" s="229" t="s">
        <v>1755</v>
      </c>
      <c r="C920" s="259" t="s">
        <v>1756</v>
      </c>
      <c r="D920" s="229" t="s">
        <v>1761</v>
      </c>
      <c r="E920" s="3" t="s">
        <v>1167</v>
      </c>
      <c r="F920" s="26" t="s">
        <v>102</v>
      </c>
      <c r="G920" s="26" t="s">
        <v>55</v>
      </c>
      <c r="H920" s="26" t="s">
        <v>1758</v>
      </c>
      <c r="J920" s="22">
        <v>6</v>
      </c>
      <c r="L920" s="28" t="s">
        <v>106</v>
      </c>
      <c r="M920" s="22" t="s">
        <v>58</v>
      </c>
      <c r="N920" s="22">
        <v>0</v>
      </c>
      <c r="O920" s="22" t="s">
        <v>59</v>
      </c>
      <c r="P920" s="22" t="s">
        <v>1759</v>
      </c>
      <c r="R920" s="23" t="s">
        <v>1762</v>
      </c>
      <c r="Y920" s="25" t="s">
        <v>1750</v>
      </c>
      <c r="Z920" s="83" t="s">
        <v>62</v>
      </c>
    </row>
    <row r="921" spans="1:70" x14ac:dyDescent="0.25">
      <c r="A921" s="91">
        <v>5306</v>
      </c>
      <c r="B921" s="229" t="s">
        <v>1755</v>
      </c>
      <c r="C921" s="259" t="s">
        <v>1756</v>
      </c>
      <c r="D921" s="229" t="s">
        <v>1763</v>
      </c>
      <c r="E921" s="3" t="s">
        <v>1167</v>
      </c>
      <c r="F921" s="26" t="s">
        <v>102</v>
      </c>
      <c r="G921" s="26" t="s">
        <v>55</v>
      </c>
      <c r="H921" s="26" t="s">
        <v>1758</v>
      </c>
      <c r="I921" s="179"/>
      <c r="J921" s="22">
        <v>6</v>
      </c>
      <c r="L921" s="28" t="s">
        <v>106</v>
      </c>
      <c r="M921" s="22" t="s">
        <v>58</v>
      </c>
      <c r="N921" s="22">
        <v>0</v>
      </c>
      <c r="O921" s="22" t="s">
        <v>59</v>
      </c>
      <c r="P921" s="22" t="s">
        <v>1759</v>
      </c>
      <c r="R921" s="23" t="s">
        <v>1762</v>
      </c>
      <c r="Y921" s="25" t="s">
        <v>1750</v>
      </c>
      <c r="Z921" s="83" t="s">
        <v>62</v>
      </c>
    </row>
    <row r="922" spans="1:70" x14ac:dyDescent="0.25">
      <c r="A922" s="91">
        <v>5307</v>
      </c>
      <c r="B922" s="229" t="s">
        <v>1764</v>
      </c>
      <c r="C922" s="259" t="s">
        <v>1765</v>
      </c>
      <c r="D922" s="229" t="s">
        <v>1766</v>
      </c>
      <c r="E922" s="3" t="s">
        <v>1167</v>
      </c>
      <c r="F922" s="26" t="s">
        <v>102</v>
      </c>
      <c r="G922" s="26" t="s">
        <v>55</v>
      </c>
      <c r="H922" s="26" t="s">
        <v>1767</v>
      </c>
      <c r="I922" s="179"/>
      <c r="R922" s="23" t="s">
        <v>1762</v>
      </c>
      <c r="Y922" s="165" t="s">
        <v>2925</v>
      </c>
      <c r="Z922" s="83" t="s">
        <v>62</v>
      </c>
    </row>
    <row r="923" spans="1:70" x14ac:dyDescent="0.25">
      <c r="A923" s="91">
        <v>5308</v>
      </c>
      <c r="B923" s="229" t="s">
        <v>1764</v>
      </c>
      <c r="C923" s="259" t="s">
        <v>1765</v>
      </c>
      <c r="D923" s="229" t="s">
        <v>1768</v>
      </c>
      <c r="E923" s="3" t="s">
        <v>1167</v>
      </c>
      <c r="F923" s="26" t="s">
        <v>102</v>
      </c>
      <c r="G923" s="26" t="s">
        <v>55</v>
      </c>
      <c r="H923" s="26" t="s">
        <v>1767</v>
      </c>
      <c r="I923" s="179"/>
      <c r="R923" s="23" t="s">
        <v>1762</v>
      </c>
      <c r="Y923" s="165" t="s">
        <v>2925</v>
      </c>
      <c r="Z923" s="83" t="s">
        <v>62</v>
      </c>
    </row>
    <row r="924" spans="1:70" x14ac:dyDescent="0.25">
      <c r="A924" s="91">
        <v>5309</v>
      </c>
      <c r="B924" s="229" t="s">
        <v>1764</v>
      </c>
      <c r="C924" s="259" t="s">
        <v>1765</v>
      </c>
      <c r="D924" s="229" t="s">
        <v>1769</v>
      </c>
      <c r="E924" s="3" t="s">
        <v>1167</v>
      </c>
      <c r="F924" s="26" t="s">
        <v>102</v>
      </c>
      <c r="G924" s="26" t="s">
        <v>55</v>
      </c>
      <c r="H924" s="26" t="s">
        <v>1767</v>
      </c>
      <c r="I924" s="179"/>
      <c r="R924" s="23" t="s">
        <v>1730</v>
      </c>
      <c r="Y924" s="165" t="s">
        <v>2925</v>
      </c>
      <c r="Z924" s="83" t="s">
        <v>62</v>
      </c>
    </row>
    <row r="925" spans="1:70" x14ac:dyDescent="0.25">
      <c r="A925" s="91">
        <v>5433</v>
      </c>
      <c r="B925" s="229" t="s">
        <v>1764</v>
      </c>
      <c r="C925" s="259" t="s">
        <v>1765</v>
      </c>
      <c r="D925" s="229" t="s">
        <v>1770</v>
      </c>
      <c r="E925" s="3" t="s">
        <v>1167</v>
      </c>
      <c r="F925" s="26" t="s">
        <v>102</v>
      </c>
      <c r="G925" s="26" t="s">
        <v>55</v>
      </c>
      <c r="H925" s="26" t="s">
        <v>1767</v>
      </c>
      <c r="I925" s="179"/>
      <c r="R925" s="23" t="s">
        <v>1730</v>
      </c>
      <c r="Y925" s="165" t="s">
        <v>2925</v>
      </c>
      <c r="Z925" s="83" t="s">
        <v>62</v>
      </c>
    </row>
    <row r="926" spans="1:70" x14ac:dyDescent="0.25">
      <c r="A926" s="91">
        <v>5435</v>
      </c>
      <c r="B926" s="229" t="s">
        <v>1771</v>
      </c>
      <c r="C926" s="259" t="s">
        <v>1772</v>
      </c>
      <c r="D926" s="229" t="s">
        <v>1773</v>
      </c>
      <c r="E926" s="3" t="s">
        <v>1167</v>
      </c>
      <c r="F926" s="26" t="s">
        <v>102</v>
      </c>
      <c r="G926" s="26" t="s">
        <v>55</v>
      </c>
      <c r="H926" s="26" t="s">
        <v>193</v>
      </c>
      <c r="J926" s="22">
        <v>400</v>
      </c>
      <c r="L926" s="28" t="s">
        <v>57</v>
      </c>
      <c r="M926" s="22" t="s">
        <v>1774</v>
      </c>
      <c r="N926" s="22">
        <v>0</v>
      </c>
      <c r="O926" s="22" t="s">
        <v>59</v>
      </c>
      <c r="P926" s="22" t="s">
        <v>78</v>
      </c>
      <c r="Q926" s="23" t="s">
        <v>1775</v>
      </c>
      <c r="R926" s="23" t="s">
        <v>1762</v>
      </c>
      <c r="U926" s="23" t="s">
        <v>1776</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5">
      <c r="A927" s="91">
        <v>5436</v>
      </c>
      <c r="B927" s="229" t="s">
        <v>1771</v>
      </c>
      <c r="C927" s="259" t="s">
        <v>1772</v>
      </c>
      <c r="D927" s="229" t="s">
        <v>1777</v>
      </c>
      <c r="E927" s="3" t="s">
        <v>1167</v>
      </c>
      <c r="F927" s="26" t="s">
        <v>102</v>
      </c>
      <c r="G927" s="26" t="s">
        <v>55</v>
      </c>
      <c r="H927" s="26" t="s">
        <v>193</v>
      </c>
      <c r="J927" s="22">
        <v>400</v>
      </c>
      <c r="L927" s="28" t="s">
        <v>57</v>
      </c>
      <c r="M927" s="22" t="s">
        <v>1774</v>
      </c>
      <c r="N927" s="22">
        <v>0</v>
      </c>
      <c r="O927" s="22" t="s">
        <v>59</v>
      </c>
      <c r="P927" s="22" t="s">
        <v>78</v>
      </c>
      <c r="Q927" s="23" t="s">
        <v>1775</v>
      </c>
      <c r="R927" s="23" t="s">
        <v>1762</v>
      </c>
      <c r="U927" s="23" t="s">
        <v>1776</v>
      </c>
      <c r="V927" s="25" t="s">
        <v>642</v>
      </c>
      <c r="Y927" s="25" t="s">
        <v>1778</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5">
      <c r="A928" s="91">
        <v>5437</v>
      </c>
      <c r="B928" s="229" t="s">
        <v>1771</v>
      </c>
      <c r="C928" s="259" t="s">
        <v>1772</v>
      </c>
      <c r="D928" s="229" t="s">
        <v>1779</v>
      </c>
      <c r="E928" s="3" t="s">
        <v>1167</v>
      </c>
      <c r="F928" s="26" t="s">
        <v>102</v>
      </c>
      <c r="G928" s="26" t="s">
        <v>55</v>
      </c>
      <c r="H928" s="26" t="s">
        <v>193</v>
      </c>
      <c r="J928" s="22">
        <v>400</v>
      </c>
      <c r="L928" s="28" t="s">
        <v>57</v>
      </c>
      <c r="M928" s="22" t="s">
        <v>1774</v>
      </c>
      <c r="N928" s="22">
        <v>0</v>
      </c>
      <c r="O928" s="22" t="s">
        <v>59</v>
      </c>
      <c r="P928" s="22" t="s">
        <v>78</v>
      </c>
      <c r="R928" s="23" t="s">
        <v>1780</v>
      </c>
      <c r="U928" s="23" t="s">
        <v>1781</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5">
      <c r="A929" s="91">
        <v>5438</v>
      </c>
      <c r="B929" s="229" t="s">
        <v>1771</v>
      </c>
      <c r="C929" s="259" t="s">
        <v>1772</v>
      </c>
      <c r="D929" s="229" t="s">
        <v>1730</v>
      </c>
      <c r="E929" s="3" t="s">
        <v>1167</v>
      </c>
      <c r="F929" s="26" t="s">
        <v>102</v>
      </c>
      <c r="G929" s="26" t="s">
        <v>55</v>
      </c>
      <c r="H929" s="26" t="s">
        <v>193</v>
      </c>
      <c r="J929" s="22">
        <v>400</v>
      </c>
      <c r="L929" s="28" t="s">
        <v>57</v>
      </c>
      <c r="M929" s="22" t="s">
        <v>1774</v>
      </c>
      <c r="N929" s="22">
        <v>0</v>
      </c>
      <c r="O929" s="22" t="s">
        <v>59</v>
      </c>
      <c r="P929" s="22" t="s">
        <v>78</v>
      </c>
      <c r="R929" s="23" t="s">
        <v>1730</v>
      </c>
      <c r="U929" s="23" t="s">
        <v>1781</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5">
      <c r="A930" s="91">
        <v>5439</v>
      </c>
      <c r="B930" s="229" t="s">
        <v>1432</v>
      </c>
      <c r="C930" s="259" t="s">
        <v>1782</v>
      </c>
      <c r="D930" s="229" t="s">
        <v>1783</v>
      </c>
      <c r="E930" s="3" t="s">
        <v>1167</v>
      </c>
      <c r="F930" s="26" t="s">
        <v>102</v>
      </c>
      <c r="G930" s="26" t="s">
        <v>55</v>
      </c>
      <c r="H930" s="26" t="s">
        <v>193</v>
      </c>
      <c r="J930" s="22">
        <v>10</v>
      </c>
      <c r="L930" s="28" t="s">
        <v>57</v>
      </c>
      <c r="M930" s="22" t="s">
        <v>58</v>
      </c>
      <c r="N930" s="22">
        <v>0</v>
      </c>
      <c r="O930" s="22" t="s">
        <v>59</v>
      </c>
      <c r="P930" s="22" t="s">
        <v>78</v>
      </c>
      <c r="Q930" s="23" t="s">
        <v>1784</v>
      </c>
      <c r="R930" s="23" t="s">
        <v>1784</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1785</v>
      </c>
    </row>
    <row r="931" spans="1:70" x14ac:dyDescent="0.25">
      <c r="A931" s="91">
        <v>5440</v>
      </c>
      <c r="B931" s="229" t="s">
        <v>1432</v>
      </c>
      <c r="C931" s="259" t="s">
        <v>1782</v>
      </c>
      <c r="D931" s="229" t="s">
        <v>1786</v>
      </c>
      <c r="E931" s="3" t="s">
        <v>1167</v>
      </c>
      <c r="F931" s="26" t="s">
        <v>102</v>
      </c>
      <c r="G931" s="26" t="s">
        <v>55</v>
      </c>
      <c r="H931" s="26" t="s">
        <v>193</v>
      </c>
      <c r="J931" s="22">
        <v>25</v>
      </c>
      <c r="L931" s="28" t="s">
        <v>57</v>
      </c>
      <c r="M931" s="22" t="s">
        <v>58</v>
      </c>
      <c r="N931" s="22">
        <v>0</v>
      </c>
      <c r="O931" s="22" t="s">
        <v>59</v>
      </c>
      <c r="P931" s="22" t="s">
        <v>78</v>
      </c>
      <c r="Q931" s="23" t="s">
        <v>1784</v>
      </c>
      <c r="R931" s="23" t="s">
        <v>1784</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1785</v>
      </c>
    </row>
    <row r="932" spans="1:70" x14ac:dyDescent="0.25">
      <c r="A932" s="91">
        <v>5441</v>
      </c>
      <c r="B932" s="229" t="s">
        <v>1432</v>
      </c>
      <c r="C932" s="259" t="s">
        <v>1782</v>
      </c>
      <c r="D932" s="229" t="s">
        <v>1787</v>
      </c>
      <c r="E932" s="3" t="s">
        <v>1167</v>
      </c>
      <c r="F932" s="26" t="s">
        <v>102</v>
      </c>
      <c r="G932" s="26" t="s">
        <v>55</v>
      </c>
      <c r="H932" s="26" t="s">
        <v>193</v>
      </c>
      <c r="J932" s="22">
        <v>50</v>
      </c>
      <c r="L932" s="28" t="s">
        <v>57</v>
      </c>
      <c r="M932" s="22" t="s">
        <v>58</v>
      </c>
      <c r="N932" s="22">
        <v>0</v>
      </c>
      <c r="O932" s="22" t="s">
        <v>59</v>
      </c>
      <c r="P932" s="22" t="s">
        <v>78</v>
      </c>
      <c r="Q932" s="23" t="s">
        <v>1784</v>
      </c>
      <c r="R932" s="23" t="s">
        <v>1784</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1785</v>
      </c>
    </row>
    <row r="933" spans="1:70" x14ac:dyDescent="0.25">
      <c r="A933" s="91">
        <v>5442</v>
      </c>
      <c r="B933" s="229" t="s">
        <v>1432</v>
      </c>
      <c r="C933" s="259" t="s">
        <v>1782</v>
      </c>
      <c r="D933" s="229" t="s">
        <v>1788</v>
      </c>
      <c r="E933" s="3" t="s">
        <v>1167</v>
      </c>
      <c r="F933" s="26" t="s">
        <v>102</v>
      </c>
      <c r="G933" s="26" t="s">
        <v>55</v>
      </c>
      <c r="H933" s="26" t="s">
        <v>193</v>
      </c>
      <c r="J933" s="22">
        <v>100</v>
      </c>
      <c r="L933" s="28" t="s">
        <v>57</v>
      </c>
      <c r="M933" s="22" t="s">
        <v>58</v>
      </c>
      <c r="N933" s="22">
        <v>0</v>
      </c>
      <c r="O933" s="22" t="s">
        <v>59</v>
      </c>
      <c r="P933" s="22" t="s">
        <v>78</v>
      </c>
      <c r="Q933" s="23" t="s">
        <v>1784</v>
      </c>
      <c r="R933" s="23" t="s">
        <v>1784</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1785</v>
      </c>
    </row>
    <row r="934" spans="1:70" x14ac:dyDescent="0.25">
      <c r="A934" s="91">
        <v>5443</v>
      </c>
      <c r="B934" s="229" t="s">
        <v>1432</v>
      </c>
      <c r="C934" s="259" t="s">
        <v>1782</v>
      </c>
      <c r="D934" s="229" t="s">
        <v>1789</v>
      </c>
      <c r="E934" s="3" t="s">
        <v>1167</v>
      </c>
      <c r="F934" s="26" t="s">
        <v>102</v>
      </c>
      <c r="G934" s="26" t="s">
        <v>55</v>
      </c>
      <c r="H934" s="26" t="s">
        <v>193</v>
      </c>
      <c r="J934" s="22">
        <v>200</v>
      </c>
      <c r="L934" s="28" t="s">
        <v>57</v>
      </c>
      <c r="M934" s="22" t="s">
        <v>58</v>
      </c>
      <c r="N934" s="22">
        <v>0</v>
      </c>
      <c r="O934" s="22" t="s">
        <v>59</v>
      </c>
      <c r="P934" s="22" t="s">
        <v>78</v>
      </c>
      <c r="Q934" s="23" t="s">
        <v>1784</v>
      </c>
      <c r="R934" s="23" t="s">
        <v>1784</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1785</v>
      </c>
    </row>
    <row r="935" spans="1:70" x14ac:dyDescent="0.25">
      <c r="A935" s="91">
        <v>5444</v>
      </c>
      <c r="B935" s="229" t="s">
        <v>1432</v>
      </c>
      <c r="C935" s="259" t="s">
        <v>1782</v>
      </c>
      <c r="D935" s="229" t="s">
        <v>1790</v>
      </c>
      <c r="E935" s="3" t="s">
        <v>1167</v>
      </c>
      <c r="F935" s="26" t="s">
        <v>102</v>
      </c>
      <c r="G935" s="26" t="s">
        <v>55</v>
      </c>
      <c r="H935" s="26" t="s">
        <v>193</v>
      </c>
      <c r="J935" s="22">
        <v>400</v>
      </c>
      <c r="L935" s="28" t="s">
        <v>57</v>
      </c>
      <c r="M935" s="22" t="s">
        <v>58</v>
      </c>
      <c r="N935" s="22">
        <v>0</v>
      </c>
      <c r="O935" s="22" t="s">
        <v>59</v>
      </c>
      <c r="P935" s="22" t="s">
        <v>78</v>
      </c>
      <c r="Q935" s="23" t="s">
        <v>1784</v>
      </c>
      <c r="R935" s="23" t="s">
        <v>1784</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1785</v>
      </c>
    </row>
    <row r="936" spans="1:70" x14ac:dyDescent="0.25">
      <c r="A936" s="91">
        <v>5445</v>
      </c>
      <c r="B936" s="229" t="s">
        <v>1432</v>
      </c>
      <c r="C936" s="259" t="s">
        <v>1782</v>
      </c>
      <c r="D936" s="229" t="s">
        <v>1791</v>
      </c>
      <c r="E936" s="3" t="s">
        <v>1167</v>
      </c>
      <c r="F936" s="26" t="s">
        <v>102</v>
      </c>
      <c r="G936" s="26" t="s">
        <v>55</v>
      </c>
      <c r="H936" s="26" t="s">
        <v>193</v>
      </c>
      <c r="J936" s="22">
        <v>800</v>
      </c>
      <c r="L936" s="28" t="s">
        <v>57</v>
      </c>
      <c r="M936" s="22" t="s">
        <v>58</v>
      </c>
      <c r="N936" s="22">
        <v>0</v>
      </c>
      <c r="O936" s="22" t="s">
        <v>59</v>
      </c>
      <c r="P936" s="22" t="s">
        <v>78</v>
      </c>
      <c r="Q936" s="23" t="s">
        <v>1784</v>
      </c>
      <c r="R936" s="23" t="s">
        <v>1784</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1785</v>
      </c>
    </row>
    <row r="937" spans="1:70" x14ac:dyDescent="0.25">
      <c r="A937" s="91">
        <v>5446</v>
      </c>
      <c r="B937" s="229" t="s">
        <v>1432</v>
      </c>
      <c r="C937" s="259" t="s">
        <v>1782</v>
      </c>
      <c r="D937" s="229" t="s">
        <v>1792</v>
      </c>
      <c r="E937" s="3" t="s">
        <v>1167</v>
      </c>
      <c r="F937" s="26" t="s">
        <v>102</v>
      </c>
      <c r="G937" s="26" t="s">
        <v>55</v>
      </c>
      <c r="H937" s="26" t="s">
        <v>193</v>
      </c>
      <c r="J937" s="22">
        <v>1200</v>
      </c>
      <c r="L937" s="28" t="s">
        <v>57</v>
      </c>
      <c r="M937" s="22" t="s">
        <v>58</v>
      </c>
      <c r="N937" s="22">
        <v>0</v>
      </c>
      <c r="O937" s="22" t="s">
        <v>59</v>
      </c>
      <c r="P937" s="22" t="s">
        <v>78</v>
      </c>
      <c r="Q937" s="23" t="s">
        <v>1784</v>
      </c>
      <c r="R937" s="23" t="s">
        <v>1784</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1785</v>
      </c>
    </row>
    <row r="938" spans="1:70" x14ac:dyDescent="0.25">
      <c r="A938" s="91">
        <v>5447</v>
      </c>
      <c r="B938" s="229" t="s">
        <v>1432</v>
      </c>
      <c r="C938" s="259" t="s">
        <v>1782</v>
      </c>
      <c r="D938" s="229" t="s">
        <v>1793</v>
      </c>
      <c r="E938" s="3" t="s">
        <v>1167</v>
      </c>
      <c r="F938" s="26" t="s">
        <v>102</v>
      </c>
      <c r="G938" s="26" t="s">
        <v>55</v>
      </c>
      <c r="H938" s="26" t="s">
        <v>193</v>
      </c>
      <c r="J938" s="22">
        <v>1600</v>
      </c>
      <c r="L938" s="28" t="s">
        <v>57</v>
      </c>
      <c r="M938" s="22" t="s">
        <v>58</v>
      </c>
      <c r="N938" s="22">
        <v>0</v>
      </c>
      <c r="O938" s="22" t="s">
        <v>59</v>
      </c>
      <c r="P938" s="22" t="s">
        <v>78</v>
      </c>
      <c r="Q938" s="23" t="s">
        <v>1784</v>
      </c>
      <c r="R938" s="23" t="s">
        <v>1784</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1785</v>
      </c>
    </row>
    <row r="939" spans="1:70" x14ac:dyDescent="0.25">
      <c r="A939" s="91">
        <v>5448</v>
      </c>
      <c r="B939" s="229" t="s">
        <v>1794</v>
      </c>
      <c r="C939" s="259" t="s">
        <v>1795</v>
      </c>
      <c r="D939" s="229" t="s">
        <v>1796</v>
      </c>
      <c r="E939" s="3" t="s">
        <v>1167</v>
      </c>
      <c r="F939" s="26" t="s">
        <v>102</v>
      </c>
      <c r="G939" s="26" t="s">
        <v>55</v>
      </c>
      <c r="H939" s="26" t="s">
        <v>193</v>
      </c>
      <c r="J939" s="22">
        <v>400</v>
      </c>
      <c r="L939" s="28" t="s">
        <v>57</v>
      </c>
      <c r="M939" s="22" t="s">
        <v>58</v>
      </c>
      <c r="N939" s="22">
        <v>0</v>
      </c>
      <c r="O939" s="22" t="s">
        <v>59</v>
      </c>
      <c r="P939" s="22" t="s">
        <v>78</v>
      </c>
      <c r="Q939" s="23" t="s">
        <v>1784</v>
      </c>
      <c r="R939" s="23" t="s">
        <v>1784</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1797</v>
      </c>
    </row>
    <row r="940" spans="1:70" x14ac:dyDescent="0.25">
      <c r="A940" s="91">
        <v>5449</v>
      </c>
      <c r="B940" s="229" t="s">
        <v>1764</v>
      </c>
      <c r="C940" s="259" t="s">
        <v>1765</v>
      </c>
      <c r="D940" s="229" t="s">
        <v>1798</v>
      </c>
      <c r="E940" s="3" t="s">
        <v>1167</v>
      </c>
      <c r="F940" s="26" t="s">
        <v>102</v>
      </c>
      <c r="G940" s="26" t="s">
        <v>55</v>
      </c>
      <c r="H940" s="26" t="s">
        <v>193</v>
      </c>
      <c r="J940" s="22">
        <v>400</v>
      </c>
      <c r="L940" s="28" t="s">
        <v>57</v>
      </c>
      <c r="M940" s="22" t="s">
        <v>58</v>
      </c>
      <c r="N940" s="22">
        <v>0</v>
      </c>
      <c r="O940" s="22" t="s">
        <v>59</v>
      </c>
      <c r="P940" s="22" t="s">
        <v>78</v>
      </c>
      <c r="R940" s="23" t="s">
        <v>1730</v>
      </c>
      <c r="V940" s="25" t="s">
        <v>642</v>
      </c>
      <c r="Y940" s="25" t="s">
        <v>1799</v>
      </c>
      <c r="Z940" s="83" t="s">
        <v>62</v>
      </c>
      <c r="AA940" s="6">
        <v>21</v>
      </c>
      <c r="AD940" s="5" t="s">
        <v>79</v>
      </c>
      <c r="AE940" s="5" t="s">
        <v>334</v>
      </c>
      <c r="AI940" s="5">
        <v>8</v>
      </c>
      <c r="AJ940" s="5">
        <v>18</v>
      </c>
      <c r="BQ940" s="6" t="s">
        <v>213</v>
      </c>
      <c r="BR940" s="5" t="s">
        <v>1800</v>
      </c>
    </row>
    <row r="941" spans="1:70" x14ac:dyDescent="0.25">
      <c r="A941" s="91">
        <v>5450</v>
      </c>
      <c r="B941" s="229" t="s">
        <v>1794</v>
      </c>
      <c r="C941" s="259" t="s">
        <v>1795</v>
      </c>
      <c r="D941" s="229" t="s">
        <v>1801</v>
      </c>
      <c r="E941" s="3" t="s">
        <v>1167</v>
      </c>
      <c r="F941" s="26" t="s">
        <v>102</v>
      </c>
      <c r="G941" s="26" t="s">
        <v>55</v>
      </c>
      <c r="H941" s="26" t="s">
        <v>1802</v>
      </c>
      <c r="I941" s="26" t="s">
        <v>1803</v>
      </c>
    </row>
    <row r="942" spans="1:70" s="122" customFormat="1" x14ac:dyDescent="0.25">
      <c r="A942" s="91">
        <v>5451</v>
      </c>
      <c r="B942" s="229" t="s">
        <v>1794</v>
      </c>
      <c r="C942" s="259" t="s">
        <v>1795</v>
      </c>
      <c r="D942" s="229" t="s">
        <v>1804</v>
      </c>
      <c r="E942" s="123" t="s">
        <v>1167</v>
      </c>
      <c r="F942" s="179" t="s">
        <v>102</v>
      </c>
      <c r="G942" s="179" t="s">
        <v>55</v>
      </c>
      <c r="H942" s="179" t="s">
        <v>295</v>
      </c>
      <c r="I942" s="179" t="s">
        <v>1803</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5">
      <c r="A943" s="91">
        <v>806</v>
      </c>
      <c r="B943" s="229" t="s">
        <v>819</v>
      </c>
      <c r="C943" s="259" t="s">
        <v>820</v>
      </c>
      <c r="D943" s="229" t="s">
        <v>2814</v>
      </c>
      <c r="E943" s="3" t="s">
        <v>355</v>
      </c>
      <c r="F943" s="26" t="s">
        <v>102</v>
      </c>
      <c r="G943" s="26" t="s">
        <v>55</v>
      </c>
      <c r="H943" s="26" t="s">
        <v>1944</v>
      </c>
      <c r="J943" s="22">
        <v>500</v>
      </c>
      <c r="L943" s="28" t="s">
        <v>57</v>
      </c>
      <c r="M943" s="22" t="s">
        <v>58</v>
      </c>
      <c r="N943" s="22" t="s">
        <v>2815</v>
      </c>
      <c r="O943" s="22" t="s">
        <v>59</v>
      </c>
      <c r="P943" s="22" t="s">
        <v>1114</v>
      </c>
      <c r="R943" s="23" t="s">
        <v>2816</v>
      </c>
      <c r="V943" s="25" t="s">
        <v>61</v>
      </c>
      <c r="Z943" s="83" t="s">
        <v>62</v>
      </c>
      <c r="AA943" s="6">
        <v>6</v>
      </c>
      <c r="AB943" s="6">
        <v>4</v>
      </c>
      <c r="AI943" s="5">
        <v>20</v>
      </c>
      <c r="AJ943" s="5">
        <v>22</v>
      </c>
      <c r="AQ943" s="6">
        <v>56</v>
      </c>
      <c r="AR943" s="6">
        <v>70</v>
      </c>
      <c r="BQ943" s="6" t="s">
        <v>353</v>
      </c>
      <c r="BR943" s="5" t="s">
        <v>822</v>
      </c>
    </row>
    <row r="944" spans="1:70" x14ac:dyDescent="0.25">
      <c r="A944" s="91">
        <v>807</v>
      </c>
      <c r="B944" s="229" t="s">
        <v>819</v>
      </c>
      <c r="C944" s="259" t="s">
        <v>820</v>
      </c>
      <c r="D944" s="229" t="s">
        <v>2817</v>
      </c>
      <c r="E944" s="3" t="s">
        <v>355</v>
      </c>
      <c r="F944" s="26" t="s">
        <v>102</v>
      </c>
      <c r="G944" s="26" t="s">
        <v>75</v>
      </c>
      <c r="H944" s="26" t="s">
        <v>429</v>
      </c>
      <c r="J944" s="22">
        <v>500</v>
      </c>
      <c r="L944" s="28" t="s">
        <v>57</v>
      </c>
      <c r="M944" s="22" t="s">
        <v>58</v>
      </c>
      <c r="N944" s="22" t="s">
        <v>2815</v>
      </c>
      <c r="O944" s="22" t="s">
        <v>59</v>
      </c>
      <c r="P944" s="22" t="s">
        <v>1114</v>
      </c>
      <c r="R944" s="23" t="s">
        <v>2816</v>
      </c>
      <c r="V944" s="25" t="s">
        <v>61</v>
      </c>
      <c r="Z944" s="83" t="s">
        <v>62</v>
      </c>
      <c r="AA944" s="6">
        <v>1</v>
      </c>
      <c r="BQ944" s="6" t="s">
        <v>353</v>
      </c>
      <c r="BR944" s="5" t="s">
        <v>822</v>
      </c>
    </row>
    <row r="945" spans="1:70" x14ac:dyDescent="0.25">
      <c r="A945" s="91">
        <v>808</v>
      </c>
      <c r="B945" s="229" t="s">
        <v>819</v>
      </c>
      <c r="C945" s="259" t="s">
        <v>820</v>
      </c>
      <c r="D945" s="229" t="s">
        <v>2818</v>
      </c>
      <c r="E945" s="3" t="s">
        <v>355</v>
      </c>
      <c r="F945" s="26" t="s">
        <v>102</v>
      </c>
      <c r="G945" s="26" t="s">
        <v>75</v>
      </c>
      <c r="H945" s="26" t="s">
        <v>429</v>
      </c>
      <c r="J945" s="22">
        <v>500</v>
      </c>
      <c r="L945" s="28" t="s">
        <v>57</v>
      </c>
      <c r="M945" s="22" t="s">
        <v>58</v>
      </c>
      <c r="N945" s="22" t="s">
        <v>2815</v>
      </c>
      <c r="O945" s="22" t="s">
        <v>59</v>
      </c>
      <c r="P945" s="22" t="s">
        <v>1114</v>
      </c>
      <c r="R945" s="23" t="s">
        <v>2816</v>
      </c>
      <c r="V945" s="25" t="s">
        <v>61</v>
      </c>
      <c r="Z945" s="83" t="s">
        <v>62</v>
      </c>
      <c r="AA945" s="6">
        <v>1</v>
      </c>
      <c r="BQ945" s="6" t="s">
        <v>353</v>
      </c>
      <c r="BR945" s="5" t="s">
        <v>822</v>
      </c>
    </row>
    <row r="946" spans="1:70" x14ac:dyDescent="0.25">
      <c r="A946" s="91">
        <v>809</v>
      </c>
      <c r="B946" s="229" t="s">
        <v>819</v>
      </c>
      <c r="C946" s="259" t="s">
        <v>820</v>
      </c>
      <c r="D946" s="229" t="s">
        <v>2819</v>
      </c>
      <c r="E946" s="3" t="s">
        <v>355</v>
      </c>
      <c r="F946" s="26" t="s">
        <v>102</v>
      </c>
      <c r="G946" s="26" t="s">
        <v>75</v>
      </c>
      <c r="H946" s="26" t="s">
        <v>429</v>
      </c>
      <c r="J946" s="22">
        <v>500</v>
      </c>
      <c r="L946" s="28" t="s">
        <v>57</v>
      </c>
      <c r="M946" s="22" t="s">
        <v>58</v>
      </c>
      <c r="N946" s="22" t="s">
        <v>2815</v>
      </c>
      <c r="O946" s="22" t="s">
        <v>59</v>
      </c>
      <c r="P946" s="22" t="s">
        <v>1114</v>
      </c>
      <c r="R946" s="23" t="s">
        <v>2816</v>
      </c>
      <c r="V946" s="25" t="s">
        <v>61</v>
      </c>
      <c r="Z946" s="83" t="s">
        <v>62</v>
      </c>
      <c r="AA946" s="6">
        <v>1</v>
      </c>
      <c r="BQ946" s="6" t="s">
        <v>353</v>
      </c>
      <c r="BR946" s="5" t="s">
        <v>822</v>
      </c>
    </row>
    <row r="947" spans="1:70" x14ac:dyDescent="0.25">
      <c r="A947" s="91">
        <v>810</v>
      </c>
      <c r="B947" s="229" t="s">
        <v>819</v>
      </c>
      <c r="C947" s="259" t="s">
        <v>820</v>
      </c>
      <c r="D947" s="229" t="s">
        <v>2820</v>
      </c>
      <c r="E947" s="3" t="s">
        <v>355</v>
      </c>
      <c r="F947" s="26" t="s">
        <v>102</v>
      </c>
      <c r="G947" s="26" t="s">
        <v>75</v>
      </c>
      <c r="H947" s="26" t="s">
        <v>429</v>
      </c>
      <c r="J947" s="22">
        <v>500</v>
      </c>
      <c r="L947" s="28" t="s">
        <v>57</v>
      </c>
      <c r="M947" s="22" t="s">
        <v>58</v>
      </c>
      <c r="N947" s="22" t="s">
        <v>2815</v>
      </c>
      <c r="O947" s="22" t="s">
        <v>59</v>
      </c>
      <c r="P947" s="22" t="s">
        <v>1114</v>
      </c>
      <c r="R947" s="23" t="s">
        <v>2816</v>
      </c>
      <c r="V947" s="25" t="s">
        <v>61</v>
      </c>
      <c r="Z947" s="83" t="s">
        <v>62</v>
      </c>
      <c r="AA947" s="6">
        <v>1</v>
      </c>
      <c r="BQ947" s="6" t="s">
        <v>353</v>
      </c>
      <c r="BR947" s="5" t="s">
        <v>822</v>
      </c>
    </row>
    <row r="948" spans="1:70" x14ac:dyDescent="0.25">
      <c r="A948" s="91">
        <v>811</v>
      </c>
      <c r="B948" s="229" t="s">
        <v>819</v>
      </c>
      <c r="C948" s="259" t="s">
        <v>820</v>
      </c>
      <c r="D948" s="229" t="s">
        <v>2821</v>
      </c>
      <c r="E948" s="3" t="s">
        <v>355</v>
      </c>
      <c r="F948" s="26" t="s">
        <v>102</v>
      </c>
      <c r="G948" s="26" t="s">
        <v>75</v>
      </c>
      <c r="H948" s="26" t="s">
        <v>429</v>
      </c>
      <c r="J948" s="22">
        <v>500</v>
      </c>
      <c r="L948" s="28" t="s">
        <v>57</v>
      </c>
      <c r="M948" s="22" t="s">
        <v>58</v>
      </c>
      <c r="N948" s="22" t="s">
        <v>2815</v>
      </c>
      <c r="O948" s="22" t="s">
        <v>59</v>
      </c>
      <c r="P948" s="22" t="s">
        <v>1114</v>
      </c>
      <c r="R948" s="23" t="s">
        <v>2816</v>
      </c>
      <c r="V948" s="25" t="s">
        <v>61</v>
      </c>
      <c r="Z948" s="83" t="s">
        <v>62</v>
      </c>
      <c r="AA948" s="6">
        <v>1</v>
      </c>
      <c r="BQ948" s="6" t="s">
        <v>353</v>
      </c>
      <c r="BR948" s="5" t="s">
        <v>822</v>
      </c>
    </row>
    <row r="949" spans="1:70" x14ac:dyDescent="0.25">
      <c r="A949" s="91">
        <v>812</v>
      </c>
      <c r="B949" s="229" t="s">
        <v>819</v>
      </c>
      <c r="C949" s="259" t="s">
        <v>820</v>
      </c>
      <c r="D949" s="229" t="s">
        <v>2822</v>
      </c>
      <c r="E949" s="3" t="s">
        <v>355</v>
      </c>
      <c r="F949" s="26" t="s">
        <v>102</v>
      </c>
      <c r="G949" s="26" t="s">
        <v>75</v>
      </c>
      <c r="H949" s="26" t="s">
        <v>429</v>
      </c>
      <c r="J949" s="22">
        <v>500</v>
      </c>
      <c r="L949" s="28" t="s">
        <v>57</v>
      </c>
      <c r="M949" s="22" t="s">
        <v>58</v>
      </c>
      <c r="N949" s="22" t="s">
        <v>2815</v>
      </c>
      <c r="O949" s="22" t="s">
        <v>59</v>
      </c>
      <c r="P949" s="22" t="s">
        <v>1114</v>
      </c>
      <c r="R949" s="23" t="s">
        <v>2816</v>
      </c>
      <c r="V949" s="25" t="s">
        <v>61</v>
      </c>
      <c r="Z949" s="83" t="s">
        <v>62</v>
      </c>
      <c r="AA949" s="6">
        <v>1</v>
      </c>
      <c r="BQ949" s="6" t="s">
        <v>353</v>
      </c>
      <c r="BR949" s="5" t="s">
        <v>822</v>
      </c>
    </row>
    <row r="950" spans="1:70" x14ac:dyDescent="0.25">
      <c r="A950" s="91">
        <v>813</v>
      </c>
      <c r="B950" s="229" t="s">
        <v>819</v>
      </c>
      <c r="C950" s="259" t="s">
        <v>820</v>
      </c>
      <c r="D950" s="229" t="s">
        <v>2823</v>
      </c>
      <c r="E950" s="3" t="s">
        <v>355</v>
      </c>
      <c r="F950" s="26" t="s">
        <v>102</v>
      </c>
      <c r="G950" s="26" t="s">
        <v>55</v>
      </c>
      <c r="H950" s="26" t="s">
        <v>1944</v>
      </c>
      <c r="J950" s="22">
        <v>500</v>
      </c>
      <c r="L950" s="28" t="s">
        <v>57</v>
      </c>
      <c r="M950" s="22" t="s">
        <v>58</v>
      </c>
      <c r="N950" s="22" t="s">
        <v>2815</v>
      </c>
      <c r="O950" s="22" t="s">
        <v>59</v>
      </c>
      <c r="P950" s="22" t="s">
        <v>1114</v>
      </c>
      <c r="R950" s="23" t="s">
        <v>2816</v>
      </c>
      <c r="V950" s="25" t="s">
        <v>61</v>
      </c>
      <c r="Z950" s="83" t="s">
        <v>62</v>
      </c>
      <c r="AA950" s="6">
        <v>12</v>
      </c>
      <c r="AB950" s="6">
        <v>9</v>
      </c>
      <c r="AI950" s="5">
        <v>18</v>
      </c>
      <c r="AJ950" s="5">
        <v>29</v>
      </c>
      <c r="AQ950" s="6">
        <v>50</v>
      </c>
      <c r="AR950" s="6">
        <v>73</v>
      </c>
      <c r="BQ950" s="6" t="s">
        <v>353</v>
      </c>
      <c r="BR950" s="5" t="s">
        <v>822</v>
      </c>
    </row>
    <row r="951" spans="1:70" x14ac:dyDescent="0.25">
      <c r="A951" s="91">
        <v>814</v>
      </c>
      <c r="B951" s="229" t="s">
        <v>819</v>
      </c>
      <c r="C951" s="259" t="s">
        <v>2824</v>
      </c>
      <c r="D951" s="229" t="s">
        <v>2825</v>
      </c>
      <c r="E951" s="3" t="s">
        <v>355</v>
      </c>
      <c r="F951" s="26" t="s">
        <v>102</v>
      </c>
      <c r="G951" s="26" t="s">
        <v>75</v>
      </c>
      <c r="H951" s="26" t="s">
        <v>429</v>
      </c>
      <c r="J951" s="22">
        <v>500</v>
      </c>
      <c r="L951" s="28" t="s">
        <v>57</v>
      </c>
      <c r="M951" s="22" t="s">
        <v>58</v>
      </c>
      <c r="N951" s="22" t="s">
        <v>2815</v>
      </c>
      <c r="O951" s="22" t="s">
        <v>59</v>
      </c>
      <c r="P951" s="22" t="s">
        <v>1114</v>
      </c>
      <c r="R951" s="23" t="s">
        <v>2816</v>
      </c>
      <c r="V951" s="25" t="s">
        <v>61</v>
      </c>
      <c r="Z951" s="83" t="s">
        <v>62</v>
      </c>
      <c r="AA951" s="6">
        <v>1</v>
      </c>
      <c r="BQ951" s="6" t="s">
        <v>353</v>
      </c>
      <c r="BR951" s="5" t="s">
        <v>822</v>
      </c>
    </row>
    <row r="952" spans="1:70" x14ac:dyDescent="0.25">
      <c r="A952" s="91">
        <v>815</v>
      </c>
      <c r="B952" s="229" t="s">
        <v>819</v>
      </c>
      <c r="C952" s="259" t="s">
        <v>2826</v>
      </c>
      <c r="D952" s="229" t="s">
        <v>2827</v>
      </c>
      <c r="E952" s="3" t="s">
        <v>355</v>
      </c>
      <c r="F952" s="26" t="s">
        <v>102</v>
      </c>
      <c r="G952" s="26" t="s">
        <v>75</v>
      </c>
      <c r="H952" s="26" t="s">
        <v>429</v>
      </c>
      <c r="J952" s="22">
        <v>500</v>
      </c>
      <c r="L952" s="28" t="s">
        <v>57</v>
      </c>
      <c r="M952" s="22" t="s">
        <v>58</v>
      </c>
      <c r="N952" s="22" t="s">
        <v>2815</v>
      </c>
      <c r="O952" s="22" t="s">
        <v>59</v>
      </c>
      <c r="P952" s="22" t="s">
        <v>1114</v>
      </c>
      <c r="R952" s="23" t="s">
        <v>2816</v>
      </c>
      <c r="V952" s="25" t="s">
        <v>61</v>
      </c>
      <c r="Z952" s="83" t="s">
        <v>62</v>
      </c>
      <c r="AA952" s="6">
        <v>1</v>
      </c>
      <c r="BQ952" s="6" t="s">
        <v>353</v>
      </c>
      <c r="BR952" s="5" t="s">
        <v>822</v>
      </c>
    </row>
    <row r="953" spans="1:70" x14ac:dyDescent="0.25">
      <c r="A953" s="91">
        <v>816</v>
      </c>
      <c r="B953" s="229" t="s">
        <v>819</v>
      </c>
      <c r="C953" s="259" t="s">
        <v>2828</v>
      </c>
      <c r="D953" s="229" t="s">
        <v>2829</v>
      </c>
      <c r="E953" s="3" t="s">
        <v>355</v>
      </c>
      <c r="F953" s="26" t="s">
        <v>102</v>
      </c>
      <c r="G953" s="26" t="s">
        <v>75</v>
      </c>
      <c r="H953" s="26" t="s">
        <v>429</v>
      </c>
      <c r="J953" s="22">
        <v>500</v>
      </c>
      <c r="L953" s="28" t="s">
        <v>57</v>
      </c>
      <c r="M953" s="22" t="s">
        <v>58</v>
      </c>
      <c r="N953" s="22" t="s">
        <v>2815</v>
      </c>
      <c r="O953" s="22" t="s">
        <v>59</v>
      </c>
      <c r="P953" s="22" t="s">
        <v>1114</v>
      </c>
      <c r="R953" s="23" t="s">
        <v>2816</v>
      </c>
      <c r="V953" s="25" t="s">
        <v>61</v>
      </c>
      <c r="Z953" s="83" t="s">
        <v>62</v>
      </c>
      <c r="AA953" s="6">
        <v>1</v>
      </c>
      <c r="BQ953" s="6" t="s">
        <v>353</v>
      </c>
      <c r="BR953" s="5" t="s">
        <v>822</v>
      </c>
    </row>
    <row r="954" spans="1:70" x14ac:dyDescent="0.25">
      <c r="A954" s="91">
        <v>817</v>
      </c>
      <c r="B954" s="229" t="s">
        <v>819</v>
      </c>
      <c r="C954" s="259" t="s">
        <v>2830</v>
      </c>
      <c r="D954" s="229" t="s">
        <v>2831</v>
      </c>
      <c r="E954" s="3" t="s">
        <v>355</v>
      </c>
      <c r="F954" s="26" t="s">
        <v>102</v>
      </c>
      <c r="G954" s="26" t="s">
        <v>75</v>
      </c>
      <c r="H954" s="26" t="s">
        <v>429</v>
      </c>
      <c r="J954" s="22">
        <v>500</v>
      </c>
      <c r="L954" s="28" t="s">
        <v>57</v>
      </c>
      <c r="M954" s="22" t="s">
        <v>58</v>
      </c>
      <c r="N954" s="22" t="s">
        <v>2815</v>
      </c>
      <c r="O954" s="22" t="s">
        <v>59</v>
      </c>
      <c r="P954" s="22" t="s">
        <v>1114</v>
      </c>
      <c r="R954" s="23" t="s">
        <v>2816</v>
      </c>
      <c r="V954" s="25" t="s">
        <v>61</v>
      </c>
      <c r="Z954" s="83" t="s">
        <v>62</v>
      </c>
      <c r="AA954" s="6">
        <v>1</v>
      </c>
      <c r="BQ954" s="6" t="s">
        <v>353</v>
      </c>
      <c r="BR954" s="5" t="s">
        <v>822</v>
      </c>
    </row>
    <row r="955" spans="1:70" x14ac:dyDescent="0.25">
      <c r="A955" s="91">
        <v>818</v>
      </c>
      <c r="B955" s="229" t="s">
        <v>819</v>
      </c>
      <c r="C955" s="259" t="s">
        <v>2832</v>
      </c>
      <c r="D955" s="229" t="s">
        <v>2833</v>
      </c>
      <c r="E955" s="3" t="s">
        <v>355</v>
      </c>
      <c r="F955" s="26" t="s">
        <v>102</v>
      </c>
      <c r="G955" s="26" t="s">
        <v>75</v>
      </c>
      <c r="H955" s="26" t="s">
        <v>429</v>
      </c>
      <c r="J955" s="22">
        <v>500</v>
      </c>
      <c r="L955" s="28" t="s">
        <v>57</v>
      </c>
      <c r="M955" s="22" t="s">
        <v>58</v>
      </c>
      <c r="N955" s="22" t="s">
        <v>2815</v>
      </c>
      <c r="O955" s="22" t="s">
        <v>59</v>
      </c>
      <c r="P955" s="22" t="s">
        <v>1114</v>
      </c>
      <c r="R955" s="23" t="s">
        <v>2816</v>
      </c>
      <c r="V955" s="25" t="s">
        <v>61</v>
      </c>
      <c r="Z955" s="83" t="s">
        <v>62</v>
      </c>
      <c r="AA955" s="6">
        <v>1</v>
      </c>
      <c r="BQ955" s="6" t="s">
        <v>353</v>
      </c>
      <c r="BR955" s="5" t="s">
        <v>822</v>
      </c>
    </row>
    <row r="956" spans="1:70" x14ac:dyDescent="0.25">
      <c r="A956" s="91">
        <v>819</v>
      </c>
      <c r="B956" s="229" t="s">
        <v>819</v>
      </c>
      <c r="C956" s="259" t="s">
        <v>2834</v>
      </c>
      <c r="D956" s="229" t="s">
        <v>2835</v>
      </c>
      <c r="E956" s="3" t="s">
        <v>355</v>
      </c>
      <c r="F956" s="26" t="s">
        <v>102</v>
      </c>
      <c r="G956" s="26" t="s">
        <v>75</v>
      </c>
      <c r="H956" s="26" t="s">
        <v>429</v>
      </c>
      <c r="J956" s="22">
        <v>500</v>
      </c>
      <c r="L956" s="28" t="s">
        <v>57</v>
      </c>
      <c r="M956" s="22" t="s">
        <v>58</v>
      </c>
      <c r="N956" s="22" t="s">
        <v>2815</v>
      </c>
      <c r="O956" s="22" t="s">
        <v>59</v>
      </c>
      <c r="P956" s="22" t="s">
        <v>1114</v>
      </c>
      <c r="R956" s="23" t="s">
        <v>2816</v>
      </c>
      <c r="V956" s="25" t="s">
        <v>61</v>
      </c>
      <c r="Z956" s="83" t="s">
        <v>62</v>
      </c>
      <c r="AA956" s="6">
        <v>1</v>
      </c>
      <c r="BQ956" s="6" t="s">
        <v>353</v>
      </c>
      <c r="BR956" s="5" t="s">
        <v>822</v>
      </c>
    </row>
    <row r="957" spans="1:70" x14ac:dyDescent="0.25">
      <c r="A957" s="91">
        <v>820</v>
      </c>
      <c r="B957" s="229" t="s">
        <v>819</v>
      </c>
      <c r="C957" s="259" t="s">
        <v>2836</v>
      </c>
      <c r="D957" s="229" t="s">
        <v>2837</v>
      </c>
      <c r="E957" s="3" t="s">
        <v>355</v>
      </c>
      <c r="F957" s="26" t="s">
        <v>102</v>
      </c>
      <c r="G957" s="26" t="s">
        <v>75</v>
      </c>
      <c r="H957" s="26" t="s">
        <v>429</v>
      </c>
      <c r="J957" s="22">
        <v>500</v>
      </c>
      <c r="L957" s="28" t="s">
        <v>57</v>
      </c>
      <c r="M957" s="22" t="s">
        <v>58</v>
      </c>
      <c r="N957" s="22" t="s">
        <v>2815</v>
      </c>
      <c r="O957" s="22" t="s">
        <v>59</v>
      </c>
      <c r="P957" s="22" t="s">
        <v>1114</v>
      </c>
      <c r="R957" s="23" t="s">
        <v>2816</v>
      </c>
      <c r="V957" s="25" t="s">
        <v>61</v>
      </c>
      <c r="Z957" s="83" t="s">
        <v>62</v>
      </c>
      <c r="AA957" s="6">
        <v>1</v>
      </c>
      <c r="BQ957" s="6" t="s">
        <v>353</v>
      </c>
      <c r="BR957" s="5" t="s">
        <v>822</v>
      </c>
    </row>
    <row r="958" spans="1:70" x14ac:dyDescent="0.25">
      <c r="A958" s="91">
        <v>821</v>
      </c>
      <c r="B958" s="229" t="s">
        <v>819</v>
      </c>
      <c r="C958" s="259" t="s">
        <v>2838</v>
      </c>
      <c r="D958" s="229" t="s">
        <v>2839</v>
      </c>
      <c r="E958" s="3" t="s">
        <v>355</v>
      </c>
      <c r="F958" s="26" t="s">
        <v>102</v>
      </c>
      <c r="G958" s="26" t="s">
        <v>75</v>
      </c>
      <c r="H958" s="26" t="s">
        <v>429</v>
      </c>
      <c r="J958" s="22">
        <v>500</v>
      </c>
      <c r="L958" s="28" t="s">
        <v>57</v>
      </c>
      <c r="M958" s="22" t="s">
        <v>58</v>
      </c>
      <c r="N958" s="22" t="s">
        <v>2815</v>
      </c>
      <c r="O958" s="22" t="s">
        <v>59</v>
      </c>
      <c r="P958" s="22" t="s">
        <v>1114</v>
      </c>
      <c r="R958" s="23" t="s">
        <v>2816</v>
      </c>
      <c r="V958" s="25" t="s">
        <v>61</v>
      </c>
      <c r="Z958" s="83" t="s">
        <v>62</v>
      </c>
      <c r="AA958" s="6">
        <v>1</v>
      </c>
      <c r="BQ958" s="6" t="s">
        <v>353</v>
      </c>
      <c r="BR958" s="5" t="s">
        <v>822</v>
      </c>
    </row>
    <row r="959" spans="1:70" x14ac:dyDescent="0.25">
      <c r="A959" s="91">
        <v>822</v>
      </c>
      <c r="B959" s="229" t="s">
        <v>819</v>
      </c>
      <c r="C959" s="259" t="s">
        <v>2840</v>
      </c>
      <c r="D959" s="229" t="s">
        <v>2841</v>
      </c>
      <c r="E959" s="3" t="s">
        <v>355</v>
      </c>
      <c r="F959" s="26" t="s">
        <v>102</v>
      </c>
      <c r="G959" s="26" t="s">
        <v>75</v>
      </c>
      <c r="H959" s="26" t="s">
        <v>429</v>
      </c>
      <c r="J959" s="22">
        <v>500</v>
      </c>
      <c r="L959" s="28" t="s">
        <v>57</v>
      </c>
      <c r="M959" s="22" t="s">
        <v>58</v>
      </c>
      <c r="N959" s="22" t="s">
        <v>2815</v>
      </c>
      <c r="O959" s="22" t="s">
        <v>59</v>
      </c>
      <c r="P959" s="22" t="s">
        <v>1114</v>
      </c>
      <c r="R959" s="23" t="s">
        <v>2816</v>
      </c>
      <c r="V959" s="25" t="s">
        <v>61</v>
      </c>
      <c r="Z959" s="83" t="s">
        <v>62</v>
      </c>
      <c r="AA959" s="6">
        <v>1</v>
      </c>
      <c r="BQ959" s="6" t="s">
        <v>353</v>
      </c>
      <c r="BR959" s="5" t="s">
        <v>822</v>
      </c>
    </row>
    <row r="960" spans="1:70" x14ac:dyDescent="0.25">
      <c r="A960" s="91">
        <v>823</v>
      </c>
      <c r="B960" s="229" t="s">
        <v>819</v>
      </c>
      <c r="C960" s="259" t="s">
        <v>2842</v>
      </c>
      <c r="D960" s="229" t="s">
        <v>2843</v>
      </c>
      <c r="E960" s="3" t="s">
        <v>355</v>
      </c>
      <c r="F960" s="26" t="s">
        <v>102</v>
      </c>
      <c r="G960" s="26" t="s">
        <v>75</v>
      </c>
      <c r="H960" s="26" t="s">
        <v>429</v>
      </c>
      <c r="J960" s="22">
        <v>500</v>
      </c>
      <c r="L960" s="28" t="s">
        <v>57</v>
      </c>
      <c r="M960" s="22" t="s">
        <v>58</v>
      </c>
      <c r="N960" s="22" t="s">
        <v>2815</v>
      </c>
      <c r="O960" s="22" t="s">
        <v>59</v>
      </c>
      <c r="P960" s="22" t="s">
        <v>1114</v>
      </c>
      <c r="R960" s="23" t="s">
        <v>2816</v>
      </c>
      <c r="V960" s="25" t="s">
        <v>61</v>
      </c>
      <c r="Z960" s="83" t="s">
        <v>62</v>
      </c>
      <c r="AA960" s="6">
        <v>1</v>
      </c>
      <c r="BQ960" s="6" t="s">
        <v>353</v>
      </c>
      <c r="BR960" s="5" t="s">
        <v>822</v>
      </c>
    </row>
    <row r="961" spans="1:70" x14ac:dyDescent="0.25">
      <c r="A961" s="91">
        <v>824</v>
      </c>
      <c r="B961" s="229" t="s">
        <v>819</v>
      </c>
      <c r="C961" s="259" t="s">
        <v>2844</v>
      </c>
      <c r="D961" s="229" t="s">
        <v>2845</v>
      </c>
      <c r="E961" s="3" t="s">
        <v>355</v>
      </c>
      <c r="F961" s="26" t="s">
        <v>102</v>
      </c>
      <c r="G961" s="26" t="s">
        <v>75</v>
      </c>
      <c r="H961" s="26" t="s">
        <v>429</v>
      </c>
      <c r="J961" s="22">
        <v>500</v>
      </c>
      <c r="L961" s="28" t="s">
        <v>57</v>
      </c>
      <c r="M961" s="22" t="s">
        <v>58</v>
      </c>
      <c r="N961" s="22" t="s">
        <v>2815</v>
      </c>
      <c r="O961" s="22" t="s">
        <v>59</v>
      </c>
      <c r="P961" s="22" t="s">
        <v>1114</v>
      </c>
      <c r="R961" s="23" t="s">
        <v>2816</v>
      </c>
      <c r="V961" s="25" t="s">
        <v>61</v>
      </c>
      <c r="Z961" s="83" t="s">
        <v>62</v>
      </c>
      <c r="AA961" s="6">
        <v>1</v>
      </c>
      <c r="BQ961" s="6" t="s">
        <v>353</v>
      </c>
      <c r="BR961" s="5" t="s">
        <v>822</v>
      </c>
    </row>
    <row r="962" spans="1:70" x14ac:dyDescent="0.25">
      <c r="A962" s="91">
        <v>825</v>
      </c>
      <c r="B962" s="229" t="s">
        <v>819</v>
      </c>
      <c r="C962" s="259" t="s">
        <v>2846</v>
      </c>
      <c r="D962" s="229" t="s">
        <v>2847</v>
      </c>
      <c r="E962" s="3" t="s">
        <v>355</v>
      </c>
      <c r="F962" s="26" t="s">
        <v>102</v>
      </c>
      <c r="G962" s="26" t="s">
        <v>75</v>
      </c>
      <c r="H962" s="26" t="s">
        <v>429</v>
      </c>
      <c r="J962" s="22">
        <v>500</v>
      </c>
      <c r="L962" s="28" t="s">
        <v>57</v>
      </c>
      <c r="M962" s="22" t="s">
        <v>58</v>
      </c>
      <c r="N962" s="22" t="s">
        <v>2815</v>
      </c>
      <c r="O962" s="22" t="s">
        <v>59</v>
      </c>
      <c r="P962" s="22" t="s">
        <v>1114</v>
      </c>
      <c r="R962" s="23" t="s">
        <v>2816</v>
      </c>
      <c r="V962" s="25" t="s">
        <v>61</v>
      </c>
      <c r="Z962" s="83" t="s">
        <v>62</v>
      </c>
      <c r="AA962" s="6">
        <v>1</v>
      </c>
      <c r="BQ962" s="6" t="s">
        <v>353</v>
      </c>
      <c r="BR962" s="5" t="s">
        <v>822</v>
      </c>
    </row>
    <row r="963" spans="1:70" ht="13.8" x14ac:dyDescent="0.25">
      <c r="A963" s="91">
        <v>826</v>
      </c>
      <c r="B963" s="229" t="s">
        <v>2871</v>
      </c>
      <c r="C963" s="266" t="s">
        <v>2872</v>
      </c>
      <c r="D963" s="229" t="s">
        <v>2875</v>
      </c>
      <c r="E963" s="3" t="s">
        <v>355</v>
      </c>
      <c r="F963" s="26" t="s">
        <v>102</v>
      </c>
      <c r="G963" s="26" t="s">
        <v>55</v>
      </c>
      <c r="H963" s="26" t="s">
        <v>156</v>
      </c>
      <c r="J963" s="22">
        <v>250</v>
      </c>
      <c r="L963" s="28" t="s">
        <v>57</v>
      </c>
      <c r="M963" s="22" t="s">
        <v>58</v>
      </c>
      <c r="N963" s="22">
        <v>0</v>
      </c>
      <c r="O963" s="22" t="s">
        <v>59</v>
      </c>
      <c r="P963" s="22" t="s">
        <v>78</v>
      </c>
      <c r="Q963" s="177" t="s">
        <v>1850</v>
      </c>
      <c r="R963" s="23" t="s">
        <v>2873</v>
      </c>
      <c r="Z963" s="83" t="s">
        <v>62</v>
      </c>
      <c r="AA963" s="6">
        <v>8</v>
      </c>
      <c r="AC963" s="5">
        <v>28</v>
      </c>
      <c r="AD963" s="163" t="s">
        <v>79</v>
      </c>
      <c r="AE963" s="163" t="s">
        <v>334</v>
      </c>
      <c r="AF963" s="163">
        <v>7</v>
      </c>
      <c r="AG963" s="163" t="s">
        <v>79</v>
      </c>
      <c r="AH963" s="163" t="s">
        <v>116</v>
      </c>
      <c r="BQ963" s="6" t="s">
        <v>194</v>
      </c>
      <c r="BR963" s="163" t="s">
        <v>2874</v>
      </c>
    </row>
    <row r="964" spans="1:70" ht="13.8" x14ac:dyDescent="0.25">
      <c r="A964" s="91">
        <v>827</v>
      </c>
      <c r="B964" s="229" t="s">
        <v>2871</v>
      </c>
      <c r="C964" s="266" t="s">
        <v>2872</v>
      </c>
      <c r="D964" s="229" t="s">
        <v>2876</v>
      </c>
      <c r="E964" s="3" t="s">
        <v>355</v>
      </c>
      <c r="F964" s="26" t="s">
        <v>102</v>
      </c>
      <c r="G964" s="26" t="s">
        <v>55</v>
      </c>
      <c r="H964" s="179" t="s">
        <v>156</v>
      </c>
      <c r="J964" s="22">
        <v>1000</v>
      </c>
      <c r="L964" s="28" t="s">
        <v>57</v>
      </c>
      <c r="M964" s="22" t="s">
        <v>58</v>
      </c>
      <c r="N964" s="22">
        <v>0</v>
      </c>
      <c r="O964" s="22" t="s">
        <v>59</v>
      </c>
      <c r="P964" s="22" t="s">
        <v>78</v>
      </c>
      <c r="Q964" s="177" t="s">
        <v>1850</v>
      </c>
      <c r="R964" s="177" t="s">
        <v>2873</v>
      </c>
      <c r="Z964" s="83" t="s">
        <v>62</v>
      </c>
      <c r="AA964" s="6">
        <v>8</v>
      </c>
      <c r="AC964" s="5">
        <v>28</v>
      </c>
      <c r="AD964" s="163" t="s">
        <v>79</v>
      </c>
      <c r="AE964" s="163" t="s">
        <v>334</v>
      </c>
      <c r="AF964" s="163">
        <v>7</v>
      </c>
      <c r="AG964" s="163" t="s">
        <v>79</v>
      </c>
      <c r="AH964" s="163" t="s">
        <v>116</v>
      </c>
      <c r="BQ964" s="164" t="s">
        <v>194</v>
      </c>
      <c r="BR964" s="163" t="s">
        <v>2874</v>
      </c>
    </row>
    <row r="965" spans="1:70" ht="13.8" x14ac:dyDescent="0.25">
      <c r="A965" s="91">
        <v>828</v>
      </c>
      <c r="B965" s="229" t="s">
        <v>2871</v>
      </c>
      <c r="C965" s="266" t="s">
        <v>2872</v>
      </c>
      <c r="D965" s="229" t="s">
        <v>2877</v>
      </c>
      <c r="E965" s="3" t="s">
        <v>101</v>
      </c>
      <c r="F965" s="26" t="s">
        <v>102</v>
      </c>
      <c r="G965" s="26" t="s">
        <v>55</v>
      </c>
      <c r="H965" s="26" t="s">
        <v>299</v>
      </c>
      <c r="J965" s="22">
        <v>3.0000000000000001E-3</v>
      </c>
      <c r="L965" s="28" t="s">
        <v>57</v>
      </c>
      <c r="M965" s="22" t="s">
        <v>58</v>
      </c>
      <c r="N965" s="22">
        <v>1</v>
      </c>
      <c r="O965" s="22" t="s">
        <v>59</v>
      </c>
      <c r="P965" s="22" t="s">
        <v>78</v>
      </c>
      <c r="Q965" s="177" t="s">
        <v>1850</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2874</v>
      </c>
    </row>
    <row r="966" spans="1:70" ht="13.8" x14ac:dyDescent="0.25">
      <c r="A966" s="91">
        <v>829</v>
      </c>
      <c r="B966" s="229" t="s">
        <v>2871</v>
      </c>
      <c r="C966" s="266" t="s">
        <v>2872</v>
      </c>
      <c r="D966" s="229" t="s">
        <v>2878</v>
      </c>
      <c r="E966" s="3" t="s">
        <v>101</v>
      </c>
      <c r="F966" s="26" t="s">
        <v>102</v>
      </c>
      <c r="G966" s="26" t="s">
        <v>55</v>
      </c>
      <c r="H966" s="179" t="s">
        <v>299</v>
      </c>
      <c r="J966" s="176">
        <v>3.0000000000000001E-3</v>
      </c>
      <c r="L966" s="28" t="s">
        <v>57</v>
      </c>
      <c r="M966" s="22" t="s">
        <v>58</v>
      </c>
      <c r="N966" s="22">
        <v>1</v>
      </c>
      <c r="O966" s="22" t="s">
        <v>59</v>
      </c>
      <c r="P966" s="22" t="s">
        <v>78</v>
      </c>
      <c r="Q966" s="177" t="s">
        <v>1850</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2874</v>
      </c>
    </row>
    <row r="967" spans="1:70" ht="13.8" x14ac:dyDescent="0.25">
      <c r="A967" s="91">
        <v>830</v>
      </c>
      <c r="B967" s="229" t="s">
        <v>2880</v>
      </c>
      <c r="C967" s="266" t="s">
        <v>2881</v>
      </c>
      <c r="D967" s="229" t="s">
        <v>2882</v>
      </c>
      <c r="E967" s="3" t="s">
        <v>355</v>
      </c>
      <c r="F967" s="26" t="s">
        <v>54</v>
      </c>
      <c r="G967" s="26" t="s">
        <v>55</v>
      </c>
      <c r="H967" s="26" t="s">
        <v>237</v>
      </c>
      <c r="J967" s="22">
        <v>1500</v>
      </c>
      <c r="L967" s="28" t="s">
        <v>57</v>
      </c>
      <c r="M967" s="22" t="s">
        <v>58</v>
      </c>
      <c r="N967" s="22">
        <v>0</v>
      </c>
      <c r="O967" s="22" t="s">
        <v>59</v>
      </c>
      <c r="P967" s="22" t="s">
        <v>78</v>
      </c>
      <c r="Q967" s="177" t="s">
        <v>1850</v>
      </c>
      <c r="R967" s="23" t="s">
        <v>2883</v>
      </c>
      <c r="V967" s="25" t="s">
        <v>2884</v>
      </c>
      <c r="W967" s="65">
        <v>1</v>
      </c>
      <c r="Y967" s="25" t="s">
        <v>2885</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2886</v>
      </c>
      <c r="BR967" s="5" t="s">
        <v>2887</v>
      </c>
    </row>
    <row r="968" spans="1:70" ht="13.8" x14ac:dyDescent="0.25">
      <c r="A968" s="91">
        <v>831</v>
      </c>
      <c r="B968" s="229" t="s">
        <v>2888</v>
      </c>
      <c r="C968" s="266" t="s">
        <v>2889</v>
      </c>
      <c r="D968" s="229" t="s">
        <v>2891</v>
      </c>
      <c r="E968" s="3" t="s">
        <v>355</v>
      </c>
      <c r="F968" s="26" t="s">
        <v>102</v>
      </c>
      <c r="G968" s="26" t="s">
        <v>55</v>
      </c>
      <c r="H968" s="26" t="s">
        <v>156</v>
      </c>
      <c r="J968" s="22">
        <v>500</v>
      </c>
      <c r="L968" s="28" t="s">
        <v>57</v>
      </c>
      <c r="M968" s="22" t="s">
        <v>58</v>
      </c>
      <c r="N968" s="22">
        <v>0</v>
      </c>
      <c r="O968" s="22" t="s">
        <v>59</v>
      </c>
      <c r="P968" s="22" t="s">
        <v>78</v>
      </c>
      <c r="Q968" s="177" t="s">
        <v>1850</v>
      </c>
      <c r="R968" s="23" t="s">
        <v>2890</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2886</v>
      </c>
    </row>
    <row r="969" spans="1:70" s="122" customFormat="1" ht="13.8" x14ac:dyDescent="0.25">
      <c r="A969" s="91">
        <v>832</v>
      </c>
      <c r="B969" s="229" t="s">
        <v>2888</v>
      </c>
      <c r="C969" s="266" t="s">
        <v>2889</v>
      </c>
      <c r="D969" s="229" t="s">
        <v>2891</v>
      </c>
      <c r="E969" s="123" t="s">
        <v>355</v>
      </c>
      <c r="F969" s="179" t="s">
        <v>70</v>
      </c>
      <c r="G969" s="179" t="s">
        <v>55</v>
      </c>
      <c r="H969" s="179" t="s">
        <v>156</v>
      </c>
      <c r="I969" s="179"/>
      <c r="J969" s="176">
        <v>500</v>
      </c>
      <c r="K969" s="180"/>
      <c r="L969" s="180" t="s">
        <v>57</v>
      </c>
      <c r="M969" s="176" t="s">
        <v>58</v>
      </c>
      <c r="N969" s="176">
        <v>0</v>
      </c>
      <c r="O969" s="176" t="s">
        <v>59</v>
      </c>
      <c r="P969" s="176" t="s">
        <v>78</v>
      </c>
      <c r="Q969" s="177" t="s">
        <v>1850</v>
      </c>
      <c r="R969" s="177" t="s">
        <v>2890</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2886</v>
      </c>
      <c r="BR969" s="163"/>
    </row>
    <row r="970" spans="1:70" ht="13.8" x14ac:dyDescent="0.25">
      <c r="A970" s="91">
        <v>833</v>
      </c>
      <c r="B970" s="229" t="s">
        <v>2888</v>
      </c>
      <c r="C970" s="266" t="s">
        <v>2889</v>
      </c>
      <c r="D970" s="229" t="s">
        <v>2892</v>
      </c>
      <c r="E970" s="123" t="s">
        <v>355</v>
      </c>
      <c r="F970" s="179" t="s">
        <v>102</v>
      </c>
      <c r="G970" s="179" t="s">
        <v>55</v>
      </c>
      <c r="H970" s="179" t="s">
        <v>156</v>
      </c>
      <c r="I970" s="179"/>
      <c r="J970" s="176">
        <v>500</v>
      </c>
      <c r="K970" s="180"/>
      <c r="L970" s="180" t="s">
        <v>57</v>
      </c>
      <c r="M970" s="176" t="s">
        <v>58</v>
      </c>
      <c r="N970" s="176">
        <v>0</v>
      </c>
      <c r="O970" s="176" t="s">
        <v>59</v>
      </c>
      <c r="P970" s="176" t="s">
        <v>78</v>
      </c>
      <c r="Q970" s="177" t="s">
        <v>1850</v>
      </c>
      <c r="R970" s="177" t="s">
        <v>2890</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2886</v>
      </c>
    </row>
    <row r="971" spans="1:70" ht="13.8" x14ac:dyDescent="0.25">
      <c r="A971" s="91">
        <v>834</v>
      </c>
      <c r="B971" s="229" t="s">
        <v>2888</v>
      </c>
      <c r="C971" s="266" t="s">
        <v>2889</v>
      </c>
      <c r="D971" s="229" t="s">
        <v>2892</v>
      </c>
      <c r="E971" s="123" t="s">
        <v>355</v>
      </c>
      <c r="F971" s="179" t="s">
        <v>70</v>
      </c>
      <c r="G971" s="179" t="s">
        <v>55</v>
      </c>
      <c r="H971" s="179" t="s">
        <v>156</v>
      </c>
      <c r="I971" s="179"/>
      <c r="J971" s="176">
        <v>500</v>
      </c>
      <c r="K971" s="180"/>
      <c r="L971" s="180" t="s">
        <v>57</v>
      </c>
      <c r="M971" s="176" t="s">
        <v>58</v>
      </c>
      <c r="N971" s="176">
        <v>0</v>
      </c>
      <c r="O971" s="176" t="s">
        <v>59</v>
      </c>
      <c r="P971" s="176" t="s">
        <v>78</v>
      </c>
      <c r="Q971" s="177" t="s">
        <v>1850</v>
      </c>
      <c r="R971" s="177" t="s">
        <v>2890</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2886</v>
      </c>
    </row>
    <row r="972" spans="1:70" ht="13.8" x14ac:dyDescent="0.25">
      <c r="A972" s="91">
        <v>835</v>
      </c>
      <c r="B972" s="229" t="s">
        <v>2894</v>
      </c>
      <c r="C972" s="266" t="s">
        <v>2893</v>
      </c>
      <c r="D972" s="229" t="s">
        <v>2882</v>
      </c>
      <c r="E972" s="3" t="s">
        <v>355</v>
      </c>
      <c r="F972" s="26" t="s">
        <v>102</v>
      </c>
      <c r="G972" s="26" t="s">
        <v>55</v>
      </c>
      <c r="H972" s="26" t="s">
        <v>56</v>
      </c>
      <c r="J972" s="22">
        <v>500</v>
      </c>
      <c r="L972" s="180" t="s">
        <v>57</v>
      </c>
      <c r="M972" s="176" t="s">
        <v>58</v>
      </c>
      <c r="N972" s="176">
        <v>0</v>
      </c>
      <c r="O972" s="176" t="s">
        <v>59</v>
      </c>
      <c r="P972" s="176" t="s">
        <v>78</v>
      </c>
      <c r="Q972" s="177" t="s">
        <v>1850</v>
      </c>
      <c r="R972" s="23" t="s">
        <v>2895</v>
      </c>
      <c r="V972" s="165" t="s">
        <v>2884</v>
      </c>
      <c r="W972" s="65">
        <v>2</v>
      </c>
      <c r="X972" s="106" t="s">
        <v>415</v>
      </c>
      <c r="Y972" s="25" t="s">
        <v>516</v>
      </c>
      <c r="Z972" s="83" t="s">
        <v>62</v>
      </c>
      <c r="AA972" s="6">
        <v>6</v>
      </c>
      <c r="AB972" s="6">
        <v>3</v>
      </c>
      <c r="AD972" s="163" t="s">
        <v>79</v>
      </c>
      <c r="AI972" s="5">
        <v>20</v>
      </c>
      <c r="AJ972" s="5">
        <v>30</v>
      </c>
      <c r="BQ972" s="6" t="s">
        <v>2886</v>
      </c>
    </row>
    <row r="973" spans="1:70" ht="13.8" x14ac:dyDescent="0.25">
      <c r="A973" s="91">
        <v>836</v>
      </c>
      <c r="B973" s="229" t="s">
        <v>2897</v>
      </c>
      <c r="C973" s="266" t="s">
        <v>2898</v>
      </c>
      <c r="D973" s="229" t="s">
        <v>2882</v>
      </c>
      <c r="E973" s="3" t="s">
        <v>355</v>
      </c>
      <c r="F973" s="26" t="s">
        <v>102</v>
      </c>
      <c r="G973" s="26" t="s">
        <v>55</v>
      </c>
      <c r="H973" s="179" t="s">
        <v>56</v>
      </c>
      <c r="I973" s="179"/>
      <c r="J973" s="176">
        <v>500</v>
      </c>
      <c r="K973" s="180"/>
      <c r="L973" s="180" t="s">
        <v>57</v>
      </c>
      <c r="M973" s="176" t="s">
        <v>58</v>
      </c>
      <c r="N973" s="176" t="s">
        <v>2899</v>
      </c>
      <c r="O973" s="176" t="s">
        <v>59</v>
      </c>
      <c r="P973" s="176" t="s">
        <v>78</v>
      </c>
      <c r="Q973" s="177" t="s">
        <v>1850</v>
      </c>
      <c r="R973" s="177" t="s">
        <v>2896</v>
      </c>
      <c r="V973" s="25" t="s">
        <v>435</v>
      </c>
      <c r="Y973" s="25" t="s">
        <v>2900</v>
      </c>
      <c r="Z973" s="83" t="s">
        <v>62</v>
      </c>
      <c r="AA973" s="6">
        <v>10</v>
      </c>
      <c r="AB973" s="6">
        <v>5</v>
      </c>
      <c r="AD973" s="5" t="s">
        <v>79</v>
      </c>
      <c r="AI973" s="5">
        <v>21</v>
      </c>
      <c r="AJ973" s="5">
        <v>30</v>
      </c>
      <c r="BQ973" s="6" t="s">
        <v>1824</v>
      </c>
    </row>
    <row r="974" spans="1:70" ht="13.8" x14ac:dyDescent="0.25">
      <c r="A974" s="91">
        <v>837</v>
      </c>
      <c r="B974" s="229" t="s">
        <v>2901</v>
      </c>
      <c r="C974" s="266" t="s">
        <v>2902</v>
      </c>
      <c r="D974" s="229" t="s">
        <v>2905</v>
      </c>
      <c r="E974" s="3" t="s">
        <v>355</v>
      </c>
      <c r="F974" s="26" t="s">
        <v>54</v>
      </c>
      <c r="G974" s="26" t="s">
        <v>55</v>
      </c>
      <c r="H974" s="26" t="s">
        <v>299</v>
      </c>
      <c r="J974" s="176">
        <v>500</v>
      </c>
      <c r="K974" s="180"/>
      <c r="L974" s="180" t="s">
        <v>57</v>
      </c>
      <c r="M974" s="22" t="s">
        <v>58</v>
      </c>
      <c r="N974" s="22">
        <v>0</v>
      </c>
      <c r="O974" s="176" t="s">
        <v>59</v>
      </c>
      <c r="P974" s="176" t="s">
        <v>78</v>
      </c>
      <c r="Q974" s="177" t="s">
        <v>1850</v>
      </c>
      <c r="Z974" s="83" t="s">
        <v>62</v>
      </c>
      <c r="AA974" s="6">
        <v>10</v>
      </c>
      <c r="BQ974" s="6" t="s">
        <v>194</v>
      </c>
    </row>
    <row r="975" spans="1:70" ht="13.8" x14ac:dyDescent="0.25">
      <c r="A975" s="91">
        <v>838</v>
      </c>
      <c r="B975" s="229" t="s">
        <v>2901</v>
      </c>
      <c r="C975" s="266" t="s">
        <v>2902</v>
      </c>
      <c r="D975" s="229" t="s">
        <v>2903</v>
      </c>
      <c r="E975" s="3" t="s">
        <v>355</v>
      </c>
      <c r="F975" s="26" t="s">
        <v>54</v>
      </c>
      <c r="G975" s="26" t="s">
        <v>55</v>
      </c>
      <c r="H975" s="26" t="s">
        <v>2904</v>
      </c>
      <c r="J975" s="176">
        <v>500</v>
      </c>
      <c r="K975" s="180"/>
      <c r="L975" s="180" t="s">
        <v>57</v>
      </c>
      <c r="M975" s="22" t="s">
        <v>77</v>
      </c>
      <c r="N975" s="22">
        <v>0</v>
      </c>
      <c r="O975" s="176" t="s">
        <v>59</v>
      </c>
      <c r="P975" s="176" t="s">
        <v>78</v>
      </c>
      <c r="Q975" s="177" t="s">
        <v>1820</v>
      </c>
      <c r="S975" s="24">
        <v>60</v>
      </c>
      <c r="Z975" s="83" t="s">
        <v>62</v>
      </c>
      <c r="AA975" s="6">
        <v>6</v>
      </c>
      <c r="BQ975" s="6" t="s">
        <v>194</v>
      </c>
    </row>
    <row r="976" spans="1:70" ht="13.8" x14ac:dyDescent="0.25">
      <c r="A976" s="91">
        <v>839</v>
      </c>
      <c r="B976" s="229" t="s">
        <v>2906</v>
      </c>
      <c r="C976" s="266" t="s">
        <v>2907</v>
      </c>
      <c r="D976" s="229" t="s">
        <v>2920</v>
      </c>
      <c r="E976" s="3" t="s">
        <v>355</v>
      </c>
      <c r="F976" s="26" t="s">
        <v>54</v>
      </c>
      <c r="G976" s="26" t="s">
        <v>55</v>
      </c>
      <c r="H976" s="26" t="s">
        <v>323</v>
      </c>
      <c r="J976" s="22">
        <v>250</v>
      </c>
      <c r="L976" s="28" t="s">
        <v>57</v>
      </c>
      <c r="M976" s="22" t="s">
        <v>58</v>
      </c>
      <c r="N976" s="22">
        <v>0</v>
      </c>
      <c r="O976" s="22" t="s">
        <v>59</v>
      </c>
      <c r="P976" s="22" t="s">
        <v>78</v>
      </c>
      <c r="Q976" s="177" t="s">
        <v>1850</v>
      </c>
      <c r="R976" s="23" t="s">
        <v>2909</v>
      </c>
      <c r="T976" s="23">
        <v>100</v>
      </c>
      <c r="V976" s="25" t="s">
        <v>61</v>
      </c>
      <c r="W976" s="65">
        <v>12</v>
      </c>
      <c r="X976" s="106" t="s">
        <v>202</v>
      </c>
      <c r="Z976" s="83" t="s">
        <v>62</v>
      </c>
      <c r="AA976" s="6">
        <v>10</v>
      </c>
      <c r="AB976" s="6">
        <v>0</v>
      </c>
      <c r="AD976" s="5" t="s">
        <v>79</v>
      </c>
      <c r="AI976" s="5">
        <v>21</v>
      </c>
      <c r="AJ976" s="5">
        <v>40</v>
      </c>
      <c r="BQ976" s="6" t="s">
        <v>213</v>
      </c>
      <c r="BR976" s="5" t="s">
        <v>2913</v>
      </c>
    </row>
    <row r="977" spans="1:71" ht="13.8" x14ac:dyDescent="0.25">
      <c r="A977" s="91">
        <v>840</v>
      </c>
      <c r="B977" s="229" t="s">
        <v>2906</v>
      </c>
      <c r="C977" s="266" t="s">
        <v>2907</v>
      </c>
      <c r="D977" s="229" t="s">
        <v>2921</v>
      </c>
      <c r="E977" s="123" t="s">
        <v>355</v>
      </c>
      <c r="F977" s="179" t="s">
        <v>54</v>
      </c>
      <c r="G977" s="179" t="s">
        <v>55</v>
      </c>
      <c r="H977" s="179" t="s">
        <v>323</v>
      </c>
      <c r="I977" s="179"/>
      <c r="J977" s="176">
        <v>250</v>
      </c>
      <c r="K977" s="180"/>
      <c r="L977" s="180" t="s">
        <v>57</v>
      </c>
      <c r="M977" s="176" t="s">
        <v>58</v>
      </c>
      <c r="N977" s="176">
        <v>0</v>
      </c>
      <c r="O977" s="176" t="s">
        <v>59</v>
      </c>
      <c r="P977" s="176" t="s">
        <v>78</v>
      </c>
      <c r="Q977" s="177" t="s">
        <v>1850</v>
      </c>
      <c r="R977" s="23" t="s">
        <v>2908</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2913</v>
      </c>
    </row>
    <row r="978" spans="1:71" ht="13.8" x14ac:dyDescent="0.25">
      <c r="A978" s="91">
        <v>841</v>
      </c>
      <c r="B978" s="229" t="s">
        <v>2906</v>
      </c>
      <c r="C978" s="266" t="s">
        <v>2907</v>
      </c>
      <c r="D978" s="229" t="s">
        <v>2922</v>
      </c>
      <c r="E978" s="123" t="s">
        <v>355</v>
      </c>
      <c r="F978" s="179" t="s">
        <v>54</v>
      </c>
      <c r="G978" s="179" t="s">
        <v>55</v>
      </c>
      <c r="H978" s="179" t="s">
        <v>323</v>
      </c>
      <c r="I978" s="179"/>
      <c r="J978" s="176">
        <v>250</v>
      </c>
      <c r="K978" s="180"/>
      <c r="L978" s="180" t="s">
        <v>57</v>
      </c>
      <c r="M978" s="176" t="s">
        <v>58</v>
      </c>
      <c r="N978" s="176">
        <v>0</v>
      </c>
      <c r="O978" s="176" t="s">
        <v>59</v>
      </c>
      <c r="P978" s="176" t="s">
        <v>78</v>
      </c>
      <c r="Q978" s="177" t="s">
        <v>1850</v>
      </c>
      <c r="R978" s="23" t="s">
        <v>2910</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2913</v>
      </c>
    </row>
    <row r="979" spans="1:71" ht="13.8" x14ac:dyDescent="0.25">
      <c r="A979" s="91">
        <v>842</v>
      </c>
      <c r="B979" s="229" t="s">
        <v>2906</v>
      </c>
      <c r="C979" s="266" t="s">
        <v>2907</v>
      </c>
      <c r="D979" s="229" t="s">
        <v>2923</v>
      </c>
      <c r="E979" s="123" t="s">
        <v>355</v>
      </c>
      <c r="F979" s="179" t="s">
        <v>54</v>
      </c>
      <c r="G979" s="179" t="s">
        <v>55</v>
      </c>
      <c r="H979" s="179" t="s">
        <v>323</v>
      </c>
      <c r="I979" s="179"/>
      <c r="J979" s="176">
        <v>250</v>
      </c>
      <c r="K979" s="180"/>
      <c r="L979" s="180" t="s">
        <v>57</v>
      </c>
      <c r="M979" s="176" t="s">
        <v>58</v>
      </c>
      <c r="N979" s="176">
        <v>0</v>
      </c>
      <c r="O979" s="176" t="s">
        <v>59</v>
      </c>
      <c r="P979" s="176" t="s">
        <v>78</v>
      </c>
      <c r="Q979" s="177" t="s">
        <v>1850</v>
      </c>
      <c r="R979" s="23" t="s">
        <v>2911</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2913</v>
      </c>
    </row>
    <row r="980" spans="1:71" ht="13.8" x14ac:dyDescent="0.25">
      <c r="A980" s="91">
        <v>843</v>
      </c>
      <c r="B980" s="229" t="s">
        <v>2906</v>
      </c>
      <c r="C980" s="266" t="s">
        <v>2907</v>
      </c>
      <c r="D980" s="229" t="s">
        <v>2924</v>
      </c>
      <c r="E980" s="123" t="s">
        <v>355</v>
      </c>
      <c r="F980" s="179" t="s">
        <v>54</v>
      </c>
      <c r="G980" s="179" t="s">
        <v>55</v>
      </c>
      <c r="H980" s="179" t="s">
        <v>323</v>
      </c>
      <c r="I980" s="179"/>
      <c r="J980" s="176">
        <v>250</v>
      </c>
      <c r="K980" s="180"/>
      <c r="L980" s="180" t="s">
        <v>57</v>
      </c>
      <c r="M980" s="176" t="s">
        <v>58</v>
      </c>
      <c r="N980" s="176">
        <v>0</v>
      </c>
      <c r="O980" s="176" t="s">
        <v>59</v>
      </c>
      <c r="P980" s="176" t="s">
        <v>78</v>
      </c>
      <c r="Q980" s="177" t="s">
        <v>1850</v>
      </c>
      <c r="R980" s="23" t="s">
        <v>2912</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2913</v>
      </c>
    </row>
    <row r="981" spans="1:71" ht="13.8" x14ac:dyDescent="0.25">
      <c r="A981" s="91">
        <v>844</v>
      </c>
      <c r="B981" s="229" t="s">
        <v>2914</v>
      </c>
      <c r="C981" s="266" t="s">
        <v>2915</v>
      </c>
      <c r="D981" s="229" t="s">
        <v>2919</v>
      </c>
      <c r="E981" s="3" t="s">
        <v>355</v>
      </c>
      <c r="F981" s="26" t="s">
        <v>102</v>
      </c>
      <c r="G981" s="26" t="s">
        <v>55</v>
      </c>
      <c r="H981" s="26" t="s">
        <v>156</v>
      </c>
      <c r="J981" s="22">
        <v>500</v>
      </c>
      <c r="L981" s="28" t="s">
        <v>57</v>
      </c>
      <c r="M981" s="22" t="s">
        <v>58</v>
      </c>
      <c r="N981" s="22" t="s">
        <v>2916</v>
      </c>
      <c r="O981" s="22" t="s">
        <v>59</v>
      </c>
      <c r="P981" s="22" t="s">
        <v>2917</v>
      </c>
      <c r="Q981" s="177" t="s">
        <v>1850</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2918</v>
      </c>
    </row>
    <row r="982" spans="1:71" ht="13.8" x14ac:dyDescent="0.25">
      <c r="A982" s="91">
        <v>845</v>
      </c>
      <c r="B982" s="229" t="s">
        <v>2981</v>
      </c>
      <c r="C982" s="266" t="s">
        <v>2982</v>
      </c>
      <c r="D982" s="229" t="s">
        <v>2983</v>
      </c>
      <c r="E982" s="3" t="s">
        <v>2030</v>
      </c>
      <c r="F982" s="26" t="s">
        <v>102</v>
      </c>
      <c r="G982" s="26" t="s">
        <v>55</v>
      </c>
      <c r="H982" s="26" t="s">
        <v>56</v>
      </c>
      <c r="J982" s="22">
        <v>0.8</v>
      </c>
      <c r="L982" s="28" t="s">
        <v>57</v>
      </c>
      <c r="M982" s="22" t="s">
        <v>58</v>
      </c>
      <c r="N982" s="22">
        <v>0</v>
      </c>
      <c r="O982" s="22" t="s">
        <v>59</v>
      </c>
      <c r="P982" s="22" t="s">
        <v>78</v>
      </c>
      <c r="R982" s="23" t="s">
        <v>2151</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2984</v>
      </c>
    </row>
    <row r="983" spans="1:71" ht="13.8" x14ac:dyDescent="0.25">
      <c r="A983" s="91">
        <v>846</v>
      </c>
      <c r="B983" s="229" t="s">
        <v>2987</v>
      </c>
      <c r="C983" s="270" t="s">
        <v>2988</v>
      </c>
      <c r="D983" s="229" t="s">
        <v>1956</v>
      </c>
      <c r="E983" s="123" t="s">
        <v>338</v>
      </c>
      <c r="F983" s="179" t="s">
        <v>54</v>
      </c>
      <c r="G983" s="179" t="s">
        <v>75</v>
      </c>
      <c r="H983" s="179" t="s">
        <v>65</v>
      </c>
      <c r="I983" s="179" t="s">
        <v>2159</v>
      </c>
      <c r="J983" s="176">
        <v>50</v>
      </c>
      <c r="K983" s="180"/>
      <c r="L983" s="180" t="s">
        <v>211</v>
      </c>
      <c r="M983" s="176" t="s">
        <v>77</v>
      </c>
      <c r="N983" s="176">
        <v>0</v>
      </c>
      <c r="O983" s="176" t="s">
        <v>59</v>
      </c>
      <c r="P983" s="176" t="s">
        <v>78</v>
      </c>
      <c r="Q983" s="177"/>
      <c r="R983" s="177"/>
      <c r="S983" s="178">
        <v>5</v>
      </c>
      <c r="T983" s="177"/>
      <c r="U983" s="177"/>
      <c r="V983" s="165" t="s">
        <v>61</v>
      </c>
      <c r="W983" s="166" t="s">
        <v>1953</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2160</v>
      </c>
      <c r="BS983" s="122"/>
    </row>
    <row r="984" spans="1:71" ht="13.8" x14ac:dyDescent="0.25">
      <c r="A984" s="91">
        <v>847</v>
      </c>
      <c r="B984" s="229" t="s">
        <v>2987</v>
      </c>
      <c r="C984" s="270" t="s">
        <v>2988</v>
      </c>
      <c r="D984" s="229" t="s">
        <v>2157</v>
      </c>
      <c r="E984" s="123" t="s">
        <v>338</v>
      </c>
      <c r="F984" s="179" t="s">
        <v>54</v>
      </c>
      <c r="G984" s="179" t="s">
        <v>75</v>
      </c>
      <c r="H984" s="179" t="s">
        <v>65</v>
      </c>
      <c r="I984" s="179" t="s">
        <v>2159</v>
      </c>
      <c r="J984" s="176">
        <v>50</v>
      </c>
      <c r="K984" s="180"/>
      <c r="L984" s="180" t="s">
        <v>211</v>
      </c>
      <c r="M984" s="176" t="s">
        <v>77</v>
      </c>
      <c r="N984" s="176">
        <v>1.5</v>
      </c>
      <c r="O984" s="176" t="s">
        <v>59</v>
      </c>
      <c r="P984" s="176" t="s">
        <v>78</v>
      </c>
      <c r="Q984" s="177"/>
      <c r="R984" s="177"/>
      <c r="S984" s="178">
        <v>5</v>
      </c>
      <c r="T984" s="177"/>
      <c r="U984" s="177"/>
      <c r="V984" s="165" t="s">
        <v>61</v>
      </c>
      <c r="W984" s="166" t="s">
        <v>1953</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2160</v>
      </c>
      <c r="BS984" s="122"/>
    </row>
    <row r="985" spans="1:71" ht="13.8" x14ac:dyDescent="0.25">
      <c r="A985" s="91">
        <v>848</v>
      </c>
      <c r="B985" s="229" t="s">
        <v>2987</v>
      </c>
      <c r="C985" s="270" t="s">
        <v>2988</v>
      </c>
      <c r="D985" s="229" t="s">
        <v>2158</v>
      </c>
      <c r="E985" s="123" t="s">
        <v>338</v>
      </c>
      <c r="F985" s="179" t="s">
        <v>54</v>
      </c>
      <c r="G985" s="179" t="s">
        <v>75</v>
      </c>
      <c r="H985" s="179" t="s">
        <v>65</v>
      </c>
      <c r="I985" s="179" t="s">
        <v>2159</v>
      </c>
      <c r="J985" s="176">
        <v>50</v>
      </c>
      <c r="K985" s="180"/>
      <c r="L985" s="180" t="s">
        <v>211</v>
      </c>
      <c r="M985" s="176" t="s">
        <v>77</v>
      </c>
      <c r="N985" s="176">
        <v>145.5</v>
      </c>
      <c r="O985" s="176" t="s">
        <v>59</v>
      </c>
      <c r="P985" s="176" t="s">
        <v>78</v>
      </c>
      <c r="Q985" s="177"/>
      <c r="R985" s="177"/>
      <c r="S985" s="178">
        <v>5</v>
      </c>
      <c r="T985" s="177"/>
      <c r="U985" s="177"/>
      <c r="V985" s="165" t="s">
        <v>61</v>
      </c>
      <c r="W985" s="166" t="s">
        <v>1953</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2160</v>
      </c>
      <c r="BS985" s="122"/>
    </row>
    <row r="986" spans="1:71" ht="13.8" x14ac:dyDescent="0.25">
      <c r="A986" s="91">
        <v>194</v>
      </c>
      <c r="B986" s="229" t="s">
        <v>2990</v>
      </c>
      <c r="C986" s="266" t="s">
        <v>2991</v>
      </c>
      <c r="D986" s="229" t="s">
        <v>2992</v>
      </c>
      <c r="E986" s="3" t="s">
        <v>101</v>
      </c>
      <c r="F986" s="26" t="s">
        <v>102</v>
      </c>
      <c r="G986" s="26" t="s">
        <v>55</v>
      </c>
      <c r="H986" s="26" t="s">
        <v>56</v>
      </c>
      <c r="J986" s="22">
        <v>1</v>
      </c>
      <c r="L986" s="28" t="s">
        <v>57</v>
      </c>
      <c r="M986" s="22" t="s">
        <v>77</v>
      </c>
      <c r="N986" s="22">
        <v>0</v>
      </c>
      <c r="O986" s="22" t="s">
        <v>59</v>
      </c>
      <c r="P986" s="22" t="s">
        <v>78</v>
      </c>
      <c r="S986" s="24">
        <v>2</v>
      </c>
      <c r="V986" s="25" t="s">
        <v>61</v>
      </c>
      <c r="W986" s="65" t="s">
        <v>1953</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3002</v>
      </c>
    </row>
    <row r="987" spans="1:71" ht="13.8" x14ac:dyDescent="0.25">
      <c r="A987" s="91">
        <v>195</v>
      </c>
      <c r="B987" s="229" t="s">
        <v>2990</v>
      </c>
      <c r="C987" s="266" t="s">
        <v>2991</v>
      </c>
      <c r="D987" s="229" t="s">
        <v>2993</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1953</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3003</v>
      </c>
    </row>
    <row r="988" spans="1:71" ht="13.8" x14ac:dyDescent="0.25">
      <c r="A988" s="91">
        <v>196</v>
      </c>
      <c r="B988" s="229" t="s">
        <v>2990</v>
      </c>
      <c r="C988" s="266" t="s">
        <v>2991</v>
      </c>
      <c r="D988" s="229" t="s">
        <v>2994</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1953</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3001</v>
      </c>
    </row>
    <row r="989" spans="1:71" ht="13.8" x14ac:dyDescent="0.25">
      <c r="A989" s="91">
        <v>197</v>
      </c>
      <c r="B989" s="229" t="s">
        <v>2990</v>
      </c>
      <c r="C989" s="266" t="s">
        <v>2991</v>
      </c>
      <c r="D989" s="229" t="s">
        <v>2995</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1953</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3002</v>
      </c>
    </row>
    <row r="990" spans="1:71" ht="13.8" x14ac:dyDescent="0.25">
      <c r="A990" s="91">
        <v>198</v>
      </c>
      <c r="B990" s="229" t="s">
        <v>2990</v>
      </c>
      <c r="C990" s="266" t="s">
        <v>2991</v>
      </c>
      <c r="D990" s="229" t="s">
        <v>2996</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1953</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3003</v>
      </c>
    </row>
    <row r="991" spans="1:71" ht="13.8" x14ac:dyDescent="0.25">
      <c r="A991" s="91">
        <v>199</v>
      </c>
      <c r="B991" s="229" t="s">
        <v>2990</v>
      </c>
      <c r="C991" s="266" t="s">
        <v>2991</v>
      </c>
      <c r="D991" s="229" t="s">
        <v>2997</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1953</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3001</v>
      </c>
    </row>
    <row r="992" spans="1:71" ht="13.8" x14ac:dyDescent="0.25">
      <c r="A992" s="91">
        <v>200</v>
      </c>
      <c r="B992" s="229" t="s">
        <v>2990</v>
      </c>
      <c r="C992" s="266" t="s">
        <v>2991</v>
      </c>
      <c r="D992" s="229" t="s">
        <v>2998</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1953</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3002</v>
      </c>
    </row>
    <row r="993" spans="1:70" ht="13.8" x14ac:dyDescent="0.25">
      <c r="A993" s="91">
        <v>201</v>
      </c>
      <c r="B993" s="229" t="s">
        <v>2990</v>
      </c>
      <c r="C993" s="266" t="s">
        <v>2991</v>
      </c>
      <c r="D993" s="229" t="s">
        <v>2999</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1953</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3003</v>
      </c>
    </row>
    <row r="994" spans="1:70" ht="14.4" customHeight="1" x14ac:dyDescent="0.25">
      <c r="A994" s="91">
        <v>202</v>
      </c>
      <c r="B994" s="229" t="s">
        <v>2990</v>
      </c>
      <c r="C994" s="266" t="s">
        <v>2991</v>
      </c>
      <c r="D994" s="229" t="s">
        <v>3000</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1953</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7.6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3001</v>
      </c>
    </row>
    <row r="995" spans="1:70" ht="13.8" x14ac:dyDescent="0.25">
      <c r="A995" s="91">
        <v>203</v>
      </c>
      <c r="B995" s="229" t="s">
        <v>3054</v>
      </c>
      <c r="C995" s="266" t="s">
        <v>3055</v>
      </c>
      <c r="D995" s="229" t="s">
        <v>3058</v>
      </c>
      <c r="E995" s="123" t="s">
        <v>101</v>
      </c>
      <c r="F995" s="179" t="s">
        <v>102</v>
      </c>
      <c r="G995" s="179" t="s">
        <v>55</v>
      </c>
      <c r="H995" s="272" t="s">
        <v>3068</v>
      </c>
      <c r="J995" s="22">
        <v>1</v>
      </c>
      <c r="L995" s="180" t="s">
        <v>57</v>
      </c>
      <c r="M995" s="22" t="s">
        <v>58</v>
      </c>
      <c r="N995" s="22">
        <v>0</v>
      </c>
      <c r="O995" s="176" t="s">
        <v>59</v>
      </c>
      <c r="P995" s="176" t="s">
        <v>78</v>
      </c>
      <c r="R995" s="23" t="s">
        <v>3059</v>
      </c>
      <c r="Z995" s="167" t="s">
        <v>62</v>
      </c>
      <c r="AA995" s="6">
        <v>65</v>
      </c>
      <c r="AB995" s="6">
        <v>65</v>
      </c>
      <c r="AC995" s="5">
        <v>59.6</v>
      </c>
      <c r="AD995" s="5" t="s">
        <v>79</v>
      </c>
      <c r="AE995" s="5" t="s">
        <v>334</v>
      </c>
      <c r="AF995" s="5">
        <v>5.33</v>
      </c>
      <c r="AG995" s="5" t="s">
        <v>79</v>
      </c>
      <c r="AH995" s="5" t="s">
        <v>116</v>
      </c>
      <c r="AK995" s="6">
        <v>69.400000000000006</v>
      </c>
      <c r="AL995" s="6" t="s">
        <v>80</v>
      </c>
      <c r="AM995" s="6" t="s">
        <v>334</v>
      </c>
      <c r="AN995" s="6">
        <v>9.25</v>
      </c>
      <c r="AO995" s="6" t="s">
        <v>80</v>
      </c>
      <c r="AP995" s="6" t="s">
        <v>116</v>
      </c>
      <c r="BA995" s="6">
        <v>25.7</v>
      </c>
      <c r="BB995" s="6" t="s">
        <v>203</v>
      </c>
      <c r="BC995" s="6" t="s">
        <v>334</v>
      </c>
      <c r="BD995" s="6">
        <v>2.9</v>
      </c>
      <c r="BE995" s="164" t="s">
        <v>203</v>
      </c>
      <c r="BF995" s="6" t="s">
        <v>116</v>
      </c>
      <c r="BQ995" s="6" t="s">
        <v>239</v>
      </c>
    </row>
    <row r="996" spans="1:70" ht="13.8" x14ac:dyDescent="0.25">
      <c r="A996" s="91">
        <v>204</v>
      </c>
      <c r="B996" s="229" t="s">
        <v>3054</v>
      </c>
      <c r="C996" s="266" t="s">
        <v>3055</v>
      </c>
      <c r="D996" s="229" t="s">
        <v>3056</v>
      </c>
      <c r="E996" s="123" t="s">
        <v>101</v>
      </c>
      <c r="F996" s="179" t="s">
        <v>102</v>
      </c>
      <c r="G996" s="179" t="s">
        <v>55</v>
      </c>
      <c r="H996" s="272" t="s">
        <v>3068</v>
      </c>
      <c r="J996" s="22">
        <v>1</v>
      </c>
      <c r="L996" s="180" t="s">
        <v>57</v>
      </c>
      <c r="M996" s="176" t="s">
        <v>58</v>
      </c>
      <c r="N996" s="22">
        <v>180</v>
      </c>
      <c r="O996" s="176" t="s">
        <v>59</v>
      </c>
      <c r="P996" s="176" t="s">
        <v>78</v>
      </c>
      <c r="R996" s="177" t="s">
        <v>3059</v>
      </c>
      <c r="Z996" s="167" t="s">
        <v>62</v>
      </c>
      <c r="AA996" s="164">
        <v>65</v>
      </c>
      <c r="AB996" s="164">
        <v>65</v>
      </c>
      <c r="AC996" s="163">
        <v>59.6</v>
      </c>
      <c r="AD996" s="163" t="s">
        <v>79</v>
      </c>
      <c r="AE996" s="163" t="s">
        <v>334</v>
      </c>
      <c r="AF996" s="163">
        <v>5.33</v>
      </c>
      <c r="AG996" s="163" t="s">
        <v>79</v>
      </c>
      <c r="AH996" s="163" t="s">
        <v>116</v>
      </c>
      <c r="AI996" s="163"/>
      <c r="AJ996" s="163"/>
      <c r="AK996" s="164">
        <v>69.400000000000006</v>
      </c>
      <c r="AL996" s="164" t="s">
        <v>80</v>
      </c>
      <c r="AM996" s="164" t="s">
        <v>334</v>
      </c>
      <c r="AN996" s="164">
        <v>9.25</v>
      </c>
      <c r="AO996" s="164" t="s">
        <v>80</v>
      </c>
      <c r="AP996" s="164" t="s">
        <v>116</v>
      </c>
      <c r="AQ996" s="164"/>
      <c r="AR996" s="164"/>
      <c r="AS996" s="163"/>
      <c r="AT996" s="163"/>
      <c r="AU996" s="163"/>
      <c r="AV996" s="163"/>
      <c r="AW996" s="163"/>
      <c r="AX996" s="163"/>
      <c r="AY996" s="163"/>
      <c r="AZ996" s="163"/>
      <c r="BA996" s="164">
        <v>25.7</v>
      </c>
      <c r="BB996" s="164" t="s">
        <v>203</v>
      </c>
      <c r="BC996" s="164" t="s">
        <v>334</v>
      </c>
      <c r="BD996" s="164">
        <v>2.9</v>
      </c>
      <c r="BE996" s="164" t="s">
        <v>203</v>
      </c>
      <c r="BF996" s="164" t="s">
        <v>116</v>
      </c>
      <c r="BQ996" s="164" t="s">
        <v>239</v>
      </c>
    </row>
    <row r="997" spans="1:70" ht="13.8" x14ac:dyDescent="0.25">
      <c r="A997" s="91">
        <v>205</v>
      </c>
      <c r="B997" s="229" t="s">
        <v>3054</v>
      </c>
      <c r="C997" s="266" t="s">
        <v>3055</v>
      </c>
      <c r="D997" s="229" t="s">
        <v>3057</v>
      </c>
      <c r="E997" s="123" t="s">
        <v>101</v>
      </c>
      <c r="F997" s="179" t="s">
        <v>102</v>
      </c>
      <c r="G997" s="179" t="s">
        <v>55</v>
      </c>
      <c r="H997" s="272" t="s">
        <v>3068</v>
      </c>
      <c r="J997" s="22">
        <v>1</v>
      </c>
      <c r="L997" s="180" t="s">
        <v>57</v>
      </c>
      <c r="M997" s="176" t="s">
        <v>58</v>
      </c>
      <c r="N997" s="176">
        <v>444</v>
      </c>
      <c r="O997" s="176" t="s">
        <v>59</v>
      </c>
      <c r="P997" s="176" t="s">
        <v>78</v>
      </c>
      <c r="R997" s="177" t="s">
        <v>3059</v>
      </c>
      <c r="Z997" s="167" t="s">
        <v>62</v>
      </c>
      <c r="AA997" s="164">
        <v>65</v>
      </c>
      <c r="AB997" s="164">
        <v>65</v>
      </c>
      <c r="AC997" s="163">
        <v>59.6</v>
      </c>
      <c r="AD997" s="163" t="s">
        <v>79</v>
      </c>
      <c r="AE997" s="163" t="s">
        <v>334</v>
      </c>
      <c r="AF997" s="163">
        <v>5.33</v>
      </c>
      <c r="AG997" s="163" t="s">
        <v>79</v>
      </c>
      <c r="AH997" s="163" t="s">
        <v>116</v>
      </c>
      <c r="AI997" s="163"/>
      <c r="AJ997" s="163"/>
      <c r="AK997" s="164">
        <v>69.400000000000006</v>
      </c>
      <c r="AL997" s="164" t="s">
        <v>80</v>
      </c>
      <c r="AM997" s="164" t="s">
        <v>334</v>
      </c>
      <c r="AN997" s="164">
        <v>9.25</v>
      </c>
      <c r="AO997" s="164" t="s">
        <v>80</v>
      </c>
      <c r="AP997" s="164" t="s">
        <v>116</v>
      </c>
      <c r="AQ997" s="164"/>
      <c r="AR997" s="164"/>
      <c r="AS997" s="163"/>
      <c r="AT997" s="163"/>
      <c r="AU997" s="163"/>
      <c r="AV997" s="163"/>
      <c r="AW997" s="163"/>
      <c r="AX997" s="163"/>
      <c r="AY997" s="163"/>
      <c r="AZ997" s="163"/>
      <c r="BA997" s="164">
        <v>25.7</v>
      </c>
      <c r="BB997" s="164" t="s">
        <v>203</v>
      </c>
      <c r="BC997" s="164" t="s">
        <v>334</v>
      </c>
      <c r="BD997" s="164">
        <v>2.9</v>
      </c>
      <c r="BE997" s="164" t="s">
        <v>203</v>
      </c>
      <c r="BF997" s="164" t="s">
        <v>116</v>
      </c>
      <c r="BQ997" s="164" t="s">
        <v>239</v>
      </c>
    </row>
    <row r="998" spans="1:70" x14ac:dyDescent="0.25">
      <c r="A998" s="91">
        <v>2055</v>
      </c>
      <c r="B998" s="229" t="s">
        <v>3069</v>
      </c>
      <c r="C998" s="259" t="s">
        <v>3070</v>
      </c>
      <c r="D998" s="229" t="s">
        <v>3071</v>
      </c>
      <c r="E998" s="3" t="s">
        <v>382</v>
      </c>
      <c r="F998" s="26" t="s">
        <v>54</v>
      </c>
      <c r="G998" s="26" t="s">
        <v>55</v>
      </c>
      <c r="H998" s="26" t="s">
        <v>56</v>
      </c>
      <c r="J998" s="22">
        <v>10</v>
      </c>
      <c r="L998" s="28" t="s">
        <v>57</v>
      </c>
      <c r="M998" s="22" t="s">
        <v>77</v>
      </c>
      <c r="N998" s="22">
        <v>0</v>
      </c>
      <c r="O998" s="22" t="s">
        <v>59</v>
      </c>
      <c r="P998" s="22" t="s">
        <v>78</v>
      </c>
      <c r="Q998" s="23" t="s">
        <v>2650</v>
      </c>
      <c r="R998" s="23" t="s">
        <v>3072</v>
      </c>
      <c r="S998" s="24">
        <v>10</v>
      </c>
      <c r="V998" s="25" t="s">
        <v>613</v>
      </c>
      <c r="W998" s="65" t="s">
        <v>653</v>
      </c>
      <c r="Z998" s="83" t="s">
        <v>62</v>
      </c>
      <c r="AA998" s="6">
        <v>6</v>
      </c>
      <c r="AB998" s="6">
        <v>2</v>
      </c>
      <c r="AD998" s="5" t="s">
        <v>79</v>
      </c>
      <c r="AI998" s="5">
        <v>24</v>
      </c>
      <c r="AJ998" s="5">
        <v>37</v>
      </c>
      <c r="BQ998" s="6" t="s">
        <v>213</v>
      </c>
      <c r="BR998" s="5" t="s">
        <v>3073</v>
      </c>
    </row>
    <row r="999" spans="1:70" x14ac:dyDescent="0.25">
      <c r="A999" s="91">
        <v>2056</v>
      </c>
      <c r="B999" s="229" t="s">
        <v>3069</v>
      </c>
      <c r="C999" s="259" t="s">
        <v>3070</v>
      </c>
      <c r="D999" s="229" t="s">
        <v>3074</v>
      </c>
      <c r="E999" s="3" t="s">
        <v>382</v>
      </c>
      <c r="F999" s="26" t="s">
        <v>54</v>
      </c>
      <c r="G999" s="26" t="s">
        <v>55</v>
      </c>
      <c r="H999" s="26" t="s">
        <v>56</v>
      </c>
      <c r="J999" s="22">
        <v>10</v>
      </c>
      <c r="L999" s="28" t="s">
        <v>57</v>
      </c>
      <c r="M999" s="22" t="s">
        <v>77</v>
      </c>
      <c r="N999" s="22">
        <v>300</v>
      </c>
      <c r="O999" s="22" t="s">
        <v>59</v>
      </c>
      <c r="P999" s="22" t="s">
        <v>78</v>
      </c>
      <c r="Q999" s="23" t="s">
        <v>2650</v>
      </c>
      <c r="R999" s="23" t="s">
        <v>3072</v>
      </c>
      <c r="S999" s="24">
        <v>10</v>
      </c>
      <c r="V999" s="25" t="s">
        <v>613</v>
      </c>
      <c r="W999" s="65" t="s">
        <v>653</v>
      </c>
      <c r="Z999" s="83" t="s">
        <v>62</v>
      </c>
      <c r="AA999" s="6">
        <v>6</v>
      </c>
      <c r="AB999" s="6">
        <v>2</v>
      </c>
      <c r="AD999" s="5" t="s">
        <v>79</v>
      </c>
      <c r="AI999" s="5">
        <v>24</v>
      </c>
      <c r="AJ999" s="5">
        <v>37</v>
      </c>
      <c r="BQ999" s="6" t="s">
        <v>213</v>
      </c>
      <c r="BR999" s="5" t="s">
        <v>3073</v>
      </c>
    </row>
    <row r="1000" spans="1:70" x14ac:dyDescent="0.25">
      <c r="A1000" s="91">
        <v>2057</v>
      </c>
      <c r="B1000" s="229" t="s">
        <v>3069</v>
      </c>
      <c r="C1000" s="259" t="s">
        <v>3070</v>
      </c>
      <c r="D1000" s="229" t="s">
        <v>3075</v>
      </c>
      <c r="E1000" s="3" t="s">
        <v>382</v>
      </c>
      <c r="F1000" s="26" t="s">
        <v>54</v>
      </c>
      <c r="G1000" s="26" t="s">
        <v>55</v>
      </c>
      <c r="H1000" s="26" t="s">
        <v>65</v>
      </c>
      <c r="J1000" s="22">
        <v>120</v>
      </c>
      <c r="L1000" s="28" t="s">
        <v>57</v>
      </c>
      <c r="M1000" s="22" t="s">
        <v>58</v>
      </c>
      <c r="N1000" s="22">
        <v>0</v>
      </c>
      <c r="O1000" s="22" t="s">
        <v>59</v>
      </c>
      <c r="P1000" s="22" t="s">
        <v>78</v>
      </c>
      <c r="Q1000" s="23" t="s">
        <v>2650</v>
      </c>
      <c r="R1000" s="23" t="s">
        <v>100</v>
      </c>
      <c r="V1000" s="25" t="s">
        <v>613</v>
      </c>
      <c r="W1000" s="65" t="s">
        <v>653</v>
      </c>
      <c r="Z1000" s="83" t="s">
        <v>62</v>
      </c>
      <c r="AA1000" s="6">
        <v>6</v>
      </c>
      <c r="AB1000" s="6">
        <v>2</v>
      </c>
      <c r="AD1000" s="5" t="s">
        <v>79</v>
      </c>
      <c r="AI1000" s="5">
        <v>24</v>
      </c>
      <c r="AJ1000" s="5">
        <v>37</v>
      </c>
      <c r="BQ1000" s="6" t="s">
        <v>213</v>
      </c>
      <c r="BR1000" s="5" t="s">
        <v>3073</v>
      </c>
    </row>
    <row r="1001" spans="1:70" x14ac:dyDescent="0.25">
      <c r="A1001" s="91">
        <v>2058</v>
      </c>
      <c r="B1001" s="229" t="s">
        <v>3069</v>
      </c>
      <c r="C1001" s="259" t="s">
        <v>3070</v>
      </c>
      <c r="D1001" s="229" t="s">
        <v>3076</v>
      </c>
      <c r="E1001" s="3" t="s">
        <v>382</v>
      </c>
      <c r="F1001" s="26" t="s">
        <v>54</v>
      </c>
      <c r="G1001" s="26" t="s">
        <v>55</v>
      </c>
      <c r="H1001" s="26" t="s">
        <v>65</v>
      </c>
      <c r="J1001" s="22">
        <v>120</v>
      </c>
      <c r="L1001" s="28" t="s">
        <v>57</v>
      </c>
      <c r="M1001" s="22" t="s">
        <v>58</v>
      </c>
      <c r="N1001" s="22">
        <v>348</v>
      </c>
      <c r="O1001" s="22" t="s">
        <v>59</v>
      </c>
      <c r="P1001" s="22" t="s">
        <v>78</v>
      </c>
      <c r="Q1001" s="23" t="s">
        <v>2650</v>
      </c>
      <c r="R1001" s="23" t="s">
        <v>100</v>
      </c>
      <c r="V1001" s="25" t="s">
        <v>613</v>
      </c>
      <c r="W1001" s="65" t="s">
        <v>653</v>
      </c>
      <c r="Z1001" s="83" t="s">
        <v>62</v>
      </c>
      <c r="AA1001" s="6">
        <v>6</v>
      </c>
      <c r="AB1001" s="6">
        <v>2</v>
      </c>
      <c r="AD1001" s="5" t="s">
        <v>79</v>
      </c>
      <c r="AI1001" s="5">
        <v>24</v>
      </c>
      <c r="AJ1001" s="5">
        <v>37</v>
      </c>
      <c r="BQ1001" s="6" t="s">
        <v>213</v>
      </c>
      <c r="BR1001" s="5" t="s">
        <v>3073</v>
      </c>
    </row>
    <row r="1002" spans="1:70" x14ac:dyDescent="0.25">
      <c r="A1002" s="91">
        <v>2059</v>
      </c>
      <c r="B1002" s="229" t="s">
        <v>3077</v>
      </c>
      <c r="C1002" s="259" t="s">
        <v>3078</v>
      </c>
      <c r="D1002" s="229" t="s">
        <v>3079</v>
      </c>
      <c r="E1002" s="3" t="s">
        <v>382</v>
      </c>
      <c r="F1002" s="26" t="s">
        <v>102</v>
      </c>
      <c r="G1002" s="26" t="s">
        <v>55</v>
      </c>
      <c r="H1002" s="26" t="s">
        <v>56</v>
      </c>
      <c r="J1002" s="22">
        <v>0.1</v>
      </c>
      <c r="L1002" s="28" t="s">
        <v>106</v>
      </c>
      <c r="M1002" s="22" t="s">
        <v>77</v>
      </c>
      <c r="N1002" s="22">
        <v>0</v>
      </c>
      <c r="O1002" s="22" t="s">
        <v>59</v>
      </c>
      <c r="P1002" s="22" t="s">
        <v>78</v>
      </c>
      <c r="Q1002" s="23" t="s">
        <v>2650</v>
      </c>
      <c r="R1002" s="23" t="s">
        <v>3072</v>
      </c>
      <c r="S1002" s="24">
        <v>5</v>
      </c>
      <c r="V1002" s="25" t="s">
        <v>61</v>
      </c>
      <c r="W1002" s="65" t="s">
        <v>3080</v>
      </c>
      <c r="X1002" s="106" t="s">
        <v>3081</v>
      </c>
      <c r="Z1002" s="83" t="s">
        <v>62</v>
      </c>
      <c r="AA1002" s="6">
        <v>6</v>
      </c>
      <c r="AB1002" s="6">
        <v>2</v>
      </c>
      <c r="AD1002" s="5" t="s">
        <v>79</v>
      </c>
      <c r="AI1002" s="5">
        <v>21</v>
      </c>
      <c r="AJ1002" s="5">
        <v>31</v>
      </c>
      <c r="AK1002" s="6">
        <v>64.7</v>
      </c>
      <c r="AL1002" s="6" t="s">
        <v>80</v>
      </c>
      <c r="AM1002" s="6" t="s">
        <v>334</v>
      </c>
      <c r="AN1002" s="6">
        <v>5.7</v>
      </c>
      <c r="AO1002" s="6" t="s">
        <v>80</v>
      </c>
      <c r="AP1002" s="6" t="s">
        <v>116</v>
      </c>
      <c r="AQ1002" s="6">
        <v>60</v>
      </c>
      <c r="AR1002" s="6">
        <v>73</v>
      </c>
      <c r="BQ1002" s="6" t="s">
        <v>1852</v>
      </c>
      <c r="BR1002" s="5" t="s">
        <v>3082</v>
      </c>
    </row>
    <row r="1003" spans="1:70" x14ac:dyDescent="0.25">
      <c r="A1003" s="91">
        <v>2060</v>
      </c>
      <c r="B1003" s="229" t="s">
        <v>3077</v>
      </c>
      <c r="C1003" s="259" t="s">
        <v>3078</v>
      </c>
      <c r="D1003" s="229" t="s">
        <v>3083</v>
      </c>
      <c r="E1003" s="3" t="s">
        <v>382</v>
      </c>
      <c r="F1003" s="26" t="s">
        <v>102</v>
      </c>
      <c r="G1003" s="26" t="s">
        <v>55</v>
      </c>
      <c r="H1003" s="26" t="s">
        <v>65</v>
      </c>
      <c r="J1003" s="22">
        <v>120</v>
      </c>
      <c r="L1003" s="28" t="s">
        <v>57</v>
      </c>
      <c r="M1003" s="22" t="s">
        <v>58</v>
      </c>
      <c r="N1003" s="22">
        <v>0</v>
      </c>
      <c r="O1003" s="22" t="s">
        <v>59</v>
      </c>
      <c r="P1003" s="22" t="s">
        <v>78</v>
      </c>
      <c r="Q1003" s="23" t="s">
        <v>2650</v>
      </c>
      <c r="R1003" s="23" t="s">
        <v>3084</v>
      </c>
      <c r="T1003" s="23">
        <v>200</v>
      </c>
      <c r="V1003" s="25" t="s">
        <v>61</v>
      </c>
      <c r="W1003" s="65" t="s">
        <v>3080</v>
      </c>
      <c r="X1003" s="106" t="s">
        <v>3081</v>
      </c>
      <c r="Z1003" s="83" t="s">
        <v>62</v>
      </c>
      <c r="AA1003" s="6">
        <v>6</v>
      </c>
      <c r="AB1003" s="6">
        <v>2</v>
      </c>
      <c r="AD1003" s="5" t="s">
        <v>79</v>
      </c>
      <c r="AI1003" s="5">
        <v>21</v>
      </c>
      <c r="AJ1003" s="5">
        <v>31</v>
      </c>
      <c r="AK1003" s="6">
        <v>64.7</v>
      </c>
      <c r="AL1003" s="6" t="s">
        <v>80</v>
      </c>
      <c r="AM1003" s="6" t="s">
        <v>334</v>
      </c>
      <c r="AN1003" s="6">
        <v>5.7</v>
      </c>
      <c r="AO1003" s="6" t="s">
        <v>80</v>
      </c>
      <c r="AP1003" s="6" t="s">
        <v>116</v>
      </c>
      <c r="AQ1003" s="6">
        <v>60</v>
      </c>
      <c r="AR1003" s="6">
        <v>73</v>
      </c>
      <c r="BQ1003" s="6" t="s">
        <v>1852</v>
      </c>
      <c r="BR1003" s="5" t="s">
        <v>3082</v>
      </c>
    </row>
    <row r="1004" spans="1:70" x14ac:dyDescent="0.25">
      <c r="A1004" s="91">
        <v>2061</v>
      </c>
      <c r="B1004" s="229" t="s">
        <v>3085</v>
      </c>
      <c r="C1004" s="259" t="s">
        <v>3086</v>
      </c>
      <c r="D1004" s="229" t="s">
        <v>3087</v>
      </c>
      <c r="E1004" s="3" t="s">
        <v>382</v>
      </c>
      <c r="F1004" s="26" t="s">
        <v>102</v>
      </c>
      <c r="G1004" s="26" t="s">
        <v>55</v>
      </c>
      <c r="H1004" s="26" t="s">
        <v>76</v>
      </c>
      <c r="J1004" s="22">
        <v>10</v>
      </c>
      <c r="L1004" s="28" t="s">
        <v>57</v>
      </c>
      <c r="M1004" s="22" t="s">
        <v>77</v>
      </c>
      <c r="N1004" s="22">
        <v>0</v>
      </c>
      <c r="O1004" s="22" t="s">
        <v>59</v>
      </c>
      <c r="P1004" s="22" t="s">
        <v>78</v>
      </c>
      <c r="Q1004" s="23" t="s">
        <v>2650</v>
      </c>
      <c r="R1004" s="23" t="s">
        <v>3072</v>
      </c>
      <c r="S1004" s="24">
        <v>5</v>
      </c>
      <c r="Z1004" s="83" t="s">
        <v>62</v>
      </c>
      <c r="AA1004" s="6">
        <v>20</v>
      </c>
      <c r="AB1004" s="6">
        <v>0</v>
      </c>
      <c r="AC1004" s="5">
        <v>25.2</v>
      </c>
      <c r="AD1004" s="5" t="s">
        <v>79</v>
      </c>
      <c r="AE1004" s="5" t="s">
        <v>334</v>
      </c>
      <c r="AF1004" s="5">
        <v>3.6</v>
      </c>
      <c r="AG1004" s="5" t="s">
        <v>79</v>
      </c>
      <c r="AH1004" s="5" t="s">
        <v>116</v>
      </c>
      <c r="AI1004" s="5">
        <v>21</v>
      </c>
      <c r="AJ1004" s="5">
        <v>34</v>
      </c>
      <c r="BQ1004" s="6" t="s">
        <v>3088</v>
      </c>
      <c r="BR1004" s="5" t="s">
        <v>3089</v>
      </c>
    </row>
    <row r="1005" spans="1:70" x14ac:dyDescent="0.25">
      <c r="A1005" s="91">
        <v>2062</v>
      </c>
      <c r="B1005" s="229" t="s">
        <v>3085</v>
      </c>
      <c r="C1005" s="259" t="s">
        <v>3086</v>
      </c>
      <c r="D1005" s="229" t="s">
        <v>3090</v>
      </c>
      <c r="E1005" s="3" t="s">
        <v>382</v>
      </c>
      <c r="F1005" s="26" t="s">
        <v>102</v>
      </c>
      <c r="G1005" s="26" t="s">
        <v>55</v>
      </c>
      <c r="H1005" s="26" t="s">
        <v>76</v>
      </c>
      <c r="J1005" s="22">
        <v>80</v>
      </c>
      <c r="L1005" s="28" t="s">
        <v>57</v>
      </c>
      <c r="M1005" s="22" t="s">
        <v>58</v>
      </c>
      <c r="N1005" s="22">
        <v>0</v>
      </c>
      <c r="O1005" s="22" t="s">
        <v>59</v>
      </c>
      <c r="P1005" s="22" t="s">
        <v>78</v>
      </c>
      <c r="Q1005" s="23" t="s">
        <v>2650</v>
      </c>
      <c r="R1005" s="23" t="s">
        <v>2803</v>
      </c>
      <c r="Z1005" s="83" t="s">
        <v>62</v>
      </c>
      <c r="AA1005" s="6">
        <v>20</v>
      </c>
      <c r="AB1005" s="6">
        <v>0</v>
      </c>
      <c r="AC1005" s="5">
        <v>25.2</v>
      </c>
      <c r="AD1005" s="5" t="s">
        <v>79</v>
      </c>
      <c r="AE1005" s="5" t="s">
        <v>334</v>
      </c>
      <c r="AF1005" s="5">
        <v>3.6</v>
      </c>
      <c r="AG1005" s="5" t="s">
        <v>79</v>
      </c>
      <c r="AH1005" s="5" t="s">
        <v>116</v>
      </c>
      <c r="AI1005" s="5">
        <v>21</v>
      </c>
      <c r="AJ1005" s="5">
        <v>34</v>
      </c>
      <c r="BQ1005" s="6" t="s">
        <v>3088</v>
      </c>
      <c r="BR1005" s="5" t="s">
        <v>3089</v>
      </c>
    </row>
    <row r="1006" spans="1:70" x14ac:dyDescent="0.25">
      <c r="A1006" s="91">
        <v>2063</v>
      </c>
      <c r="B1006" s="229" t="s">
        <v>3085</v>
      </c>
      <c r="C1006" s="259" t="s">
        <v>3086</v>
      </c>
      <c r="D1006" s="229" t="s">
        <v>3091</v>
      </c>
      <c r="E1006" s="3" t="s">
        <v>382</v>
      </c>
      <c r="F1006" s="26" t="s">
        <v>102</v>
      </c>
      <c r="G1006" s="26" t="s">
        <v>55</v>
      </c>
      <c r="H1006" s="26" t="s">
        <v>76</v>
      </c>
      <c r="J1006" s="22">
        <v>120</v>
      </c>
      <c r="L1006" s="28" t="s">
        <v>57</v>
      </c>
      <c r="M1006" s="22" t="s">
        <v>58</v>
      </c>
      <c r="N1006" s="22">
        <v>0</v>
      </c>
      <c r="O1006" s="22" t="s">
        <v>59</v>
      </c>
      <c r="P1006" s="22" t="s">
        <v>78</v>
      </c>
      <c r="Q1006" s="23" t="s">
        <v>2650</v>
      </c>
      <c r="R1006" s="23" t="s">
        <v>2803</v>
      </c>
      <c r="Z1006" s="83" t="s">
        <v>62</v>
      </c>
      <c r="AA1006" s="6">
        <v>20</v>
      </c>
      <c r="AB1006" s="6">
        <v>0</v>
      </c>
      <c r="AC1006" s="5">
        <v>25.2</v>
      </c>
      <c r="AD1006" s="5" t="s">
        <v>79</v>
      </c>
      <c r="AE1006" s="5" t="s">
        <v>334</v>
      </c>
      <c r="AF1006" s="5">
        <v>3.6</v>
      </c>
      <c r="AG1006" s="5" t="s">
        <v>79</v>
      </c>
      <c r="AH1006" s="5" t="s">
        <v>116</v>
      </c>
      <c r="AI1006" s="5">
        <v>21</v>
      </c>
      <c r="AJ1006" s="5">
        <v>34</v>
      </c>
      <c r="BQ1006" s="6" t="s">
        <v>3088</v>
      </c>
      <c r="BR1006" s="5" t="s">
        <v>3089</v>
      </c>
    </row>
    <row r="1007" spans="1:70" x14ac:dyDescent="0.25">
      <c r="A1007" s="91">
        <v>2064</v>
      </c>
      <c r="B1007" s="229" t="s">
        <v>3085</v>
      </c>
      <c r="C1007" s="259" t="s">
        <v>3086</v>
      </c>
      <c r="D1007" s="229" t="s">
        <v>3092</v>
      </c>
      <c r="E1007" s="3" t="s">
        <v>382</v>
      </c>
      <c r="F1007" s="26" t="s">
        <v>102</v>
      </c>
      <c r="G1007" s="26" t="s">
        <v>55</v>
      </c>
      <c r="H1007" s="26" t="s">
        <v>76</v>
      </c>
      <c r="J1007" s="22">
        <v>160</v>
      </c>
      <c r="L1007" s="28" t="s">
        <v>57</v>
      </c>
      <c r="M1007" s="22" t="s">
        <v>58</v>
      </c>
      <c r="N1007" s="22">
        <v>0</v>
      </c>
      <c r="O1007" s="22" t="s">
        <v>59</v>
      </c>
      <c r="P1007" s="22" t="s">
        <v>78</v>
      </c>
      <c r="Q1007" s="23" t="s">
        <v>2650</v>
      </c>
      <c r="R1007" s="23" t="s">
        <v>2803</v>
      </c>
      <c r="Z1007" s="83" t="s">
        <v>62</v>
      </c>
      <c r="AA1007" s="6">
        <v>20</v>
      </c>
      <c r="AB1007" s="6">
        <v>0</v>
      </c>
      <c r="AC1007" s="5">
        <v>25.2</v>
      </c>
      <c r="AD1007" s="5" t="s">
        <v>79</v>
      </c>
      <c r="AE1007" s="5" t="s">
        <v>334</v>
      </c>
      <c r="AF1007" s="5">
        <v>3.6</v>
      </c>
      <c r="AG1007" s="5" t="s">
        <v>79</v>
      </c>
      <c r="AH1007" s="5" t="s">
        <v>116</v>
      </c>
      <c r="AI1007" s="5">
        <v>21</v>
      </c>
      <c r="AJ1007" s="5">
        <v>34</v>
      </c>
      <c r="BQ1007" s="6" t="s">
        <v>3088</v>
      </c>
      <c r="BR1007" s="5" t="s">
        <v>3089</v>
      </c>
    </row>
    <row r="1008" spans="1:70" x14ac:dyDescent="0.25">
      <c r="A1008" s="91">
        <v>2065</v>
      </c>
      <c r="B1008" s="229" t="s">
        <v>3093</v>
      </c>
      <c r="C1008" s="259" t="s">
        <v>3094</v>
      </c>
      <c r="D1008" s="229" t="s">
        <v>3095</v>
      </c>
      <c r="E1008" s="3" t="s">
        <v>382</v>
      </c>
      <c r="F1008" s="26" t="s">
        <v>102</v>
      </c>
      <c r="G1008" s="26" t="s">
        <v>55</v>
      </c>
      <c r="H1008" s="26" t="s">
        <v>3096</v>
      </c>
      <c r="J1008" s="22">
        <v>0.1</v>
      </c>
      <c r="L1008" s="28" t="s">
        <v>57</v>
      </c>
      <c r="M1008" s="22" t="s">
        <v>58</v>
      </c>
      <c r="N1008" s="22">
        <v>0</v>
      </c>
      <c r="O1008" s="22" t="s">
        <v>59</v>
      </c>
      <c r="P1008" s="22" t="s">
        <v>78</v>
      </c>
      <c r="Q1008" s="23" t="s">
        <v>3097</v>
      </c>
      <c r="R1008" s="23" t="s">
        <v>3098</v>
      </c>
      <c r="T1008" s="23">
        <v>200</v>
      </c>
      <c r="U1008" s="23" t="s">
        <v>3099</v>
      </c>
      <c r="V1008" s="25" t="s">
        <v>613</v>
      </c>
      <c r="W1008" s="65" t="s">
        <v>653</v>
      </c>
      <c r="Y1008" s="25" t="s">
        <v>3100</v>
      </c>
      <c r="Z1008" s="83" t="s">
        <v>62</v>
      </c>
      <c r="AA1008" s="6">
        <v>8</v>
      </c>
      <c r="AB1008" s="6">
        <v>0</v>
      </c>
      <c r="AC1008" s="5">
        <v>26</v>
      </c>
      <c r="AD1008" s="5" t="s">
        <v>79</v>
      </c>
      <c r="AE1008" s="5" t="s">
        <v>334</v>
      </c>
      <c r="AF1008" s="5">
        <v>3</v>
      </c>
      <c r="AG1008" s="5" t="s">
        <v>79</v>
      </c>
      <c r="AH1008" s="5" t="s">
        <v>116</v>
      </c>
      <c r="BA1008" s="6">
        <v>20.7</v>
      </c>
      <c r="BB1008" s="6" t="s">
        <v>366</v>
      </c>
      <c r="BC1008" s="6" t="s">
        <v>334</v>
      </c>
      <c r="BD1008" s="6">
        <v>1.4</v>
      </c>
      <c r="BE1008" s="6" t="s">
        <v>366</v>
      </c>
      <c r="BF1008" s="6" t="s">
        <v>116</v>
      </c>
      <c r="BQ1008" s="6" t="s">
        <v>511</v>
      </c>
      <c r="BR1008" s="5" t="s">
        <v>3101</v>
      </c>
    </row>
    <row r="1009" spans="1:70" x14ac:dyDescent="0.25">
      <c r="A1009" s="91">
        <v>2066</v>
      </c>
      <c r="B1009" s="229" t="s">
        <v>3093</v>
      </c>
      <c r="C1009" s="259" t="s">
        <v>3094</v>
      </c>
      <c r="D1009" s="229" t="s">
        <v>3102</v>
      </c>
      <c r="E1009" s="3" t="s">
        <v>382</v>
      </c>
      <c r="F1009" s="26" t="s">
        <v>102</v>
      </c>
      <c r="G1009" s="26" t="s">
        <v>55</v>
      </c>
      <c r="H1009" s="26" t="s">
        <v>3096</v>
      </c>
      <c r="J1009" s="22">
        <v>3</v>
      </c>
      <c r="L1009" s="28" t="s">
        <v>57</v>
      </c>
      <c r="M1009" s="22" t="s">
        <v>58</v>
      </c>
      <c r="N1009" s="22">
        <v>0</v>
      </c>
      <c r="O1009" s="22" t="s">
        <v>59</v>
      </c>
      <c r="P1009" s="22" t="s">
        <v>78</v>
      </c>
      <c r="Q1009" s="23" t="s">
        <v>3097</v>
      </c>
      <c r="R1009" s="23" t="s">
        <v>3098</v>
      </c>
      <c r="T1009" s="23">
        <v>200</v>
      </c>
      <c r="U1009" s="23" t="s">
        <v>3099</v>
      </c>
      <c r="V1009" s="25" t="s">
        <v>613</v>
      </c>
      <c r="W1009" s="65" t="s">
        <v>653</v>
      </c>
      <c r="Y1009" s="25" t="s">
        <v>3100</v>
      </c>
      <c r="Z1009" s="83" t="s">
        <v>62</v>
      </c>
      <c r="AA1009" s="6">
        <v>8</v>
      </c>
      <c r="AB1009" s="6">
        <v>0</v>
      </c>
      <c r="AC1009" s="5">
        <v>26</v>
      </c>
      <c r="AD1009" s="5" t="s">
        <v>79</v>
      </c>
      <c r="AE1009" s="5" t="s">
        <v>334</v>
      </c>
      <c r="AF1009" s="5">
        <v>3</v>
      </c>
      <c r="AG1009" s="5" t="s">
        <v>79</v>
      </c>
      <c r="AH1009" s="5" t="s">
        <v>116</v>
      </c>
      <c r="BA1009" s="6">
        <v>20.7</v>
      </c>
      <c r="BB1009" s="6" t="s">
        <v>366</v>
      </c>
      <c r="BC1009" s="6" t="s">
        <v>334</v>
      </c>
      <c r="BD1009" s="6">
        <v>1.4</v>
      </c>
      <c r="BE1009" s="6" t="s">
        <v>366</v>
      </c>
      <c r="BF1009" s="6" t="s">
        <v>116</v>
      </c>
      <c r="BQ1009" s="6" t="s">
        <v>511</v>
      </c>
      <c r="BR1009" s="5" t="s">
        <v>3101</v>
      </c>
    </row>
    <row r="1010" spans="1:70" x14ac:dyDescent="0.25">
      <c r="A1010" s="91">
        <v>2067</v>
      </c>
      <c r="B1010" s="229" t="s">
        <v>3093</v>
      </c>
      <c r="C1010" s="259" t="s">
        <v>3094</v>
      </c>
      <c r="D1010" s="229" t="s">
        <v>3103</v>
      </c>
      <c r="E1010" s="3" t="s">
        <v>382</v>
      </c>
      <c r="F1010" s="26" t="s">
        <v>102</v>
      </c>
      <c r="G1010" s="26" t="s">
        <v>55</v>
      </c>
      <c r="H1010" s="26" t="s">
        <v>3096</v>
      </c>
      <c r="J1010" s="22">
        <v>16</v>
      </c>
      <c r="L1010" s="28" t="s">
        <v>57</v>
      </c>
      <c r="M1010" s="22" t="s">
        <v>58</v>
      </c>
      <c r="N1010" s="22">
        <v>0</v>
      </c>
      <c r="O1010" s="22" t="s">
        <v>59</v>
      </c>
      <c r="P1010" s="22" t="s">
        <v>78</v>
      </c>
      <c r="Q1010" s="23" t="s">
        <v>3097</v>
      </c>
      <c r="R1010" s="23" t="s">
        <v>3098</v>
      </c>
      <c r="T1010" s="23">
        <v>200</v>
      </c>
      <c r="U1010" s="23" t="s">
        <v>3099</v>
      </c>
      <c r="V1010" s="25" t="s">
        <v>613</v>
      </c>
      <c r="W1010" s="65" t="s">
        <v>653</v>
      </c>
      <c r="Y1010" s="25" t="s">
        <v>3100</v>
      </c>
      <c r="Z1010" s="83" t="s">
        <v>62</v>
      </c>
      <c r="AA1010" s="6">
        <v>8</v>
      </c>
      <c r="AB1010" s="6">
        <v>0</v>
      </c>
      <c r="AC1010" s="5">
        <v>26</v>
      </c>
      <c r="AD1010" s="5" t="s">
        <v>79</v>
      </c>
      <c r="AE1010" s="5" t="s">
        <v>334</v>
      </c>
      <c r="AF1010" s="5">
        <v>3</v>
      </c>
      <c r="AG1010" s="5" t="s">
        <v>79</v>
      </c>
      <c r="AH1010" s="5" t="s">
        <v>116</v>
      </c>
      <c r="BA1010" s="6">
        <v>20.7</v>
      </c>
      <c r="BB1010" s="6" t="s">
        <v>366</v>
      </c>
      <c r="BC1010" s="6" t="s">
        <v>334</v>
      </c>
      <c r="BD1010" s="6">
        <v>1.4</v>
      </c>
      <c r="BE1010" s="6" t="s">
        <v>366</v>
      </c>
      <c r="BF1010" s="6" t="s">
        <v>116</v>
      </c>
      <c r="BQ1010" s="6" t="s">
        <v>511</v>
      </c>
      <c r="BR1010" s="5" t="s">
        <v>3101</v>
      </c>
    </row>
    <row r="1011" spans="1:70" x14ac:dyDescent="0.25">
      <c r="A1011" s="91">
        <v>2068</v>
      </c>
      <c r="B1011" s="229" t="s">
        <v>3093</v>
      </c>
      <c r="C1011" s="259" t="s">
        <v>3094</v>
      </c>
      <c r="D1011" s="229" t="s">
        <v>3104</v>
      </c>
      <c r="E1011" s="3" t="s">
        <v>382</v>
      </c>
      <c r="F1011" s="26" t="s">
        <v>102</v>
      </c>
      <c r="G1011" s="26" t="s">
        <v>55</v>
      </c>
      <c r="H1011" s="26" t="s">
        <v>3096</v>
      </c>
      <c r="J1011" s="22">
        <v>80</v>
      </c>
      <c r="L1011" s="28" t="s">
        <v>57</v>
      </c>
      <c r="M1011" s="22" t="s">
        <v>58</v>
      </c>
      <c r="N1011" s="22">
        <v>0</v>
      </c>
      <c r="O1011" s="22" t="s">
        <v>59</v>
      </c>
      <c r="P1011" s="22" t="s">
        <v>78</v>
      </c>
      <c r="Q1011" s="23" t="s">
        <v>3097</v>
      </c>
      <c r="R1011" s="23" t="s">
        <v>3098</v>
      </c>
      <c r="T1011" s="23">
        <v>200</v>
      </c>
      <c r="U1011" s="23" t="s">
        <v>3099</v>
      </c>
      <c r="V1011" s="25" t="s">
        <v>613</v>
      </c>
      <c r="W1011" s="65" t="s">
        <v>653</v>
      </c>
      <c r="Y1011" s="25" t="s">
        <v>3100</v>
      </c>
      <c r="Z1011" s="83" t="s">
        <v>62</v>
      </c>
      <c r="AA1011" s="6">
        <v>8</v>
      </c>
      <c r="AB1011" s="6">
        <v>0</v>
      </c>
      <c r="AC1011" s="5">
        <v>26</v>
      </c>
      <c r="AD1011" s="5" t="s">
        <v>79</v>
      </c>
      <c r="AE1011" s="5" t="s">
        <v>334</v>
      </c>
      <c r="AF1011" s="5">
        <v>3</v>
      </c>
      <c r="AG1011" s="5" t="s">
        <v>79</v>
      </c>
      <c r="AH1011" s="5" t="s">
        <v>116</v>
      </c>
      <c r="BA1011" s="6">
        <v>20.7</v>
      </c>
      <c r="BB1011" s="6" t="s">
        <v>366</v>
      </c>
      <c r="BC1011" s="6" t="s">
        <v>334</v>
      </c>
      <c r="BD1011" s="6">
        <v>1.4</v>
      </c>
      <c r="BE1011" s="6" t="s">
        <v>366</v>
      </c>
      <c r="BF1011" s="6" t="s">
        <v>116</v>
      </c>
      <c r="BQ1011" s="6" t="s">
        <v>511</v>
      </c>
      <c r="BR1011" s="5" t="s">
        <v>3101</v>
      </c>
    </row>
    <row r="1012" spans="1:70" x14ac:dyDescent="0.25">
      <c r="A1012" s="91">
        <v>2069</v>
      </c>
      <c r="B1012" s="229" t="s">
        <v>3105</v>
      </c>
      <c r="C1012" s="259" t="s">
        <v>3106</v>
      </c>
      <c r="D1012" s="229" t="s">
        <v>3107</v>
      </c>
      <c r="E1012" s="3" t="s">
        <v>382</v>
      </c>
      <c r="F1012" s="26" t="s">
        <v>102</v>
      </c>
      <c r="G1012" s="26" t="s">
        <v>55</v>
      </c>
      <c r="H1012" s="26" t="s">
        <v>56</v>
      </c>
      <c r="J1012" s="22">
        <v>120</v>
      </c>
      <c r="L1012" s="28" t="s">
        <v>57</v>
      </c>
      <c r="M1012" s="22" t="s">
        <v>58</v>
      </c>
      <c r="N1012" s="22">
        <v>0</v>
      </c>
      <c r="O1012" s="22" t="s">
        <v>59</v>
      </c>
      <c r="P1012" s="22" t="s">
        <v>78</v>
      </c>
      <c r="Q1012" s="23" t="s">
        <v>2650</v>
      </c>
      <c r="R1012" s="23" t="s">
        <v>3108</v>
      </c>
      <c r="Z1012" s="83" t="s">
        <v>62</v>
      </c>
      <c r="AA1012" s="6">
        <v>10</v>
      </c>
      <c r="AD1012" s="5" t="s">
        <v>79</v>
      </c>
      <c r="AI1012" s="5">
        <v>20</v>
      </c>
      <c r="AJ1012" s="5">
        <v>48</v>
      </c>
      <c r="BQ1012" s="6" t="s">
        <v>1852</v>
      </c>
      <c r="BR1012" s="5" t="s">
        <v>3109</v>
      </c>
    </row>
    <row r="1013" spans="1:70" x14ac:dyDescent="0.25">
      <c r="A1013" s="91">
        <v>2070</v>
      </c>
      <c r="B1013" s="229" t="s">
        <v>3105</v>
      </c>
      <c r="C1013" s="259" t="s">
        <v>3106</v>
      </c>
      <c r="D1013" s="229" t="s">
        <v>3110</v>
      </c>
      <c r="E1013" s="3" t="s">
        <v>382</v>
      </c>
      <c r="F1013" s="26" t="s">
        <v>102</v>
      </c>
      <c r="G1013" s="26" t="s">
        <v>55</v>
      </c>
      <c r="H1013" s="26" t="s">
        <v>56</v>
      </c>
      <c r="J1013" s="22">
        <v>120</v>
      </c>
      <c r="L1013" s="28" t="s">
        <v>57</v>
      </c>
      <c r="M1013" s="22" t="s">
        <v>58</v>
      </c>
      <c r="N1013" s="22" t="s">
        <v>3111</v>
      </c>
      <c r="O1013" s="22" t="s">
        <v>59</v>
      </c>
      <c r="P1013" s="22" t="s">
        <v>3112</v>
      </c>
      <c r="Q1013" s="23" t="s">
        <v>2650</v>
      </c>
      <c r="R1013" s="23" t="s">
        <v>3108</v>
      </c>
      <c r="Z1013" s="83" t="s">
        <v>62</v>
      </c>
      <c r="AA1013" s="6">
        <v>10</v>
      </c>
      <c r="AD1013" s="5" t="s">
        <v>79</v>
      </c>
      <c r="AI1013" s="5">
        <v>20</v>
      </c>
      <c r="AJ1013" s="5">
        <v>48</v>
      </c>
      <c r="BQ1013" s="6" t="s">
        <v>1852</v>
      </c>
      <c r="BR1013" s="5" t="s">
        <v>3109</v>
      </c>
    </row>
    <row r="1014" spans="1:70" x14ac:dyDescent="0.25">
      <c r="A1014" s="91">
        <v>2071</v>
      </c>
      <c r="B1014" s="229" t="s">
        <v>3113</v>
      </c>
      <c r="C1014" s="259" t="s">
        <v>3114</v>
      </c>
      <c r="D1014" s="229" t="s">
        <v>3115</v>
      </c>
      <c r="E1014" s="3" t="s">
        <v>382</v>
      </c>
      <c r="F1014" s="26" t="s">
        <v>102</v>
      </c>
      <c r="G1014" s="26" t="s">
        <v>55</v>
      </c>
      <c r="H1014" s="26" t="s">
        <v>56</v>
      </c>
      <c r="J1014" s="22">
        <v>120</v>
      </c>
      <c r="L1014" s="28" t="s">
        <v>57</v>
      </c>
      <c r="M1014" s="22" t="s">
        <v>58</v>
      </c>
      <c r="N1014" s="22" t="s">
        <v>2676</v>
      </c>
      <c r="O1014" s="22" t="s">
        <v>59</v>
      </c>
      <c r="P1014" s="22" t="s">
        <v>3116</v>
      </c>
      <c r="Q1014" s="23" t="s">
        <v>2650</v>
      </c>
      <c r="R1014" s="23" t="s">
        <v>3117</v>
      </c>
      <c r="V1014" s="25" t="s">
        <v>613</v>
      </c>
      <c r="W1014" s="65" t="s">
        <v>653</v>
      </c>
      <c r="Z1014" s="83" t="s">
        <v>62</v>
      </c>
      <c r="AA1014" s="6">
        <v>12</v>
      </c>
      <c r="AB1014" s="6">
        <v>2</v>
      </c>
      <c r="AC1014" s="5">
        <v>52.8</v>
      </c>
      <c r="AD1014" s="5" t="s">
        <v>79</v>
      </c>
      <c r="AE1014" s="5" t="s">
        <v>334</v>
      </c>
      <c r="AI1014" s="5">
        <v>39</v>
      </c>
      <c r="AJ1014" s="5">
        <v>65</v>
      </c>
      <c r="BQ1014" s="6" t="s">
        <v>1899</v>
      </c>
      <c r="BR1014" s="5" t="s">
        <v>3118</v>
      </c>
    </row>
    <row r="1015" spans="1:70" x14ac:dyDescent="0.25">
      <c r="A1015" s="91">
        <v>2072</v>
      </c>
      <c r="B1015" s="229" t="s">
        <v>3113</v>
      </c>
      <c r="C1015" s="259" t="s">
        <v>3114</v>
      </c>
      <c r="D1015" s="229" t="s">
        <v>3119</v>
      </c>
      <c r="E1015" s="3" t="s">
        <v>382</v>
      </c>
      <c r="F1015" s="26" t="s">
        <v>102</v>
      </c>
      <c r="G1015" s="26" t="s">
        <v>55</v>
      </c>
      <c r="H1015" s="26" t="s">
        <v>65</v>
      </c>
      <c r="J1015" s="22">
        <v>120</v>
      </c>
      <c r="L1015" s="28" t="s">
        <v>57</v>
      </c>
      <c r="M1015" s="22" t="s">
        <v>58</v>
      </c>
      <c r="N1015" s="22" t="s">
        <v>2676</v>
      </c>
      <c r="O1015" s="22" t="s">
        <v>59</v>
      </c>
      <c r="P1015" s="22" t="s">
        <v>3116</v>
      </c>
      <c r="Q1015" s="23" t="s">
        <v>2650</v>
      </c>
      <c r="R1015" s="23" t="s">
        <v>3117</v>
      </c>
      <c r="V1015" s="25" t="s">
        <v>613</v>
      </c>
      <c r="W1015" s="65" t="s">
        <v>653</v>
      </c>
      <c r="Z1015" s="83" t="s">
        <v>62</v>
      </c>
      <c r="AA1015" s="6">
        <v>12</v>
      </c>
      <c r="AB1015" s="6">
        <v>2</v>
      </c>
      <c r="AC1015" s="5">
        <v>52.8</v>
      </c>
      <c r="AD1015" s="5" t="s">
        <v>79</v>
      </c>
      <c r="AE1015" s="5" t="s">
        <v>334</v>
      </c>
      <c r="AI1015" s="5">
        <v>39</v>
      </c>
      <c r="AJ1015" s="5">
        <v>65</v>
      </c>
      <c r="BQ1015" s="6" t="s">
        <v>1899</v>
      </c>
      <c r="BR1015" s="5" t="s">
        <v>3118</v>
      </c>
    </row>
    <row r="1016" spans="1:70" x14ac:dyDescent="0.25">
      <c r="A1016" s="91">
        <v>2073</v>
      </c>
      <c r="B1016" s="229" t="s">
        <v>3113</v>
      </c>
      <c r="C1016" s="259" t="s">
        <v>3114</v>
      </c>
      <c r="D1016" s="229" t="s">
        <v>3120</v>
      </c>
      <c r="E1016" s="3" t="s">
        <v>382</v>
      </c>
      <c r="F1016" s="26" t="s">
        <v>102</v>
      </c>
      <c r="G1016" s="26" t="s">
        <v>55</v>
      </c>
      <c r="H1016" s="26" t="s">
        <v>56</v>
      </c>
      <c r="J1016" s="22">
        <v>240</v>
      </c>
      <c r="L1016" s="28" t="s">
        <v>57</v>
      </c>
      <c r="M1016" s="22" t="s">
        <v>58</v>
      </c>
      <c r="N1016" s="22" t="s">
        <v>3121</v>
      </c>
      <c r="O1016" s="22" t="s">
        <v>59</v>
      </c>
      <c r="P1016" s="22" t="s">
        <v>3122</v>
      </c>
      <c r="Q1016" s="23" t="s">
        <v>2650</v>
      </c>
      <c r="R1016" s="23" t="s">
        <v>3123</v>
      </c>
      <c r="V1016" s="25" t="s">
        <v>613</v>
      </c>
      <c r="W1016" s="65" t="s">
        <v>653</v>
      </c>
      <c r="Z1016" s="83" t="s">
        <v>62</v>
      </c>
      <c r="AA1016" s="6">
        <v>12</v>
      </c>
      <c r="AB1016" s="6">
        <v>2</v>
      </c>
      <c r="AC1016" s="5">
        <v>52.8</v>
      </c>
      <c r="AD1016" s="5" t="s">
        <v>79</v>
      </c>
      <c r="AE1016" s="5" t="s">
        <v>334</v>
      </c>
      <c r="AI1016" s="5">
        <v>39</v>
      </c>
      <c r="AJ1016" s="5">
        <v>65</v>
      </c>
      <c r="BQ1016" s="6" t="s">
        <v>1899</v>
      </c>
      <c r="BR1016" s="5" t="s">
        <v>3118</v>
      </c>
    </row>
    <row r="1017" spans="1:70" x14ac:dyDescent="0.25">
      <c r="A1017" s="91">
        <v>2074</v>
      </c>
      <c r="B1017" s="229" t="s">
        <v>3113</v>
      </c>
      <c r="C1017" s="259" t="s">
        <v>3114</v>
      </c>
      <c r="D1017" s="229" t="s">
        <v>3124</v>
      </c>
      <c r="E1017" s="3" t="s">
        <v>382</v>
      </c>
      <c r="F1017" s="26" t="s">
        <v>102</v>
      </c>
      <c r="G1017" s="26" t="s">
        <v>55</v>
      </c>
      <c r="H1017" s="26" t="s">
        <v>65</v>
      </c>
      <c r="J1017" s="22">
        <v>240</v>
      </c>
      <c r="L1017" s="28" t="s">
        <v>57</v>
      </c>
      <c r="M1017" s="22" t="s">
        <v>58</v>
      </c>
      <c r="N1017" s="22" t="s">
        <v>3121</v>
      </c>
      <c r="O1017" s="22" t="s">
        <v>59</v>
      </c>
      <c r="P1017" s="22" t="s">
        <v>3122</v>
      </c>
      <c r="Q1017" s="23" t="s">
        <v>2650</v>
      </c>
      <c r="R1017" s="23" t="s">
        <v>3123</v>
      </c>
      <c r="V1017" s="25" t="s">
        <v>613</v>
      </c>
      <c r="W1017" s="65" t="s">
        <v>653</v>
      </c>
      <c r="Z1017" s="83" t="s">
        <v>62</v>
      </c>
      <c r="AA1017" s="6">
        <v>12</v>
      </c>
      <c r="AB1017" s="6">
        <v>2</v>
      </c>
      <c r="AC1017" s="5">
        <v>52.8</v>
      </c>
      <c r="AD1017" s="5" t="s">
        <v>79</v>
      </c>
      <c r="AE1017" s="5" t="s">
        <v>334</v>
      </c>
      <c r="AI1017" s="5">
        <v>39</v>
      </c>
      <c r="AJ1017" s="5">
        <v>65</v>
      </c>
      <c r="BQ1017" s="6" t="s">
        <v>1899</v>
      </c>
      <c r="BR1017" s="5" t="s">
        <v>3118</v>
      </c>
    </row>
    <row r="1018" spans="1:70" x14ac:dyDescent="0.25">
      <c r="A1018" s="91">
        <v>2075</v>
      </c>
      <c r="B1018" s="229" t="s">
        <v>3125</v>
      </c>
      <c r="C1018" s="259" t="s">
        <v>3126</v>
      </c>
      <c r="D1018" s="229" t="s">
        <v>3127</v>
      </c>
      <c r="E1018" s="3" t="s">
        <v>382</v>
      </c>
      <c r="F1018" s="26" t="s">
        <v>102</v>
      </c>
      <c r="G1018" s="26" t="s">
        <v>55</v>
      </c>
      <c r="H1018" s="26" t="s">
        <v>156</v>
      </c>
      <c r="J1018" s="22">
        <v>240</v>
      </c>
      <c r="L1018" s="28" t="s">
        <v>57</v>
      </c>
      <c r="M1018" s="22" t="s">
        <v>58</v>
      </c>
      <c r="N1018" s="22">
        <v>0</v>
      </c>
      <c r="O1018" s="22" t="s">
        <v>59</v>
      </c>
      <c r="P1018" s="22" t="s">
        <v>78</v>
      </c>
      <c r="Q1018" s="23" t="s">
        <v>3128</v>
      </c>
      <c r="R1018" s="23" t="s">
        <v>3129</v>
      </c>
      <c r="V1018" s="25" t="s">
        <v>61</v>
      </c>
      <c r="W1018" s="65" t="s">
        <v>1953</v>
      </c>
      <c r="X1018" s="106" t="s">
        <v>202</v>
      </c>
      <c r="Z1018" s="83" t="s">
        <v>62</v>
      </c>
      <c r="AA1018" s="6">
        <v>12</v>
      </c>
      <c r="AB1018" s="6">
        <v>0</v>
      </c>
      <c r="AC1018" s="5">
        <v>25</v>
      </c>
      <c r="AD1018" s="5" t="s">
        <v>79</v>
      </c>
      <c r="AE1018" s="5" t="s">
        <v>334</v>
      </c>
      <c r="AI1018" s="5">
        <v>19</v>
      </c>
      <c r="AJ1018" s="5">
        <v>37</v>
      </c>
      <c r="AK1018" s="6">
        <v>73</v>
      </c>
      <c r="AL1018" s="6" t="s">
        <v>80</v>
      </c>
      <c r="AM1018" s="6" t="s">
        <v>334</v>
      </c>
      <c r="AQ1018" s="6">
        <v>53</v>
      </c>
      <c r="AR1018" s="6">
        <v>85</v>
      </c>
      <c r="AS1018" s="5">
        <v>177</v>
      </c>
      <c r="AT1018" s="5" t="s">
        <v>118</v>
      </c>
      <c r="AU1018" s="5" t="s">
        <v>334</v>
      </c>
      <c r="AY1018" s="5">
        <v>164</v>
      </c>
      <c r="AZ1018" s="5">
        <v>191</v>
      </c>
      <c r="BQ1018" s="6" t="s">
        <v>213</v>
      </c>
      <c r="BR1018" s="5" t="s">
        <v>3130</v>
      </c>
    </row>
    <row r="1019" spans="1:70" x14ac:dyDescent="0.25">
      <c r="A1019" s="91">
        <v>2076</v>
      </c>
      <c r="B1019" s="229" t="s">
        <v>3125</v>
      </c>
      <c r="C1019" s="259" t="s">
        <v>3126</v>
      </c>
      <c r="D1019" s="229" t="s">
        <v>3131</v>
      </c>
      <c r="E1019" s="3" t="s">
        <v>382</v>
      </c>
      <c r="F1019" s="26" t="s">
        <v>102</v>
      </c>
      <c r="G1019" s="26" t="s">
        <v>55</v>
      </c>
      <c r="H1019" s="26" t="s">
        <v>156</v>
      </c>
      <c r="J1019" s="22">
        <v>240</v>
      </c>
      <c r="L1019" s="28" t="s">
        <v>57</v>
      </c>
      <c r="M1019" s="22" t="s">
        <v>58</v>
      </c>
      <c r="N1019" s="22">
        <v>0</v>
      </c>
      <c r="O1019" s="22" t="s">
        <v>59</v>
      </c>
      <c r="P1019" s="22" t="s">
        <v>78</v>
      </c>
      <c r="Q1019" s="23" t="s">
        <v>3128</v>
      </c>
      <c r="R1019" s="23" t="s">
        <v>3132</v>
      </c>
      <c r="V1019" s="25" t="s">
        <v>435</v>
      </c>
      <c r="X1019" s="106" t="s">
        <v>202</v>
      </c>
      <c r="Y1019" s="25" t="s">
        <v>3133</v>
      </c>
      <c r="Z1019" s="83" t="s">
        <v>62</v>
      </c>
      <c r="AA1019" s="6">
        <v>12</v>
      </c>
      <c r="AB1019" s="6">
        <v>0</v>
      </c>
      <c r="AC1019" s="5">
        <v>25</v>
      </c>
      <c r="AD1019" s="5" t="s">
        <v>79</v>
      </c>
      <c r="AE1019" s="5" t="s">
        <v>334</v>
      </c>
      <c r="AI1019" s="5">
        <v>19</v>
      </c>
      <c r="AJ1019" s="5">
        <v>37</v>
      </c>
      <c r="AK1019" s="6">
        <v>73</v>
      </c>
      <c r="AL1019" s="6" t="s">
        <v>80</v>
      </c>
      <c r="AM1019" s="6" t="s">
        <v>334</v>
      </c>
      <c r="AQ1019" s="6">
        <v>53</v>
      </c>
      <c r="AR1019" s="6">
        <v>85</v>
      </c>
      <c r="AS1019" s="5">
        <v>177</v>
      </c>
      <c r="AT1019" s="5" t="s">
        <v>118</v>
      </c>
      <c r="AU1019" s="5" t="s">
        <v>334</v>
      </c>
      <c r="AY1019" s="5">
        <v>164</v>
      </c>
      <c r="AZ1019" s="5">
        <v>191</v>
      </c>
      <c r="BQ1019" s="6" t="s">
        <v>213</v>
      </c>
      <c r="BR1019" s="5" t="s">
        <v>3130</v>
      </c>
    </row>
    <row r="1020" spans="1:70" x14ac:dyDescent="0.25">
      <c r="A1020" s="91">
        <v>2077</v>
      </c>
      <c r="B1020" s="229" t="s">
        <v>3134</v>
      </c>
      <c r="C1020" s="259" t="s">
        <v>3135</v>
      </c>
      <c r="D1020" s="229" t="s">
        <v>3136</v>
      </c>
      <c r="E1020" s="3" t="s">
        <v>382</v>
      </c>
      <c r="F1020" s="26" t="s">
        <v>102</v>
      </c>
      <c r="G1020" s="26" t="s">
        <v>55</v>
      </c>
      <c r="H1020" s="26" t="s">
        <v>56</v>
      </c>
      <c r="J1020" s="22">
        <v>120</v>
      </c>
      <c r="L1020" s="28" t="s">
        <v>57</v>
      </c>
      <c r="M1020" s="22" t="s">
        <v>58</v>
      </c>
      <c r="N1020" s="22">
        <v>0</v>
      </c>
      <c r="O1020" s="22" t="s">
        <v>59</v>
      </c>
      <c r="P1020" s="22" t="s">
        <v>78</v>
      </c>
      <c r="Q1020" s="23" t="s">
        <v>2650</v>
      </c>
      <c r="R1020" s="23" t="s">
        <v>3137</v>
      </c>
      <c r="Z1020" s="83" t="s">
        <v>62</v>
      </c>
      <c r="AA1020" s="6">
        <v>6</v>
      </c>
      <c r="AB1020" s="6">
        <v>3</v>
      </c>
      <c r="AD1020" s="5" t="s">
        <v>79</v>
      </c>
      <c r="AI1020" s="5">
        <v>36</v>
      </c>
      <c r="AJ1020" s="5">
        <v>67</v>
      </c>
      <c r="BQ1020" s="6" t="s">
        <v>213</v>
      </c>
      <c r="BR1020" s="5" t="s">
        <v>3138</v>
      </c>
    </row>
    <row r="1021" spans="1:70" x14ac:dyDescent="0.25">
      <c r="A1021" s="91">
        <v>2078</v>
      </c>
      <c r="B1021" s="229" t="s">
        <v>3134</v>
      </c>
      <c r="C1021" s="259" t="s">
        <v>3135</v>
      </c>
      <c r="D1021" s="229" t="s">
        <v>3139</v>
      </c>
      <c r="E1021" s="3" t="s">
        <v>382</v>
      </c>
      <c r="F1021" s="26" t="s">
        <v>102</v>
      </c>
      <c r="G1021" s="26" t="s">
        <v>55</v>
      </c>
      <c r="H1021" s="26" t="s">
        <v>56</v>
      </c>
      <c r="J1021" s="22">
        <v>120</v>
      </c>
      <c r="L1021" s="28" t="s">
        <v>57</v>
      </c>
      <c r="M1021" s="22" t="s">
        <v>58</v>
      </c>
      <c r="N1021" s="22" t="s">
        <v>3140</v>
      </c>
      <c r="O1021" s="22" t="s">
        <v>59</v>
      </c>
      <c r="P1021" s="22" t="s">
        <v>3141</v>
      </c>
      <c r="Q1021" s="23" t="s">
        <v>2650</v>
      </c>
      <c r="R1021" s="23" t="s">
        <v>3137</v>
      </c>
      <c r="Z1021" s="83" t="s">
        <v>62</v>
      </c>
      <c r="AA1021" s="6">
        <v>6</v>
      </c>
      <c r="AB1021" s="6">
        <v>3</v>
      </c>
      <c r="AD1021" s="5" t="s">
        <v>79</v>
      </c>
      <c r="AI1021" s="5">
        <v>36</v>
      </c>
      <c r="AJ1021" s="5">
        <v>67</v>
      </c>
      <c r="BQ1021" s="6" t="s">
        <v>213</v>
      </c>
      <c r="BR1021" s="5" t="s">
        <v>3138</v>
      </c>
    </row>
    <row r="1022" spans="1:70" x14ac:dyDescent="0.25">
      <c r="A1022" s="91">
        <v>2079</v>
      </c>
      <c r="B1022" s="229" t="s">
        <v>3142</v>
      </c>
      <c r="C1022" s="259" t="s">
        <v>3143</v>
      </c>
      <c r="D1022" s="229" t="s">
        <v>3144</v>
      </c>
      <c r="E1022" s="3" t="s">
        <v>382</v>
      </c>
      <c r="F1022" s="26" t="s">
        <v>102</v>
      </c>
      <c r="G1022" s="26" t="s">
        <v>55</v>
      </c>
      <c r="H1022" s="26" t="s">
        <v>76</v>
      </c>
      <c r="J1022" s="22">
        <v>80</v>
      </c>
      <c r="L1022" s="28" t="s">
        <v>57</v>
      </c>
      <c r="M1022" s="22" t="s">
        <v>58</v>
      </c>
      <c r="N1022" s="22" t="s">
        <v>3140</v>
      </c>
      <c r="O1022" s="22" t="s">
        <v>59</v>
      </c>
      <c r="P1022" s="22" t="s">
        <v>3145</v>
      </c>
      <c r="Q1022" s="23" t="s">
        <v>2650</v>
      </c>
      <c r="R1022" s="23" t="s">
        <v>3146</v>
      </c>
      <c r="X1022" s="106">
        <v>4</v>
      </c>
      <c r="Y1022" s="25" t="s">
        <v>3147</v>
      </c>
      <c r="Z1022" s="83" t="s">
        <v>62</v>
      </c>
      <c r="AA1022" s="6">
        <v>12</v>
      </c>
      <c r="AB1022" s="6">
        <v>0</v>
      </c>
      <c r="AD1022" s="5" t="s">
        <v>79</v>
      </c>
      <c r="AI1022" s="5">
        <v>19</v>
      </c>
      <c r="AJ1022" s="5">
        <v>38</v>
      </c>
      <c r="BQ1022" s="6" t="s">
        <v>3148</v>
      </c>
      <c r="BR1022" s="5" t="s">
        <v>3149</v>
      </c>
    </row>
    <row r="1023" spans="1:70" x14ac:dyDescent="0.25">
      <c r="A1023" s="91">
        <v>2080</v>
      </c>
      <c r="B1023" s="229" t="s">
        <v>3150</v>
      </c>
      <c r="C1023" s="259" t="s">
        <v>3151</v>
      </c>
      <c r="D1023" s="229" t="s">
        <v>3152</v>
      </c>
      <c r="E1023" s="3" t="s">
        <v>382</v>
      </c>
      <c r="F1023" s="26" t="s">
        <v>102</v>
      </c>
      <c r="G1023" s="26" t="s">
        <v>55</v>
      </c>
      <c r="H1023" s="26" t="s">
        <v>65</v>
      </c>
      <c r="J1023" s="22">
        <v>5</v>
      </c>
      <c r="L1023" s="28" t="s">
        <v>57</v>
      </c>
      <c r="M1023" s="22" t="s">
        <v>77</v>
      </c>
      <c r="N1023" s="22">
        <v>0</v>
      </c>
      <c r="O1023" s="22" t="s">
        <v>59</v>
      </c>
      <c r="P1023" s="22" t="s">
        <v>78</v>
      </c>
      <c r="Q1023" s="23" t="s">
        <v>2650</v>
      </c>
      <c r="R1023" s="23" t="s">
        <v>3153</v>
      </c>
      <c r="S1023" s="24">
        <v>10</v>
      </c>
      <c r="U1023" s="23" t="s">
        <v>3154</v>
      </c>
      <c r="X1023" s="106" t="s">
        <v>3155</v>
      </c>
      <c r="Y1023" s="25" t="s">
        <v>3156</v>
      </c>
      <c r="Z1023" s="83" t="s">
        <v>62</v>
      </c>
      <c r="AA1023" s="6">
        <v>10</v>
      </c>
      <c r="AB1023" s="6">
        <v>0</v>
      </c>
      <c r="AC1023" s="5">
        <v>26</v>
      </c>
      <c r="AD1023" s="5" t="s">
        <v>79</v>
      </c>
      <c r="AE1023" s="5" t="s">
        <v>334</v>
      </c>
      <c r="AF1023" s="5">
        <v>4</v>
      </c>
      <c r="AG1023" s="5" t="s">
        <v>79</v>
      </c>
      <c r="AH1023" s="5" t="s">
        <v>116</v>
      </c>
      <c r="AI1023" s="5">
        <v>20</v>
      </c>
      <c r="AJ1023" s="5">
        <v>34</v>
      </c>
      <c r="AK1023" s="6">
        <v>73.5</v>
      </c>
      <c r="AL1023" s="6" t="s">
        <v>80</v>
      </c>
      <c r="AM1023" s="6" t="s">
        <v>334</v>
      </c>
      <c r="AN1023" s="6">
        <v>8.6999999999999993</v>
      </c>
      <c r="AO1023" s="6" t="s">
        <v>80</v>
      </c>
      <c r="AP1023" s="6" t="s">
        <v>116</v>
      </c>
      <c r="AQ1023" s="6">
        <v>61</v>
      </c>
      <c r="AR1023" s="6">
        <v>97.6</v>
      </c>
      <c r="BA1023" s="6">
        <v>22.8</v>
      </c>
      <c r="BB1023" s="6" t="s">
        <v>203</v>
      </c>
      <c r="BC1023" s="6" t="s">
        <v>334</v>
      </c>
      <c r="BD1023" s="6">
        <v>2</v>
      </c>
      <c r="BE1023" s="6" t="s">
        <v>203</v>
      </c>
      <c r="BF1023" s="6" t="s">
        <v>116</v>
      </c>
      <c r="BG1023" s="6">
        <v>20.5</v>
      </c>
      <c r="BH1023" s="6">
        <v>27.6</v>
      </c>
      <c r="BQ1023" s="6" t="s">
        <v>194</v>
      </c>
      <c r="BR1023" s="5" t="s">
        <v>3157</v>
      </c>
    </row>
    <row r="1024" spans="1:70" x14ac:dyDescent="0.25">
      <c r="A1024" s="91">
        <v>849</v>
      </c>
      <c r="B1024" s="229" t="s">
        <v>3186</v>
      </c>
      <c r="C1024" s="259" t="s">
        <v>3185</v>
      </c>
      <c r="D1024" s="229" t="s">
        <v>3188</v>
      </c>
      <c r="E1024" s="3" t="s">
        <v>572</v>
      </c>
      <c r="F1024" s="26" t="s">
        <v>102</v>
      </c>
      <c r="G1024" s="26" t="s">
        <v>55</v>
      </c>
      <c r="H1024" s="26" t="s">
        <v>56</v>
      </c>
      <c r="J1024" s="22">
        <v>500</v>
      </c>
      <c r="L1024" s="28" t="s">
        <v>57</v>
      </c>
      <c r="M1024" s="22" t="s">
        <v>58</v>
      </c>
      <c r="N1024" s="22">
        <v>0</v>
      </c>
      <c r="O1024" s="22" t="s">
        <v>59</v>
      </c>
      <c r="P1024" s="176" t="s">
        <v>78</v>
      </c>
      <c r="R1024" s="23" t="s">
        <v>3187</v>
      </c>
      <c r="Z1024" s="83" t="s">
        <v>62</v>
      </c>
      <c r="AA1024" s="6">
        <v>24</v>
      </c>
      <c r="AB1024" s="6">
        <v>0</v>
      </c>
      <c r="BQ1024" s="6" t="s">
        <v>793</v>
      </c>
      <c r="BR1024" s="5" t="s">
        <v>1328</v>
      </c>
    </row>
    <row r="1025" spans="1:70" x14ac:dyDescent="0.25">
      <c r="A1025" s="91">
        <v>850</v>
      </c>
      <c r="B1025" s="229" t="s">
        <v>3186</v>
      </c>
      <c r="C1025" s="259" t="s">
        <v>3185</v>
      </c>
      <c r="D1025" s="229" t="s">
        <v>3189</v>
      </c>
      <c r="E1025" s="123" t="s">
        <v>572</v>
      </c>
      <c r="F1025" s="26" t="s">
        <v>102</v>
      </c>
      <c r="G1025" s="26" t="s">
        <v>55</v>
      </c>
      <c r="H1025" s="179" t="s">
        <v>56</v>
      </c>
      <c r="J1025" s="22">
        <v>500</v>
      </c>
      <c r="L1025" s="28" t="s">
        <v>57</v>
      </c>
      <c r="M1025" s="22" t="s">
        <v>58</v>
      </c>
      <c r="N1025" s="22">
        <v>0</v>
      </c>
      <c r="O1025" s="22" t="s">
        <v>59</v>
      </c>
      <c r="P1025" s="176" t="s">
        <v>78</v>
      </c>
      <c r="R1025" s="177" t="s">
        <v>3187</v>
      </c>
      <c r="Z1025" s="83" t="s">
        <v>62</v>
      </c>
      <c r="AA1025" s="6">
        <v>24</v>
      </c>
      <c r="AB1025" s="6">
        <v>0</v>
      </c>
      <c r="BQ1025" s="164" t="s">
        <v>793</v>
      </c>
      <c r="BR1025" s="163" t="s">
        <v>1328</v>
      </c>
    </row>
    <row r="1026" spans="1:70" x14ac:dyDescent="0.25">
      <c r="A1026" s="91">
        <v>851</v>
      </c>
      <c r="B1026" s="229" t="s">
        <v>3186</v>
      </c>
      <c r="C1026" s="259" t="s">
        <v>3185</v>
      </c>
      <c r="D1026" s="229" t="s">
        <v>3190</v>
      </c>
      <c r="E1026" s="123" t="s">
        <v>572</v>
      </c>
      <c r="F1026" s="26" t="s">
        <v>102</v>
      </c>
      <c r="G1026" s="26" t="s">
        <v>55</v>
      </c>
      <c r="H1026" s="179" t="s">
        <v>56</v>
      </c>
      <c r="J1026" s="22">
        <v>500</v>
      </c>
      <c r="L1026" s="28" t="s">
        <v>57</v>
      </c>
      <c r="M1026" s="22" t="s">
        <v>58</v>
      </c>
      <c r="N1026" s="22">
        <v>0</v>
      </c>
      <c r="O1026" s="22" t="s">
        <v>59</v>
      </c>
      <c r="P1026" s="176" t="s">
        <v>78</v>
      </c>
      <c r="R1026" s="177" t="s">
        <v>3187</v>
      </c>
      <c r="Z1026" s="83" t="s">
        <v>62</v>
      </c>
      <c r="AA1026" s="6">
        <v>24</v>
      </c>
      <c r="AB1026" s="6">
        <v>0</v>
      </c>
      <c r="BQ1026" s="164" t="s">
        <v>793</v>
      </c>
      <c r="BR1026" s="163" t="s">
        <v>1328</v>
      </c>
    </row>
    <row r="1027" spans="1:70" x14ac:dyDescent="0.25">
      <c r="A1027" s="91">
        <v>1207</v>
      </c>
      <c r="B1027" s="229" t="s">
        <v>3192</v>
      </c>
      <c r="C1027" s="259" t="s">
        <v>3193</v>
      </c>
      <c r="D1027" s="229" t="s">
        <v>3194</v>
      </c>
      <c r="E1027" s="3" t="s">
        <v>3195</v>
      </c>
      <c r="F1027" s="26" t="s">
        <v>102</v>
      </c>
      <c r="G1027" s="26" t="s">
        <v>75</v>
      </c>
      <c r="H1027" s="26" t="s">
        <v>3196</v>
      </c>
      <c r="J1027" s="22">
        <v>100</v>
      </c>
      <c r="L1027" s="28" t="s">
        <v>57</v>
      </c>
      <c r="M1027" s="22" t="s">
        <v>77</v>
      </c>
      <c r="N1027" s="22">
        <v>0</v>
      </c>
      <c r="O1027" s="22" t="s">
        <v>59</v>
      </c>
      <c r="P1027" s="22" t="s">
        <v>78</v>
      </c>
      <c r="Q1027" s="23" t="s">
        <v>3197</v>
      </c>
      <c r="S1027" s="24">
        <v>5</v>
      </c>
      <c r="V1027" s="25" t="s">
        <v>61</v>
      </c>
      <c r="W1027" s="65" t="s">
        <v>1953</v>
      </c>
      <c r="X1027" s="106" t="s">
        <v>333</v>
      </c>
      <c r="Z1027" s="83" t="s">
        <v>62</v>
      </c>
      <c r="AA1027" s="6">
        <v>1</v>
      </c>
      <c r="BQ1027" s="6" t="s">
        <v>1859</v>
      </c>
      <c r="BR1027" s="5" t="s">
        <v>723</v>
      </c>
    </row>
    <row r="1028" spans="1:70" x14ac:dyDescent="0.25">
      <c r="A1028" s="91">
        <v>1208</v>
      </c>
      <c r="B1028" s="229" t="s">
        <v>3192</v>
      </c>
      <c r="C1028" s="259" t="s">
        <v>3193</v>
      </c>
      <c r="D1028" s="229" t="s">
        <v>3198</v>
      </c>
      <c r="E1028" s="3" t="s">
        <v>3195</v>
      </c>
      <c r="F1028" s="26" t="s">
        <v>102</v>
      </c>
      <c r="G1028" s="26" t="s">
        <v>75</v>
      </c>
      <c r="H1028" s="26" t="s">
        <v>3199</v>
      </c>
      <c r="J1028" s="22">
        <v>100</v>
      </c>
      <c r="L1028" s="28" t="s">
        <v>57</v>
      </c>
      <c r="M1028" s="22" t="s">
        <v>77</v>
      </c>
      <c r="N1028" s="22">
        <v>0</v>
      </c>
      <c r="O1028" s="22" t="s">
        <v>59</v>
      </c>
      <c r="P1028" s="22" t="s">
        <v>78</v>
      </c>
      <c r="Q1028" s="23" t="s">
        <v>3197</v>
      </c>
      <c r="S1028" s="24">
        <v>5</v>
      </c>
      <c r="V1028" s="25" t="s">
        <v>61</v>
      </c>
      <c r="W1028" s="65" t="s">
        <v>1953</v>
      </c>
      <c r="X1028" s="106" t="s">
        <v>333</v>
      </c>
      <c r="Z1028" s="83" t="s">
        <v>62</v>
      </c>
      <c r="AA1028" s="6">
        <v>1</v>
      </c>
      <c r="BQ1028" s="6" t="s">
        <v>1859</v>
      </c>
      <c r="BR1028" s="5" t="s">
        <v>723</v>
      </c>
    </row>
    <row r="1029" spans="1:70" x14ac:dyDescent="0.25">
      <c r="A1029" s="91">
        <v>1209</v>
      </c>
      <c r="B1029" s="229" t="s">
        <v>3192</v>
      </c>
      <c r="C1029" s="259" t="s">
        <v>3193</v>
      </c>
      <c r="D1029" s="229" t="s">
        <v>3200</v>
      </c>
      <c r="E1029" s="3" t="s">
        <v>3195</v>
      </c>
      <c r="F1029" s="26" t="s">
        <v>102</v>
      </c>
      <c r="G1029" s="26" t="s">
        <v>75</v>
      </c>
      <c r="H1029" s="26" t="s">
        <v>3201</v>
      </c>
      <c r="J1029" s="22">
        <v>100</v>
      </c>
      <c r="L1029" s="28" t="s">
        <v>57</v>
      </c>
      <c r="M1029" s="22" t="s">
        <v>77</v>
      </c>
      <c r="N1029" s="22">
        <v>0</v>
      </c>
      <c r="O1029" s="22" t="s">
        <v>59</v>
      </c>
      <c r="P1029" s="22" t="s">
        <v>78</v>
      </c>
      <c r="Q1029" s="23" t="s">
        <v>3197</v>
      </c>
      <c r="S1029" s="24">
        <v>5</v>
      </c>
      <c r="V1029" s="25" t="s">
        <v>61</v>
      </c>
      <c r="W1029" s="65" t="s">
        <v>1953</v>
      </c>
      <c r="X1029" s="106" t="s">
        <v>333</v>
      </c>
      <c r="Z1029" s="83" t="s">
        <v>62</v>
      </c>
      <c r="AA1029" s="6">
        <v>1</v>
      </c>
      <c r="BQ1029" s="6" t="s">
        <v>1859</v>
      </c>
      <c r="BR1029" s="5" t="s">
        <v>723</v>
      </c>
    </row>
    <row r="1030" spans="1:70" x14ac:dyDescent="0.25">
      <c r="A1030" s="91">
        <v>1210</v>
      </c>
      <c r="B1030" s="229" t="s">
        <v>3192</v>
      </c>
      <c r="C1030" s="259" t="s">
        <v>3193</v>
      </c>
      <c r="D1030" s="229" t="s">
        <v>3202</v>
      </c>
      <c r="E1030" s="3" t="s">
        <v>3195</v>
      </c>
      <c r="F1030" s="26" t="s">
        <v>70</v>
      </c>
      <c r="G1030" s="26" t="s">
        <v>55</v>
      </c>
      <c r="H1030" s="26" t="s">
        <v>3203</v>
      </c>
      <c r="J1030" s="22">
        <v>100</v>
      </c>
      <c r="L1030" s="28" t="s">
        <v>57</v>
      </c>
      <c r="M1030" s="22" t="s">
        <v>77</v>
      </c>
      <c r="N1030" s="22">
        <v>0</v>
      </c>
      <c r="O1030" s="22" t="s">
        <v>59</v>
      </c>
      <c r="P1030" s="22" t="s">
        <v>78</v>
      </c>
      <c r="Q1030" s="23" t="s">
        <v>3197</v>
      </c>
      <c r="S1030" s="24">
        <v>5</v>
      </c>
      <c r="V1030" s="25" t="s">
        <v>61</v>
      </c>
      <c r="W1030" s="65" t="s">
        <v>1953</v>
      </c>
      <c r="X1030" s="106" t="s">
        <v>333</v>
      </c>
      <c r="Z1030" s="83" t="s">
        <v>62</v>
      </c>
      <c r="AA1030" s="6">
        <v>10</v>
      </c>
      <c r="AB1030" s="6">
        <v>5</v>
      </c>
      <c r="AD1030" s="5" t="s">
        <v>79</v>
      </c>
      <c r="AI1030" s="5">
        <v>22</v>
      </c>
      <c r="AJ1030" s="5">
        <v>25</v>
      </c>
      <c r="AL1030" s="6" t="s">
        <v>80</v>
      </c>
      <c r="AQ1030" s="6">
        <v>54</v>
      </c>
      <c r="AR1030" s="6">
        <v>76</v>
      </c>
      <c r="BQ1030" s="6" t="s">
        <v>1859</v>
      </c>
      <c r="BR1030" s="5" t="s">
        <v>723</v>
      </c>
    </row>
    <row r="1031" spans="1:70" x14ac:dyDescent="0.25">
      <c r="A1031" s="91">
        <v>1211</v>
      </c>
      <c r="B1031" s="229" t="s">
        <v>3192</v>
      </c>
      <c r="C1031" s="259" t="s">
        <v>3193</v>
      </c>
      <c r="D1031" s="229" t="s">
        <v>3204</v>
      </c>
      <c r="E1031" s="3" t="s">
        <v>3195</v>
      </c>
      <c r="F1031" s="26" t="s">
        <v>102</v>
      </c>
      <c r="G1031" s="26" t="s">
        <v>75</v>
      </c>
      <c r="H1031" s="26" t="s">
        <v>295</v>
      </c>
      <c r="J1031" s="22">
        <v>400</v>
      </c>
      <c r="L1031" s="28" t="s">
        <v>57</v>
      </c>
      <c r="M1031" s="22" t="s">
        <v>58</v>
      </c>
      <c r="N1031" s="22">
        <v>0</v>
      </c>
      <c r="O1031" s="22" t="s">
        <v>59</v>
      </c>
      <c r="P1031" s="22" t="s">
        <v>78</v>
      </c>
      <c r="R1031" s="23" t="s">
        <v>3205</v>
      </c>
      <c r="V1031" s="25" t="s">
        <v>61</v>
      </c>
      <c r="W1031" s="65" t="s">
        <v>1953</v>
      </c>
      <c r="X1031" s="106" t="s">
        <v>333</v>
      </c>
      <c r="Z1031" s="83" t="s">
        <v>62</v>
      </c>
      <c r="AA1031" s="6">
        <v>1</v>
      </c>
      <c r="BQ1031" s="6" t="s">
        <v>1859</v>
      </c>
      <c r="BR1031" s="5" t="s">
        <v>723</v>
      </c>
    </row>
    <row r="1032" spans="1:70" x14ac:dyDescent="0.25">
      <c r="A1032" s="91">
        <v>1212</v>
      </c>
      <c r="B1032" s="229" t="s">
        <v>3192</v>
      </c>
      <c r="C1032" s="259" t="s">
        <v>3193</v>
      </c>
      <c r="D1032" s="229" t="s">
        <v>3206</v>
      </c>
      <c r="E1032" s="3" t="s">
        <v>3195</v>
      </c>
      <c r="F1032" s="26" t="s">
        <v>102</v>
      </c>
      <c r="G1032" s="26" t="s">
        <v>75</v>
      </c>
      <c r="H1032" s="26" t="s">
        <v>295</v>
      </c>
      <c r="J1032" s="22">
        <v>400</v>
      </c>
      <c r="L1032" s="28" t="s">
        <v>57</v>
      </c>
      <c r="M1032" s="22" t="s">
        <v>58</v>
      </c>
      <c r="N1032" s="22">
        <v>0</v>
      </c>
      <c r="O1032" s="22" t="s">
        <v>59</v>
      </c>
      <c r="P1032" s="22" t="s">
        <v>78</v>
      </c>
      <c r="R1032" s="23" t="s">
        <v>3205</v>
      </c>
      <c r="V1032" s="25" t="s">
        <v>61</v>
      </c>
      <c r="W1032" s="65" t="s">
        <v>1953</v>
      </c>
      <c r="X1032" s="106" t="s">
        <v>333</v>
      </c>
      <c r="Z1032" s="83" t="s">
        <v>62</v>
      </c>
      <c r="AA1032" s="6">
        <v>1</v>
      </c>
      <c r="BQ1032" s="6" t="s">
        <v>1859</v>
      </c>
      <c r="BR1032" s="5" t="s">
        <v>723</v>
      </c>
    </row>
    <row r="1033" spans="1:70" x14ac:dyDescent="0.25">
      <c r="A1033" s="91">
        <v>1213</v>
      </c>
      <c r="B1033" s="229" t="s">
        <v>3192</v>
      </c>
      <c r="C1033" s="259" t="s">
        <v>3193</v>
      </c>
      <c r="D1033" s="229" t="s">
        <v>3207</v>
      </c>
      <c r="E1033" s="3" t="s">
        <v>3195</v>
      </c>
      <c r="F1033" s="26" t="s">
        <v>102</v>
      </c>
      <c r="G1033" s="26" t="s">
        <v>75</v>
      </c>
      <c r="H1033" s="26" t="s">
        <v>295</v>
      </c>
      <c r="J1033" s="22">
        <v>400</v>
      </c>
      <c r="L1033" s="28" t="s">
        <v>57</v>
      </c>
      <c r="M1033" s="22" t="s">
        <v>58</v>
      </c>
      <c r="N1033" s="22">
        <v>0</v>
      </c>
      <c r="O1033" s="22" t="s">
        <v>59</v>
      </c>
      <c r="P1033" s="22" t="s">
        <v>78</v>
      </c>
      <c r="R1033" s="23" t="s">
        <v>3205</v>
      </c>
      <c r="V1033" s="25" t="s">
        <v>61</v>
      </c>
      <c r="W1033" s="65" t="s">
        <v>1953</v>
      </c>
      <c r="X1033" s="106" t="s">
        <v>333</v>
      </c>
      <c r="Z1033" s="83" t="s">
        <v>62</v>
      </c>
      <c r="AA1033" s="6">
        <v>1</v>
      </c>
      <c r="BQ1033" s="6" t="s">
        <v>1859</v>
      </c>
      <c r="BR1033" s="5" t="s">
        <v>723</v>
      </c>
    </row>
    <row r="1034" spans="1:70" x14ac:dyDescent="0.25">
      <c r="A1034" s="91">
        <v>1214</v>
      </c>
      <c r="B1034" s="229" t="s">
        <v>3192</v>
      </c>
      <c r="C1034" s="259" t="s">
        <v>3193</v>
      </c>
      <c r="D1034" s="229" t="s">
        <v>3208</v>
      </c>
      <c r="E1034" s="3" t="s">
        <v>3195</v>
      </c>
      <c r="F1034" s="26" t="s">
        <v>70</v>
      </c>
      <c r="G1034" s="26" t="s">
        <v>55</v>
      </c>
      <c r="H1034" s="26" t="s">
        <v>3203</v>
      </c>
      <c r="J1034" s="22">
        <v>400</v>
      </c>
      <c r="L1034" s="28" t="s">
        <v>57</v>
      </c>
      <c r="M1034" s="22" t="s">
        <v>58</v>
      </c>
      <c r="N1034" s="22">
        <v>0</v>
      </c>
      <c r="O1034" s="22" t="s">
        <v>59</v>
      </c>
      <c r="P1034" s="22" t="s">
        <v>78</v>
      </c>
      <c r="R1034" s="23" t="s">
        <v>3205</v>
      </c>
      <c r="V1034" s="25" t="s">
        <v>61</v>
      </c>
      <c r="W1034" s="65" t="s">
        <v>1953</v>
      </c>
      <c r="X1034" s="106" t="s">
        <v>333</v>
      </c>
      <c r="Z1034" s="83" t="s">
        <v>62</v>
      </c>
      <c r="AA1034" s="6">
        <v>10</v>
      </c>
      <c r="AB1034" s="6">
        <v>5</v>
      </c>
      <c r="AD1034" s="5" t="s">
        <v>79</v>
      </c>
      <c r="AI1034" s="5">
        <v>22</v>
      </c>
      <c r="AJ1034" s="5">
        <v>25</v>
      </c>
      <c r="AL1034" s="6" t="s">
        <v>80</v>
      </c>
      <c r="AQ1034" s="6">
        <v>54</v>
      </c>
      <c r="AR1034" s="6">
        <v>76</v>
      </c>
      <c r="BQ1034" s="6" t="s">
        <v>1859</v>
      </c>
      <c r="BR1034" s="5" t="s">
        <v>723</v>
      </c>
    </row>
    <row r="1035" spans="1:70" x14ac:dyDescent="0.25">
      <c r="A1035" s="91">
        <v>1215</v>
      </c>
      <c r="B1035" s="229" t="s">
        <v>3209</v>
      </c>
      <c r="C1035" s="259" t="s">
        <v>3210</v>
      </c>
      <c r="D1035" s="229" t="s">
        <v>3211</v>
      </c>
      <c r="E1035" s="3" t="s">
        <v>3195</v>
      </c>
      <c r="F1035" s="26" t="s">
        <v>102</v>
      </c>
      <c r="G1035" s="26" t="s">
        <v>55</v>
      </c>
      <c r="H1035" s="26" t="s">
        <v>193</v>
      </c>
      <c r="J1035" s="22">
        <v>200</v>
      </c>
      <c r="L1035" s="28" t="s">
        <v>57</v>
      </c>
      <c r="M1035" s="22" t="s">
        <v>77</v>
      </c>
      <c r="N1035" s="22">
        <v>0</v>
      </c>
      <c r="O1035" s="22" t="s">
        <v>59</v>
      </c>
      <c r="P1035" s="22" t="s">
        <v>78</v>
      </c>
      <c r="Z1035" s="83" t="s">
        <v>62</v>
      </c>
      <c r="AA1035" s="6">
        <v>9</v>
      </c>
      <c r="AB1035" s="6">
        <v>3</v>
      </c>
      <c r="AC1035" s="5">
        <v>52</v>
      </c>
      <c r="AD1035" s="5" t="s">
        <v>79</v>
      </c>
      <c r="AI1035" s="5">
        <v>27</v>
      </c>
      <c r="AJ1035" s="5">
        <v>66</v>
      </c>
      <c r="BQ1035" s="6" t="s">
        <v>1859</v>
      </c>
      <c r="BR1035" s="5" t="s">
        <v>3212</v>
      </c>
    </row>
    <row r="1036" spans="1:70" x14ac:dyDescent="0.25">
      <c r="A1036" s="91">
        <v>1216</v>
      </c>
      <c r="B1036" s="229" t="s">
        <v>3209</v>
      </c>
      <c r="C1036" s="259" t="s">
        <v>3210</v>
      </c>
      <c r="D1036" s="229" t="s">
        <v>3211</v>
      </c>
      <c r="E1036" s="3" t="s">
        <v>3195</v>
      </c>
      <c r="F1036" s="26" t="s">
        <v>70</v>
      </c>
      <c r="G1036" s="26" t="s">
        <v>55</v>
      </c>
      <c r="H1036" s="26" t="s">
        <v>76</v>
      </c>
      <c r="J1036" s="22">
        <v>200</v>
      </c>
      <c r="L1036" s="28" t="s">
        <v>57</v>
      </c>
      <c r="M1036" s="22" t="s">
        <v>77</v>
      </c>
      <c r="N1036" s="22">
        <v>0</v>
      </c>
      <c r="O1036" s="22" t="s">
        <v>59</v>
      </c>
      <c r="P1036" s="22" t="s">
        <v>78</v>
      </c>
      <c r="Z1036" s="83" t="s">
        <v>62</v>
      </c>
      <c r="AA1036" s="6">
        <v>9</v>
      </c>
      <c r="AB1036" s="6">
        <v>3</v>
      </c>
      <c r="AC1036" s="5">
        <v>52</v>
      </c>
      <c r="AD1036" s="5" t="s">
        <v>79</v>
      </c>
      <c r="AI1036" s="5">
        <v>27</v>
      </c>
      <c r="AJ1036" s="5">
        <v>66</v>
      </c>
      <c r="BQ1036" s="6" t="s">
        <v>1859</v>
      </c>
      <c r="BR1036" s="5" t="s">
        <v>3212</v>
      </c>
    </row>
    <row r="1037" spans="1:70" x14ac:dyDescent="0.25">
      <c r="A1037" s="91">
        <v>1217</v>
      </c>
      <c r="B1037" s="229" t="s">
        <v>3213</v>
      </c>
      <c r="C1037" s="259" t="s">
        <v>3214</v>
      </c>
      <c r="D1037" s="229" t="s">
        <v>3215</v>
      </c>
      <c r="E1037" s="3" t="s">
        <v>3195</v>
      </c>
      <c r="F1037" s="26" t="s">
        <v>102</v>
      </c>
      <c r="G1037" s="26" t="s">
        <v>55</v>
      </c>
      <c r="H1037" s="26" t="s">
        <v>193</v>
      </c>
      <c r="J1037" s="22">
        <v>200</v>
      </c>
      <c r="L1037" s="28" t="s">
        <v>57</v>
      </c>
      <c r="M1037" s="22" t="s">
        <v>77</v>
      </c>
      <c r="N1037" s="22">
        <v>0</v>
      </c>
      <c r="O1037" s="22" t="s">
        <v>59</v>
      </c>
      <c r="P1037" s="22" t="s">
        <v>78</v>
      </c>
      <c r="Z1037" s="83" t="s">
        <v>62</v>
      </c>
      <c r="AA1037" s="6">
        <v>6</v>
      </c>
      <c r="AB1037" s="6">
        <v>1</v>
      </c>
      <c r="AD1037" s="5" t="s">
        <v>79</v>
      </c>
      <c r="AI1037" s="5">
        <v>20</v>
      </c>
      <c r="AJ1037" s="5">
        <v>54</v>
      </c>
      <c r="AL1037" s="6" t="s">
        <v>80</v>
      </c>
      <c r="AQ1037" s="6">
        <v>59</v>
      </c>
      <c r="AR1037" s="6">
        <v>81</v>
      </c>
      <c r="BQ1037" s="6" t="s">
        <v>1824</v>
      </c>
      <c r="BR1037" s="5" t="s">
        <v>3216</v>
      </c>
    </row>
    <row r="1038" spans="1:70" x14ac:dyDescent="0.25">
      <c r="A1038" s="91">
        <v>1218</v>
      </c>
      <c r="B1038" s="229" t="s">
        <v>3213</v>
      </c>
      <c r="C1038" s="259" t="s">
        <v>3214</v>
      </c>
      <c r="D1038" s="229" t="s">
        <v>3217</v>
      </c>
      <c r="E1038" s="3" t="s">
        <v>3195</v>
      </c>
      <c r="F1038" s="26" t="s">
        <v>102</v>
      </c>
      <c r="G1038" s="26" t="s">
        <v>55</v>
      </c>
      <c r="H1038" s="26" t="s">
        <v>193</v>
      </c>
      <c r="J1038" s="22">
        <v>200</v>
      </c>
      <c r="L1038" s="28" t="s">
        <v>57</v>
      </c>
      <c r="M1038" s="22" t="s">
        <v>58</v>
      </c>
      <c r="N1038" s="22">
        <v>0</v>
      </c>
      <c r="O1038" s="22" t="s">
        <v>59</v>
      </c>
      <c r="P1038" s="22" t="s">
        <v>78</v>
      </c>
      <c r="Z1038" s="83" t="s">
        <v>62</v>
      </c>
      <c r="AA1038" s="6">
        <v>6</v>
      </c>
      <c r="AB1038" s="6">
        <v>1</v>
      </c>
      <c r="AD1038" s="5" t="s">
        <v>79</v>
      </c>
      <c r="AI1038" s="5">
        <v>20</v>
      </c>
      <c r="AJ1038" s="5">
        <v>54</v>
      </c>
      <c r="AL1038" s="6" t="s">
        <v>80</v>
      </c>
      <c r="AQ1038" s="6">
        <v>59</v>
      </c>
      <c r="AR1038" s="6">
        <v>81</v>
      </c>
      <c r="BQ1038" s="6" t="s">
        <v>1824</v>
      </c>
      <c r="BR1038" s="5" t="s">
        <v>3216</v>
      </c>
    </row>
    <row r="1039" spans="1:70" x14ac:dyDescent="0.25">
      <c r="A1039" s="91">
        <v>1219</v>
      </c>
      <c r="B1039" s="229" t="s">
        <v>3218</v>
      </c>
      <c r="C1039" s="259" t="s">
        <v>3219</v>
      </c>
      <c r="D1039" s="229" t="s">
        <v>3220</v>
      </c>
      <c r="E1039" s="3" t="s">
        <v>3195</v>
      </c>
      <c r="F1039" s="26" t="s">
        <v>102</v>
      </c>
      <c r="G1039" s="26" t="s">
        <v>55</v>
      </c>
      <c r="H1039" s="26" t="s">
        <v>193</v>
      </c>
      <c r="J1039" s="22">
        <v>200</v>
      </c>
      <c r="L1039" s="28" t="s">
        <v>57</v>
      </c>
      <c r="M1039" s="22" t="s">
        <v>77</v>
      </c>
      <c r="N1039" s="22">
        <v>0</v>
      </c>
      <c r="O1039" s="22" t="s">
        <v>59</v>
      </c>
      <c r="P1039" s="22" t="s">
        <v>78</v>
      </c>
      <c r="Q1039" s="23" t="s">
        <v>3221</v>
      </c>
      <c r="V1039" s="25" t="s">
        <v>61</v>
      </c>
      <c r="W1039" s="65" t="s">
        <v>1953</v>
      </c>
      <c r="X1039" s="106" t="s">
        <v>415</v>
      </c>
      <c r="Y1039" s="25" t="s">
        <v>3222</v>
      </c>
      <c r="Z1039" s="83" t="s">
        <v>62</v>
      </c>
      <c r="AA1039" s="6">
        <v>10</v>
      </c>
      <c r="AB1039" s="6">
        <v>4</v>
      </c>
      <c r="AC1039" s="5">
        <v>39.799999999999997</v>
      </c>
      <c r="AD1039" s="5" t="s">
        <v>79</v>
      </c>
      <c r="AE1039" s="5" t="s">
        <v>334</v>
      </c>
      <c r="AI1039" s="5">
        <v>19</v>
      </c>
      <c r="AJ1039" s="5">
        <v>71</v>
      </c>
      <c r="AK1039" s="6">
        <v>72.2</v>
      </c>
      <c r="AL1039" s="6" t="s">
        <v>80</v>
      </c>
      <c r="AM1039" s="6" t="s">
        <v>334</v>
      </c>
      <c r="AQ1039" s="6">
        <v>57.5</v>
      </c>
      <c r="AR1039" s="6">
        <v>92.5</v>
      </c>
      <c r="BQ1039" s="6" t="s">
        <v>1859</v>
      </c>
      <c r="BR1039" s="5" t="s">
        <v>3223</v>
      </c>
    </row>
    <row r="1040" spans="1:70" x14ac:dyDescent="0.25">
      <c r="A1040" s="91">
        <v>1220</v>
      </c>
      <c r="B1040" s="229" t="s">
        <v>3218</v>
      </c>
      <c r="C1040" s="259" t="s">
        <v>3219</v>
      </c>
      <c r="D1040" s="229" t="s">
        <v>3224</v>
      </c>
      <c r="E1040" s="3" t="s">
        <v>3195</v>
      </c>
      <c r="F1040" s="26" t="s">
        <v>102</v>
      </c>
      <c r="G1040" s="26" t="s">
        <v>55</v>
      </c>
      <c r="H1040" s="26" t="s">
        <v>193</v>
      </c>
      <c r="J1040" s="22">
        <v>200</v>
      </c>
      <c r="L1040" s="28" t="s">
        <v>57</v>
      </c>
      <c r="M1040" s="22" t="s">
        <v>58</v>
      </c>
      <c r="N1040" s="22">
        <v>0</v>
      </c>
      <c r="O1040" s="22" t="s">
        <v>59</v>
      </c>
      <c r="P1040" s="22" t="s">
        <v>78</v>
      </c>
      <c r="V1040" s="25" t="s">
        <v>61</v>
      </c>
      <c r="W1040" s="65" t="s">
        <v>1953</v>
      </c>
      <c r="X1040" s="106" t="s">
        <v>415</v>
      </c>
      <c r="Y1040" s="25" t="s">
        <v>3222</v>
      </c>
      <c r="Z1040" s="83" t="s">
        <v>62</v>
      </c>
      <c r="AA1040" s="6">
        <v>10</v>
      </c>
      <c r="AB1040" s="6">
        <v>4</v>
      </c>
      <c r="AC1040" s="5">
        <v>39.799999999999997</v>
      </c>
      <c r="AD1040" s="5" t="s">
        <v>79</v>
      </c>
      <c r="AE1040" s="5" t="s">
        <v>334</v>
      </c>
      <c r="AI1040" s="5">
        <v>19</v>
      </c>
      <c r="AJ1040" s="5">
        <v>71</v>
      </c>
      <c r="AK1040" s="6">
        <v>72.2</v>
      </c>
      <c r="AL1040" s="6" t="s">
        <v>80</v>
      </c>
      <c r="AM1040" s="6" t="s">
        <v>334</v>
      </c>
      <c r="AQ1040" s="6">
        <v>57.5</v>
      </c>
      <c r="AR1040" s="6">
        <v>92.5</v>
      </c>
      <c r="BQ1040" s="6" t="s">
        <v>1859</v>
      </c>
      <c r="BR1040" s="5" t="s">
        <v>3223</v>
      </c>
    </row>
    <row r="1041" spans="1:70" x14ac:dyDescent="0.25">
      <c r="A1041" s="91">
        <v>1221</v>
      </c>
      <c r="B1041" s="229" t="s">
        <v>3218</v>
      </c>
      <c r="C1041" s="259" t="s">
        <v>3219</v>
      </c>
      <c r="D1041" s="229" t="s">
        <v>3225</v>
      </c>
      <c r="E1041" s="3" t="s">
        <v>3195</v>
      </c>
      <c r="F1041" s="26" t="s">
        <v>102</v>
      </c>
      <c r="G1041" s="26" t="s">
        <v>55</v>
      </c>
      <c r="H1041" s="26" t="s">
        <v>295</v>
      </c>
      <c r="J1041" s="22">
        <v>400</v>
      </c>
      <c r="L1041" s="28" t="s">
        <v>57</v>
      </c>
      <c r="M1041" s="22" t="s">
        <v>58</v>
      </c>
      <c r="N1041" s="22">
        <v>0</v>
      </c>
      <c r="O1041" s="22" t="s">
        <v>59</v>
      </c>
      <c r="P1041" s="22" t="s">
        <v>78</v>
      </c>
      <c r="V1041" s="25" t="s">
        <v>61</v>
      </c>
      <c r="W1041" s="65" t="s">
        <v>1953</v>
      </c>
      <c r="X1041" s="106" t="s">
        <v>415</v>
      </c>
      <c r="Y1041" s="25" t="s">
        <v>3222</v>
      </c>
      <c r="Z1041" s="83" t="s">
        <v>62</v>
      </c>
      <c r="AA1041" s="6">
        <v>9</v>
      </c>
      <c r="AB1041" s="6">
        <v>0</v>
      </c>
      <c r="AC1041" s="5" t="s">
        <v>3226</v>
      </c>
      <c r="AD1041" s="5" t="s">
        <v>79</v>
      </c>
      <c r="AE1041" s="5" t="s">
        <v>334</v>
      </c>
      <c r="AI1041" s="5">
        <v>26</v>
      </c>
      <c r="AJ1041" s="5">
        <v>59</v>
      </c>
      <c r="AK1041" s="6">
        <v>75.599999999999994</v>
      </c>
      <c r="AL1041" s="6" t="s">
        <v>80</v>
      </c>
      <c r="AM1041" s="6" t="s">
        <v>334</v>
      </c>
      <c r="AQ1041" s="6">
        <v>50</v>
      </c>
      <c r="AR1041" s="6">
        <v>101</v>
      </c>
      <c r="BQ1041" s="6" t="s">
        <v>1859</v>
      </c>
      <c r="BR1041" s="5" t="s">
        <v>3223</v>
      </c>
    </row>
    <row r="1042" spans="1:70" x14ac:dyDescent="0.25">
      <c r="A1042" s="91">
        <v>1222</v>
      </c>
      <c r="B1042" s="229" t="s">
        <v>3218</v>
      </c>
      <c r="C1042" s="259" t="s">
        <v>3219</v>
      </c>
      <c r="D1042" s="229" t="s">
        <v>3227</v>
      </c>
      <c r="E1042" s="3" t="s">
        <v>3195</v>
      </c>
      <c r="F1042" s="26" t="s">
        <v>102</v>
      </c>
      <c r="G1042" s="26" t="s">
        <v>55</v>
      </c>
      <c r="H1042" s="26" t="s">
        <v>295</v>
      </c>
      <c r="J1042" s="22">
        <v>800</v>
      </c>
      <c r="L1042" s="28" t="s">
        <v>57</v>
      </c>
      <c r="M1042" s="22" t="s">
        <v>58</v>
      </c>
      <c r="N1042" s="22">
        <v>0</v>
      </c>
      <c r="O1042" s="22" t="s">
        <v>59</v>
      </c>
      <c r="P1042" s="22" t="s">
        <v>78</v>
      </c>
      <c r="V1042" s="25" t="s">
        <v>61</v>
      </c>
      <c r="W1042" s="65" t="s">
        <v>1953</v>
      </c>
      <c r="X1042" s="106" t="s">
        <v>415</v>
      </c>
      <c r="Y1042" s="25" t="s">
        <v>3222</v>
      </c>
      <c r="Z1042" s="83" t="s">
        <v>62</v>
      </c>
      <c r="AA1042" s="6">
        <v>9</v>
      </c>
      <c r="AB1042" s="6">
        <v>0</v>
      </c>
      <c r="AC1042" s="5">
        <v>45.8</v>
      </c>
      <c r="AD1042" s="5" t="s">
        <v>79</v>
      </c>
      <c r="AE1042" s="5" t="s">
        <v>334</v>
      </c>
      <c r="AI1042" s="5">
        <v>26</v>
      </c>
      <c r="AJ1042" s="5">
        <v>59</v>
      </c>
      <c r="AK1042" s="6">
        <v>75.599999999999994</v>
      </c>
      <c r="AL1042" s="6" t="s">
        <v>80</v>
      </c>
      <c r="AM1042" s="6" t="s">
        <v>334</v>
      </c>
      <c r="AQ1042" s="6">
        <v>50</v>
      </c>
      <c r="AR1042" s="6">
        <v>101</v>
      </c>
      <c r="BQ1042" s="6" t="s">
        <v>1859</v>
      </c>
      <c r="BR1042" s="5" t="s">
        <v>3223</v>
      </c>
    </row>
    <row r="1043" spans="1:70" x14ac:dyDescent="0.25">
      <c r="A1043" s="91">
        <v>1223</v>
      </c>
      <c r="B1043" s="229" t="s">
        <v>3218</v>
      </c>
      <c r="C1043" s="259" t="s">
        <v>3219</v>
      </c>
      <c r="D1043" s="229" t="s">
        <v>3228</v>
      </c>
      <c r="E1043" s="3" t="s">
        <v>3195</v>
      </c>
      <c r="F1043" s="26" t="s">
        <v>70</v>
      </c>
      <c r="G1043" s="26" t="s">
        <v>55</v>
      </c>
      <c r="H1043" s="26" t="s">
        <v>3229</v>
      </c>
      <c r="J1043" s="22">
        <v>200</v>
      </c>
      <c r="L1043" s="28" t="s">
        <v>57</v>
      </c>
      <c r="M1043" s="22" t="s">
        <v>77</v>
      </c>
      <c r="N1043" s="22">
        <v>0</v>
      </c>
      <c r="O1043" s="22" t="s">
        <v>59</v>
      </c>
      <c r="P1043" s="22" t="s">
        <v>78</v>
      </c>
      <c r="Q1043" s="23" t="s">
        <v>3221</v>
      </c>
      <c r="V1043" s="25" t="s">
        <v>61</v>
      </c>
      <c r="W1043" s="65" t="s">
        <v>1953</v>
      </c>
      <c r="X1043" s="106" t="s">
        <v>415</v>
      </c>
      <c r="Y1043" s="25" t="s">
        <v>3222</v>
      </c>
      <c r="Z1043" s="83" t="s">
        <v>62</v>
      </c>
      <c r="AA1043" s="6">
        <v>10</v>
      </c>
      <c r="AB1043" s="6">
        <v>4</v>
      </c>
      <c r="AC1043" s="5">
        <v>39.799999999999997</v>
      </c>
      <c r="AD1043" s="5" t="s">
        <v>79</v>
      </c>
      <c r="AE1043" s="5" t="s">
        <v>334</v>
      </c>
      <c r="AI1043" s="5">
        <v>19</v>
      </c>
      <c r="AJ1043" s="5">
        <v>71</v>
      </c>
      <c r="AK1043" s="6">
        <v>72.2</v>
      </c>
      <c r="AL1043" s="6" t="s">
        <v>80</v>
      </c>
      <c r="AM1043" s="6" t="s">
        <v>334</v>
      </c>
      <c r="AQ1043" s="6">
        <v>57.5</v>
      </c>
      <c r="AR1043" s="6">
        <v>92.5</v>
      </c>
      <c r="BQ1043" s="6" t="s">
        <v>1859</v>
      </c>
      <c r="BR1043" s="5" t="s">
        <v>3223</v>
      </c>
    </row>
    <row r="1044" spans="1:70" x14ac:dyDescent="0.25">
      <c r="A1044" s="91">
        <v>1224</v>
      </c>
      <c r="B1044" s="229" t="s">
        <v>3218</v>
      </c>
      <c r="C1044" s="259" t="s">
        <v>3219</v>
      </c>
      <c r="D1044" s="229" t="s">
        <v>3230</v>
      </c>
      <c r="E1044" s="3" t="s">
        <v>3195</v>
      </c>
      <c r="F1044" s="26" t="s">
        <v>70</v>
      </c>
      <c r="G1044" s="26" t="s">
        <v>55</v>
      </c>
      <c r="H1044" s="26" t="s">
        <v>3229</v>
      </c>
      <c r="J1044" s="22">
        <v>200</v>
      </c>
      <c r="L1044" s="28" t="s">
        <v>57</v>
      </c>
      <c r="M1044" s="22" t="s">
        <v>58</v>
      </c>
      <c r="N1044" s="22">
        <v>0</v>
      </c>
      <c r="O1044" s="22" t="s">
        <v>59</v>
      </c>
      <c r="P1044" s="22" t="s">
        <v>78</v>
      </c>
      <c r="V1044" s="25" t="s">
        <v>61</v>
      </c>
      <c r="W1044" s="65" t="s">
        <v>1953</v>
      </c>
      <c r="X1044" s="106" t="s">
        <v>415</v>
      </c>
      <c r="Y1044" s="25" t="s">
        <v>3222</v>
      </c>
      <c r="Z1044" s="83" t="s">
        <v>62</v>
      </c>
      <c r="AA1044" s="6">
        <v>10</v>
      </c>
      <c r="AB1044" s="6">
        <v>4</v>
      </c>
      <c r="AC1044" s="5">
        <v>39.799999999999997</v>
      </c>
      <c r="AD1044" s="5" t="s">
        <v>79</v>
      </c>
      <c r="AE1044" s="5" t="s">
        <v>334</v>
      </c>
      <c r="AI1044" s="5">
        <v>19</v>
      </c>
      <c r="AJ1044" s="5">
        <v>71</v>
      </c>
      <c r="AK1044" s="6">
        <v>72.2</v>
      </c>
      <c r="AL1044" s="6" t="s">
        <v>80</v>
      </c>
      <c r="AM1044" s="6" t="s">
        <v>334</v>
      </c>
      <c r="AQ1044" s="6">
        <v>57.5</v>
      </c>
      <c r="AR1044" s="6">
        <v>92.5</v>
      </c>
      <c r="BQ1044" s="6" t="s">
        <v>1859</v>
      </c>
      <c r="BR1044" s="5" t="s">
        <v>3223</v>
      </c>
    </row>
    <row r="1045" spans="1:70" x14ac:dyDescent="0.25">
      <c r="A1045" s="91">
        <v>1225</v>
      </c>
      <c r="B1045" s="229" t="s">
        <v>3218</v>
      </c>
      <c r="C1045" s="259" t="s">
        <v>3219</v>
      </c>
      <c r="D1045" s="229" t="s">
        <v>3231</v>
      </c>
      <c r="E1045" s="3" t="s">
        <v>3195</v>
      </c>
      <c r="F1045" s="26" t="s">
        <v>70</v>
      </c>
      <c r="G1045" s="26" t="s">
        <v>55</v>
      </c>
      <c r="H1045" s="26" t="s">
        <v>3229</v>
      </c>
      <c r="J1045" s="22">
        <v>400</v>
      </c>
      <c r="L1045" s="28" t="s">
        <v>57</v>
      </c>
      <c r="M1045" s="22" t="s">
        <v>58</v>
      </c>
      <c r="N1045" s="22">
        <v>0</v>
      </c>
      <c r="O1045" s="22" t="s">
        <v>59</v>
      </c>
      <c r="P1045" s="22" t="s">
        <v>78</v>
      </c>
      <c r="V1045" s="25" t="s">
        <v>61</v>
      </c>
      <c r="W1045" s="65" t="s">
        <v>1953</v>
      </c>
      <c r="X1045" s="106" t="s">
        <v>415</v>
      </c>
      <c r="Y1045" s="25" t="s">
        <v>3222</v>
      </c>
      <c r="Z1045" s="83" t="s">
        <v>62</v>
      </c>
      <c r="AA1045" s="6">
        <v>9</v>
      </c>
      <c r="AB1045" s="6">
        <v>0</v>
      </c>
      <c r="AC1045" s="5" t="s">
        <v>3226</v>
      </c>
      <c r="AD1045" s="5" t="s">
        <v>79</v>
      </c>
      <c r="AE1045" s="5" t="s">
        <v>334</v>
      </c>
      <c r="AI1045" s="5">
        <v>26</v>
      </c>
      <c r="AJ1045" s="5">
        <v>59</v>
      </c>
      <c r="AK1045" s="6">
        <v>75.599999999999994</v>
      </c>
      <c r="AL1045" s="6" t="s">
        <v>80</v>
      </c>
      <c r="AM1045" s="6" t="s">
        <v>334</v>
      </c>
      <c r="AQ1045" s="6">
        <v>50</v>
      </c>
      <c r="AR1045" s="6">
        <v>101</v>
      </c>
      <c r="BQ1045" s="6" t="s">
        <v>1859</v>
      </c>
      <c r="BR1045" s="5" t="s">
        <v>3223</v>
      </c>
    </row>
    <row r="1046" spans="1:70" x14ac:dyDescent="0.25">
      <c r="A1046" s="91">
        <v>1226</v>
      </c>
      <c r="B1046" s="229" t="s">
        <v>3218</v>
      </c>
      <c r="C1046" s="259" t="s">
        <v>3219</v>
      </c>
      <c r="D1046" s="229" t="s">
        <v>3232</v>
      </c>
      <c r="E1046" s="3" t="s">
        <v>3195</v>
      </c>
      <c r="F1046" s="26" t="s">
        <v>70</v>
      </c>
      <c r="G1046" s="26" t="s">
        <v>55</v>
      </c>
      <c r="H1046" s="26" t="s">
        <v>3229</v>
      </c>
      <c r="J1046" s="22">
        <v>800</v>
      </c>
      <c r="L1046" s="28" t="s">
        <v>57</v>
      </c>
      <c r="M1046" s="22" t="s">
        <v>58</v>
      </c>
      <c r="N1046" s="22">
        <v>0</v>
      </c>
      <c r="O1046" s="22" t="s">
        <v>59</v>
      </c>
      <c r="P1046" s="22" t="s">
        <v>78</v>
      </c>
      <c r="V1046" s="25" t="s">
        <v>61</v>
      </c>
      <c r="W1046" s="65" t="s">
        <v>1953</v>
      </c>
      <c r="X1046" s="106" t="s">
        <v>415</v>
      </c>
      <c r="Y1046" s="25" t="s">
        <v>3222</v>
      </c>
      <c r="Z1046" s="83" t="s">
        <v>62</v>
      </c>
      <c r="AA1046" s="6">
        <v>9</v>
      </c>
      <c r="AB1046" s="6">
        <v>0</v>
      </c>
      <c r="AC1046" s="5">
        <v>45.8</v>
      </c>
      <c r="AD1046" s="5" t="s">
        <v>79</v>
      </c>
      <c r="AE1046" s="5" t="s">
        <v>334</v>
      </c>
      <c r="AI1046" s="5">
        <v>26</v>
      </c>
      <c r="AJ1046" s="5">
        <v>59</v>
      </c>
      <c r="AK1046" s="6">
        <v>75.599999999999994</v>
      </c>
      <c r="AL1046" s="6" t="s">
        <v>80</v>
      </c>
      <c r="AM1046" s="6" t="s">
        <v>334</v>
      </c>
      <c r="AQ1046" s="6">
        <v>50</v>
      </c>
      <c r="AR1046" s="6">
        <v>101</v>
      </c>
      <c r="BQ1046" s="6" t="s">
        <v>1859</v>
      </c>
      <c r="BR1046" s="5" t="s">
        <v>3223</v>
      </c>
    </row>
    <row r="1047" spans="1:70" x14ac:dyDescent="0.25">
      <c r="A1047" s="91">
        <v>1227</v>
      </c>
      <c r="B1047" s="229" t="s">
        <v>3233</v>
      </c>
      <c r="C1047" s="259" t="s">
        <v>3234</v>
      </c>
      <c r="D1047" s="229" t="s">
        <v>3224</v>
      </c>
      <c r="E1047" s="3" t="s">
        <v>3195</v>
      </c>
      <c r="F1047" s="26" t="s">
        <v>682</v>
      </c>
      <c r="G1047" s="26" t="s">
        <v>55</v>
      </c>
      <c r="H1047" s="26" t="s">
        <v>295</v>
      </c>
      <c r="J1047" s="22">
        <v>200</v>
      </c>
      <c r="L1047" s="28" t="s">
        <v>57</v>
      </c>
      <c r="M1047" s="22" t="s">
        <v>58</v>
      </c>
      <c r="N1047" s="22">
        <v>0</v>
      </c>
      <c r="O1047" s="22" t="s">
        <v>59</v>
      </c>
      <c r="P1047" s="22" t="s">
        <v>78</v>
      </c>
      <c r="V1047" s="25" t="s">
        <v>61</v>
      </c>
      <c r="W1047" s="65" t="s">
        <v>1953</v>
      </c>
      <c r="X1047" s="106" t="s">
        <v>415</v>
      </c>
      <c r="Y1047" s="25" t="s">
        <v>3235</v>
      </c>
      <c r="Z1047" s="83" t="s">
        <v>62</v>
      </c>
      <c r="AA1047" s="6">
        <v>10</v>
      </c>
      <c r="AB1047" s="6">
        <v>3</v>
      </c>
      <c r="AC1047" s="5">
        <v>56</v>
      </c>
      <c r="AD1047" s="5" t="s">
        <v>79</v>
      </c>
      <c r="AE1047" s="5" t="s">
        <v>334</v>
      </c>
      <c r="AI1047" s="5">
        <v>33</v>
      </c>
      <c r="AJ1047" s="5">
        <v>66</v>
      </c>
      <c r="BQ1047" s="6" t="s">
        <v>1859</v>
      </c>
      <c r="BR1047" s="5" t="s">
        <v>3236</v>
      </c>
    </row>
    <row r="1048" spans="1:70" x14ac:dyDescent="0.25">
      <c r="A1048" s="91">
        <v>1228</v>
      </c>
      <c r="B1048" s="229" t="s">
        <v>3233</v>
      </c>
      <c r="C1048" s="259" t="s">
        <v>3234</v>
      </c>
      <c r="D1048" s="229" t="s">
        <v>3225</v>
      </c>
      <c r="E1048" s="3" t="s">
        <v>3195</v>
      </c>
      <c r="F1048" s="26" t="s">
        <v>682</v>
      </c>
      <c r="G1048" s="26" t="s">
        <v>55</v>
      </c>
      <c r="H1048" s="26" t="s">
        <v>295</v>
      </c>
      <c r="J1048" s="22">
        <v>400</v>
      </c>
      <c r="L1048" s="28" t="s">
        <v>57</v>
      </c>
      <c r="M1048" s="22" t="s">
        <v>58</v>
      </c>
      <c r="N1048" s="22">
        <v>0</v>
      </c>
      <c r="O1048" s="22" t="s">
        <v>59</v>
      </c>
      <c r="P1048" s="22" t="s">
        <v>78</v>
      </c>
      <c r="V1048" s="25" t="s">
        <v>61</v>
      </c>
      <c r="W1048" s="65" t="s">
        <v>1953</v>
      </c>
      <c r="X1048" s="106" t="s">
        <v>415</v>
      </c>
      <c r="Y1048" s="25" t="s">
        <v>3235</v>
      </c>
      <c r="Z1048" s="83" t="s">
        <v>62</v>
      </c>
      <c r="AA1048" s="6">
        <v>10</v>
      </c>
      <c r="AB1048" s="6">
        <v>3</v>
      </c>
      <c r="AC1048" s="5">
        <v>56</v>
      </c>
      <c r="AD1048" s="5" t="s">
        <v>79</v>
      </c>
      <c r="AE1048" s="5" t="s">
        <v>334</v>
      </c>
      <c r="AI1048" s="5">
        <v>33</v>
      </c>
      <c r="AJ1048" s="5">
        <v>66</v>
      </c>
      <c r="BQ1048" s="6" t="s">
        <v>1859</v>
      </c>
      <c r="BR1048" s="5" t="s">
        <v>3236</v>
      </c>
    </row>
    <row r="1049" spans="1:70" x14ac:dyDescent="0.25">
      <c r="A1049" s="91">
        <v>1229</v>
      </c>
      <c r="B1049" s="229" t="s">
        <v>3233</v>
      </c>
      <c r="C1049" s="259" t="s">
        <v>3234</v>
      </c>
      <c r="D1049" s="229" t="s">
        <v>3237</v>
      </c>
      <c r="E1049" s="3" t="s">
        <v>3195</v>
      </c>
      <c r="F1049" s="26" t="s">
        <v>682</v>
      </c>
      <c r="G1049" s="26" t="s">
        <v>55</v>
      </c>
      <c r="H1049" s="26" t="s">
        <v>3238</v>
      </c>
      <c r="J1049" s="22">
        <v>200</v>
      </c>
      <c r="L1049" s="28" t="s">
        <v>57</v>
      </c>
      <c r="M1049" s="22" t="s">
        <v>58</v>
      </c>
      <c r="N1049" s="22">
        <v>0</v>
      </c>
      <c r="O1049" s="22" t="s">
        <v>59</v>
      </c>
      <c r="P1049" s="22" t="s">
        <v>78</v>
      </c>
      <c r="V1049" s="25" t="s">
        <v>61</v>
      </c>
      <c r="W1049" s="65" t="s">
        <v>1953</v>
      </c>
      <c r="X1049" s="106" t="s">
        <v>415</v>
      </c>
      <c r="Y1049" s="25" t="s">
        <v>3235</v>
      </c>
      <c r="Z1049" s="83" t="s">
        <v>62</v>
      </c>
      <c r="AA1049" s="6">
        <v>10</v>
      </c>
      <c r="AB1049" s="6">
        <v>3</v>
      </c>
      <c r="AC1049" s="5">
        <v>55</v>
      </c>
      <c r="AD1049" s="5" t="s">
        <v>79</v>
      </c>
      <c r="AE1049" s="5" t="s">
        <v>334</v>
      </c>
      <c r="AI1049" s="5">
        <v>37</v>
      </c>
      <c r="AJ1049" s="5">
        <v>67</v>
      </c>
      <c r="BQ1049" s="6" t="s">
        <v>1859</v>
      </c>
      <c r="BR1049" s="5" t="s">
        <v>3236</v>
      </c>
    </row>
    <row r="1050" spans="1:70" x14ac:dyDescent="0.25">
      <c r="A1050" s="91">
        <v>1230</v>
      </c>
      <c r="B1050" s="229" t="s">
        <v>3233</v>
      </c>
      <c r="C1050" s="259" t="s">
        <v>3234</v>
      </c>
      <c r="D1050" s="229" t="s">
        <v>3239</v>
      </c>
      <c r="E1050" s="3" t="s">
        <v>3195</v>
      </c>
      <c r="F1050" s="26" t="s">
        <v>682</v>
      </c>
      <c r="G1050" s="26" t="s">
        <v>55</v>
      </c>
      <c r="H1050" s="26" t="s">
        <v>3238</v>
      </c>
      <c r="J1050" s="22">
        <v>200</v>
      </c>
      <c r="L1050" s="28" t="s">
        <v>57</v>
      </c>
      <c r="M1050" s="22" t="s">
        <v>58</v>
      </c>
      <c r="N1050" s="22">
        <v>0</v>
      </c>
      <c r="O1050" s="22" t="s">
        <v>59</v>
      </c>
      <c r="P1050" s="22" t="s">
        <v>78</v>
      </c>
      <c r="V1050" s="25" t="s">
        <v>435</v>
      </c>
      <c r="Y1050" s="25" t="s">
        <v>3240</v>
      </c>
      <c r="Z1050" s="83" t="s">
        <v>62</v>
      </c>
      <c r="AA1050" s="6">
        <v>10</v>
      </c>
      <c r="AB1050" s="6">
        <v>3</v>
      </c>
      <c r="AC1050" s="5">
        <v>55</v>
      </c>
      <c r="AD1050" s="5" t="s">
        <v>79</v>
      </c>
      <c r="AE1050" s="5" t="s">
        <v>334</v>
      </c>
      <c r="AI1050" s="5">
        <v>37</v>
      </c>
      <c r="AJ1050" s="5">
        <v>67</v>
      </c>
      <c r="BQ1050" s="6" t="s">
        <v>1859</v>
      </c>
      <c r="BR1050" s="5" t="s">
        <v>3236</v>
      </c>
    </row>
    <row r="1051" spans="1:70" x14ac:dyDescent="0.25">
      <c r="A1051" s="91">
        <v>1231</v>
      </c>
      <c r="B1051" s="229" t="s">
        <v>3241</v>
      </c>
      <c r="C1051" s="259" t="s">
        <v>3242</v>
      </c>
      <c r="D1051" s="229" t="s">
        <v>3243</v>
      </c>
      <c r="E1051" s="3" t="s">
        <v>3195</v>
      </c>
      <c r="F1051" s="26" t="s">
        <v>102</v>
      </c>
      <c r="G1051" s="26" t="s">
        <v>55</v>
      </c>
      <c r="H1051" s="26" t="s">
        <v>193</v>
      </c>
      <c r="J1051" s="22">
        <v>200</v>
      </c>
      <c r="L1051" s="28" t="s">
        <v>57</v>
      </c>
      <c r="M1051" s="22" t="s">
        <v>77</v>
      </c>
      <c r="N1051" s="22">
        <v>0</v>
      </c>
      <c r="O1051" s="22" t="s">
        <v>59</v>
      </c>
      <c r="P1051" s="22" t="s">
        <v>78</v>
      </c>
      <c r="R1051" s="23" t="s">
        <v>3244</v>
      </c>
      <c r="S1051" s="24">
        <v>5</v>
      </c>
      <c r="V1051" s="25" t="s">
        <v>61</v>
      </c>
      <c r="W1051" s="65" t="s">
        <v>1953</v>
      </c>
      <c r="X1051" s="106" t="s">
        <v>415</v>
      </c>
      <c r="Y1051" s="25" t="s">
        <v>3245</v>
      </c>
      <c r="Z1051" s="83" t="s">
        <v>62</v>
      </c>
      <c r="AA1051" s="6">
        <v>6</v>
      </c>
      <c r="AD1051" s="5" t="s">
        <v>79</v>
      </c>
      <c r="AI1051" s="5">
        <v>20</v>
      </c>
      <c r="AJ1051" s="5">
        <v>54</v>
      </c>
      <c r="AL1051" s="6" t="s">
        <v>80</v>
      </c>
      <c r="AQ1051" s="6">
        <v>59</v>
      </c>
      <c r="AR1051" s="6">
        <v>81</v>
      </c>
      <c r="BQ1051" s="6" t="s">
        <v>1824</v>
      </c>
      <c r="BR1051" s="5" t="s">
        <v>3246</v>
      </c>
    </row>
    <row r="1052" spans="1:70" x14ac:dyDescent="0.25">
      <c r="A1052" s="91">
        <v>1232</v>
      </c>
      <c r="B1052" s="229" t="s">
        <v>3241</v>
      </c>
      <c r="C1052" s="259" t="s">
        <v>3242</v>
      </c>
      <c r="D1052" s="229" t="s">
        <v>3247</v>
      </c>
      <c r="E1052" s="3" t="s">
        <v>3195</v>
      </c>
      <c r="F1052" s="26" t="s">
        <v>102</v>
      </c>
      <c r="G1052" s="26" t="s">
        <v>55</v>
      </c>
      <c r="H1052" s="26" t="s">
        <v>3238</v>
      </c>
      <c r="J1052" s="22">
        <v>200</v>
      </c>
      <c r="L1052" s="28" t="s">
        <v>57</v>
      </c>
      <c r="M1052" s="22" t="s">
        <v>77</v>
      </c>
      <c r="N1052" s="22">
        <v>0</v>
      </c>
      <c r="O1052" s="22" t="s">
        <v>59</v>
      </c>
      <c r="P1052" s="22" t="s">
        <v>78</v>
      </c>
      <c r="R1052" s="23" t="s">
        <v>3244</v>
      </c>
      <c r="S1052" s="24">
        <v>30</v>
      </c>
      <c r="V1052" s="25" t="s">
        <v>61</v>
      </c>
      <c r="W1052" s="65" t="s">
        <v>1953</v>
      </c>
      <c r="X1052" s="106" t="s">
        <v>415</v>
      </c>
      <c r="Y1052" s="25" t="s">
        <v>3245</v>
      </c>
      <c r="Z1052" s="83" t="s">
        <v>62</v>
      </c>
      <c r="AA1052" s="6">
        <v>4</v>
      </c>
      <c r="BQ1052" s="6" t="s">
        <v>1824</v>
      </c>
      <c r="BR1052" s="5" t="s">
        <v>3246</v>
      </c>
    </row>
    <row r="1053" spans="1:70" x14ac:dyDescent="0.25">
      <c r="A1053" s="91">
        <v>1233</v>
      </c>
      <c r="B1053" s="229" t="s">
        <v>3248</v>
      </c>
      <c r="C1053" s="259" t="s">
        <v>3249</v>
      </c>
      <c r="D1053" s="229" t="s">
        <v>3250</v>
      </c>
      <c r="E1053" s="3" t="s">
        <v>3195</v>
      </c>
      <c r="F1053" s="26" t="s">
        <v>102</v>
      </c>
      <c r="G1053" s="26" t="s">
        <v>55</v>
      </c>
      <c r="H1053" s="26" t="s">
        <v>295</v>
      </c>
      <c r="J1053" s="22">
        <v>300</v>
      </c>
      <c r="L1053" s="28" t="s">
        <v>57</v>
      </c>
      <c r="M1053" s="22" t="s">
        <v>77</v>
      </c>
      <c r="N1053" s="22">
        <v>0</v>
      </c>
      <c r="O1053" s="22" t="s">
        <v>59</v>
      </c>
      <c r="P1053" s="22" t="s">
        <v>78</v>
      </c>
      <c r="R1053" s="23" t="s">
        <v>3251</v>
      </c>
      <c r="S1053" s="24">
        <v>2</v>
      </c>
      <c r="Z1053" s="83" t="s">
        <v>62</v>
      </c>
      <c r="AA1053" s="6">
        <v>8</v>
      </c>
      <c r="AB1053" s="6">
        <v>0</v>
      </c>
      <c r="AD1053" s="5" t="s">
        <v>79</v>
      </c>
      <c r="AI1053" s="5">
        <v>21</v>
      </c>
      <c r="AJ1053" s="5">
        <v>35</v>
      </c>
      <c r="AL1053" s="6" t="s">
        <v>80</v>
      </c>
      <c r="AQ1053" s="6">
        <v>50</v>
      </c>
      <c r="AR1053" s="6">
        <v>90</v>
      </c>
      <c r="BQ1053" s="6" t="s">
        <v>3252</v>
      </c>
      <c r="BR1053" s="5" t="s">
        <v>3253</v>
      </c>
    </row>
    <row r="1054" spans="1:70" x14ac:dyDescent="0.25">
      <c r="A1054" s="91">
        <v>1234</v>
      </c>
      <c r="B1054" s="229" t="s">
        <v>3254</v>
      </c>
      <c r="C1054" s="259" t="s">
        <v>3255</v>
      </c>
      <c r="D1054" s="229" t="s">
        <v>3256</v>
      </c>
      <c r="E1054" s="3" t="s">
        <v>3195</v>
      </c>
      <c r="F1054" s="26" t="s">
        <v>682</v>
      </c>
      <c r="G1054" s="26" t="s">
        <v>75</v>
      </c>
      <c r="H1054" s="26" t="s">
        <v>3257</v>
      </c>
      <c r="J1054" s="22">
        <v>300</v>
      </c>
      <c r="L1054" s="28" t="s">
        <v>57</v>
      </c>
      <c r="M1054" s="22" t="s">
        <v>77</v>
      </c>
      <c r="N1054" s="22">
        <v>1</v>
      </c>
      <c r="O1054" s="22" t="s">
        <v>59</v>
      </c>
      <c r="P1054" s="22" t="s">
        <v>78</v>
      </c>
      <c r="R1054" s="23" t="s">
        <v>3258</v>
      </c>
      <c r="S1054" s="24">
        <v>2</v>
      </c>
      <c r="V1054" s="25" t="s">
        <v>61</v>
      </c>
      <c r="W1054" s="65" t="s">
        <v>1953</v>
      </c>
      <c r="X1054" s="106" t="s">
        <v>333</v>
      </c>
      <c r="Z1054" s="83" t="s">
        <v>62</v>
      </c>
      <c r="AA1054" s="6">
        <v>1</v>
      </c>
      <c r="BQ1054" s="6" t="s">
        <v>213</v>
      </c>
    </row>
    <row r="1055" spans="1:70" x14ac:dyDescent="0.25">
      <c r="A1055" s="91">
        <v>1235</v>
      </c>
      <c r="B1055" s="229" t="s">
        <v>3254</v>
      </c>
      <c r="C1055" s="259" t="s">
        <v>3255</v>
      </c>
      <c r="D1055" s="229" t="s">
        <v>3259</v>
      </c>
      <c r="E1055" s="3" t="s">
        <v>3195</v>
      </c>
      <c r="F1055" s="26" t="s">
        <v>682</v>
      </c>
      <c r="G1055" s="26" t="s">
        <v>75</v>
      </c>
      <c r="H1055" s="26" t="s">
        <v>3257</v>
      </c>
      <c r="J1055" s="22">
        <v>300</v>
      </c>
      <c r="L1055" s="28" t="s">
        <v>57</v>
      </c>
      <c r="M1055" s="22" t="s">
        <v>77</v>
      </c>
      <c r="N1055" s="22">
        <v>2</v>
      </c>
      <c r="O1055" s="22" t="s">
        <v>59</v>
      </c>
      <c r="P1055" s="22" t="s">
        <v>78</v>
      </c>
      <c r="R1055" s="23" t="s">
        <v>3258</v>
      </c>
      <c r="S1055" s="24">
        <v>2</v>
      </c>
      <c r="V1055" s="25" t="s">
        <v>61</v>
      </c>
      <c r="W1055" s="65" t="s">
        <v>1953</v>
      </c>
      <c r="X1055" s="106" t="s">
        <v>333</v>
      </c>
      <c r="Z1055" s="83" t="s">
        <v>62</v>
      </c>
      <c r="AA1055" s="6">
        <v>1</v>
      </c>
      <c r="BQ1055" s="6" t="s">
        <v>213</v>
      </c>
    </row>
    <row r="1056" spans="1:70" x14ac:dyDescent="0.25">
      <c r="A1056" s="91">
        <v>1236</v>
      </c>
      <c r="B1056" s="229" t="s">
        <v>3254</v>
      </c>
      <c r="C1056" s="259" t="s">
        <v>3255</v>
      </c>
      <c r="D1056" s="229" t="s">
        <v>3260</v>
      </c>
      <c r="E1056" s="3" t="s">
        <v>3195</v>
      </c>
      <c r="F1056" s="26" t="s">
        <v>682</v>
      </c>
      <c r="G1056" s="26" t="s">
        <v>75</v>
      </c>
      <c r="H1056" s="26" t="s">
        <v>3257</v>
      </c>
      <c r="J1056" s="22">
        <v>300</v>
      </c>
      <c r="L1056" s="28" t="s">
        <v>57</v>
      </c>
      <c r="M1056" s="22" t="s">
        <v>77</v>
      </c>
      <c r="N1056" s="22">
        <v>3</v>
      </c>
      <c r="O1056" s="22" t="s">
        <v>59</v>
      </c>
      <c r="P1056" s="22" t="s">
        <v>78</v>
      </c>
      <c r="R1056" s="23" t="s">
        <v>3258</v>
      </c>
      <c r="S1056" s="24">
        <v>2</v>
      </c>
      <c r="V1056" s="25" t="s">
        <v>61</v>
      </c>
      <c r="W1056" s="65" t="s">
        <v>1953</v>
      </c>
      <c r="X1056" s="106" t="s">
        <v>333</v>
      </c>
      <c r="Z1056" s="83" t="s">
        <v>62</v>
      </c>
      <c r="AA1056" s="6">
        <v>1</v>
      </c>
      <c r="BQ1056" s="6" t="s">
        <v>213</v>
      </c>
    </row>
    <row r="1057" spans="1:69" x14ac:dyDescent="0.25">
      <c r="A1057" s="91">
        <v>1237</v>
      </c>
      <c r="B1057" s="229" t="s">
        <v>3254</v>
      </c>
      <c r="C1057" s="259" t="s">
        <v>3255</v>
      </c>
      <c r="D1057" s="229" t="s">
        <v>3261</v>
      </c>
      <c r="E1057" s="3" t="s">
        <v>3195</v>
      </c>
      <c r="F1057" s="26" t="s">
        <v>682</v>
      </c>
      <c r="G1057" s="26" t="s">
        <v>75</v>
      </c>
      <c r="H1057" s="26" t="s">
        <v>3257</v>
      </c>
      <c r="J1057" s="22">
        <v>300</v>
      </c>
      <c r="L1057" s="28" t="s">
        <v>57</v>
      </c>
      <c r="M1057" s="22" t="s">
        <v>77</v>
      </c>
      <c r="N1057" s="22">
        <v>4</v>
      </c>
      <c r="O1057" s="22" t="s">
        <v>59</v>
      </c>
      <c r="P1057" s="22" t="s">
        <v>78</v>
      </c>
      <c r="R1057" s="23" t="s">
        <v>3258</v>
      </c>
      <c r="S1057" s="24">
        <v>2</v>
      </c>
      <c r="V1057" s="25" t="s">
        <v>61</v>
      </c>
      <c r="W1057" s="65" t="s">
        <v>1953</v>
      </c>
      <c r="X1057" s="106" t="s">
        <v>333</v>
      </c>
      <c r="Z1057" s="83" t="s">
        <v>62</v>
      </c>
      <c r="AA1057" s="6">
        <v>1</v>
      </c>
      <c r="BQ1057" s="6" t="s">
        <v>213</v>
      </c>
    </row>
    <row r="1058" spans="1:69" x14ac:dyDescent="0.25">
      <c r="A1058" s="91">
        <v>1238</v>
      </c>
      <c r="B1058" s="229" t="s">
        <v>3254</v>
      </c>
      <c r="C1058" s="259" t="s">
        <v>3255</v>
      </c>
      <c r="D1058" s="229" t="s">
        <v>3262</v>
      </c>
      <c r="E1058" s="3" t="s">
        <v>3195</v>
      </c>
      <c r="F1058" s="26" t="s">
        <v>682</v>
      </c>
      <c r="G1058" s="26" t="s">
        <v>75</v>
      </c>
      <c r="H1058" s="26" t="s">
        <v>3257</v>
      </c>
      <c r="J1058" s="22">
        <v>300</v>
      </c>
      <c r="L1058" s="28" t="s">
        <v>57</v>
      </c>
      <c r="M1058" s="22" t="s">
        <v>77</v>
      </c>
      <c r="N1058" s="22">
        <v>5</v>
      </c>
      <c r="O1058" s="22" t="s">
        <v>59</v>
      </c>
      <c r="P1058" s="22" t="s">
        <v>78</v>
      </c>
      <c r="R1058" s="23" t="s">
        <v>3258</v>
      </c>
      <c r="S1058" s="24">
        <v>2</v>
      </c>
      <c r="V1058" s="25" t="s">
        <v>61</v>
      </c>
      <c r="W1058" s="65" t="s">
        <v>1953</v>
      </c>
      <c r="X1058" s="106" t="s">
        <v>333</v>
      </c>
      <c r="Z1058" s="83" t="s">
        <v>62</v>
      </c>
      <c r="AA1058" s="6">
        <v>1</v>
      </c>
      <c r="BQ1058" s="6" t="s">
        <v>213</v>
      </c>
    </row>
    <row r="1059" spans="1:69" x14ac:dyDescent="0.25">
      <c r="A1059" s="91">
        <v>1239</v>
      </c>
      <c r="B1059" s="229" t="s">
        <v>3254</v>
      </c>
      <c r="C1059" s="259" t="s">
        <v>3255</v>
      </c>
      <c r="D1059" s="229" t="s">
        <v>3263</v>
      </c>
      <c r="E1059" s="3" t="s">
        <v>3195</v>
      </c>
      <c r="F1059" s="26" t="s">
        <v>682</v>
      </c>
      <c r="G1059" s="26" t="s">
        <v>75</v>
      </c>
      <c r="H1059" s="26" t="s">
        <v>3257</v>
      </c>
      <c r="J1059" s="22">
        <v>300</v>
      </c>
      <c r="L1059" s="28" t="s">
        <v>57</v>
      </c>
      <c r="M1059" s="22" t="s">
        <v>77</v>
      </c>
      <c r="N1059" s="22">
        <v>6</v>
      </c>
      <c r="O1059" s="22" t="s">
        <v>59</v>
      </c>
      <c r="P1059" s="22" t="s">
        <v>78</v>
      </c>
      <c r="R1059" s="23" t="s">
        <v>3258</v>
      </c>
      <c r="S1059" s="24">
        <v>2</v>
      </c>
      <c r="V1059" s="25" t="s">
        <v>61</v>
      </c>
      <c r="W1059" s="65" t="s">
        <v>1953</v>
      </c>
      <c r="X1059" s="106" t="s">
        <v>333</v>
      </c>
      <c r="Z1059" s="83" t="s">
        <v>62</v>
      </c>
      <c r="AA1059" s="6">
        <v>1</v>
      </c>
      <c r="BQ1059" s="6" t="s">
        <v>213</v>
      </c>
    </row>
    <row r="1060" spans="1:69" x14ac:dyDescent="0.25">
      <c r="A1060" s="91">
        <v>1240</v>
      </c>
      <c r="B1060" s="229" t="s">
        <v>3254</v>
      </c>
      <c r="C1060" s="259" t="s">
        <v>3255</v>
      </c>
      <c r="D1060" s="229" t="s">
        <v>3264</v>
      </c>
      <c r="E1060" s="3" t="s">
        <v>3195</v>
      </c>
      <c r="F1060" s="26" t="s">
        <v>682</v>
      </c>
      <c r="G1060" s="26" t="s">
        <v>75</v>
      </c>
      <c r="H1060" s="26" t="s">
        <v>3257</v>
      </c>
      <c r="J1060" s="22">
        <v>300</v>
      </c>
      <c r="L1060" s="28" t="s">
        <v>57</v>
      </c>
      <c r="M1060" s="22" t="s">
        <v>77</v>
      </c>
      <c r="N1060" s="22">
        <v>7</v>
      </c>
      <c r="O1060" s="22" t="s">
        <v>59</v>
      </c>
      <c r="P1060" s="22" t="s">
        <v>78</v>
      </c>
      <c r="R1060" s="23" t="s">
        <v>3258</v>
      </c>
      <c r="S1060" s="24">
        <v>2</v>
      </c>
      <c r="V1060" s="25" t="s">
        <v>61</v>
      </c>
      <c r="W1060" s="65" t="s">
        <v>1953</v>
      </c>
      <c r="X1060" s="106" t="s">
        <v>333</v>
      </c>
      <c r="Z1060" s="83" t="s">
        <v>62</v>
      </c>
      <c r="AA1060" s="6">
        <v>1</v>
      </c>
      <c r="BQ1060" s="6" t="s">
        <v>213</v>
      </c>
    </row>
    <row r="1061" spans="1:69" x14ac:dyDescent="0.25">
      <c r="A1061" s="91">
        <v>1241</v>
      </c>
      <c r="B1061" s="229" t="s">
        <v>3254</v>
      </c>
      <c r="C1061" s="259" t="s">
        <v>3255</v>
      </c>
      <c r="D1061" s="229" t="s">
        <v>3265</v>
      </c>
      <c r="E1061" s="3" t="s">
        <v>3195</v>
      </c>
      <c r="F1061" s="26" t="s">
        <v>682</v>
      </c>
      <c r="G1061" s="26" t="s">
        <v>75</v>
      </c>
      <c r="H1061" s="26" t="s">
        <v>3257</v>
      </c>
      <c r="J1061" s="22">
        <v>300</v>
      </c>
      <c r="L1061" s="28" t="s">
        <v>57</v>
      </c>
      <c r="M1061" s="22" t="s">
        <v>77</v>
      </c>
      <c r="N1061" s="22">
        <v>8</v>
      </c>
      <c r="O1061" s="22" t="s">
        <v>59</v>
      </c>
      <c r="P1061" s="22" t="s">
        <v>78</v>
      </c>
      <c r="R1061" s="23" t="s">
        <v>3258</v>
      </c>
      <c r="S1061" s="24">
        <v>2</v>
      </c>
      <c r="V1061" s="25" t="s">
        <v>61</v>
      </c>
      <c r="W1061" s="65" t="s">
        <v>1953</v>
      </c>
      <c r="X1061" s="106" t="s">
        <v>333</v>
      </c>
      <c r="Z1061" s="83" t="s">
        <v>62</v>
      </c>
      <c r="AA1061" s="6">
        <v>1</v>
      </c>
      <c r="BQ1061" s="6" t="s">
        <v>213</v>
      </c>
    </row>
    <row r="1062" spans="1:69" x14ac:dyDescent="0.25">
      <c r="A1062" s="91">
        <v>1242</v>
      </c>
      <c r="B1062" s="229" t="s">
        <v>3254</v>
      </c>
      <c r="C1062" s="259" t="s">
        <v>3255</v>
      </c>
      <c r="D1062" s="229" t="s">
        <v>3266</v>
      </c>
      <c r="E1062" s="3" t="s">
        <v>3195</v>
      </c>
      <c r="F1062" s="26" t="s">
        <v>682</v>
      </c>
      <c r="G1062" s="26" t="s">
        <v>75</v>
      </c>
      <c r="H1062" s="26" t="s">
        <v>3257</v>
      </c>
      <c r="J1062" s="22">
        <v>300</v>
      </c>
      <c r="L1062" s="28" t="s">
        <v>57</v>
      </c>
      <c r="M1062" s="22" t="s">
        <v>77</v>
      </c>
      <c r="N1062" s="22">
        <v>9</v>
      </c>
      <c r="O1062" s="22" t="s">
        <v>59</v>
      </c>
      <c r="P1062" s="22" t="s">
        <v>78</v>
      </c>
      <c r="R1062" s="23" t="s">
        <v>3258</v>
      </c>
      <c r="S1062" s="24">
        <v>2</v>
      </c>
      <c r="V1062" s="25" t="s">
        <v>61</v>
      </c>
      <c r="W1062" s="65" t="s">
        <v>1953</v>
      </c>
      <c r="X1062" s="106" t="s">
        <v>333</v>
      </c>
      <c r="Z1062" s="83" t="s">
        <v>62</v>
      </c>
      <c r="AA1062" s="6">
        <v>1</v>
      </c>
      <c r="BQ1062" s="6" t="s">
        <v>213</v>
      </c>
    </row>
    <row r="1063" spans="1:69" x14ac:dyDescent="0.25">
      <c r="A1063" s="91">
        <v>1243</v>
      </c>
      <c r="B1063" s="229" t="s">
        <v>3254</v>
      </c>
      <c r="C1063" s="259" t="s">
        <v>3255</v>
      </c>
      <c r="D1063" s="229" t="s">
        <v>3267</v>
      </c>
      <c r="E1063" s="3" t="s">
        <v>3195</v>
      </c>
      <c r="F1063" s="26" t="s">
        <v>682</v>
      </c>
      <c r="G1063" s="26" t="s">
        <v>75</v>
      </c>
      <c r="H1063" s="26" t="s">
        <v>3257</v>
      </c>
      <c r="J1063" s="22">
        <v>300</v>
      </c>
      <c r="L1063" s="28" t="s">
        <v>57</v>
      </c>
      <c r="M1063" s="22" t="s">
        <v>77</v>
      </c>
      <c r="N1063" s="22">
        <v>10</v>
      </c>
      <c r="O1063" s="22" t="s">
        <v>59</v>
      </c>
      <c r="P1063" s="22" t="s">
        <v>78</v>
      </c>
      <c r="R1063" s="23" t="s">
        <v>3258</v>
      </c>
      <c r="S1063" s="24">
        <v>2</v>
      </c>
      <c r="V1063" s="25" t="s">
        <v>61</v>
      </c>
      <c r="W1063" s="65" t="s">
        <v>1953</v>
      </c>
      <c r="X1063" s="106" t="s">
        <v>333</v>
      </c>
      <c r="Z1063" s="83" t="s">
        <v>62</v>
      </c>
      <c r="AA1063" s="6">
        <v>1</v>
      </c>
      <c r="BQ1063" s="6" t="s">
        <v>213</v>
      </c>
    </row>
    <row r="1064" spans="1:69" x14ac:dyDescent="0.25">
      <c r="A1064" s="91">
        <v>1244</v>
      </c>
      <c r="B1064" s="229" t="s">
        <v>3254</v>
      </c>
      <c r="C1064" s="259" t="s">
        <v>3255</v>
      </c>
      <c r="D1064" s="229" t="s">
        <v>3268</v>
      </c>
      <c r="E1064" s="3" t="s">
        <v>3195</v>
      </c>
      <c r="F1064" s="26" t="s">
        <v>682</v>
      </c>
      <c r="G1064" s="26" t="s">
        <v>75</v>
      </c>
      <c r="H1064" s="26" t="s">
        <v>3257</v>
      </c>
      <c r="J1064" s="22">
        <v>300</v>
      </c>
      <c r="L1064" s="28" t="s">
        <v>57</v>
      </c>
      <c r="M1064" s="22" t="s">
        <v>77</v>
      </c>
      <c r="N1064" s="22">
        <v>11</v>
      </c>
      <c r="O1064" s="22" t="s">
        <v>59</v>
      </c>
      <c r="P1064" s="22" t="s">
        <v>78</v>
      </c>
      <c r="R1064" s="23" t="s">
        <v>3258</v>
      </c>
      <c r="S1064" s="24">
        <v>2</v>
      </c>
      <c r="V1064" s="25" t="s">
        <v>61</v>
      </c>
      <c r="W1064" s="65" t="s">
        <v>1953</v>
      </c>
      <c r="X1064" s="106" t="s">
        <v>333</v>
      </c>
      <c r="Z1064" s="83" t="s">
        <v>62</v>
      </c>
      <c r="AA1064" s="6">
        <v>1</v>
      </c>
      <c r="BQ1064" s="6" t="s">
        <v>213</v>
      </c>
    </row>
    <row r="1065" spans="1:69" x14ac:dyDescent="0.25">
      <c r="A1065" s="91">
        <v>1245</v>
      </c>
      <c r="B1065" s="229" t="s">
        <v>3254</v>
      </c>
      <c r="C1065" s="259" t="s">
        <v>3255</v>
      </c>
      <c r="D1065" s="229" t="s">
        <v>3269</v>
      </c>
      <c r="E1065" s="3" t="s">
        <v>3195</v>
      </c>
      <c r="F1065" s="26" t="s">
        <v>682</v>
      </c>
      <c r="G1065" s="26" t="s">
        <v>75</v>
      </c>
      <c r="H1065" s="26" t="s">
        <v>3257</v>
      </c>
      <c r="J1065" s="22">
        <v>300</v>
      </c>
      <c r="L1065" s="28" t="s">
        <v>57</v>
      </c>
      <c r="M1065" s="22" t="s">
        <v>77</v>
      </c>
      <c r="N1065" s="22">
        <v>12</v>
      </c>
      <c r="O1065" s="22" t="s">
        <v>59</v>
      </c>
      <c r="P1065" s="22" t="s">
        <v>78</v>
      </c>
      <c r="R1065" s="23" t="s">
        <v>3258</v>
      </c>
      <c r="S1065" s="24">
        <v>2</v>
      </c>
      <c r="V1065" s="25" t="s">
        <v>61</v>
      </c>
      <c r="W1065" s="65" t="s">
        <v>1953</v>
      </c>
      <c r="X1065" s="106" t="s">
        <v>333</v>
      </c>
      <c r="Z1065" s="83" t="s">
        <v>62</v>
      </c>
      <c r="AA1065" s="6">
        <v>1</v>
      </c>
      <c r="BQ1065" s="6" t="s">
        <v>213</v>
      </c>
    </row>
    <row r="1066" spans="1:69" x14ac:dyDescent="0.25">
      <c r="A1066" s="91">
        <v>1246</v>
      </c>
      <c r="B1066" s="229" t="s">
        <v>3254</v>
      </c>
      <c r="C1066" s="259" t="s">
        <v>3255</v>
      </c>
      <c r="D1066" s="229" t="s">
        <v>3270</v>
      </c>
      <c r="E1066" s="3" t="s">
        <v>3195</v>
      </c>
      <c r="F1066" s="26" t="s">
        <v>682</v>
      </c>
      <c r="G1066" s="26" t="s">
        <v>75</v>
      </c>
      <c r="H1066" s="26" t="s">
        <v>90</v>
      </c>
      <c r="J1066" s="22">
        <v>300</v>
      </c>
      <c r="L1066" s="28" t="s">
        <v>57</v>
      </c>
      <c r="M1066" s="22" t="s">
        <v>58</v>
      </c>
      <c r="N1066" s="22">
        <v>13</v>
      </c>
      <c r="O1066" s="22" t="s">
        <v>59</v>
      </c>
      <c r="P1066" s="22" t="s">
        <v>78</v>
      </c>
      <c r="R1066" s="23" t="s">
        <v>3271</v>
      </c>
      <c r="T1066" s="23">
        <v>240</v>
      </c>
      <c r="U1066" s="23" t="s">
        <v>3272</v>
      </c>
      <c r="V1066" s="25" t="s">
        <v>61</v>
      </c>
      <c r="W1066" s="65" t="s">
        <v>1953</v>
      </c>
      <c r="X1066" s="106" t="s">
        <v>333</v>
      </c>
      <c r="Z1066" s="83" t="s">
        <v>62</v>
      </c>
      <c r="AA1066" s="6">
        <v>1</v>
      </c>
      <c r="BQ1066" s="6" t="s">
        <v>213</v>
      </c>
    </row>
    <row r="1067" spans="1:69" x14ac:dyDescent="0.25">
      <c r="A1067" s="91">
        <v>1247</v>
      </c>
      <c r="B1067" s="229" t="s">
        <v>3254</v>
      </c>
      <c r="C1067" s="259" t="s">
        <v>3255</v>
      </c>
      <c r="D1067" s="229" t="s">
        <v>3273</v>
      </c>
      <c r="E1067" s="3" t="s">
        <v>3195</v>
      </c>
      <c r="F1067" s="26" t="s">
        <v>682</v>
      </c>
      <c r="G1067" s="26" t="s">
        <v>75</v>
      </c>
      <c r="H1067" s="26" t="s">
        <v>90</v>
      </c>
      <c r="J1067" s="22">
        <v>300</v>
      </c>
      <c r="L1067" s="28" t="s">
        <v>57</v>
      </c>
      <c r="M1067" s="22" t="s">
        <v>58</v>
      </c>
      <c r="N1067" s="22">
        <v>14</v>
      </c>
      <c r="O1067" s="22" t="s">
        <v>59</v>
      </c>
      <c r="P1067" s="22" t="s">
        <v>78</v>
      </c>
      <c r="R1067" s="23" t="s">
        <v>3271</v>
      </c>
      <c r="T1067" s="23">
        <v>240</v>
      </c>
      <c r="U1067" s="23" t="s">
        <v>3272</v>
      </c>
      <c r="V1067" s="25" t="s">
        <v>61</v>
      </c>
      <c r="W1067" s="65" t="s">
        <v>1953</v>
      </c>
      <c r="X1067" s="106" t="s">
        <v>333</v>
      </c>
      <c r="Z1067" s="83" t="s">
        <v>62</v>
      </c>
      <c r="AA1067" s="6">
        <v>1</v>
      </c>
      <c r="BQ1067" s="6" t="s">
        <v>213</v>
      </c>
    </row>
    <row r="1068" spans="1:69" x14ac:dyDescent="0.25">
      <c r="A1068" s="91">
        <v>1248</v>
      </c>
      <c r="B1068" s="229" t="s">
        <v>3254</v>
      </c>
      <c r="C1068" s="259" t="s">
        <v>3255</v>
      </c>
      <c r="D1068" s="229" t="s">
        <v>3274</v>
      </c>
      <c r="E1068" s="3" t="s">
        <v>3195</v>
      </c>
      <c r="F1068" s="26" t="s">
        <v>682</v>
      </c>
      <c r="G1068" s="26" t="s">
        <v>75</v>
      </c>
      <c r="H1068" s="26" t="s">
        <v>90</v>
      </c>
      <c r="J1068" s="22">
        <v>300</v>
      </c>
      <c r="L1068" s="28" t="s">
        <v>57</v>
      </c>
      <c r="M1068" s="22" t="s">
        <v>58</v>
      </c>
      <c r="N1068" s="22">
        <v>15</v>
      </c>
      <c r="O1068" s="22" t="s">
        <v>59</v>
      </c>
      <c r="P1068" s="22" t="s">
        <v>78</v>
      </c>
      <c r="R1068" s="23" t="s">
        <v>3271</v>
      </c>
      <c r="T1068" s="23">
        <v>240</v>
      </c>
      <c r="U1068" s="23" t="s">
        <v>3272</v>
      </c>
      <c r="V1068" s="25" t="s">
        <v>61</v>
      </c>
      <c r="W1068" s="65" t="s">
        <v>1953</v>
      </c>
      <c r="X1068" s="106" t="s">
        <v>333</v>
      </c>
      <c r="Z1068" s="83" t="s">
        <v>62</v>
      </c>
      <c r="AA1068" s="6">
        <v>1</v>
      </c>
      <c r="BQ1068" s="6" t="s">
        <v>213</v>
      </c>
    </row>
    <row r="1069" spans="1:69" x14ac:dyDescent="0.25">
      <c r="A1069" s="91">
        <v>1249</v>
      </c>
      <c r="B1069" s="229" t="s">
        <v>3254</v>
      </c>
      <c r="C1069" s="259" t="s">
        <v>3255</v>
      </c>
      <c r="D1069" s="229" t="s">
        <v>3275</v>
      </c>
      <c r="E1069" s="3" t="s">
        <v>3195</v>
      </c>
      <c r="F1069" s="26" t="s">
        <v>682</v>
      </c>
      <c r="G1069" s="26" t="s">
        <v>75</v>
      </c>
      <c r="H1069" s="26" t="s">
        <v>90</v>
      </c>
      <c r="J1069" s="22">
        <v>300</v>
      </c>
      <c r="L1069" s="28" t="s">
        <v>57</v>
      </c>
      <c r="M1069" s="22" t="s">
        <v>58</v>
      </c>
      <c r="N1069" s="22">
        <v>16</v>
      </c>
      <c r="O1069" s="22" t="s">
        <v>59</v>
      </c>
      <c r="P1069" s="22" t="s">
        <v>78</v>
      </c>
      <c r="R1069" s="23" t="s">
        <v>3271</v>
      </c>
      <c r="T1069" s="23">
        <v>240</v>
      </c>
      <c r="U1069" s="23" t="s">
        <v>3272</v>
      </c>
      <c r="V1069" s="25" t="s">
        <v>61</v>
      </c>
      <c r="W1069" s="65" t="s">
        <v>1953</v>
      </c>
      <c r="X1069" s="106" t="s">
        <v>333</v>
      </c>
      <c r="Z1069" s="83" t="s">
        <v>62</v>
      </c>
      <c r="AA1069" s="6">
        <v>1</v>
      </c>
      <c r="BQ1069" s="6" t="s">
        <v>213</v>
      </c>
    </row>
    <row r="1070" spans="1:69" x14ac:dyDescent="0.25">
      <c r="A1070" s="91">
        <v>1250</v>
      </c>
      <c r="B1070" s="229" t="s">
        <v>3254</v>
      </c>
      <c r="C1070" s="259" t="s">
        <v>3255</v>
      </c>
      <c r="D1070" s="229" t="s">
        <v>3276</v>
      </c>
      <c r="E1070" s="3" t="s">
        <v>3195</v>
      </c>
      <c r="F1070" s="26" t="s">
        <v>682</v>
      </c>
      <c r="G1070" s="26" t="s">
        <v>75</v>
      </c>
      <c r="H1070" s="26" t="s">
        <v>90</v>
      </c>
      <c r="J1070" s="22">
        <v>300</v>
      </c>
      <c r="L1070" s="28" t="s">
        <v>57</v>
      </c>
      <c r="M1070" s="22" t="s">
        <v>58</v>
      </c>
      <c r="N1070" s="22">
        <v>17</v>
      </c>
      <c r="O1070" s="22" t="s">
        <v>59</v>
      </c>
      <c r="P1070" s="22" t="s">
        <v>78</v>
      </c>
      <c r="R1070" s="23" t="s">
        <v>3271</v>
      </c>
      <c r="T1070" s="23">
        <v>240</v>
      </c>
      <c r="U1070" s="23" t="s">
        <v>3272</v>
      </c>
      <c r="V1070" s="25" t="s">
        <v>61</v>
      </c>
      <c r="W1070" s="65" t="s">
        <v>1953</v>
      </c>
      <c r="X1070" s="106" t="s">
        <v>333</v>
      </c>
      <c r="Z1070" s="83" t="s">
        <v>62</v>
      </c>
      <c r="AA1070" s="6">
        <v>1</v>
      </c>
      <c r="BQ1070" s="6" t="s">
        <v>213</v>
      </c>
    </row>
    <row r="1071" spans="1:69" x14ac:dyDescent="0.25">
      <c r="A1071" s="91">
        <v>1251</v>
      </c>
      <c r="B1071" s="229" t="s">
        <v>3254</v>
      </c>
      <c r="C1071" s="259" t="s">
        <v>3255</v>
      </c>
      <c r="D1071" s="229" t="s">
        <v>3277</v>
      </c>
      <c r="E1071" s="3" t="s">
        <v>3195</v>
      </c>
      <c r="F1071" s="26" t="s">
        <v>682</v>
      </c>
      <c r="G1071" s="26" t="s">
        <v>75</v>
      </c>
      <c r="H1071" s="26" t="s">
        <v>90</v>
      </c>
      <c r="J1071" s="22">
        <v>300</v>
      </c>
      <c r="L1071" s="28" t="s">
        <v>57</v>
      </c>
      <c r="M1071" s="22" t="s">
        <v>58</v>
      </c>
      <c r="N1071" s="22">
        <v>18</v>
      </c>
      <c r="O1071" s="22" t="s">
        <v>59</v>
      </c>
      <c r="P1071" s="22" t="s">
        <v>78</v>
      </c>
      <c r="R1071" s="23" t="s">
        <v>3271</v>
      </c>
      <c r="T1071" s="23">
        <v>240</v>
      </c>
      <c r="U1071" s="23" t="s">
        <v>3272</v>
      </c>
      <c r="V1071" s="25" t="s">
        <v>61</v>
      </c>
      <c r="W1071" s="65" t="s">
        <v>1953</v>
      </c>
      <c r="X1071" s="106" t="s">
        <v>333</v>
      </c>
      <c r="Z1071" s="83" t="s">
        <v>62</v>
      </c>
      <c r="AA1071" s="6">
        <v>1</v>
      </c>
      <c r="BQ1071" s="6" t="s">
        <v>213</v>
      </c>
    </row>
    <row r="1072" spans="1:69" x14ac:dyDescent="0.25">
      <c r="A1072" s="91">
        <v>1252</v>
      </c>
      <c r="B1072" s="229" t="s">
        <v>3254</v>
      </c>
      <c r="C1072" s="259" t="s">
        <v>3255</v>
      </c>
      <c r="D1072" s="229" t="s">
        <v>3278</v>
      </c>
      <c r="E1072" s="3" t="s">
        <v>3195</v>
      </c>
      <c r="F1072" s="26" t="s">
        <v>682</v>
      </c>
      <c r="G1072" s="26" t="s">
        <v>75</v>
      </c>
      <c r="H1072" s="26" t="s">
        <v>90</v>
      </c>
      <c r="J1072" s="22">
        <v>300</v>
      </c>
      <c r="L1072" s="28" t="s">
        <v>57</v>
      </c>
      <c r="M1072" s="22" t="s">
        <v>58</v>
      </c>
      <c r="N1072" s="22">
        <v>19</v>
      </c>
      <c r="O1072" s="22" t="s">
        <v>59</v>
      </c>
      <c r="P1072" s="22" t="s">
        <v>78</v>
      </c>
      <c r="R1072" s="23" t="s">
        <v>3271</v>
      </c>
      <c r="T1072" s="23">
        <v>240</v>
      </c>
      <c r="U1072" s="23" t="s">
        <v>3272</v>
      </c>
      <c r="V1072" s="25" t="s">
        <v>61</v>
      </c>
      <c r="W1072" s="65" t="s">
        <v>1953</v>
      </c>
      <c r="X1072" s="106" t="s">
        <v>333</v>
      </c>
      <c r="Z1072" s="83" t="s">
        <v>62</v>
      </c>
      <c r="AA1072" s="6">
        <v>1</v>
      </c>
      <c r="BQ1072" s="6" t="s">
        <v>213</v>
      </c>
    </row>
    <row r="1073" spans="1:69" x14ac:dyDescent="0.25">
      <c r="A1073" s="91">
        <v>1253</v>
      </c>
      <c r="B1073" s="229" t="s">
        <v>3254</v>
      </c>
      <c r="C1073" s="259" t="s">
        <v>3255</v>
      </c>
      <c r="D1073" s="229" t="s">
        <v>3279</v>
      </c>
      <c r="E1073" s="3" t="s">
        <v>3195</v>
      </c>
      <c r="F1073" s="26" t="s">
        <v>682</v>
      </c>
      <c r="G1073" s="26" t="s">
        <v>75</v>
      </c>
      <c r="H1073" s="26" t="s">
        <v>90</v>
      </c>
      <c r="J1073" s="22">
        <v>300</v>
      </c>
      <c r="L1073" s="28" t="s">
        <v>57</v>
      </c>
      <c r="M1073" s="22" t="s">
        <v>58</v>
      </c>
      <c r="N1073" s="22">
        <v>20</v>
      </c>
      <c r="O1073" s="22" t="s">
        <v>59</v>
      </c>
      <c r="P1073" s="22" t="s">
        <v>78</v>
      </c>
      <c r="R1073" s="23" t="s">
        <v>3271</v>
      </c>
      <c r="T1073" s="23">
        <v>240</v>
      </c>
      <c r="U1073" s="23" t="s">
        <v>3272</v>
      </c>
      <c r="V1073" s="25" t="s">
        <v>61</v>
      </c>
      <c r="W1073" s="65" t="s">
        <v>1953</v>
      </c>
      <c r="X1073" s="106" t="s">
        <v>333</v>
      </c>
      <c r="Z1073" s="83" t="s">
        <v>62</v>
      </c>
      <c r="AA1073" s="6">
        <v>1</v>
      </c>
      <c r="BQ1073" s="6" t="s">
        <v>213</v>
      </c>
    </row>
    <row r="1074" spans="1:69" x14ac:dyDescent="0.25">
      <c r="A1074" s="91">
        <v>1254</v>
      </c>
      <c r="B1074" s="229" t="s">
        <v>3254</v>
      </c>
      <c r="C1074" s="259" t="s">
        <v>3255</v>
      </c>
      <c r="D1074" s="229" t="s">
        <v>3280</v>
      </c>
      <c r="E1074" s="3" t="s">
        <v>3195</v>
      </c>
      <c r="F1074" s="26" t="s">
        <v>682</v>
      </c>
      <c r="G1074" s="26" t="s">
        <v>75</v>
      </c>
      <c r="H1074" s="26" t="s">
        <v>90</v>
      </c>
      <c r="J1074" s="22">
        <v>300</v>
      </c>
      <c r="L1074" s="28" t="s">
        <v>57</v>
      </c>
      <c r="M1074" s="22" t="s">
        <v>58</v>
      </c>
      <c r="N1074" s="22">
        <v>21</v>
      </c>
      <c r="O1074" s="22" t="s">
        <v>59</v>
      </c>
      <c r="P1074" s="22" t="s">
        <v>78</v>
      </c>
      <c r="R1074" s="23" t="s">
        <v>3271</v>
      </c>
      <c r="T1074" s="23">
        <v>240</v>
      </c>
      <c r="U1074" s="23" t="s">
        <v>3272</v>
      </c>
      <c r="V1074" s="25" t="s">
        <v>61</v>
      </c>
      <c r="W1074" s="65" t="s">
        <v>1953</v>
      </c>
      <c r="X1074" s="106" t="s">
        <v>333</v>
      </c>
      <c r="Z1074" s="83" t="s">
        <v>62</v>
      </c>
      <c r="AA1074" s="6">
        <v>1</v>
      </c>
      <c r="BQ1074" s="6" t="s">
        <v>213</v>
      </c>
    </row>
    <row r="1075" spans="1:69" x14ac:dyDescent="0.25">
      <c r="A1075" s="91">
        <v>1255</v>
      </c>
      <c r="B1075" s="229" t="s">
        <v>3254</v>
      </c>
      <c r="C1075" s="259" t="s">
        <v>3255</v>
      </c>
      <c r="D1075" s="229" t="s">
        <v>3281</v>
      </c>
      <c r="E1075" s="3" t="s">
        <v>3195</v>
      </c>
      <c r="F1075" s="26" t="s">
        <v>682</v>
      </c>
      <c r="G1075" s="26" t="s">
        <v>75</v>
      </c>
      <c r="H1075" s="26" t="s">
        <v>90</v>
      </c>
      <c r="J1075" s="22">
        <v>300</v>
      </c>
      <c r="L1075" s="28" t="s">
        <v>57</v>
      </c>
      <c r="M1075" s="22" t="s">
        <v>58</v>
      </c>
      <c r="N1075" s="22">
        <v>22</v>
      </c>
      <c r="O1075" s="22" t="s">
        <v>59</v>
      </c>
      <c r="P1075" s="22" t="s">
        <v>78</v>
      </c>
      <c r="R1075" s="23" t="s">
        <v>3271</v>
      </c>
      <c r="T1075" s="23">
        <v>240</v>
      </c>
      <c r="U1075" s="23" t="s">
        <v>3272</v>
      </c>
      <c r="V1075" s="25" t="s">
        <v>61</v>
      </c>
      <c r="W1075" s="65" t="s">
        <v>1953</v>
      </c>
      <c r="X1075" s="106" t="s">
        <v>333</v>
      </c>
      <c r="Z1075" s="83" t="s">
        <v>62</v>
      </c>
      <c r="AA1075" s="6">
        <v>1</v>
      </c>
      <c r="BQ1075" s="6" t="s">
        <v>213</v>
      </c>
    </row>
    <row r="1076" spans="1:69" x14ac:dyDescent="0.25">
      <c r="A1076" s="91">
        <v>1256</v>
      </c>
      <c r="B1076" s="229" t="s">
        <v>3254</v>
      </c>
      <c r="C1076" s="259" t="s">
        <v>3255</v>
      </c>
      <c r="D1076" s="229" t="s">
        <v>3282</v>
      </c>
      <c r="E1076" s="3" t="s">
        <v>3195</v>
      </c>
      <c r="F1076" s="26" t="s">
        <v>682</v>
      </c>
      <c r="G1076" s="26" t="s">
        <v>75</v>
      </c>
      <c r="H1076" s="26" t="s">
        <v>90</v>
      </c>
      <c r="J1076" s="22">
        <v>300</v>
      </c>
      <c r="L1076" s="28" t="s">
        <v>57</v>
      </c>
      <c r="M1076" s="22" t="s">
        <v>58</v>
      </c>
      <c r="N1076" s="22">
        <v>23</v>
      </c>
      <c r="O1076" s="22" t="s">
        <v>59</v>
      </c>
      <c r="P1076" s="22" t="s">
        <v>78</v>
      </c>
      <c r="R1076" s="23" t="s">
        <v>3271</v>
      </c>
      <c r="T1076" s="23">
        <v>240</v>
      </c>
      <c r="U1076" s="23" t="s">
        <v>3272</v>
      </c>
      <c r="V1076" s="25" t="s">
        <v>61</v>
      </c>
      <c r="W1076" s="65" t="s">
        <v>1953</v>
      </c>
      <c r="X1076" s="106" t="s">
        <v>333</v>
      </c>
      <c r="Z1076" s="83" t="s">
        <v>62</v>
      </c>
      <c r="AA1076" s="6">
        <v>1</v>
      </c>
      <c r="BQ1076" s="6" t="s">
        <v>213</v>
      </c>
    </row>
    <row r="1077" spans="1:69" x14ac:dyDescent="0.25">
      <c r="A1077" s="91">
        <v>1257</v>
      </c>
      <c r="B1077" s="229" t="s">
        <v>3254</v>
      </c>
      <c r="C1077" s="259" t="s">
        <v>3255</v>
      </c>
      <c r="D1077" s="229" t="s">
        <v>3283</v>
      </c>
      <c r="E1077" s="3" t="s">
        <v>3195</v>
      </c>
      <c r="F1077" s="26" t="s">
        <v>682</v>
      </c>
      <c r="G1077" s="26" t="s">
        <v>75</v>
      </c>
      <c r="H1077" s="26" t="s">
        <v>90</v>
      </c>
      <c r="J1077" s="22">
        <v>300</v>
      </c>
      <c r="L1077" s="28" t="s">
        <v>57</v>
      </c>
      <c r="M1077" s="22" t="s">
        <v>58</v>
      </c>
      <c r="N1077" s="22">
        <v>24</v>
      </c>
      <c r="O1077" s="22" t="s">
        <v>59</v>
      </c>
      <c r="P1077" s="22" t="s">
        <v>78</v>
      </c>
      <c r="R1077" s="23" t="s">
        <v>3271</v>
      </c>
      <c r="T1077" s="23">
        <v>240</v>
      </c>
      <c r="U1077" s="23" t="s">
        <v>3272</v>
      </c>
      <c r="V1077" s="25" t="s">
        <v>61</v>
      </c>
      <c r="W1077" s="65" t="s">
        <v>1953</v>
      </c>
      <c r="X1077" s="106" t="s">
        <v>333</v>
      </c>
      <c r="Z1077" s="83" t="s">
        <v>62</v>
      </c>
      <c r="AA1077" s="6">
        <v>1</v>
      </c>
      <c r="BQ1077" s="6" t="s">
        <v>213</v>
      </c>
    </row>
    <row r="1078" spans="1:69" x14ac:dyDescent="0.25">
      <c r="A1078" s="91">
        <v>1258</v>
      </c>
      <c r="B1078" s="229" t="s">
        <v>3254</v>
      </c>
      <c r="C1078" s="259" t="s">
        <v>3255</v>
      </c>
      <c r="D1078" s="229" t="s">
        <v>3284</v>
      </c>
      <c r="E1078" s="3" t="s">
        <v>3195</v>
      </c>
      <c r="F1078" s="26" t="s">
        <v>682</v>
      </c>
      <c r="G1078" s="26" t="s">
        <v>75</v>
      </c>
      <c r="H1078" s="26" t="s">
        <v>3285</v>
      </c>
      <c r="J1078" s="22">
        <v>300</v>
      </c>
      <c r="L1078" s="28" t="s">
        <v>57</v>
      </c>
      <c r="M1078" s="22" t="s">
        <v>58</v>
      </c>
      <c r="N1078" s="22">
        <v>25</v>
      </c>
      <c r="O1078" s="22" t="s">
        <v>59</v>
      </c>
      <c r="P1078" s="22" t="s">
        <v>78</v>
      </c>
      <c r="R1078" s="23" t="s">
        <v>3271</v>
      </c>
      <c r="T1078" s="23">
        <v>240</v>
      </c>
      <c r="U1078" s="23" t="s">
        <v>3272</v>
      </c>
      <c r="V1078" s="25" t="s">
        <v>61</v>
      </c>
      <c r="W1078" s="65" t="s">
        <v>1953</v>
      </c>
      <c r="X1078" s="106" t="s">
        <v>333</v>
      </c>
      <c r="Z1078" s="83" t="s">
        <v>62</v>
      </c>
      <c r="AA1078" s="6">
        <v>1</v>
      </c>
      <c r="BQ1078" s="6" t="s">
        <v>213</v>
      </c>
    </row>
    <row r="1079" spans="1:69" x14ac:dyDescent="0.25">
      <c r="A1079" s="91">
        <v>1259</v>
      </c>
      <c r="B1079" s="229" t="s">
        <v>3254</v>
      </c>
      <c r="C1079" s="259" t="s">
        <v>3255</v>
      </c>
      <c r="D1079" s="229" t="s">
        <v>3286</v>
      </c>
      <c r="E1079" s="3" t="s">
        <v>3195</v>
      </c>
      <c r="F1079" s="26" t="s">
        <v>682</v>
      </c>
      <c r="G1079" s="26" t="s">
        <v>75</v>
      </c>
      <c r="H1079" s="26" t="s">
        <v>3285</v>
      </c>
      <c r="J1079" s="22">
        <v>300</v>
      </c>
      <c r="L1079" s="28" t="s">
        <v>57</v>
      </c>
      <c r="M1079" s="22" t="s">
        <v>58</v>
      </c>
      <c r="N1079" s="22">
        <v>26</v>
      </c>
      <c r="O1079" s="22" t="s">
        <v>59</v>
      </c>
      <c r="P1079" s="22" t="s">
        <v>78</v>
      </c>
      <c r="R1079" s="23" t="s">
        <v>3271</v>
      </c>
      <c r="T1079" s="23">
        <v>240</v>
      </c>
      <c r="U1079" s="23" t="s">
        <v>3272</v>
      </c>
      <c r="V1079" s="25" t="s">
        <v>61</v>
      </c>
      <c r="W1079" s="65" t="s">
        <v>1953</v>
      </c>
      <c r="X1079" s="106" t="s">
        <v>333</v>
      </c>
      <c r="Z1079" s="83" t="s">
        <v>62</v>
      </c>
      <c r="AA1079" s="6">
        <v>1</v>
      </c>
      <c r="BQ1079" s="6" t="s">
        <v>213</v>
      </c>
    </row>
    <row r="1080" spans="1:69" x14ac:dyDescent="0.25">
      <c r="A1080" s="91">
        <v>1260</v>
      </c>
      <c r="B1080" s="229" t="s">
        <v>3254</v>
      </c>
      <c r="C1080" s="259" t="s">
        <v>3255</v>
      </c>
      <c r="D1080" s="229" t="s">
        <v>3287</v>
      </c>
      <c r="E1080" s="3" t="s">
        <v>3195</v>
      </c>
      <c r="F1080" s="26" t="s">
        <v>682</v>
      </c>
      <c r="G1080" s="26" t="s">
        <v>75</v>
      </c>
      <c r="H1080" s="26" t="s">
        <v>3285</v>
      </c>
      <c r="J1080" s="22">
        <v>300</v>
      </c>
      <c r="L1080" s="28" t="s">
        <v>57</v>
      </c>
      <c r="M1080" s="22" t="s">
        <v>58</v>
      </c>
      <c r="N1080" s="22">
        <v>27</v>
      </c>
      <c r="O1080" s="22" t="s">
        <v>59</v>
      </c>
      <c r="P1080" s="22" t="s">
        <v>78</v>
      </c>
      <c r="R1080" s="23" t="s">
        <v>3271</v>
      </c>
      <c r="T1080" s="23">
        <v>240</v>
      </c>
      <c r="U1080" s="23" t="s">
        <v>3272</v>
      </c>
      <c r="V1080" s="25" t="s">
        <v>61</v>
      </c>
      <c r="W1080" s="65" t="s">
        <v>1953</v>
      </c>
      <c r="X1080" s="106" t="s">
        <v>333</v>
      </c>
      <c r="Z1080" s="83" t="s">
        <v>62</v>
      </c>
      <c r="AA1080" s="6">
        <v>1</v>
      </c>
      <c r="BQ1080" s="6" t="s">
        <v>213</v>
      </c>
    </row>
    <row r="1081" spans="1:69" x14ac:dyDescent="0.25">
      <c r="A1081" s="91">
        <v>1261</v>
      </c>
      <c r="B1081" s="229" t="s">
        <v>3254</v>
      </c>
      <c r="C1081" s="259" t="s">
        <v>3255</v>
      </c>
      <c r="D1081" s="229" t="s">
        <v>3288</v>
      </c>
      <c r="E1081" s="3" t="s">
        <v>3195</v>
      </c>
      <c r="F1081" s="26" t="s">
        <v>682</v>
      </c>
      <c r="G1081" s="26" t="s">
        <v>75</v>
      </c>
      <c r="H1081" s="26" t="s">
        <v>3285</v>
      </c>
      <c r="J1081" s="22">
        <v>300</v>
      </c>
      <c r="L1081" s="28" t="s">
        <v>57</v>
      </c>
      <c r="M1081" s="22" t="s">
        <v>58</v>
      </c>
      <c r="N1081" s="22">
        <v>28</v>
      </c>
      <c r="O1081" s="22" t="s">
        <v>59</v>
      </c>
      <c r="P1081" s="22" t="s">
        <v>78</v>
      </c>
      <c r="R1081" s="23" t="s">
        <v>3271</v>
      </c>
      <c r="T1081" s="23">
        <v>240</v>
      </c>
      <c r="U1081" s="23" t="s">
        <v>3272</v>
      </c>
      <c r="V1081" s="25" t="s">
        <v>61</v>
      </c>
      <c r="W1081" s="65" t="s">
        <v>1953</v>
      </c>
      <c r="X1081" s="106" t="s">
        <v>333</v>
      </c>
      <c r="Z1081" s="83" t="s">
        <v>62</v>
      </c>
      <c r="AA1081" s="6">
        <v>1</v>
      </c>
      <c r="BQ1081" s="6" t="s">
        <v>213</v>
      </c>
    </row>
    <row r="1082" spans="1:69" x14ac:dyDescent="0.25">
      <c r="A1082" s="91">
        <v>1262</v>
      </c>
      <c r="B1082" s="229" t="s">
        <v>3254</v>
      </c>
      <c r="C1082" s="259" t="s">
        <v>3255</v>
      </c>
      <c r="D1082" s="229" t="s">
        <v>3289</v>
      </c>
      <c r="E1082" s="3" t="s">
        <v>3195</v>
      </c>
      <c r="F1082" s="26" t="s">
        <v>682</v>
      </c>
      <c r="G1082" s="26" t="s">
        <v>75</v>
      </c>
      <c r="H1082" s="26" t="s">
        <v>3285</v>
      </c>
      <c r="J1082" s="22">
        <v>300</v>
      </c>
      <c r="L1082" s="28" t="s">
        <v>57</v>
      </c>
      <c r="M1082" s="22" t="s">
        <v>58</v>
      </c>
      <c r="N1082" s="22">
        <v>29</v>
      </c>
      <c r="O1082" s="22" t="s">
        <v>59</v>
      </c>
      <c r="P1082" s="22" t="s">
        <v>78</v>
      </c>
      <c r="R1082" s="23" t="s">
        <v>3271</v>
      </c>
      <c r="T1082" s="23">
        <v>240</v>
      </c>
      <c r="U1082" s="23" t="s">
        <v>3272</v>
      </c>
      <c r="V1082" s="25" t="s">
        <v>61</v>
      </c>
      <c r="W1082" s="65" t="s">
        <v>1953</v>
      </c>
      <c r="X1082" s="106" t="s">
        <v>333</v>
      </c>
      <c r="Z1082" s="83" t="s">
        <v>62</v>
      </c>
      <c r="AA1082" s="6">
        <v>1</v>
      </c>
      <c r="BQ1082" s="6" t="s">
        <v>213</v>
      </c>
    </row>
    <row r="1083" spans="1:69" x14ac:dyDescent="0.25">
      <c r="A1083" s="91">
        <v>1263</v>
      </c>
      <c r="B1083" s="229" t="s">
        <v>3254</v>
      </c>
      <c r="C1083" s="259" t="s">
        <v>3255</v>
      </c>
      <c r="D1083" s="229" t="s">
        <v>3290</v>
      </c>
      <c r="E1083" s="3" t="s">
        <v>3195</v>
      </c>
      <c r="F1083" s="26" t="s">
        <v>682</v>
      </c>
      <c r="G1083" s="26" t="s">
        <v>75</v>
      </c>
      <c r="H1083" s="26" t="s">
        <v>3285</v>
      </c>
      <c r="J1083" s="22">
        <v>300</v>
      </c>
      <c r="L1083" s="28" t="s">
        <v>57</v>
      </c>
      <c r="M1083" s="22" t="s">
        <v>58</v>
      </c>
      <c r="N1083" s="22">
        <v>30</v>
      </c>
      <c r="O1083" s="22" t="s">
        <v>59</v>
      </c>
      <c r="P1083" s="22" t="s">
        <v>78</v>
      </c>
      <c r="R1083" s="23" t="s">
        <v>3271</v>
      </c>
      <c r="T1083" s="23">
        <v>240</v>
      </c>
      <c r="U1083" s="23" t="s">
        <v>3272</v>
      </c>
      <c r="V1083" s="25" t="s">
        <v>61</v>
      </c>
      <c r="W1083" s="65" t="s">
        <v>1953</v>
      </c>
      <c r="X1083" s="106" t="s">
        <v>333</v>
      </c>
      <c r="Z1083" s="83" t="s">
        <v>62</v>
      </c>
      <c r="AA1083" s="6">
        <v>1</v>
      </c>
      <c r="BQ1083" s="6" t="s">
        <v>213</v>
      </c>
    </row>
    <row r="1084" spans="1:69" x14ac:dyDescent="0.25">
      <c r="A1084" s="91">
        <v>1264</v>
      </c>
      <c r="B1084" s="229" t="s">
        <v>3254</v>
      </c>
      <c r="C1084" s="259" t="s">
        <v>3255</v>
      </c>
      <c r="D1084" s="229" t="s">
        <v>3291</v>
      </c>
      <c r="E1084" s="3" t="s">
        <v>3195</v>
      </c>
      <c r="F1084" s="26" t="s">
        <v>682</v>
      </c>
      <c r="G1084" s="26" t="s">
        <v>75</v>
      </c>
      <c r="H1084" s="26" t="s">
        <v>3285</v>
      </c>
      <c r="J1084" s="22">
        <v>300</v>
      </c>
      <c r="L1084" s="28" t="s">
        <v>57</v>
      </c>
      <c r="M1084" s="22" t="s">
        <v>58</v>
      </c>
      <c r="N1084" s="22">
        <v>31</v>
      </c>
      <c r="O1084" s="22" t="s">
        <v>59</v>
      </c>
      <c r="P1084" s="22" t="s">
        <v>78</v>
      </c>
      <c r="R1084" s="23" t="s">
        <v>3271</v>
      </c>
      <c r="T1084" s="23">
        <v>240</v>
      </c>
      <c r="U1084" s="23" t="s">
        <v>3272</v>
      </c>
      <c r="V1084" s="25" t="s">
        <v>61</v>
      </c>
      <c r="W1084" s="65" t="s">
        <v>1953</v>
      </c>
      <c r="X1084" s="106" t="s">
        <v>333</v>
      </c>
      <c r="Z1084" s="83" t="s">
        <v>62</v>
      </c>
      <c r="AA1084" s="6">
        <v>1</v>
      </c>
      <c r="BQ1084" s="6" t="s">
        <v>213</v>
      </c>
    </row>
    <row r="1085" spans="1:69" x14ac:dyDescent="0.25">
      <c r="A1085" s="91">
        <v>1265</v>
      </c>
      <c r="B1085" s="229" t="s">
        <v>3254</v>
      </c>
      <c r="C1085" s="259" t="s">
        <v>3255</v>
      </c>
      <c r="D1085" s="229" t="s">
        <v>3292</v>
      </c>
      <c r="E1085" s="3" t="s">
        <v>3195</v>
      </c>
      <c r="F1085" s="26" t="s">
        <v>682</v>
      </c>
      <c r="G1085" s="26" t="s">
        <v>75</v>
      </c>
      <c r="H1085" s="26" t="s">
        <v>3285</v>
      </c>
      <c r="J1085" s="22">
        <v>300</v>
      </c>
      <c r="L1085" s="28" t="s">
        <v>57</v>
      </c>
      <c r="M1085" s="22" t="s">
        <v>58</v>
      </c>
      <c r="N1085" s="22">
        <v>32</v>
      </c>
      <c r="O1085" s="22" t="s">
        <v>59</v>
      </c>
      <c r="P1085" s="22" t="s">
        <v>78</v>
      </c>
      <c r="R1085" s="23" t="s">
        <v>3271</v>
      </c>
      <c r="T1085" s="23">
        <v>240</v>
      </c>
      <c r="U1085" s="23" t="s">
        <v>3272</v>
      </c>
      <c r="V1085" s="25" t="s">
        <v>61</v>
      </c>
      <c r="W1085" s="65" t="s">
        <v>1953</v>
      </c>
      <c r="X1085" s="106" t="s">
        <v>333</v>
      </c>
      <c r="Z1085" s="83" t="s">
        <v>62</v>
      </c>
      <c r="AA1085" s="6">
        <v>1</v>
      </c>
      <c r="BQ1085" s="6" t="s">
        <v>213</v>
      </c>
    </row>
    <row r="1086" spans="1:69" x14ac:dyDescent="0.25">
      <c r="A1086" s="91">
        <v>1266</v>
      </c>
      <c r="B1086" s="229" t="s">
        <v>3254</v>
      </c>
      <c r="C1086" s="259" t="s">
        <v>3255</v>
      </c>
      <c r="D1086" s="229" t="s">
        <v>3293</v>
      </c>
      <c r="E1086" s="3" t="s">
        <v>3195</v>
      </c>
      <c r="F1086" s="26" t="s">
        <v>682</v>
      </c>
      <c r="G1086" s="26" t="s">
        <v>75</v>
      </c>
      <c r="H1086" s="26" t="s">
        <v>3285</v>
      </c>
      <c r="J1086" s="22">
        <v>300</v>
      </c>
      <c r="L1086" s="28" t="s">
        <v>57</v>
      </c>
      <c r="M1086" s="22" t="s">
        <v>58</v>
      </c>
      <c r="N1086" s="22">
        <v>33</v>
      </c>
      <c r="O1086" s="22" t="s">
        <v>59</v>
      </c>
      <c r="P1086" s="22" t="s">
        <v>78</v>
      </c>
      <c r="R1086" s="23" t="s">
        <v>3271</v>
      </c>
      <c r="T1086" s="23">
        <v>240</v>
      </c>
      <c r="U1086" s="23" t="s">
        <v>3272</v>
      </c>
      <c r="V1086" s="25" t="s">
        <v>61</v>
      </c>
      <c r="W1086" s="65" t="s">
        <v>1953</v>
      </c>
      <c r="X1086" s="106" t="s">
        <v>333</v>
      </c>
      <c r="Z1086" s="83" t="s">
        <v>62</v>
      </c>
      <c r="AA1086" s="6">
        <v>1</v>
      </c>
      <c r="BQ1086" s="6" t="s">
        <v>213</v>
      </c>
    </row>
    <row r="1087" spans="1:69" x14ac:dyDescent="0.25">
      <c r="A1087" s="91">
        <v>1267</v>
      </c>
      <c r="B1087" s="229" t="s">
        <v>3254</v>
      </c>
      <c r="C1087" s="259" t="s">
        <v>3255</v>
      </c>
      <c r="D1087" s="229" t="s">
        <v>3294</v>
      </c>
      <c r="E1087" s="3" t="s">
        <v>3195</v>
      </c>
      <c r="F1087" s="26" t="s">
        <v>682</v>
      </c>
      <c r="G1087" s="26" t="s">
        <v>75</v>
      </c>
      <c r="H1087" s="26" t="s">
        <v>3285</v>
      </c>
      <c r="J1087" s="22">
        <v>300</v>
      </c>
      <c r="L1087" s="28" t="s">
        <v>57</v>
      </c>
      <c r="M1087" s="22" t="s">
        <v>58</v>
      </c>
      <c r="N1087" s="22">
        <v>34</v>
      </c>
      <c r="O1087" s="22" t="s">
        <v>59</v>
      </c>
      <c r="P1087" s="22" t="s">
        <v>78</v>
      </c>
      <c r="R1087" s="23" t="s">
        <v>3271</v>
      </c>
      <c r="T1087" s="23">
        <v>240</v>
      </c>
      <c r="U1087" s="23" t="s">
        <v>3272</v>
      </c>
      <c r="V1087" s="25" t="s">
        <v>61</v>
      </c>
      <c r="W1087" s="65" t="s">
        <v>1953</v>
      </c>
      <c r="X1087" s="106" t="s">
        <v>333</v>
      </c>
      <c r="Z1087" s="83" t="s">
        <v>62</v>
      </c>
      <c r="AA1087" s="6">
        <v>1</v>
      </c>
      <c r="BQ1087" s="6" t="s">
        <v>213</v>
      </c>
    </row>
    <row r="1088" spans="1:69" x14ac:dyDescent="0.25">
      <c r="A1088" s="91">
        <v>1268</v>
      </c>
      <c r="B1088" s="229" t="s">
        <v>3254</v>
      </c>
      <c r="C1088" s="259" t="s">
        <v>3255</v>
      </c>
      <c r="D1088" s="229" t="s">
        <v>3295</v>
      </c>
      <c r="E1088" s="3" t="s">
        <v>3195</v>
      </c>
      <c r="F1088" s="26" t="s">
        <v>682</v>
      </c>
      <c r="G1088" s="26" t="s">
        <v>75</v>
      </c>
      <c r="H1088" s="26" t="s">
        <v>3285</v>
      </c>
      <c r="J1088" s="22">
        <v>300</v>
      </c>
      <c r="L1088" s="28" t="s">
        <v>57</v>
      </c>
      <c r="M1088" s="22" t="s">
        <v>58</v>
      </c>
      <c r="N1088" s="22">
        <v>35</v>
      </c>
      <c r="O1088" s="22" t="s">
        <v>59</v>
      </c>
      <c r="P1088" s="22" t="s">
        <v>78</v>
      </c>
      <c r="R1088" s="23" t="s">
        <v>3271</v>
      </c>
      <c r="T1088" s="23">
        <v>240</v>
      </c>
      <c r="U1088" s="23" t="s">
        <v>3272</v>
      </c>
      <c r="V1088" s="25" t="s">
        <v>61</v>
      </c>
      <c r="W1088" s="65" t="s">
        <v>1953</v>
      </c>
      <c r="X1088" s="106" t="s">
        <v>333</v>
      </c>
      <c r="Z1088" s="83" t="s">
        <v>62</v>
      </c>
      <c r="AA1088" s="6">
        <v>1</v>
      </c>
      <c r="BQ1088" s="6" t="s">
        <v>213</v>
      </c>
    </row>
    <row r="1089" spans="1:69" x14ac:dyDescent="0.25">
      <c r="A1089" s="91">
        <v>1269</v>
      </c>
      <c r="B1089" s="229" t="s">
        <v>3254</v>
      </c>
      <c r="C1089" s="259" t="s">
        <v>3255</v>
      </c>
      <c r="D1089" s="229" t="s">
        <v>3296</v>
      </c>
      <c r="E1089" s="3" t="s">
        <v>3195</v>
      </c>
      <c r="F1089" s="26" t="s">
        <v>682</v>
      </c>
      <c r="G1089" s="26" t="s">
        <v>75</v>
      </c>
      <c r="H1089" s="26" t="s">
        <v>3285</v>
      </c>
      <c r="J1089" s="22">
        <v>300</v>
      </c>
      <c r="L1089" s="28" t="s">
        <v>57</v>
      </c>
      <c r="M1089" s="22" t="s">
        <v>58</v>
      </c>
      <c r="N1089" s="22">
        <v>36</v>
      </c>
      <c r="O1089" s="22" t="s">
        <v>59</v>
      </c>
      <c r="P1089" s="22" t="s">
        <v>78</v>
      </c>
      <c r="R1089" s="23" t="s">
        <v>3271</v>
      </c>
      <c r="T1089" s="23">
        <v>240</v>
      </c>
      <c r="U1089" s="23" t="s">
        <v>3272</v>
      </c>
      <c r="V1089" s="25" t="s">
        <v>61</v>
      </c>
      <c r="W1089" s="65" t="s">
        <v>1953</v>
      </c>
      <c r="X1089" s="106" t="s">
        <v>333</v>
      </c>
      <c r="Z1089" s="83" t="s">
        <v>62</v>
      </c>
      <c r="AA1089" s="6">
        <v>1</v>
      </c>
      <c r="BQ1089" s="6" t="s">
        <v>213</v>
      </c>
    </row>
    <row r="1090" spans="1:69" x14ac:dyDescent="0.25">
      <c r="A1090" s="91">
        <v>1270</v>
      </c>
      <c r="B1090" s="229" t="s">
        <v>3254</v>
      </c>
      <c r="C1090" s="259" t="s">
        <v>3255</v>
      </c>
      <c r="D1090" s="229" t="s">
        <v>3297</v>
      </c>
      <c r="E1090" s="3" t="s">
        <v>3195</v>
      </c>
      <c r="F1090" s="26" t="s">
        <v>682</v>
      </c>
      <c r="G1090" s="26" t="s">
        <v>75</v>
      </c>
      <c r="H1090" s="26" t="s">
        <v>3298</v>
      </c>
      <c r="J1090" s="22">
        <v>300</v>
      </c>
      <c r="L1090" s="28" t="s">
        <v>57</v>
      </c>
      <c r="M1090" s="22" t="s">
        <v>58</v>
      </c>
      <c r="N1090" s="22">
        <v>37</v>
      </c>
      <c r="O1090" s="22" t="s">
        <v>59</v>
      </c>
      <c r="P1090" s="22" t="s">
        <v>78</v>
      </c>
      <c r="R1090" s="23" t="s">
        <v>3299</v>
      </c>
      <c r="T1090" s="23">
        <v>240</v>
      </c>
      <c r="U1090" s="23" t="s">
        <v>3272</v>
      </c>
      <c r="V1090" s="25" t="s">
        <v>61</v>
      </c>
      <c r="W1090" s="65" t="s">
        <v>1953</v>
      </c>
      <c r="X1090" s="106" t="s">
        <v>333</v>
      </c>
      <c r="Z1090" s="83" t="s">
        <v>62</v>
      </c>
      <c r="AA1090" s="6">
        <v>1</v>
      </c>
      <c r="BQ1090" s="6" t="s">
        <v>213</v>
      </c>
    </row>
    <row r="1091" spans="1:69" x14ac:dyDescent="0.25">
      <c r="A1091" s="91">
        <v>1271</v>
      </c>
      <c r="B1091" s="229" t="s">
        <v>3254</v>
      </c>
      <c r="C1091" s="259" t="s">
        <v>3255</v>
      </c>
      <c r="D1091" s="229" t="s">
        <v>3300</v>
      </c>
      <c r="E1091" s="3" t="s">
        <v>3195</v>
      </c>
      <c r="F1091" s="26" t="s">
        <v>682</v>
      </c>
      <c r="G1091" s="26" t="s">
        <v>75</v>
      </c>
      <c r="H1091" s="26" t="s">
        <v>3298</v>
      </c>
      <c r="J1091" s="22">
        <v>300</v>
      </c>
      <c r="L1091" s="28" t="s">
        <v>57</v>
      </c>
      <c r="M1091" s="22" t="s">
        <v>58</v>
      </c>
      <c r="N1091" s="22">
        <v>38</v>
      </c>
      <c r="O1091" s="22" t="s">
        <v>59</v>
      </c>
      <c r="P1091" s="22" t="s">
        <v>78</v>
      </c>
      <c r="R1091" s="23" t="s">
        <v>3299</v>
      </c>
      <c r="T1091" s="23">
        <v>240</v>
      </c>
      <c r="U1091" s="23" t="s">
        <v>3272</v>
      </c>
      <c r="V1091" s="25" t="s">
        <v>61</v>
      </c>
      <c r="W1091" s="65" t="s">
        <v>1953</v>
      </c>
      <c r="X1091" s="106" t="s">
        <v>333</v>
      </c>
      <c r="Z1091" s="83" t="s">
        <v>62</v>
      </c>
      <c r="AA1091" s="6">
        <v>1</v>
      </c>
      <c r="BQ1091" s="6" t="s">
        <v>213</v>
      </c>
    </row>
    <row r="1092" spans="1:69" x14ac:dyDescent="0.25">
      <c r="A1092" s="91">
        <v>1272</v>
      </c>
      <c r="B1092" s="229" t="s">
        <v>3254</v>
      </c>
      <c r="C1092" s="259" t="s">
        <v>3255</v>
      </c>
      <c r="D1092" s="229" t="s">
        <v>3301</v>
      </c>
      <c r="E1092" s="3" t="s">
        <v>3195</v>
      </c>
      <c r="F1092" s="26" t="s">
        <v>682</v>
      </c>
      <c r="G1092" s="26" t="s">
        <v>75</v>
      </c>
      <c r="H1092" s="26" t="s">
        <v>3298</v>
      </c>
      <c r="J1092" s="22">
        <v>300</v>
      </c>
      <c r="L1092" s="28" t="s">
        <v>57</v>
      </c>
      <c r="M1092" s="22" t="s">
        <v>58</v>
      </c>
      <c r="N1092" s="22">
        <v>39</v>
      </c>
      <c r="O1092" s="22" t="s">
        <v>59</v>
      </c>
      <c r="P1092" s="22" t="s">
        <v>78</v>
      </c>
      <c r="R1092" s="23" t="s">
        <v>3299</v>
      </c>
      <c r="T1092" s="23">
        <v>240</v>
      </c>
      <c r="U1092" s="23" t="s">
        <v>3272</v>
      </c>
      <c r="V1092" s="25" t="s">
        <v>61</v>
      </c>
      <c r="W1092" s="65" t="s">
        <v>1953</v>
      </c>
      <c r="X1092" s="106" t="s">
        <v>333</v>
      </c>
      <c r="Z1092" s="83" t="s">
        <v>62</v>
      </c>
      <c r="AA1092" s="6">
        <v>1</v>
      </c>
      <c r="BQ1092" s="6" t="s">
        <v>213</v>
      </c>
    </row>
    <row r="1093" spans="1:69" x14ac:dyDescent="0.25">
      <c r="A1093" s="91">
        <v>1273</v>
      </c>
      <c r="B1093" s="229" t="s">
        <v>3254</v>
      </c>
      <c r="C1093" s="259" t="s">
        <v>3255</v>
      </c>
      <c r="D1093" s="229" t="s">
        <v>3302</v>
      </c>
      <c r="E1093" s="3" t="s">
        <v>3195</v>
      </c>
      <c r="F1093" s="26" t="s">
        <v>682</v>
      </c>
      <c r="G1093" s="26" t="s">
        <v>75</v>
      </c>
      <c r="H1093" s="26" t="s">
        <v>3298</v>
      </c>
      <c r="J1093" s="22">
        <v>300</v>
      </c>
      <c r="L1093" s="28" t="s">
        <v>57</v>
      </c>
      <c r="M1093" s="22" t="s">
        <v>58</v>
      </c>
      <c r="N1093" s="22">
        <v>40</v>
      </c>
      <c r="O1093" s="22" t="s">
        <v>59</v>
      </c>
      <c r="P1093" s="22" t="s">
        <v>78</v>
      </c>
      <c r="R1093" s="23" t="s">
        <v>3299</v>
      </c>
      <c r="T1093" s="23">
        <v>240</v>
      </c>
      <c r="U1093" s="23" t="s">
        <v>3272</v>
      </c>
      <c r="V1093" s="25" t="s">
        <v>61</v>
      </c>
      <c r="W1093" s="65" t="s">
        <v>1953</v>
      </c>
      <c r="X1093" s="106" t="s">
        <v>333</v>
      </c>
      <c r="Z1093" s="83" t="s">
        <v>62</v>
      </c>
      <c r="AA1093" s="6">
        <v>1</v>
      </c>
      <c r="BQ1093" s="6" t="s">
        <v>213</v>
      </c>
    </row>
    <row r="1094" spans="1:69" x14ac:dyDescent="0.25">
      <c r="A1094" s="91">
        <v>1274</v>
      </c>
      <c r="B1094" s="229" t="s">
        <v>3254</v>
      </c>
      <c r="C1094" s="259" t="s">
        <v>3255</v>
      </c>
      <c r="D1094" s="229" t="s">
        <v>3303</v>
      </c>
      <c r="E1094" s="3" t="s">
        <v>3195</v>
      </c>
      <c r="F1094" s="26" t="s">
        <v>682</v>
      </c>
      <c r="G1094" s="26" t="s">
        <v>75</v>
      </c>
      <c r="H1094" s="26" t="s">
        <v>3298</v>
      </c>
      <c r="J1094" s="22">
        <v>300</v>
      </c>
      <c r="L1094" s="28" t="s">
        <v>57</v>
      </c>
      <c r="M1094" s="22" t="s">
        <v>58</v>
      </c>
      <c r="N1094" s="22">
        <v>41</v>
      </c>
      <c r="O1094" s="22" t="s">
        <v>59</v>
      </c>
      <c r="P1094" s="22" t="s">
        <v>78</v>
      </c>
      <c r="R1094" s="23" t="s">
        <v>3299</v>
      </c>
      <c r="T1094" s="23">
        <v>240</v>
      </c>
      <c r="U1094" s="23" t="s">
        <v>3272</v>
      </c>
      <c r="V1094" s="25" t="s">
        <v>61</v>
      </c>
      <c r="W1094" s="65" t="s">
        <v>1953</v>
      </c>
      <c r="X1094" s="106" t="s">
        <v>333</v>
      </c>
      <c r="Z1094" s="83" t="s">
        <v>62</v>
      </c>
      <c r="AA1094" s="6">
        <v>1</v>
      </c>
      <c r="BQ1094" s="6" t="s">
        <v>213</v>
      </c>
    </row>
    <row r="1095" spans="1:69" x14ac:dyDescent="0.25">
      <c r="A1095" s="91">
        <v>1275</v>
      </c>
      <c r="B1095" s="229" t="s">
        <v>3254</v>
      </c>
      <c r="C1095" s="259" t="s">
        <v>3255</v>
      </c>
      <c r="D1095" s="229" t="s">
        <v>3304</v>
      </c>
      <c r="E1095" s="3" t="s">
        <v>3195</v>
      </c>
      <c r="F1095" s="26" t="s">
        <v>682</v>
      </c>
      <c r="G1095" s="26" t="s">
        <v>75</v>
      </c>
      <c r="H1095" s="26" t="s">
        <v>3298</v>
      </c>
      <c r="J1095" s="22">
        <v>300</v>
      </c>
      <c r="L1095" s="28" t="s">
        <v>57</v>
      </c>
      <c r="M1095" s="22" t="s">
        <v>58</v>
      </c>
      <c r="N1095" s="22">
        <v>42</v>
      </c>
      <c r="O1095" s="22" t="s">
        <v>59</v>
      </c>
      <c r="P1095" s="22" t="s">
        <v>78</v>
      </c>
      <c r="R1095" s="23" t="s">
        <v>3299</v>
      </c>
      <c r="T1095" s="23">
        <v>240</v>
      </c>
      <c r="U1095" s="23" t="s">
        <v>3272</v>
      </c>
      <c r="V1095" s="25" t="s">
        <v>61</v>
      </c>
      <c r="W1095" s="65" t="s">
        <v>1953</v>
      </c>
      <c r="X1095" s="106" t="s">
        <v>333</v>
      </c>
      <c r="Z1095" s="83" t="s">
        <v>62</v>
      </c>
      <c r="AA1095" s="6">
        <v>1</v>
      </c>
      <c r="BQ1095" s="6" t="s">
        <v>213</v>
      </c>
    </row>
    <row r="1096" spans="1:69" x14ac:dyDescent="0.25">
      <c r="A1096" s="91">
        <v>1276</v>
      </c>
      <c r="B1096" s="229" t="s">
        <v>3254</v>
      </c>
      <c r="C1096" s="259" t="s">
        <v>3255</v>
      </c>
      <c r="D1096" s="229" t="s">
        <v>3305</v>
      </c>
      <c r="E1096" s="3" t="s">
        <v>3195</v>
      </c>
      <c r="F1096" s="26" t="s">
        <v>682</v>
      </c>
      <c r="G1096" s="26" t="s">
        <v>75</v>
      </c>
      <c r="H1096" s="26" t="s">
        <v>3298</v>
      </c>
      <c r="J1096" s="22">
        <v>300</v>
      </c>
      <c r="L1096" s="28" t="s">
        <v>57</v>
      </c>
      <c r="M1096" s="22" t="s">
        <v>58</v>
      </c>
      <c r="N1096" s="22">
        <v>43</v>
      </c>
      <c r="O1096" s="22" t="s">
        <v>59</v>
      </c>
      <c r="P1096" s="22" t="s">
        <v>78</v>
      </c>
      <c r="R1096" s="23" t="s">
        <v>3299</v>
      </c>
      <c r="T1096" s="23">
        <v>240</v>
      </c>
      <c r="U1096" s="23" t="s">
        <v>3272</v>
      </c>
      <c r="V1096" s="25" t="s">
        <v>61</v>
      </c>
      <c r="W1096" s="65" t="s">
        <v>1953</v>
      </c>
      <c r="X1096" s="106" t="s">
        <v>333</v>
      </c>
      <c r="Z1096" s="83" t="s">
        <v>62</v>
      </c>
      <c r="AA1096" s="6">
        <v>1</v>
      </c>
      <c r="BQ1096" s="6" t="s">
        <v>213</v>
      </c>
    </row>
    <row r="1097" spans="1:69" x14ac:dyDescent="0.25">
      <c r="A1097" s="91">
        <v>1277</v>
      </c>
      <c r="B1097" s="229" t="s">
        <v>3254</v>
      </c>
      <c r="C1097" s="259" t="s">
        <v>3255</v>
      </c>
      <c r="D1097" s="229" t="s">
        <v>3306</v>
      </c>
      <c r="E1097" s="3" t="s">
        <v>3195</v>
      </c>
      <c r="F1097" s="26" t="s">
        <v>682</v>
      </c>
      <c r="G1097" s="26" t="s">
        <v>75</v>
      </c>
      <c r="H1097" s="26" t="s">
        <v>3298</v>
      </c>
      <c r="J1097" s="22">
        <v>300</v>
      </c>
      <c r="L1097" s="28" t="s">
        <v>57</v>
      </c>
      <c r="M1097" s="22" t="s">
        <v>58</v>
      </c>
      <c r="N1097" s="22">
        <v>44</v>
      </c>
      <c r="O1097" s="22" t="s">
        <v>59</v>
      </c>
      <c r="P1097" s="22" t="s">
        <v>78</v>
      </c>
      <c r="R1097" s="23" t="s">
        <v>3299</v>
      </c>
      <c r="T1097" s="23">
        <v>240</v>
      </c>
      <c r="U1097" s="23" t="s">
        <v>3272</v>
      </c>
      <c r="V1097" s="25" t="s">
        <v>61</v>
      </c>
      <c r="W1097" s="65" t="s">
        <v>1953</v>
      </c>
      <c r="X1097" s="106" t="s">
        <v>333</v>
      </c>
      <c r="Z1097" s="83" t="s">
        <v>62</v>
      </c>
      <c r="AA1097" s="6">
        <v>1</v>
      </c>
      <c r="BQ1097" s="6" t="s">
        <v>213</v>
      </c>
    </row>
    <row r="1098" spans="1:69" x14ac:dyDescent="0.25">
      <c r="A1098" s="91">
        <v>1278</v>
      </c>
      <c r="B1098" s="229" t="s">
        <v>3254</v>
      </c>
      <c r="C1098" s="259" t="s">
        <v>3255</v>
      </c>
      <c r="D1098" s="229" t="s">
        <v>3307</v>
      </c>
      <c r="E1098" s="3" t="s">
        <v>3195</v>
      </c>
      <c r="F1098" s="26" t="s">
        <v>682</v>
      </c>
      <c r="G1098" s="26" t="s">
        <v>75</v>
      </c>
      <c r="H1098" s="26" t="s">
        <v>3298</v>
      </c>
      <c r="J1098" s="22">
        <v>300</v>
      </c>
      <c r="L1098" s="28" t="s">
        <v>57</v>
      </c>
      <c r="M1098" s="22" t="s">
        <v>58</v>
      </c>
      <c r="N1098" s="22">
        <v>45</v>
      </c>
      <c r="O1098" s="22" t="s">
        <v>59</v>
      </c>
      <c r="P1098" s="22" t="s">
        <v>78</v>
      </c>
      <c r="R1098" s="23" t="s">
        <v>3299</v>
      </c>
      <c r="T1098" s="23">
        <v>240</v>
      </c>
      <c r="U1098" s="23" t="s">
        <v>3272</v>
      </c>
      <c r="V1098" s="25" t="s">
        <v>61</v>
      </c>
      <c r="W1098" s="65" t="s">
        <v>1953</v>
      </c>
      <c r="X1098" s="106" t="s">
        <v>333</v>
      </c>
      <c r="Z1098" s="83" t="s">
        <v>62</v>
      </c>
      <c r="AA1098" s="6">
        <v>1</v>
      </c>
      <c r="BQ1098" s="6" t="s">
        <v>213</v>
      </c>
    </row>
    <row r="1099" spans="1:69" x14ac:dyDescent="0.25">
      <c r="A1099" s="91">
        <v>1279</v>
      </c>
      <c r="B1099" s="229" t="s">
        <v>3254</v>
      </c>
      <c r="C1099" s="259" t="s">
        <v>3255</v>
      </c>
      <c r="D1099" s="229" t="s">
        <v>3308</v>
      </c>
      <c r="E1099" s="3" t="s">
        <v>3195</v>
      </c>
      <c r="F1099" s="26" t="s">
        <v>682</v>
      </c>
      <c r="G1099" s="26" t="s">
        <v>75</v>
      </c>
      <c r="H1099" s="26" t="s">
        <v>3298</v>
      </c>
      <c r="J1099" s="22">
        <v>300</v>
      </c>
      <c r="L1099" s="28" t="s">
        <v>57</v>
      </c>
      <c r="M1099" s="22" t="s">
        <v>58</v>
      </c>
      <c r="N1099" s="22">
        <v>46</v>
      </c>
      <c r="O1099" s="22" t="s">
        <v>59</v>
      </c>
      <c r="P1099" s="22" t="s">
        <v>78</v>
      </c>
      <c r="R1099" s="23" t="s">
        <v>3299</v>
      </c>
      <c r="T1099" s="23">
        <v>240</v>
      </c>
      <c r="U1099" s="23" t="s">
        <v>3272</v>
      </c>
      <c r="V1099" s="25" t="s">
        <v>61</v>
      </c>
      <c r="W1099" s="65" t="s">
        <v>1953</v>
      </c>
      <c r="X1099" s="106" t="s">
        <v>333</v>
      </c>
      <c r="Z1099" s="83" t="s">
        <v>62</v>
      </c>
      <c r="AA1099" s="6">
        <v>1</v>
      </c>
      <c r="BQ1099" s="6" t="s">
        <v>213</v>
      </c>
    </row>
    <row r="1100" spans="1:69" x14ac:dyDescent="0.25">
      <c r="A1100" s="91">
        <v>1280</v>
      </c>
      <c r="B1100" s="229" t="s">
        <v>3254</v>
      </c>
      <c r="C1100" s="259" t="s">
        <v>3255</v>
      </c>
      <c r="D1100" s="229" t="s">
        <v>3309</v>
      </c>
      <c r="E1100" s="3" t="s">
        <v>3195</v>
      </c>
      <c r="F1100" s="26" t="s">
        <v>682</v>
      </c>
      <c r="G1100" s="26" t="s">
        <v>75</v>
      </c>
      <c r="H1100" s="26" t="s">
        <v>3298</v>
      </c>
      <c r="J1100" s="22">
        <v>300</v>
      </c>
      <c r="L1100" s="28" t="s">
        <v>57</v>
      </c>
      <c r="M1100" s="22" t="s">
        <v>58</v>
      </c>
      <c r="N1100" s="22">
        <v>47</v>
      </c>
      <c r="O1100" s="22" t="s">
        <v>59</v>
      </c>
      <c r="P1100" s="22" t="s">
        <v>78</v>
      </c>
      <c r="R1100" s="23" t="s">
        <v>3299</v>
      </c>
      <c r="T1100" s="23">
        <v>240</v>
      </c>
      <c r="U1100" s="23" t="s">
        <v>3272</v>
      </c>
      <c r="V1100" s="25" t="s">
        <v>61</v>
      </c>
      <c r="W1100" s="65" t="s">
        <v>1953</v>
      </c>
      <c r="X1100" s="106" t="s">
        <v>333</v>
      </c>
      <c r="Z1100" s="83" t="s">
        <v>62</v>
      </c>
      <c r="AA1100" s="6">
        <v>1</v>
      </c>
      <c r="BQ1100" s="6" t="s">
        <v>213</v>
      </c>
    </row>
    <row r="1101" spans="1:69" x14ac:dyDescent="0.25">
      <c r="A1101" s="91">
        <v>1281</v>
      </c>
      <c r="B1101" s="229" t="s">
        <v>3254</v>
      </c>
      <c r="C1101" s="259" t="s">
        <v>3255</v>
      </c>
      <c r="D1101" s="229" t="s">
        <v>3310</v>
      </c>
      <c r="E1101" s="3" t="s">
        <v>3195</v>
      </c>
      <c r="F1101" s="26" t="s">
        <v>682</v>
      </c>
      <c r="G1101" s="26" t="s">
        <v>75</v>
      </c>
      <c r="H1101" s="26" t="s">
        <v>3298</v>
      </c>
      <c r="J1101" s="22">
        <v>300</v>
      </c>
      <c r="L1101" s="28" t="s">
        <v>57</v>
      </c>
      <c r="M1101" s="22" t="s">
        <v>58</v>
      </c>
      <c r="N1101" s="22">
        <v>48</v>
      </c>
      <c r="O1101" s="22" t="s">
        <v>59</v>
      </c>
      <c r="P1101" s="22" t="s">
        <v>78</v>
      </c>
      <c r="R1101" s="23" t="s">
        <v>3299</v>
      </c>
      <c r="T1101" s="23">
        <v>240</v>
      </c>
      <c r="U1101" s="23" t="s">
        <v>3272</v>
      </c>
      <c r="V1101" s="25" t="s">
        <v>61</v>
      </c>
      <c r="W1101" s="65" t="s">
        <v>1953</v>
      </c>
      <c r="X1101" s="106" t="s">
        <v>333</v>
      </c>
      <c r="Z1101" s="83" t="s">
        <v>62</v>
      </c>
      <c r="AA1101" s="6">
        <v>1</v>
      </c>
      <c r="BQ1101" s="6" t="s">
        <v>213</v>
      </c>
    </row>
    <row r="1102" spans="1:69" x14ac:dyDescent="0.25">
      <c r="A1102" s="91">
        <v>1282</v>
      </c>
      <c r="B1102" s="229" t="s">
        <v>3254</v>
      </c>
      <c r="C1102" s="259" t="s">
        <v>3255</v>
      </c>
      <c r="D1102" s="229" t="s">
        <v>3311</v>
      </c>
      <c r="E1102" s="3" t="s">
        <v>3195</v>
      </c>
      <c r="F1102" s="26" t="s">
        <v>70</v>
      </c>
      <c r="G1102" s="26" t="s">
        <v>75</v>
      </c>
      <c r="H1102" s="26" t="s">
        <v>3312</v>
      </c>
      <c r="J1102" s="22">
        <v>300</v>
      </c>
      <c r="L1102" s="28" t="s">
        <v>57</v>
      </c>
      <c r="M1102" s="22" t="s">
        <v>77</v>
      </c>
      <c r="N1102" s="22">
        <v>49</v>
      </c>
      <c r="O1102" s="22" t="s">
        <v>59</v>
      </c>
      <c r="P1102" s="22" t="s">
        <v>78</v>
      </c>
      <c r="R1102" s="23" t="s">
        <v>3258</v>
      </c>
      <c r="S1102" s="24">
        <v>2</v>
      </c>
      <c r="V1102" s="25" t="s">
        <v>61</v>
      </c>
      <c r="W1102" s="65" t="s">
        <v>1953</v>
      </c>
      <c r="X1102" s="106" t="s">
        <v>333</v>
      </c>
      <c r="Z1102" s="83" t="s">
        <v>62</v>
      </c>
      <c r="AA1102" s="6">
        <v>1</v>
      </c>
      <c r="BQ1102" s="6" t="s">
        <v>213</v>
      </c>
    </row>
    <row r="1103" spans="1:69" x14ac:dyDescent="0.25">
      <c r="A1103" s="91">
        <v>1283</v>
      </c>
      <c r="B1103" s="229" t="s">
        <v>3254</v>
      </c>
      <c r="C1103" s="259" t="s">
        <v>3255</v>
      </c>
      <c r="D1103" s="229" t="s">
        <v>3313</v>
      </c>
      <c r="E1103" s="3" t="s">
        <v>3195</v>
      </c>
      <c r="F1103" s="26" t="s">
        <v>70</v>
      </c>
      <c r="G1103" s="26" t="s">
        <v>75</v>
      </c>
      <c r="H1103" s="26" t="s">
        <v>3312</v>
      </c>
      <c r="J1103" s="22">
        <v>300</v>
      </c>
      <c r="L1103" s="28" t="s">
        <v>57</v>
      </c>
      <c r="M1103" s="22" t="s">
        <v>77</v>
      </c>
      <c r="N1103" s="22">
        <v>50</v>
      </c>
      <c r="O1103" s="22" t="s">
        <v>59</v>
      </c>
      <c r="P1103" s="22" t="s">
        <v>78</v>
      </c>
      <c r="R1103" s="23" t="s">
        <v>3258</v>
      </c>
      <c r="S1103" s="24">
        <v>2</v>
      </c>
      <c r="V1103" s="25" t="s">
        <v>61</v>
      </c>
      <c r="W1103" s="65" t="s">
        <v>1953</v>
      </c>
      <c r="X1103" s="106" t="s">
        <v>333</v>
      </c>
      <c r="Z1103" s="83" t="s">
        <v>62</v>
      </c>
      <c r="AA1103" s="6">
        <v>1</v>
      </c>
      <c r="BQ1103" s="6" t="s">
        <v>213</v>
      </c>
    </row>
    <row r="1104" spans="1:69" x14ac:dyDescent="0.25">
      <c r="A1104" s="91">
        <v>1284</v>
      </c>
      <c r="B1104" s="229" t="s">
        <v>3254</v>
      </c>
      <c r="C1104" s="259" t="s">
        <v>3255</v>
      </c>
      <c r="D1104" s="229" t="s">
        <v>3314</v>
      </c>
      <c r="E1104" s="3" t="s">
        <v>3195</v>
      </c>
      <c r="F1104" s="26" t="s">
        <v>70</v>
      </c>
      <c r="G1104" s="26" t="s">
        <v>75</v>
      </c>
      <c r="H1104" s="26" t="s">
        <v>3312</v>
      </c>
      <c r="J1104" s="22">
        <v>300</v>
      </c>
      <c r="L1104" s="28" t="s">
        <v>57</v>
      </c>
      <c r="M1104" s="22" t="s">
        <v>77</v>
      </c>
      <c r="N1104" s="22">
        <v>51</v>
      </c>
      <c r="O1104" s="22" t="s">
        <v>59</v>
      </c>
      <c r="P1104" s="22" t="s">
        <v>78</v>
      </c>
      <c r="R1104" s="23" t="s">
        <v>3258</v>
      </c>
      <c r="S1104" s="24">
        <v>2</v>
      </c>
      <c r="V1104" s="25" t="s">
        <v>61</v>
      </c>
      <c r="W1104" s="65" t="s">
        <v>1953</v>
      </c>
      <c r="X1104" s="106" t="s">
        <v>333</v>
      </c>
      <c r="Z1104" s="83" t="s">
        <v>62</v>
      </c>
      <c r="AA1104" s="6">
        <v>1</v>
      </c>
      <c r="BQ1104" s="6" t="s">
        <v>213</v>
      </c>
    </row>
    <row r="1105" spans="1:69" x14ac:dyDescent="0.25">
      <c r="A1105" s="91">
        <v>1285</v>
      </c>
      <c r="B1105" s="229" t="s">
        <v>3254</v>
      </c>
      <c r="C1105" s="259" t="s">
        <v>3255</v>
      </c>
      <c r="D1105" s="229" t="s">
        <v>3315</v>
      </c>
      <c r="E1105" s="3" t="s">
        <v>3195</v>
      </c>
      <c r="F1105" s="26" t="s">
        <v>70</v>
      </c>
      <c r="G1105" s="26" t="s">
        <v>75</v>
      </c>
      <c r="H1105" s="26" t="s">
        <v>3312</v>
      </c>
      <c r="J1105" s="22">
        <v>300</v>
      </c>
      <c r="L1105" s="28" t="s">
        <v>57</v>
      </c>
      <c r="M1105" s="22" t="s">
        <v>77</v>
      </c>
      <c r="N1105" s="22">
        <v>52</v>
      </c>
      <c r="O1105" s="22" t="s">
        <v>59</v>
      </c>
      <c r="P1105" s="22" t="s">
        <v>78</v>
      </c>
      <c r="R1105" s="23" t="s">
        <v>3258</v>
      </c>
      <c r="S1105" s="24">
        <v>2</v>
      </c>
      <c r="V1105" s="25" t="s">
        <v>61</v>
      </c>
      <c r="W1105" s="65" t="s">
        <v>1953</v>
      </c>
      <c r="X1105" s="106" t="s">
        <v>333</v>
      </c>
      <c r="Z1105" s="83" t="s">
        <v>62</v>
      </c>
      <c r="AA1105" s="6">
        <v>1</v>
      </c>
      <c r="BQ1105" s="6" t="s">
        <v>213</v>
      </c>
    </row>
    <row r="1106" spans="1:69" x14ac:dyDescent="0.25">
      <c r="A1106" s="91">
        <v>1286</v>
      </c>
      <c r="B1106" s="229" t="s">
        <v>3254</v>
      </c>
      <c r="C1106" s="259" t="s">
        <v>3255</v>
      </c>
      <c r="D1106" s="229" t="s">
        <v>3316</v>
      </c>
      <c r="E1106" s="3" t="s">
        <v>3195</v>
      </c>
      <c r="F1106" s="26" t="s">
        <v>70</v>
      </c>
      <c r="G1106" s="26" t="s">
        <v>75</v>
      </c>
      <c r="H1106" s="26" t="s">
        <v>3312</v>
      </c>
      <c r="J1106" s="22">
        <v>300</v>
      </c>
      <c r="L1106" s="28" t="s">
        <v>57</v>
      </c>
      <c r="M1106" s="22" t="s">
        <v>77</v>
      </c>
      <c r="N1106" s="22">
        <v>53</v>
      </c>
      <c r="O1106" s="22" t="s">
        <v>59</v>
      </c>
      <c r="P1106" s="22" t="s">
        <v>78</v>
      </c>
      <c r="R1106" s="23" t="s">
        <v>3258</v>
      </c>
      <c r="S1106" s="24">
        <v>2</v>
      </c>
      <c r="V1106" s="25" t="s">
        <v>61</v>
      </c>
      <c r="W1106" s="65" t="s">
        <v>1953</v>
      </c>
      <c r="X1106" s="106" t="s">
        <v>333</v>
      </c>
      <c r="Z1106" s="83" t="s">
        <v>62</v>
      </c>
      <c r="AA1106" s="6">
        <v>1</v>
      </c>
      <c r="BQ1106" s="6" t="s">
        <v>213</v>
      </c>
    </row>
    <row r="1107" spans="1:69" x14ac:dyDescent="0.25">
      <c r="A1107" s="91">
        <v>1287</v>
      </c>
      <c r="B1107" s="229" t="s">
        <v>3254</v>
      </c>
      <c r="C1107" s="259" t="s">
        <v>3255</v>
      </c>
      <c r="D1107" s="229" t="s">
        <v>3317</v>
      </c>
      <c r="E1107" s="3" t="s">
        <v>3195</v>
      </c>
      <c r="F1107" s="26" t="s">
        <v>70</v>
      </c>
      <c r="G1107" s="26" t="s">
        <v>75</v>
      </c>
      <c r="H1107" s="26" t="s">
        <v>3312</v>
      </c>
      <c r="J1107" s="22">
        <v>300</v>
      </c>
      <c r="L1107" s="28" t="s">
        <v>57</v>
      </c>
      <c r="M1107" s="22" t="s">
        <v>77</v>
      </c>
      <c r="N1107" s="22">
        <v>54</v>
      </c>
      <c r="O1107" s="22" t="s">
        <v>59</v>
      </c>
      <c r="P1107" s="22" t="s">
        <v>78</v>
      </c>
      <c r="R1107" s="23" t="s">
        <v>3258</v>
      </c>
      <c r="S1107" s="24">
        <v>2</v>
      </c>
      <c r="V1107" s="25" t="s">
        <v>61</v>
      </c>
      <c r="W1107" s="65" t="s">
        <v>1953</v>
      </c>
      <c r="X1107" s="106" t="s">
        <v>333</v>
      </c>
      <c r="Z1107" s="83" t="s">
        <v>62</v>
      </c>
      <c r="AA1107" s="6">
        <v>1</v>
      </c>
      <c r="BQ1107" s="6" t="s">
        <v>213</v>
      </c>
    </row>
    <row r="1108" spans="1:69" x14ac:dyDescent="0.25">
      <c r="A1108" s="91">
        <v>1288</v>
      </c>
      <c r="B1108" s="229" t="s">
        <v>3254</v>
      </c>
      <c r="C1108" s="259" t="s">
        <v>3255</v>
      </c>
      <c r="D1108" s="229" t="s">
        <v>3318</v>
      </c>
      <c r="E1108" s="3" t="s">
        <v>3195</v>
      </c>
      <c r="F1108" s="26" t="s">
        <v>70</v>
      </c>
      <c r="G1108" s="26" t="s">
        <v>75</v>
      </c>
      <c r="H1108" s="26" t="s">
        <v>3312</v>
      </c>
      <c r="J1108" s="22">
        <v>300</v>
      </c>
      <c r="L1108" s="28" t="s">
        <v>57</v>
      </c>
      <c r="M1108" s="22" t="s">
        <v>77</v>
      </c>
      <c r="N1108" s="22">
        <v>55</v>
      </c>
      <c r="O1108" s="22" t="s">
        <v>59</v>
      </c>
      <c r="P1108" s="22" t="s">
        <v>78</v>
      </c>
      <c r="R1108" s="23" t="s">
        <v>3258</v>
      </c>
      <c r="S1108" s="24">
        <v>2</v>
      </c>
      <c r="V1108" s="25" t="s">
        <v>61</v>
      </c>
      <c r="W1108" s="65" t="s">
        <v>1953</v>
      </c>
      <c r="X1108" s="106" t="s">
        <v>333</v>
      </c>
      <c r="Z1108" s="83" t="s">
        <v>62</v>
      </c>
      <c r="AA1108" s="6">
        <v>1</v>
      </c>
      <c r="BQ1108" s="6" t="s">
        <v>213</v>
      </c>
    </row>
    <row r="1109" spans="1:69" x14ac:dyDescent="0.25">
      <c r="A1109" s="91">
        <v>1289</v>
      </c>
      <c r="B1109" s="229" t="s">
        <v>3254</v>
      </c>
      <c r="C1109" s="259" t="s">
        <v>3255</v>
      </c>
      <c r="D1109" s="229" t="s">
        <v>3319</v>
      </c>
      <c r="E1109" s="3" t="s">
        <v>3195</v>
      </c>
      <c r="F1109" s="26" t="s">
        <v>70</v>
      </c>
      <c r="G1109" s="26" t="s">
        <v>75</v>
      </c>
      <c r="H1109" s="26" t="s">
        <v>3312</v>
      </c>
      <c r="J1109" s="22">
        <v>300</v>
      </c>
      <c r="L1109" s="28" t="s">
        <v>57</v>
      </c>
      <c r="M1109" s="22" t="s">
        <v>77</v>
      </c>
      <c r="N1109" s="22">
        <v>56</v>
      </c>
      <c r="O1109" s="22" t="s">
        <v>59</v>
      </c>
      <c r="P1109" s="22" t="s">
        <v>78</v>
      </c>
      <c r="R1109" s="23" t="s">
        <v>3258</v>
      </c>
      <c r="S1109" s="24">
        <v>2</v>
      </c>
      <c r="V1109" s="25" t="s">
        <v>61</v>
      </c>
      <c r="W1109" s="65" t="s">
        <v>1953</v>
      </c>
      <c r="X1109" s="106" t="s">
        <v>333</v>
      </c>
      <c r="Z1109" s="83" t="s">
        <v>62</v>
      </c>
      <c r="AA1109" s="6">
        <v>1</v>
      </c>
      <c r="BQ1109" s="6" t="s">
        <v>213</v>
      </c>
    </row>
    <row r="1110" spans="1:69" x14ac:dyDescent="0.25">
      <c r="A1110" s="91">
        <v>1290</v>
      </c>
      <c r="B1110" s="229" t="s">
        <v>3254</v>
      </c>
      <c r="C1110" s="259" t="s">
        <v>3255</v>
      </c>
      <c r="D1110" s="229" t="s">
        <v>3320</v>
      </c>
      <c r="E1110" s="3" t="s">
        <v>3195</v>
      </c>
      <c r="F1110" s="26" t="s">
        <v>70</v>
      </c>
      <c r="G1110" s="26" t="s">
        <v>75</v>
      </c>
      <c r="H1110" s="26" t="s">
        <v>3312</v>
      </c>
      <c r="J1110" s="22">
        <v>300</v>
      </c>
      <c r="L1110" s="28" t="s">
        <v>57</v>
      </c>
      <c r="M1110" s="22" t="s">
        <v>77</v>
      </c>
      <c r="N1110" s="22">
        <v>57</v>
      </c>
      <c r="O1110" s="22" t="s">
        <v>59</v>
      </c>
      <c r="P1110" s="22" t="s">
        <v>78</v>
      </c>
      <c r="R1110" s="23" t="s">
        <v>3258</v>
      </c>
      <c r="S1110" s="24">
        <v>2</v>
      </c>
      <c r="V1110" s="25" t="s">
        <v>61</v>
      </c>
      <c r="W1110" s="65" t="s">
        <v>1953</v>
      </c>
      <c r="X1110" s="106" t="s">
        <v>333</v>
      </c>
      <c r="Z1110" s="83" t="s">
        <v>62</v>
      </c>
      <c r="AA1110" s="6">
        <v>1</v>
      </c>
      <c r="BQ1110" s="6" t="s">
        <v>213</v>
      </c>
    </row>
    <row r="1111" spans="1:69" x14ac:dyDescent="0.25">
      <c r="A1111" s="91">
        <v>1291</v>
      </c>
      <c r="B1111" s="229" t="s">
        <v>3254</v>
      </c>
      <c r="C1111" s="259" t="s">
        <v>3255</v>
      </c>
      <c r="D1111" s="229" t="s">
        <v>3321</v>
      </c>
      <c r="E1111" s="3" t="s">
        <v>3195</v>
      </c>
      <c r="F1111" s="26" t="s">
        <v>70</v>
      </c>
      <c r="G1111" s="26" t="s">
        <v>75</v>
      </c>
      <c r="H1111" s="26" t="s">
        <v>3312</v>
      </c>
      <c r="J1111" s="22">
        <v>300</v>
      </c>
      <c r="L1111" s="28" t="s">
        <v>57</v>
      </c>
      <c r="M1111" s="22" t="s">
        <v>77</v>
      </c>
      <c r="N1111" s="22">
        <v>58</v>
      </c>
      <c r="O1111" s="22" t="s">
        <v>59</v>
      </c>
      <c r="P1111" s="22" t="s">
        <v>78</v>
      </c>
      <c r="R1111" s="23" t="s">
        <v>3258</v>
      </c>
      <c r="S1111" s="24">
        <v>2</v>
      </c>
      <c r="V1111" s="25" t="s">
        <v>61</v>
      </c>
      <c r="W1111" s="65" t="s">
        <v>1953</v>
      </c>
      <c r="X1111" s="106" t="s">
        <v>333</v>
      </c>
      <c r="Z1111" s="83" t="s">
        <v>62</v>
      </c>
      <c r="AA1111" s="6">
        <v>1</v>
      </c>
      <c r="BQ1111" s="6" t="s">
        <v>213</v>
      </c>
    </row>
    <row r="1112" spans="1:69" x14ac:dyDescent="0.25">
      <c r="A1112" s="91">
        <v>1292</v>
      </c>
      <c r="B1112" s="229" t="s">
        <v>3254</v>
      </c>
      <c r="C1112" s="259" t="s">
        <v>3255</v>
      </c>
      <c r="D1112" s="229" t="s">
        <v>3322</v>
      </c>
      <c r="E1112" s="3" t="s">
        <v>3195</v>
      </c>
      <c r="F1112" s="26" t="s">
        <v>70</v>
      </c>
      <c r="G1112" s="26" t="s">
        <v>75</v>
      </c>
      <c r="H1112" s="26" t="s">
        <v>3312</v>
      </c>
      <c r="J1112" s="22">
        <v>300</v>
      </c>
      <c r="L1112" s="28" t="s">
        <v>57</v>
      </c>
      <c r="M1112" s="22" t="s">
        <v>77</v>
      </c>
      <c r="N1112" s="22">
        <v>59</v>
      </c>
      <c r="O1112" s="22" t="s">
        <v>59</v>
      </c>
      <c r="P1112" s="22" t="s">
        <v>78</v>
      </c>
      <c r="R1112" s="23" t="s">
        <v>3258</v>
      </c>
      <c r="S1112" s="24">
        <v>2</v>
      </c>
      <c r="V1112" s="25" t="s">
        <v>61</v>
      </c>
      <c r="W1112" s="65" t="s">
        <v>1953</v>
      </c>
      <c r="X1112" s="106" t="s">
        <v>333</v>
      </c>
      <c r="Z1112" s="83" t="s">
        <v>62</v>
      </c>
      <c r="AA1112" s="6">
        <v>1</v>
      </c>
      <c r="BQ1112" s="6" t="s">
        <v>213</v>
      </c>
    </row>
    <row r="1113" spans="1:69" x14ac:dyDescent="0.25">
      <c r="A1113" s="91">
        <v>1293</v>
      </c>
      <c r="B1113" s="229" t="s">
        <v>3254</v>
      </c>
      <c r="C1113" s="259" t="s">
        <v>3255</v>
      </c>
      <c r="D1113" s="229" t="s">
        <v>3323</v>
      </c>
      <c r="E1113" s="3" t="s">
        <v>3195</v>
      </c>
      <c r="F1113" s="26" t="s">
        <v>70</v>
      </c>
      <c r="G1113" s="26" t="s">
        <v>75</v>
      </c>
      <c r="H1113" s="26" t="s">
        <v>3312</v>
      </c>
      <c r="J1113" s="22">
        <v>300</v>
      </c>
      <c r="L1113" s="28" t="s">
        <v>57</v>
      </c>
      <c r="M1113" s="22" t="s">
        <v>77</v>
      </c>
      <c r="N1113" s="22">
        <v>60</v>
      </c>
      <c r="O1113" s="22" t="s">
        <v>59</v>
      </c>
      <c r="P1113" s="22" t="s">
        <v>78</v>
      </c>
      <c r="R1113" s="23" t="s">
        <v>3258</v>
      </c>
      <c r="S1113" s="24">
        <v>2</v>
      </c>
      <c r="V1113" s="25" t="s">
        <v>61</v>
      </c>
      <c r="W1113" s="65" t="s">
        <v>1953</v>
      </c>
      <c r="X1113" s="106" t="s">
        <v>333</v>
      </c>
      <c r="Z1113" s="83" t="s">
        <v>62</v>
      </c>
      <c r="AA1113" s="6">
        <v>1</v>
      </c>
      <c r="BQ1113" s="6" t="s">
        <v>213</v>
      </c>
    </row>
    <row r="1114" spans="1:69" x14ac:dyDescent="0.25">
      <c r="A1114" s="91">
        <v>1294</v>
      </c>
      <c r="B1114" s="229" t="s">
        <v>3254</v>
      </c>
      <c r="C1114" s="259" t="s">
        <v>3255</v>
      </c>
      <c r="D1114" s="229" t="s">
        <v>3324</v>
      </c>
      <c r="E1114" s="3" t="s">
        <v>3195</v>
      </c>
      <c r="F1114" s="26" t="s">
        <v>70</v>
      </c>
      <c r="G1114" s="26" t="s">
        <v>75</v>
      </c>
      <c r="H1114" s="26" t="s">
        <v>3312</v>
      </c>
      <c r="J1114" s="22">
        <v>300</v>
      </c>
      <c r="L1114" s="28" t="s">
        <v>57</v>
      </c>
      <c r="M1114" s="22" t="s">
        <v>58</v>
      </c>
      <c r="N1114" s="22">
        <v>61</v>
      </c>
      <c r="O1114" s="22" t="s">
        <v>59</v>
      </c>
      <c r="P1114" s="22" t="s">
        <v>78</v>
      </c>
      <c r="V1114" s="25" t="s">
        <v>61</v>
      </c>
      <c r="W1114" s="65" t="s">
        <v>1953</v>
      </c>
      <c r="X1114" s="106" t="s">
        <v>333</v>
      </c>
      <c r="Z1114" s="83" t="s">
        <v>62</v>
      </c>
      <c r="AA1114" s="6">
        <v>1</v>
      </c>
      <c r="BQ1114" s="6" t="s">
        <v>213</v>
      </c>
    </row>
    <row r="1115" spans="1:69" x14ac:dyDescent="0.25">
      <c r="A1115" s="91">
        <v>1295</v>
      </c>
      <c r="B1115" s="229" t="s">
        <v>3254</v>
      </c>
      <c r="C1115" s="259" t="s">
        <v>3255</v>
      </c>
      <c r="D1115" s="229" t="s">
        <v>3325</v>
      </c>
      <c r="E1115" s="3" t="s">
        <v>3195</v>
      </c>
      <c r="F1115" s="26" t="s">
        <v>70</v>
      </c>
      <c r="G1115" s="26" t="s">
        <v>75</v>
      </c>
      <c r="H1115" s="26" t="s">
        <v>3312</v>
      </c>
      <c r="J1115" s="22">
        <v>300</v>
      </c>
      <c r="L1115" s="28" t="s">
        <v>57</v>
      </c>
      <c r="M1115" s="22" t="s">
        <v>58</v>
      </c>
      <c r="N1115" s="22">
        <v>62</v>
      </c>
      <c r="O1115" s="22" t="s">
        <v>59</v>
      </c>
      <c r="P1115" s="22" t="s">
        <v>78</v>
      </c>
      <c r="V1115" s="25" t="s">
        <v>61</v>
      </c>
      <c r="W1115" s="65" t="s">
        <v>1953</v>
      </c>
      <c r="X1115" s="106" t="s">
        <v>333</v>
      </c>
      <c r="Z1115" s="83" t="s">
        <v>62</v>
      </c>
      <c r="AA1115" s="6">
        <v>1</v>
      </c>
      <c r="BQ1115" s="6" t="s">
        <v>213</v>
      </c>
    </row>
    <row r="1116" spans="1:69" x14ac:dyDescent="0.25">
      <c r="A1116" s="91">
        <v>1296</v>
      </c>
      <c r="B1116" s="229" t="s">
        <v>3254</v>
      </c>
      <c r="C1116" s="259" t="s">
        <v>3255</v>
      </c>
      <c r="D1116" s="229" t="s">
        <v>3326</v>
      </c>
      <c r="E1116" s="3" t="s">
        <v>3195</v>
      </c>
      <c r="F1116" s="26" t="s">
        <v>70</v>
      </c>
      <c r="G1116" s="26" t="s">
        <v>75</v>
      </c>
      <c r="H1116" s="26" t="s">
        <v>3312</v>
      </c>
      <c r="J1116" s="22">
        <v>300</v>
      </c>
      <c r="L1116" s="28" t="s">
        <v>57</v>
      </c>
      <c r="M1116" s="22" t="s">
        <v>58</v>
      </c>
      <c r="N1116" s="22">
        <v>63</v>
      </c>
      <c r="O1116" s="22" t="s">
        <v>59</v>
      </c>
      <c r="P1116" s="22" t="s">
        <v>78</v>
      </c>
      <c r="V1116" s="25" t="s">
        <v>61</v>
      </c>
      <c r="W1116" s="65" t="s">
        <v>1953</v>
      </c>
      <c r="X1116" s="106" t="s">
        <v>333</v>
      </c>
      <c r="Z1116" s="83" t="s">
        <v>62</v>
      </c>
      <c r="AA1116" s="6">
        <v>1</v>
      </c>
      <c r="BQ1116" s="6" t="s">
        <v>213</v>
      </c>
    </row>
    <row r="1117" spans="1:69" x14ac:dyDescent="0.25">
      <c r="A1117" s="91">
        <v>1297</v>
      </c>
      <c r="B1117" s="229" t="s">
        <v>3254</v>
      </c>
      <c r="C1117" s="259" t="s">
        <v>3255</v>
      </c>
      <c r="D1117" s="229" t="s">
        <v>3327</v>
      </c>
      <c r="E1117" s="3" t="s">
        <v>3195</v>
      </c>
      <c r="F1117" s="26" t="s">
        <v>70</v>
      </c>
      <c r="G1117" s="26" t="s">
        <v>75</v>
      </c>
      <c r="H1117" s="26" t="s">
        <v>3312</v>
      </c>
      <c r="J1117" s="22">
        <v>300</v>
      </c>
      <c r="L1117" s="28" t="s">
        <v>57</v>
      </c>
      <c r="M1117" s="22" t="s">
        <v>58</v>
      </c>
      <c r="N1117" s="22">
        <v>64</v>
      </c>
      <c r="O1117" s="22" t="s">
        <v>59</v>
      </c>
      <c r="P1117" s="22" t="s">
        <v>78</v>
      </c>
      <c r="V1117" s="25" t="s">
        <v>61</v>
      </c>
      <c r="W1117" s="65" t="s">
        <v>1953</v>
      </c>
      <c r="X1117" s="106" t="s">
        <v>333</v>
      </c>
      <c r="Z1117" s="83" t="s">
        <v>62</v>
      </c>
      <c r="AA1117" s="6">
        <v>1</v>
      </c>
      <c r="BQ1117" s="6" t="s">
        <v>213</v>
      </c>
    </row>
    <row r="1118" spans="1:69" x14ac:dyDescent="0.25">
      <c r="A1118" s="91">
        <v>1298</v>
      </c>
      <c r="B1118" s="229" t="s">
        <v>3254</v>
      </c>
      <c r="C1118" s="259" t="s">
        <v>3255</v>
      </c>
      <c r="D1118" s="229" t="s">
        <v>3328</v>
      </c>
      <c r="E1118" s="3" t="s">
        <v>3195</v>
      </c>
      <c r="F1118" s="26" t="s">
        <v>70</v>
      </c>
      <c r="G1118" s="26" t="s">
        <v>75</v>
      </c>
      <c r="H1118" s="26" t="s">
        <v>3312</v>
      </c>
      <c r="J1118" s="22">
        <v>300</v>
      </c>
      <c r="L1118" s="28" t="s">
        <v>57</v>
      </c>
      <c r="M1118" s="22" t="s">
        <v>58</v>
      </c>
      <c r="N1118" s="22">
        <v>65</v>
      </c>
      <c r="O1118" s="22" t="s">
        <v>59</v>
      </c>
      <c r="P1118" s="22" t="s">
        <v>78</v>
      </c>
      <c r="V1118" s="25" t="s">
        <v>61</v>
      </c>
      <c r="W1118" s="65" t="s">
        <v>1953</v>
      </c>
      <c r="X1118" s="106" t="s">
        <v>333</v>
      </c>
      <c r="Z1118" s="83" t="s">
        <v>62</v>
      </c>
      <c r="AA1118" s="6">
        <v>1</v>
      </c>
      <c r="BQ1118" s="6" t="s">
        <v>213</v>
      </c>
    </row>
    <row r="1119" spans="1:69" x14ac:dyDescent="0.25">
      <c r="A1119" s="91">
        <v>1299</v>
      </c>
      <c r="B1119" s="229" t="s">
        <v>3254</v>
      </c>
      <c r="C1119" s="259" t="s">
        <v>3255</v>
      </c>
      <c r="D1119" s="229" t="s">
        <v>3329</v>
      </c>
      <c r="E1119" s="3" t="s">
        <v>3195</v>
      </c>
      <c r="F1119" s="26" t="s">
        <v>70</v>
      </c>
      <c r="G1119" s="26" t="s">
        <v>75</v>
      </c>
      <c r="H1119" s="26" t="s">
        <v>3312</v>
      </c>
      <c r="J1119" s="22">
        <v>300</v>
      </c>
      <c r="L1119" s="28" t="s">
        <v>57</v>
      </c>
      <c r="M1119" s="22" t="s">
        <v>58</v>
      </c>
      <c r="N1119" s="22">
        <v>66</v>
      </c>
      <c r="O1119" s="22" t="s">
        <v>59</v>
      </c>
      <c r="P1119" s="22" t="s">
        <v>78</v>
      </c>
      <c r="V1119" s="25" t="s">
        <v>61</v>
      </c>
      <c r="W1119" s="65" t="s">
        <v>1953</v>
      </c>
      <c r="X1119" s="106" t="s">
        <v>333</v>
      </c>
      <c r="Z1119" s="83" t="s">
        <v>62</v>
      </c>
      <c r="AA1119" s="6">
        <v>1</v>
      </c>
      <c r="BQ1119" s="6" t="s">
        <v>213</v>
      </c>
    </row>
    <row r="1120" spans="1:69" x14ac:dyDescent="0.25">
      <c r="A1120" s="91">
        <v>1300</v>
      </c>
      <c r="B1120" s="229" t="s">
        <v>3254</v>
      </c>
      <c r="C1120" s="259" t="s">
        <v>3255</v>
      </c>
      <c r="D1120" s="229" t="s">
        <v>3330</v>
      </c>
      <c r="E1120" s="3" t="s">
        <v>3195</v>
      </c>
      <c r="F1120" s="26" t="s">
        <v>70</v>
      </c>
      <c r="G1120" s="26" t="s">
        <v>75</v>
      </c>
      <c r="H1120" s="26" t="s">
        <v>3312</v>
      </c>
      <c r="J1120" s="22">
        <v>300</v>
      </c>
      <c r="L1120" s="28" t="s">
        <v>57</v>
      </c>
      <c r="M1120" s="22" t="s">
        <v>58</v>
      </c>
      <c r="N1120" s="22">
        <v>67</v>
      </c>
      <c r="O1120" s="22" t="s">
        <v>59</v>
      </c>
      <c r="P1120" s="22" t="s">
        <v>78</v>
      </c>
      <c r="V1120" s="25" t="s">
        <v>61</v>
      </c>
      <c r="W1120" s="65" t="s">
        <v>1953</v>
      </c>
      <c r="X1120" s="106" t="s">
        <v>333</v>
      </c>
      <c r="Z1120" s="83" t="s">
        <v>62</v>
      </c>
      <c r="AA1120" s="6">
        <v>1</v>
      </c>
      <c r="BQ1120" s="6" t="s">
        <v>213</v>
      </c>
    </row>
    <row r="1121" spans="1:70" x14ac:dyDescent="0.25">
      <c r="A1121" s="91">
        <v>1301</v>
      </c>
      <c r="B1121" s="229" t="s">
        <v>3254</v>
      </c>
      <c r="C1121" s="259" t="s">
        <v>3255</v>
      </c>
      <c r="D1121" s="229" t="s">
        <v>3331</v>
      </c>
      <c r="E1121" s="3" t="s">
        <v>3195</v>
      </c>
      <c r="F1121" s="26" t="s">
        <v>70</v>
      </c>
      <c r="G1121" s="26" t="s">
        <v>75</v>
      </c>
      <c r="H1121" s="26" t="s">
        <v>3312</v>
      </c>
      <c r="J1121" s="22">
        <v>300</v>
      </c>
      <c r="L1121" s="28" t="s">
        <v>57</v>
      </c>
      <c r="M1121" s="22" t="s">
        <v>58</v>
      </c>
      <c r="N1121" s="22">
        <v>68</v>
      </c>
      <c r="O1121" s="22" t="s">
        <v>59</v>
      </c>
      <c r="P1121" s="22" t="s">
        <v>78</v>
      </c>
      <c r="V1121" s="25" t="s">
        <v>61</v>
      </c>
      <c r="W1121" s="65" t="s">
        <v>1953</v>
      </c>
      <c r="X1121" s="106" t="s">
        <v>333</v>
      </c>
      <c r="Z1121" s="83" t="s">
        <v>62</v>
      </c>
      <c r="AA1121" s="6">
        <v>1</v>
      </c>
      <c r="BQ1121" s="6" t="s">
        <v>213</v>
      </c>
    </row>
    <row r="1122" spans="1:70" x14ac:dyDescent="0.25">
      <c r="A1122" s="91">
        <v>1302</v>
      </c>
      <c r="B1122" s="229" t="s">
        <v>3254</v>
      </c>
      <c r="C1122" s="259" t="s">
        <v>3255</v>
      </c>
      <c r="D1122" s="229" t="s">
        <v>3332</v>
      </c>
      <c r="E1122" s="3" t="s">
        <v>3195</v>
      </c>
      <c r="F1122" s="26" t="s">
        <v>70</v>
      </c>
      <c r="G1122" s="26" t="s">
        <v>75</v>
      </c>
      <c r="H1122" s="26" t="s">
        <v>3312</v>
      </c>
      <c r="J1122" s="22">
        <v>300</v>
      </c>
      <c r="L1122" s="28" t="s">
        <v>57</v>
      </c>
      <c r="M1122" s="22" t="s">
        <v>58</v>
      </c>
      <c r="N1122" s="22">
        <v>69</v>
      </c>
      <c r="O1122" s="22" t="s">
        <v>59</v>
      </c>
      <c r="P1122" s="22" t="s">
        <v>78</v>
      </c>
      <c r="V1122" s="25" t="s">
        <v>61</v>
      </c>
      <c r="W1122" s="65" t="s">
        <v>1953</v>
      </c>
      <c r="X1122" s="106" t="s">
        <v>333</v>
      </c>
      <c r="Z1122" s="83" t="s">
        <v>62</v>
      </c>
      <c r="AA1122" s="6">
        <v>1</v>
      </c>
      <c r="BQ1122" s="6" t="s">
        <v>213</v>
      </c>
    </row>
    <row r="1123" spans="1:70" x14ac:dyDescent="0.25">
      <c r="A1123" s="91">
        <v>1303</v>
      </c>
      <c r="B1123" s="229" t="s">
        <v>3254</v>
      </c>
      <c r="C1123" s="259" t="s">
        <v>3255</v>
      </c>
      <c r="D1123" s="229" t="s">
        <v>3333</v>
      </c>
      <c r="E1123" s="3" t="s">
        <v>3195</v>
      </c>
      <c r="F1123" s="26" t="s">
        <v>70</v>
      </c>
      <c r="G1123" s="26" t="s">
        <v>75</v>
      </c>
      <c r="H1123" s="26" t="s">
        <v>3312</v>
      </c>
      <c r="J1123" s="22">
        <v>300</v>
      </c>
      <c r="L1123" s="28" t="s">
        <v>57</v>
      </c>
      <c r="M1123" s="22" t="s">
        <v>58</v>
      </c>
      <c r="N1123" s="22">
        <v>70</v>
      </c>
      <c r="O1123" s="22" t="s">
        <v>59</v>
      </c>
      <c r="P1123" s="22" t="s">
        <v>78</v>
      </c>
      <c r="V1123" s="25" t="s">
        <v>61</v>
      </c>
      <c r="W1123" s="65" t="s">
        <v>1953</v>
      </c>
      <c r="X1123" s="106" t="s">
        <v>333</v>
      </c>
      <c r="Z1123" s="83" t="s">
        <v>62</v>
      </c>
      <c r="AA1123" s="6">
        <v>1</v>
      </c>
      <c r="BQ1123" s="6" t="s">
        <v>213</v>
      </c>
    </row>
    <row r="1124" spans="1:70" x14ac:dyDescent="0.25">
      <c r="A1124" s="91">
        <v>1304</v>
      </c>
      <c r="B1124" s="229" t="s">
        <v>3254</v>
      </c>
      <c r="C1124" s="259" t="s">
        <v>3255</v>
      </c>
      <c r="D1124" s="229" t="s">
        <v>3334</v>
      </c>
      <c r="E1124" s="3" t="s">
        <v>3195</v>
      </c>
      <c r="F1124" s="26" t="s">
        <v>70</v>
      </c>
      <c r="G1124" s="26" t="s">
        <v>75</v>
      </c>
      <c r="H1124" s="26" t="s">
        <v>3312</v>
      </c>
      <c r="J1124" s="22">
        <v>300</v>
      </c>
      <c r="L1124" s="28" t="s">
        <v>57</v>
      </c>
      <c r="M1124" s="22" t="s">
        <v>58</v>
      </c>
      <c r="N1124" s="22">
        <v>71</v>
      </c>
      <c r="O1124" s="22" t="s">
        <v>59</v>
      </c>
      <c r="P1124" s="22" t="s">
        <v>78</v>
      </c>
      <c r="V1124" s="25" t="s">
        <v>61</v>
      </c>
      <c r="W1124" s="65" t="s">
        <v>1953</v>
      </c>
      <c r="X1124" s="106" t="s">
        <v>333</v>
      </c>
      <c r="Z1124" s="83" t="s">
        <v>62</v>
      </c>
      <c r="AA1124" s="6">
        <v>1</v>
      </c>
      <c r="BQ1124" s="6" t="s">
        <v>213</v>
      </c>
    </row>
    <row r="1125" spans="1:70" x14ac:dyDescent="0.25">
      <c r="A1125" s="91">
        <v>1305</v>
      </c>
      <c r="B1125" s="229" t="s">
        <v>3254</v>
      </c>
      <c r="C1125" s="259" t="s">
        <v>3255</v>
      </c>
      <c r="D1125" s="229" t="s">
        <v>3335</v>
      </c>
      <c r="E1125" s="3" t="s">
        <v>3195</v>
      </c>
      <c r="F1125" s="26" t="s">
        <v>70</v>
      </c>
      <c r="G1125" s="26" t="s">
        <v>75</v>
      </c>
      <c r="H1125" s="26" t="s">
        <v>3312</v>
      </c>
      <c r="J1125" s="22">
        <v>300</v>
      </c>
      <c r="L1125" s="28" t="s">
        <v>57</v>
      </c>
      <c r="M1125" s="22" t="s">
        <v>58</v>
      </c>
      <c r="N1125" s="22">
        <v>72</v>
      </c>
      <c r="O1125" s="22" t="s">
        <v>59</v>
      </c>
      <c r="P1125" s="22" t="s">
        <v>78</v>
      </c>
      <c r="V1125" s="25" t="s">
        <v>61</v>
      </c>
      <c r="W1125" s="65" t="s">
        <v>1953</v>
      </c>
      <c r="X1125" s="106" t="s">
        <v>333</v>
      </c>
      <c r="Z1125" s="83" t="s">
        <v>62</v>
      </c>
      <c r="AA1125" s="6">
        <v>1</v>
      </c>
      <c r="BQ1125" s="6" t="s">
        <v>213</v>
      </c>
    </row>
    <row r="1126" spans="1:70" x14ac:dyDescent="0.25">
      <c r="A1126" s="91">
        <v>1306</v>
      </c>
      <c r="B1126" s="229" t="s">
        <v>3336</v>
      </c>
      <c r="C1126" s="259" t="s">
        <v>3337</v>
      </c>
      <c r="D1126" s="229" t="s">
        <v>3338</v>
      </c>
      <c r="E1126" s="3" t="s">
        <v>3195</v>
      </c>
      <c r="F1126" s="26" t="s">
        <v>102</v>
      </c>
      <c r="G1126" s="26" t="s">
        <v>55</v>
      </c>
      <c r="H1126" s="26" t="s">
        <v>193</v>
      </c>
      <c r="J1126" s="22">
        <v>200</v>
      </c>
      <c r="L1126" s="28" t="s">
        <v>57</v>
      </c>
      <c r="M1126" s="22" t="s">
        <v>58</v>
      </c>
      <c r="N1126" s="22">
        <v>0</v>
      </c>
      <c r="O1126" s="22" t="s">
        <v>59</v>
      </c>
      <c r="P1126" s="22" t="s">
        <v>78</v>
      </c>
      <c r="R1126" s="23" t="s">
        <v>3339</v>
      </c>
      <c r="T1126" s="23">
        <v>200</v>
      </c>
      <c r="U1126" s="23" t="s">
        <v>3340</v>
      </c>
      <c r="V1126" s="25" t="s">
        <v>61</v>
      </c>
      <c r="W1126" s="65">
        <v>12</v>
      </c>
      <c r="X1126" s="106" t="s">
        <v>202</v>
      </c>
      <c r="Y1126" s="25" t="s">
        <v>3341</v>
      </c>
      <c r="Z1126" s="83" t="s">
        <v>62</v>
      </c>
      <c r="AA1126" s="6">
        <v>8</v>
      </c>
      <c r="AC1126" s="5">
        <v>21</v>
      </c>
      <c r="AD1126" s="5" t="s">
        <v>79</v>
      </c>
      <c r="AE1126" s="5" t="s">
        <v>334</v>
      </c>
      <c r="AI1126" s="5">
        <v>20</v>
      </c>
      <c r="AJ1126" s="5">
        <v>23</v>
      </c>
      <c r="AK1126" s="6">
        <v>61</v>
      </c>
      <c r="AL1126" s="6" t="s">
        <v>80</v>
      </c>
      <c r="AM1126" s="6" t="s">
        <v>334</v>
      </c>
      <c r="AQ1126" s="6">
        <v>53</v>
      </c>
      <c r="AR1126" s="6">
        <v>80</v>
      </c>
      <c r="BQ1126" s="6" t="s">
        <v>353</v>
      </c>
      <c r="BR1126" s="5" t="s">
        <v>3342</v>
      </c>
    </row>
    <row r="1127" spans="1:70" x14ac:dyDescent="0.25">
      <c r="A1127" s="91">
        <v>1307</v>
      </c>
      <c r="B1127" s="229" t="s">
        <v>3343</v>
      </c>
      <c r="C1127" s="259" t="s">
        <v>3344</v>
      </c>
      <c r="D1127" s="229" t="s">
        <v>3345</v>
      </c>
      <c r="E1127" s="3" t="s">
        <v>3195</v>
      </c>
      <c r="F1127" s="26" t="s">
        <v>682</v>
      </c>
      <c r="G1127" s="26" t="s">
        <v>75</v>
      </c>
      <c r="H1127" s="26" t="s">
        <v>3346</v>
      </c>
      <c r="J1127" s="22">
        <v>200</v>
      </c>
      <c r="L1127" s="28" t="s">
        <v>57</v>
      </c>
      <c r="M1127" s="22" t="s">
        <v>58</v>
      </c>
      <c r="N1127" s="22">
        <v>0</v>
      </c>
      <c r="O1127" s="22" t="s">
        <v>59</v>
      </c>
      <c r="P1127" s="22" t="s">
        <v>78</v>
      </c>
      <c r="R1127" s="23" t="s">
        <v>3347</v>
      </c>
      <c r="V1127" s="25" t="s">
        <v>61</v>
      </c>
      <c r="W1127" s="65" t="s">
        <v>1953</v>
      </c>
      <c r="Z1127" s="83" t="s">
        <v>62</v>
      </c>
      <c r="AA1127" s="6">
        <v>6</v>
      </c>
      <c r="AB1127" s="6">
        <v>0</v>
      </c>
      <c r="BQ1127" s="6" t="s">
        <v>1852</v>
      </c>
      <c r="BR1127" s="5" t="s">
        <v>3348</v>
      </c>
    </row>
    <row r="1128" spans="1:70" x14ac:dyDescent="0.25">
      <c r="A1128" s="91">
        <v>1308</v>
      </c>
      <c r="B1128" s="229" t="s">
        <v>3343</v>
      </c>
      <c r="C1128" s="259" t="s">
        <v>3344</v>
      </c>
      <c r="D1128" s="229" t="s">
        <v>3349</v>
      </c>
      <c r="E1128" s="3" t="s">
        <v>3195</v>
      </c>
      <c r="F1128" s="26" t="s">
        <v>682</v>
      </c>
      <c r="G1128" s="26" t="s">
        <v>75</v>
      </c>
      <c r="H1128" s="26" t="s">
        <v>3346</v>
      </c>
      <c r="J1128" s="22">
        <v>200</v>
      </c>
      <c r="L1128" s="28" t="s">
        <v>57</v>
      </c>
      <c r="M1128" s="22" t="s">
        <v>58</v>
      </c>
      <c r="N1128" s="22">
        <v>0</v>
      </c>
      <c r="O1128" s="22" t="s">
        <v>59</v>
      </c>
      <c r="P1128" s="22" t="s">
        <v>78</v>
      </c>
      <c r="R1128" s="23" t="s">
        <v>3350</v>
      </c>
      <c r="V1128" s="25" t="s">
        <v>61</v>
      </c>
      <c r="W1128" s="65" t="s">
        <v>1953</v>
      </c>
      <c r="Z1128" s="83" t="s">
        <v>62</v>
      </c>
      <c r="AA1128" s="6">
        <v>6</v>
      </c>
      <c r="AB1128" s="6">
        <v>0</v>
      </c>
      <c r="BQ1128" s="6" t="s">
        <v>1852</v>
      </c>
      <c r="BR1128" s="5" t="s">
        <v>3348</v>
      </c>
    </row>
    <row r="1129" spans="1:70" x14ac:dyDescent="0.25">
      <c r="A1129" s="91">
        <v>1309</v>
      </c>
      <c r="B1129" s="229" t="s">
        <v>3351</v>
      </c>
      <c r="C1129" s="259" t="s">
        <v>3352</v>
      </c>
      <c r="D1129" s="229" t="s">
        <v>3353</v>
      </c>
      <c r="E1129" s="3" t="s">
        <v>3195</v>
      </c>
      <c r="F1129" s="26" t="s">
        <v>54</v>
      </c>
      <c r="G1129" s="26" t="s">
        <v>75</v>
      </c>
      <c r="H1129" s="26" t="s">
        <v>193</v>
      </c>
      <c r="J1129" s="22">
        <v>300</v>
      </c>
      <c r="L1129" s="28" t="s">
        <v>57</v>
      </c>
      <c r="M1129" s="22" t="s">
        <v>58</v>
      </c>
      <c r="N1129" s="22">
        <v>0</v>
      </c>
      <c r="O1129" s="22" t="s">
        <v>59</v>
      </c>
      <c r="P1129" s="22" t="s">
        <v>78</v>
      </c>
      <c r="R1129" s="23" t="s">
        <v>3354</v>
      </c>
      <c r="T1129" s="23">
        <v>237</v>
      </c>
      <c r="V1129" s="25" t="s">
        <v>61</v>
      </c>
      <c r="W1129" s="65" t="s">
        <v>1953</v>
      </c>
      <c r="X1129" s="106" t="s">
        <v>415</v>
      </c>
      <c r="Y1129" s="25" t="s">
        <v>3355</v>
      </c>
      <c r="Z1129" s="83" t="s">
        <v>62</v>
      </c>
      <c r="AA1129" s="6">
        <v>1</v>
      </c>
      <c r="AB1129" s="6">
        <v>0</v>
      </c>
      <c r="BQ1129" s="6" t="s">
        <v>213</v>
      </c>
      <c r="BR1129" s="5" t="s">
        <v>3356</v>
      </c>
    </row>
    <row r="1130" spans="1:70" x14ac:dyDescent="0.25">
      <c r="A1130" s="91">
        <v>1310</v>
      </c>
      <c r="B1130" s="229" t="s">
        <v>3351</v>
      </c>
      <c r="C1130" s="259" t="s">
        <v>3352</v>
      </c>
      <c r="D1130" s="229" t="s">
        <v>3357</v>
      </c>
      <c r="E1130" s="3" t="s">
        <v>3195</v>
      </c>
      <c r="F1130" s="26" t="s">
        <v>54</v>
      </c>
      <c r="G1130" s="26" t="s">
        <v>75</v>
      </c>
      <c r="H1130" s="26" t="s">
        <v>193</v>
      </c>
      <c r="J1130" s="22">
        <v>300</v>
      </c>
      <c r="L1130" s="28" t="s">
        <v>57</v>
      </c>
      <c r="M1130" s="22" t="s">
        <v>58</v>
      </c>
      <c r="N1130" s="22">
        <v>0</v>
      </c>
      <c r="O1130" s="22" t="s">
        <v>59</v>
      </c>
      <c r="P1130" s="22" t="s">
        <v>78</v>
      </c>
      <c r="R1130" s="23" t="s">
        <v>3354</v>
      </c>
      <c r="T1130" s="23">
        <v>237</v>
      </c>
      <c r="V1130" s="25" t="s">
        <v>61</v>
      </c>
      <c r="W1130" s="65" t="s">
        <v>1953</v>
      </c>
      <c r="X1130" s="106" t="s">
        <v>415</v>
      </c>
      <c r="Y1130" s="25" t="s">
        <v>3355</v>
      </c>
      <c r="Z1130" s="83" t="s">
        <v>62</v>
      </c>
      <c r="AA1130" s="6">
        <v>1</v>
      </c>
      <c r="AB1130" s="6">
        <v>0</v>
      </c>
      <c r="BQ1130" s="6" t="s">
        <v>213</v>
      </c>
      <c r="BR1130" s="5" t="s">
        <v>3356</v>
      </c>
    </row>
    <row r="1131" spans="1:70" x14ac:dyDescent="0.25">
      <c r="A1131" s="91">
        <v>1311</v>
      </c>
      <c r="B1131" s="229" t="s">
        <v>3351</v>
      </c>
      <c r="C1131" s="259" t="s">
        <v>3352</v>
      </c>
      <c r="D1131" s="229" t="s">
        <v>3358</v>
      </c>
      <c r="E1131" s="3" t="s">
        <v>3195</v>
      </c>
      <c r="F1131" s="26" t="s">
        <v>54</v>
      </c>
      <c r="G1131" s="26" t="s">
        <v>75</v>
      </c>
      <c r="H1131" s="26" t="s">
        <v>193</v>
      </c>
      <c r="J1131" s="22">
        <v>300</v>
      </c>
      <c r="L1131" s="28" t="s">
        <v>57</v>
      </c>
      <c r="M1131" s="22" t="s">
        <v>58</v>
      </c>
      <c r="N1131" s="22">
        <v>0</v>
      </c>
      <c r="O1131" s="22" t="s">
        <v>59</v>
      </c>
      <c r="P1131" s="22" t="s">
        <v>78</v>
      </c>
      <c r="R1131" s="23" t="s">
        <v>3354</v>
      </c>
      <c r="T1131" s="23">
        <v>237</v>
      </c>
      <c r="V1131" s="25" t="s">
        <v>61</v>
      </c>
      <c r="W1131" s="65" t="s">
        <v>1953</v>
      </c>
      <c r="X1131" s="106" t="s">
        <v>415</v>
      </c>
      <c r="Y1131" s="25" t="s">
        <v>3355</v>
      </c>
      <c r="Z1131" s="83" t="s">
        <v>62</v>
      </c>
      <c r="AA1131" s="6">
        <v>1</v>
      </c>
      <c r="AB1131" s="6">
        <v>0</v>
      </c>
      <c r="BQ1131" s="6" t="s">
        <v>213</v>
      </c>
      <c r="BR1131" s="5" t="s">
        <v>3356</v>
      </c>
    </row>
    <row r="1132" spans="1:70" x14ac:dyDescent="0.25">
      <c r="A1132" s="91">
        <v>1312</v>
      </c>
      <c r="B1132" s="229" t="s">
        <v>3351</v>
      </c>
      <c r="C1132" s="259" t="s">
        <v>3352</v>
      </c>
      <c r="D1132" s="229" t="s">
        <v>3359</v>
      </c>
      <c r="E1132" s="3" t="s">
        <v>3195</v>
      </c>
      <c r="F1132" s="26" t="s">
        <v>54</v>
      </c>
      <c r="G1132" s="26" t="s">
        <v>75</v>
      </c>
      <c r="H1132" s="26" t="s">
        <v>193</v>
      </c>
      <c r="J1132" s="22">
        <v>300</v>
      </c>
      <c r="L1132" s="28" t="s">
        <v>57</v>
      </c>
      <c r="M1132" s="22" t="s">
        <v>58</v>
      </c>
      <c r="N1132" s="22">
        <v>0</v>
      </c>
      <c r="O1132" s="22" t="s">
        <v>59</v>
      </c>
      <c r="P1132" s="22" t="s">
        <v>78</v>
      </c>
      <c r="R1132" s="23" t="s">
        <v>3354</v>
      </c>
      <c r="T1132" s="23">
        <v>237</v>
      </c>
      <c r="V1132" s="25" t="s">
        <v>61</v>
      </c>
      <c r="W1132" s="65" t="s">
        <v>1953</v>
      </c>
      <c r="X1132" s="106" t="s">
        <v>415</v>
      </c>
      <c r="Y1132" s="25" t="s">
        <v>3355</v>
      </c>
      <c r="Z1132" s="83" t="s">
        <v>62</v>
      </c>
      <c r="AA1132" s="6">
        <v>1</v>
      </c>
      <c r="AB1132" s="6">
        <v>0</v>
      </c>
      <c r="BQ1132" s="6" t="s">
        <v>213</v>
      </c>
      <c r="BR1132" s="5" t="s">
        <v>3356</v>
      </c>
    </row>
    <row r="1133" spans="1:70" x14ac:dyDescent="0.25">
      <c r="A1133" s="91">
        <v>1313</v>
      </c>
      <c r="B1133" s="229" t="s">
        <v>3351</v>
      </c>
      <c r="C1133" s="259" t="s">
        <v>3352</v>
      </c>
      <c r="D1133" s="229" t="s">
        <v>3360</v>
      </c>
      <c r="E1133" s="3" t="s">
        <v>3195</v>
      </c>
      <c r="F1133" s="26" t="s">
        <v>54</v>
      </c>
      <c r="G1133" s="26" t="s">
        <v>75</v>
      </c>
      <c r="H1133" s="26" t="s">
        <v>193</v>
      </c>
      <c r="J1133" s="22">
        <v>300</v>
      </c>
      <c r="L1133" s="28" t="s">
        <v>57</v>
      </c>
      <c r="M1133" s="22" t="s">
        <v>58</v>
      </c>
      <c r="N1133" s="22">
        <v>0</v>
      </c>
      <c r="O1133" s="22" t="s">
        <v>59</v>
      </c>
      <c r="P1133" s="22" t="s">
        <v>78</v>
      </c>
      <c r="R1133" s="23" t="s">
        <v>3354</v>
      </c>
      <c r="T1133" s="23">
        <v>237</v>
      </c>
      <c r="V1133" s="25" t="s">
        <v>61</v>
      </c>
      <c r="W1133" s="65" t="s">
        <v>1953</v>
      </c>
      <c r="X1133" s="106" t="s">
        <v>415</v>
      </c>
      <c r="Y1133" s="25" t="s">
        <v>3355</v>
      </c>
      <c r="Z1133" s="83" t="s">
        <v>62</v>
      </c>
      <c r="AA1133" s="6">
        <v>1</v>
      </c>
      <c r="AB1133" s="6">
        <v>0</v>
      </c>
      <c r="BQ1133" s="6" t="s">
        <v>213</v>
      </c>
      <c r="BR1133" s="5" t="s">
        <v>3356</v>
      </c>
    </row>
    <row r="1134" spans="1:70" x14ac:dyDescent="0.25">
      <c r="A1134" s="91">
        <v>1314</v>
      </c>
      <c r="B1134" s="229" t="s">
        <v>3351</v>
      </c>
      <c r="C1134" s="259" t="s">
        <v>3352</v>
      </c>
      <c r="D1134" s="229" t="s">
        <v>3361</v>
      </c>
      <c r="E1134" s="3" t="s">
        <v>3195</v>
      </c>
      <c r="F1134" s="26" t="s">
        <v>54</v>
      </c>
      <c r="G1134" s="26" t="s">
        <v>75</v>
      </c>
      <c r="H1134" s="26" t="s">
        <v>193</v>
      </c>
      <c r="J1134" s="22">
        <v>300</v>
      </c>
      <c r="L1134" s="28" t="s">
        <v>57</v>
      </c>
      <c r="M1134" s="22" t="s">
        <v>58</v>
      </c>
      <c r="N1134" s="22">
        <v>0</v>
      </c>
      <c r="O1134" s="22" t="s">
        <v>59</v>
      </c>
      <c r="P1134" s="22" t="s">
        <v>78</v>
      </c>
      <c r="R1134" s="23" t="s">
        <v>3354</v>
      </c>
      <c r="T1134" s="23">
        <v>237</v>
      </c>
      <c r="V1134" s="25" t="s">
        <v>61</v>
      </c>
      <c r="W1134" s="65" t="s">
        <v>1953</v>
      </c>
      <c r="X1134" s="106" t="s">
        <v>415</v>
      </c>
      <c r="Y1134" s="25" t="s">
        <v>3355</v>
      </c>
      <c r="Z1134" s="83" t="s">
        <v>62</v>
      </c>
      <c r="AA1134" s="6">
        <v>1</v>
      </c>
      <c r="AB1134" s="6">
        <v>0</v>
      </c>
      <c r="BQ1134" s="6" t="s">
        <v>213</v>
      </c>
      <c r="BR1134" s="5" t="s">
        <v>3356</v>
      </c>
    </row>
    <row r="1135" spans="1:70" x14ac:dyDescent="0.25">
      <c r="A1135" s="91">
        <v>1315</v>
      </c>
      <c r="B1135" s="229" t="s">
        <v>3362</v>
      </c>
      <c r="C1135" s="259" t="s">
        <v>3363</v>
      </c>
      <c r="D1135" s="229" t="s">
        <v>3364</v>
      </c>
      <c r="E1135" s="3" t="s">
        <v>3195</v>
      </c>
      <c r="F1135" s="26" t="s">
        <v>102</v>
      </c>
      <c r="G1135" s="26" t="s">
        <v>55</v>
      </c>
      <c r="H1135" s="26" t="s">
        <v>3365</v>
      </c>
      <c r="J1135" s="22">
        <v>300</v>
      </c>
      <c r="L1135" s="28" t="s">
        <v>57</v>
      </c>
      <c r="M1135" s="22" t="s">
        <v>58</v>
      </c>
      <c r="N1135" s="22" t="s">
        <v>3366</v>
      </c>
      <c r="O1135" s="22" t="s">
        <v>59</v>
      </c>
      <c r="P1135" s="22" t="s">
        <v>3367</v>
      </c>
      <c r="R1135" s="23" t="s">
        <v>3354</v>
      </c>
      <c r="T1135" s="23">
        <v>200</v>
      </c>
      <c r="V1135" s="25" t="s">
        <v>61</v>
      </c>
      <c r="W1135" s="65" t="s">
        <v>3368</v>
      </c>
      <c r="X1135" s="106" t="s">
        <v>333</v>
      </c>
      <c r="Y1135" s="25" t="s">
        <v>3369</v>
      </c>
      <c r="Z1135" s="83" t="s">
        <v>62</v>
      </c>
      <c r="AA1135" s="6">
        <v>18</v>
      </c>
      <c r="AB1135" s="6">
        <v>0</v>
      </c>
      <c r="AC1135" s="5">
        <v>27.4</v>
      </c>
      <c r="AD1135" s="5" t="s">
        <v>79</v>
      </c>
      <c r="AE1135" s="5" t="s">
        <v>334</v>
      </c>
      <c r="AI1135" s="5">
        <v>19</v>
      </c>
      <c r="AJ1135" s="5">
        <v>40</v>
      </c>
      <c r="AK1135" s="6">
        <v>76.099999999999994</v>
      </c>
      <c r="AL1135" s="6" t="s">
        <v>80</v>
      </c>
      <c r="AM1135" s="6" t="s">
        <v>334</v>
      </c>
      <c r="AQ1135" s="6">
        <v>60</v>
      </c>
      <c r="AR1135" s="6">
        <v>94.5</v>
      </c>
      <c r="AS1135" s="5">
        <v>179.3</v>
      </c>
      <c r="AT1135" s="5" t="s">
        <v>118</v>
      </c>
      <c r="AU1135" s="5" t="s">
        <v>334</v>
      </c>
      <c r="AY1135" s="5">
        <v>170</v>
      </c>
      <c r="AZ1135" s="5">
        <v>193</v>
      </c>
      <c r="BQ1135" s="6" t="s">
        <v>213</v>
      </c>
      <c r="BR1135" s="5" t="s">
        <v>3370</v>
      </c>
    </row>
    <row r="1136" spans="1:70" x14ac:dyDescent="0.25">
      <c r="A1136" s="91">
        <v>1316</v>
      </c>
      <c r="B1136" s="229" t="s">
        <v>3371</v>
      </c>
      <c r="C1136" s="259" t="s">
        <v>3372</v>
      </c>
      <c r="D1136" s="229" t="s">
        <v>3373</v>
      </c>
      <c r="E1136" s="3" t="s">
        <v>3195</v>
      </c>
      <c r="F1136" s="26" t="s">
        <v>102</v>
      </c>
      <c r="G1136" s="26" t="s">
        <v>55</v>
      </c>
      <c r="H1136" s="26" t="s">
        <v>193</v>
      </c>
      <c r="J1136" s="22">
        <v>400</v>
      </c>
      <c r="L1136" s="28" t="s">
        <v>57</v>
      </c>
      <c r="M1136" s="22" t="s">
        <v>58</v>
      </c>
      <c r="N1136" s="22">
        <v>0</v>
      </c>
      <c r="O1136" s="22" t="s">
        <v>59</v>
      </c>
      <c r="P1136" s="22" t="s">
        <v>78</v>
      </c>
      <c r="R1136" s="23" t="s">
        <v>3374</v>
      </c>
      <c r="V1136" s="25" t="s">
        <v>61</v>
      </c>
      <c r="Z1136" s="83" t="s">
        <v>62</v>
      </c>
      <c r="AA1136" s="6">
        <v>8</v>
      </c>
      <c r="AB1136" s="6">
        <v>4</v>
      </c>
      <c r="AC1136" s="5">
        <v>25</v>
      </c>
      <c r="AD1136" s="5" t="s">
        <v>79</v>
      </c>
      <c r="AE1136" s="5" t="s">
        <v>334</v>
      </c>
      <c r="AI1136" s="5">
        <v>22</v>
      </c>
      <c r="AJ1136" s="5">
        <v>35</v>
      </c>
      <c r="AK1136" s="6">
        <v>65</v>
      </c>
      <c r="AL1136" s="6" t="s">
        <v>80</v>
      </c>
      <c r="AM1136" s="6" t="s">
        <v>334</v>
      </c>
      <c r="AQ1136" s="6">
        <v>52</v>
      </c>
      <c r="AR1136" s="6">
        <v>95</v>
      </c>
      <c r="BQ1136" s="6" t="s">
        <v>194</v>
      </c>
      <c r="BR1136" s="5" t="s">
        <v>1327</v>
      </c>
    </row>
    <row r="1137" spans="1:70" x14ac:dyDescent="0.25">
      <c r="A1137" s="91">
        <v>1317</v>
      </c>
      <c r="B1137" s="229" t="s">
        <v>3375</v>
      </c>
      <c r="C1137" s="259" t="s">
        <v>3376</v>
      </c>
      <c r="D1137" s="229" t="s">
        <v>3377</v>
      </c>
      <c r="E1137" s="3" t="s">
        <v>3195</v>
      </c>
      <c r="F1137" s="26" t="s">
        <v>102</v>
      </c>
      <c r="G1137" s="26" t="s">
        <v>55</v>
      </c>
      <c r="H1137" s="26" t="s">
        <v>295</v>
      </c>
      <c r="J1137" s="22">
        <v>800</v>
      </c>
      <c r="L1137" s="28" t="s">
        <v>57</v>
      </c>
      <c r="M1137" s="22" t="s">
        <v>58</v>
      </c>
      <c r="N1137" s="22" t="s">
        <v>2607</v>
      </c>
      <c r="O1137" s="22" t="s">
        <v>59</v>
      </c>
      <c r="P1137" s="22" t="s">
        <v>3378</v>
      </c>
      <c r="R1137" s="23" t="s">
        <v>3379</v>
      </c>
      <c r="Y1137" s="25" t="s">
        <v>3380</v>
      </c>
      <c r="Z1137" s="83" t="s">
        <v>62</v>
      </c>
      <c r="AA1137" s="6">
        <v>19</v>
      </c>
      <c r="AB1137" s="6">
        <v>0</v>
      </c>
      <c r="AC1137" s="5">
        <v>28.7</v>
      </c>
      <c r="AD1137" s="5" t="s">
        <v>79</v>
      </c>
      <c r="AE1137" s="5" t="s">
        <v>334</v>
      </c>
      <c r="AI1137" s="5">
        <v>19</v>
      </c>
      <c r="AJ1137" s="5">
        <v>42</v>
      </c>
      <c r="AK1137" s="6">
        <v>75.5</v>
      </c>
      <c r="AL1137" s="6" t="s">
        <v>80</v>
      </c>
      <c r="AM1137" s="6" t="s">
        <v>334</v>
      </c>
      <c r="AQ1137" s="6">
        <v>64</v>
      </c>
      <c r="AR1137" s="6">
        <v>85.2</v>
      </c>
      <c r="AS1137" s="5">
        <v>179.4</v>
      </c>
      <c r="AT1137" s="5" t="s">
        <v>118</v>
      </c>
      <c r="AU1137" s="5" t="s">
        <v>334</v>
      </c>
      <c r="AY1137" s="5">
        <v>170</v>
      </c>
      <c r="AZ1137" s="5">
        <v>190</v>
      </c>
      <c r="BQ1137" s="6" t="s">
        <v>3381</v>
      </c>
      <c r="BR1137" s="5" t="s">
        <v>3382</v>
      </c>
    </row>
    <row r="1138" spans="1:70" x14ac:dyDescent="0.25">
      <c r="A1138" s="91">
        <v>1318</v>
      </c>
      <c r="B1138" s="229" t="s">
        <v>3383</v>
      </c>
      <c r="C1138" s="259" t="s">
        <v>3384</v>
      </c>
      <c r="D1138" s="229" t="s">
        <v>3385</v>
      </c>
      <c r="E1138" s="3" t="s">
        <v>101</v>
      </c>
      <c r="F1138" s="26" t="s">
        <v>102</v>
      </c>
      <c r="G1138" s="26" t="s">
        <v>75</v>
      </c>
      <c r="H1138" s="26" t="s">
        <v>193</v>
      </c>
      <c r="J1138" s="22">
        <v>5</v>
      </c>
      <c r="L1138" s="28" t="s">
        <v>57</v>
      </c>
      <c r="M1138" s="22" t="s">
        <v>77</v>
      </c>
      <c r="N1138" s="22">
        <v>0</v>
      </c>
      <c r="O1138" s="22" t="s">
        <v>59</v>
      </c>
      <c r="P1138" s="22" t="s">
        <v>78</v>
      </c>
      <c r="R1138" s="23" t="s">
        <v>3386</v>
      </c>
      <c r="S1138" s="24">
        <v>1</v>
      </c>
      <c r="Z1138" s="83" t="s">
        <v>62</v>
      </c>
      <c r="AA1138" s="6">
        <v>8</v>
      </c>
      <c r="AB1138" s="6">
        <v>3</v>
      </c>
      <c r="AD1138" s="5" t="s">
        <v>79</v>
      </c>
      <c r="AI1138" s="5">
        <v>22</v>
      </c>
      <c r="AJ1138" s="5">
        <v>46</v>
      </c>
      <c r="BQ1138" s="6" t="s">
        <v>213</v>
      </c>
      <c r="BR1138" s="5" t="s">
        <v>723</v>
      </c>
    </row>
    <row r="1139" spans="1:70" x14ac:dyDescent="0.25">
      <c r="A1139" s="91">
        <v>1319</v>
      </c>
      <c r="B1139" s="229" t="s">
        <v>3383</v>
      </c>
      <c r="C1139" s="259" t="s">
        <v>3384</v>
      </c>
      <c r="D1139" s="229" t="s">
        <v>3387</v>
      </c>
      <c r="E1139" s="3" t="s">
        <v>101</v>
      </c>
      <c r="F1139" s="26" t="s">
        <v>102</v>
      </c>
      <c r="G1139" s="26" t="s">
        <v>75</v>
      </c>
      <c r="H1139" s="26" t="s">
        <v>193</v>
      </c>
      <c r="J1139" s="22">
        <v>5</v>
      </c>
      <c r="L1139" s="28" t="s">
        <v>57</v>
      </c>
      <c r="M1139" s="22" t="s">
        <v>77</v>
      </c>
      <c r="N1139" s="22">
        <v>24</v>
      </c>
      <c r="O1139" s="22" t="s">
        <v>59</v>
      </c>
      <c r="P1139" s="22" t="s">
        <v>78</v>
      </c>
      <c r="R1139" s="23" t="s">
        <v>3386</v>
      </c>
      <c r="S1139" s="24">
        <v>1</v>
      </c>
      <c r="Z1139" s="83" t="s">
        <v>62</v>
      </c>
      <c r="AA1139" s="6">
        <v>8</v>
      </c>
      <c r="AB1139" s="6">
        <v>3</v>
      </c>
      <c r="AD1139" s="5" t="s">
        <v>79</v>
      </c>
      <c r="AI1139" s="5">
        <v>22</v>
      </c>
      <c r="AJ1139" s="5">
        <v>46</v>
      </c>
      <c r="BQ1139" s="6" t="s">
        <v>213</v>
      </c>
      <c r="BR1139" s="5" t="s">
        <v>723</v>
      </c>
    </row>
    <row r="1140" spans="1:70" x14ac:dyDescent="0.25">
      <c r="A1140" s="91">
        <v>1320</v>
      </c>
      <c r="B1140" s="229" t="s">
        <v>3383</v>
      </c>
      <c r="C1140" s="259" t="s">
        <v>3384</v>
      </c>
      <c r="D1140" s="229" t="s">
        <v>3388</v>
      </c>
      <c r="E1140" s="3" t="s">
        <v>101</v>
      </c>
      <c r="F1140" s="26" t="s">
        <v>102</v>
      </c>
      <c r="G1140" s="26" t="s">
        <v>75</v>
      </c>
      <c r="H1140" s="26" t="s">
        <v>1735</v>
      </c>
      <c r="J1140" s="22">
        <v>15</v>
      </c>
      <c r="L1140" s="28" t="s">
        <v>57</v>
      </c>
      <c r="M1140" s="22" t="s">
        <v>58</v>
      </c>
      <c r="N1140" s="22">
        <v>0</v>
      </c>
      <c r="O1140" s="22" t="s">
        <v>59</v>
      </c>
      <c r="P1140" s="22" t="s">
        <v>78</v>
      </c>
      <c r="R1140" s="23" t="s">
        <v>3389</v>
      </c>
      <c r="T1140" s="23" t="s">
        <v>711</v>
      </c>
      <c r="U1140" s="23" t="s">
        <v>3272</v>
      </c>
      <c r="V1140" s="25" t="s">
        <v>61</v>
      </c>
      <c r="W1140" s="65">
        <v>8</v>
      </c>
      <c r="X1140" s="106" t="s">
        <v>415</v>
      </c>
      <c r="Z1140" s="83" t="s">
        <v>62</v>
      </c>
      <c r="AA1140" s="6">
        <v>6</v>
      </c>
      <c r="AB1140" s="6">
        <v>0</v>
      </c>
      <c r="BQ1140" s="6" t="s">
        <v>213</v>
      </c>
      <c r="BR1140" s="5" t="s">
        <v>3370</v>
      </c>
    </row>
    <row r="1141" spans="1:70" x14ac:dyDescent="0.25">
      <c r="A1141" s="91">
        <v>1321</v>
      </c>
      <c r="B1141" s="229" t="s">
        <v>3383</v>
      </c>
      <c r="C1141" s="259" t="s">
        <v>3384</v>
      </c>
      <c r="D1141" s="229" t="s">
        <v>3390</v>
      </c>
      <c r="E1141" s="3" t="s">
        <v>101</v>
      </c>
      <c r="F1141" s="26" t="s">
        <v>102</v>
      </c>
      <c r="G1141" s="26" t="s">
        <v>75</v>
      </c>
      <c r="H1141" s="26" t="s">
        <v>1735</v>
      </c>
      <c r="J1141" s="22">
        <v>15</v>
      </c>
      <c r="L1141" s="28" t="s">
        <v>57</v>
      </c>
      <c r="M1141" s="22" t="s">
        <v>58</v>
      </c>
      <c r="N1141" s="22">
        <v>24</v>
      </c>
      <c r="O1141" s="22" t="s">
        <v>59</v>
      </c>
      <c r="P1141" s="22" t="s">
        <v>78</v>
      </c>
      <c r="R1141" s="23" t="s">
        <v>3389</v>
      </c>
      <c r="T1141" s="23" t="s">
        <v>711</v>
      </c>
      <c r="U1141" s="23" t="s">
        <v>3272</v>
      </c>
      <c r="V1141" s="25" t="s">
        <v>61</v>
      </c>
      <c r="W1141" s="65">
        <v>8</v>
      </c>
      <c r="X1141" s="106" t="s">
        <v>415</v>
      </c>
      <c r="Z1141" s="83" t="s">
        <v>62</v>
      </c>
      <c r="AA1141" s="6">
        <v>6</v>
      </c>
      <c r="AB1141" s="6">
        <v>0</v>
      </c>
      <c r="BQ1141" s="6" t="s">
        <v>213</v>
      </c>
      <c r="BR1141" s="5" t="s">
        <v>3370</v>
      </c>
    </row>
    <row r="1142" spans="1:70" x14ac:dyDescent="0.25">
      <c r="A1142" s="91">
        <v>1322</v>
      </c>
      <c r="B1142" s="229" t="s">
        <v>3391</v>
      </c>
      <c r="C1142" s="259" t="s">
        <v>3392</v>
      </c>
      <c r="D1142" s="229" t="s">
        <v>3393</v>
      </c>
      <c r="E1142" s="3" t="s">
        <v>101</v>
      </c>
      <c r="F1142" s="26" t="s">
        <v>102</v>
      </c>
      <c r="G1142" s="26" t="s">
        <v>55</v>
      </c>
      <c r="H1142" s="26" t="s">
        <v>3394</v>
      </c>
      <c r="I1142" s="26" t="s">
        <v>3395</v>
      </c>
      <c r="J1142" s="22">
        <v>7.5</v>
      </c>
      <c r="L1142" s="28" t="s">
        <v>57</v>
      </c>
      <c r="M1142" s="22" t="s">
        <v>58</v>
      </c>
      <c r="N1142" s="22">
        <v>0</v>
      </c>
      <c r="O1142" s="22" t="s">
        <v>59</v>
      </c>
      <c r="P1142" s="22" t="s">
        <v>78</v>
      </c>
      <c r="R1142" s="23" t="s">
        <v>3396</v>
      </c>
      <c r="T1142" s="23">
        <v>150</v>
      </c>
      <c r="Z1142" s="83" t="s">
        <v>62</v>
      </c>
      <c r="AA1142" s="6">
        <v>8</v>
      </c>
      <c r="AB1142" s="6">
        <v>0</v>
      </c>
      <c r="AD1142" s="5" t="s">
        <v>79</v>
      </c>
      <c r="AI1142" s="5">
        <v>20</v>
      </c>
      <c r="AJ1142" s="5">
        <v>26</v>
      </c>
      <c r="AL1142" s="6" t="s">
        <v>80</v>
      </c>
      <c r="AQ1142" s="6">
        <v>71</v>
      </c>
      <c r="AR1142" s="6">
        <v>95</v>
      </c>
      <c r="BQ1142" s="6" t="s">
        <v>3397</v>
      </c>
      <c r="BR1142" s="5" t="s">
        <v>723</v>
      </c>
    </row>
    <row r="1143" spans="1:70" x14ac:dyDescent="0.25">
      <c r="A1143" s="91">
        <v>1323</v>
      </c>
      <c r="B1143" s="229" t="s">
        <v>3398</v>
      </c>
      <c r="C1143" s="259" t="s">
        <v>3399</v>
      </c>
      <c r="D1143" s="229" t="s">
        <v>3400</v>
      </c>
      <c r="E1143" s="3" t="s">
        <v>101</v>
      </c>
      <c r="F1143" s="26" t="s">
        <v>102</v>
      </c>
      <c r="G1143" s="26" t="s">
        <v>55</v>
      </c>
      <c r="H1143" s="26" t="s">
        <v>193</v>
      </c>
      <c r="J1143" s="22">
        <v>15</v>
      </c>
      <c r="L1143" s="28" t="s">
        <v>57</v>
      </c>
      <c r="M1143" s="22" t="s">
        <v>58</v>
      </c>
      <c r="N1143" s="22">
        <v>0</v>
      </c>
      <c r="O1143" s="22" t="s">
        <v>59</v>
      </c>
      <c r="P1143" s="22" t="s">
        <v>78</v>
      </c>
      <c r="V1143" s="25" t="s">
        <v>61</v>
      </c>
      <c r="W1143" s="65" t="s">
        <v>1953</v>
      </c>
      <c r="Z1143" s="83" t="s">
        <v>62</v>
      </c>
      <c r="AA1143" s="6">
        <v>8</v>
      </c>
      <c r="AB1143" s="6">
        <v>1</v>
      </c>
      <c r="AD1143" s="5" t="s">
        <v>79</v>
      </c>
      <c r="AI1143" s="5">
        <v>22</v>
      </c>
      <c r="AJ1143" s="5">
        <v>40</v>
      </c>
      <c r="BQ1143" s="6" t="s">
        <v>1852</v>
      </c>
      <c r="BR1143" s="5" t="s">
        <v>3401</v>
      </c>
    </row>
    <row r="1144" spans="1:70" x14ac:dyDescent="0.25">
      <c r="A1144" s="91">
        <v>1324</v>
      </c>
      <c r="B1144" s="229" t="s">
        <v>3398</v>
      </c>
      <c r="C1144" s="259" t="s">
        <v>3399</v>
      </c>
      <c r="D1144" s="229" t="s">
        <v>3402</v>
      </c>
      <c r="E1144" s="3" t="s">
        <v>101</v>
      </c>
      <c r="F1144" s="26" t="s">
        <v>102</v>
      </c>
      <c r="G1144" s="26" t="s">
        <v>55</v>
      </c>
      <c r="H1144" s="26" t="s">
        <v>193</v>
      </c>
      <c r="J1144" s="22">
        <v>15</v>
      </c>
      <c r="L1144" s="28" t="s">
        <v>57</v>
      </c>
      <c r="M1144" s="22" t="s">
        <v>58</v>
      </c>
      <c r="N1144" s="22">
        <v>25</v>
      </c>
      <c r="O1144" s="22" t="s">
        <v>59</v>
      </c>
      <c r="P1144" s="22" t="s">
        <v>78</v>
      </c>
      <c r="V1144" s="25" t="s">
        <v>61</v>
      </c>
      <c r="W1144" s="65" t="s">
        <v>1953</v>
      </c>
      <c r="Z1144" s="83" t="s">
        <v>62</v>
      </c>
      <c r="AA1144" s="6">
        <v>8</v>
      </c>
      <c r="AB1144" s="6">
        <v>1</v>
      </c>
      <c r="AD1144" s="5" t="s">
        <v>79</v>
      </c>
      <c r="AI1144" s="5">
        <v>22</v>
      </c>
      <c r="AJ1144" s="5">
        <v>40</v>
      </c>
      <c r="BQ1144" s="6" t="s">
        <v>1852</v>
      </c>
      <c r="BR1144" s="5" t="s">
        <v>3401</v>
      </c>
    </row>
    <row r="1145" spans="1:70" x14ac:dyDescent="0.25">
      <c r="A1145" s="91">
        <v>1325</v>
      </c>
      <c r="B1145" s="229" t="s">
        <v>3403</v>
      </c>
      <c r="C1145" s="259" t="s">
        <v>3404</v>
      </c>
      <c r="D1145" s="229" t="s">
        <v>3388</v>
      </c>
      <c r="E1145" s="3" t="s">
        <v>101</v>
      </c>
      <c r="F1145" s="26" t="s">
        <v>102</v>
      </c>
      <c r="G1145" s="26" t="s">
        <v>55</v>
      </c>
      <c r="H1145" s="26" t="s">
        <v>193</v>
      </c>
      <c r="J1145" s="22">
        <v>15</v>
      </c>
      <c r="L1145" s="28" t="s">
        <v>57</v>
      </c>
      <c r="M1145" s="22" t="s">
        <v>58</v>
      </c>
      <c r="N1145" s="22">
        <v>0</v>
      </c>
      <c r="O1145" s="22" t="s">
        <v>59</v>
      </c>
      <c r="P1145" s="22" t="s">
        <v>78</v>
      </c>
      <c r="Z1145" s="83" t="s">
        <v>62</v>
      </c>
      <c r="AA1145" s="6">
        <v>6</v>
      </c>
      <c r="AD1145" s="5" t="s">
        <v>79</v>
      </c>
      <c r="AI1145" s="5">
        <v>24</v>
      </c>
      <c r="AJ1145" s="5">
        <v>38</v>
      </c>
      <c r="AL1145" s="6" t="s">
        <v>80</v>
      </c>
      <c r="AQ1145" s="6">
        <v>52</v>
      </c>
      <c r="AR1145" s="6">
        <v>79</v>
      </c>
      <c r="AT1145" s="5" t="s">
        <v>118</v>
      </c>
      <c r="AY1145" s="5">
        <v>165</v>
      </c>
      <c r="AZ1145" s="5">
        <v>185</v>
      </c>
      <c r="BQ1145" s="6" t="s">
        <v>353</v>
      </c>
      <c r="BR1145" s="5" t="s">
        <v>3405</v>
      </c>
    </row>
    <row r="1146" spans="1:70" x14ac:dyDescent="0.25">
      <c r="A1146" s="91">
        <v>1326</v>
      </c>
      <c r="B1146" s="229" t="s">
        <v>3403</v>
      </c>
      <c r="C1146" s="259" t="s">
        <v>3404</v>
      </c>
      <c r="D1146" s="229" t="s">
        <v>3406</v>
      </c>
      <c r="E1146" s="3" t="s">
        <v>101</v>
      </c>
      <c r="F1146" s="26" t="s">
        <v>102</v>
      </c>
      <c r="G1146" s="26" t="s">
        <v>55</v>
      </c>
      <c r="H1146" s="26" t="s">
        <v>193</v>
      </c>
      <c r="J1146" s="22">
        <v>15</v>
      </c>
      <c r="L1146" s="28" t="s">
        <v>57</v>
      </c>
      <c r="M1146" s="22" t="s">
        <v>58</v>
      </c>
      <c r="N1146" s="22">
        <v>2</v>
      </c>
      <c r="O1146" s="22" t="s">
        <v>59</v>
      </c>
      <c r="P1146" s="22" t="s">
        <v>78</v>
      </c>
      <c r="Z1146" s="83" t="s">
        <v>62</v>
      </c>
      <c r="AA1146" s="6">
        <v>6</v>
      </c>
      <c r="AD1146" s="5" t="s">
        <v>79</v>
      </c>
      <c r="AI1146" s="5">
        <v>24</v>
      </c>
      <c r="AJ1146" s="5">
        <v>38</v>
      </c>
      <c r="AL1146" s="6" t="s">
        <v>80</v>
      </c>
      <c r="AQ1146" s="6">
        <v>52</v>
      </c>
      <c r="AR1146" s="6">
        <v>79</v>
      </c>
      <c r="AT1146" s="5" t="s">
        <v>118</v>
      </c>
      <c r="AY1146" s="5">
        <v>165</v>
      </c>
      <c r="AZ1146" s="5">
        <v>185</v>
      </c>
      <c r="BQ1146" s="6" t="s">
        <v>353</v>
      </c>
      <c r="BR1146" s="5" t="s">
        <v>3405</v>
      </c>
    </row>
    <row r="1147" spans="1:70" x14ac:dyDescent="0.25">
      <c r="A1147" s="91">
        <v>1327</v>
      </c>
      <c r="B1147" s="229" t="s">
        <v>2092</v>
      </c>
      <c r="C1147" s="259" t="s">
        <v>3407</v>
      </c>
      <c r="D1147" s="229" t="s">
        <v>3408</v>
      </c>
      <c r="E1147" s="3" t="s">
        <v>382</v>
      </c>
      <c r="F1147" s="26" t="s">
        <v>102</v>
      </c>
      <c r="G1147" s="26" t="s">
        <v>55</v>
      </c>
      <c r="H1147" s="26" t="s">
        <v>193</v>
      </c>
      <c r="J1147" s="22">
        <v>10</v>
      </c>
      <c r="L1147" s="28" t="s">
        <v>57</v>
      </c>
      <c r="M1147" s="22" t="s">
        <v>77</v>
      </c>
      <c r="N1147" s="22">
        <v>0</v>
      </c>
      <c r="O1147" s="22" t="s">
        <v>59</v>
      </c>
      <c r="P1147" s="22" t="s">
        <v>78</v>
      </c>
      <c r="Q1147" s="23" t="s">
        <v>3409</v>
      </c>
      <c r="Z1147" s="83" t="s">
        <v>62</v>
      </c>
      <c r="AA1147" s="6">
        <v>8</v>
      </c>
      <c r="AB1147" s="6">
        <v>0</v>
      </c>
      <c r="AC1147" s="5">
        <v>26.6</v>
      </c>
      <c r="AD1147" s="5" t="s">
        <v>79</v>
      </c>
      <c r="AE1147" s="5" t="s">
        <v>334</v>
      </c>
      <c r="AF1147" s="5">
        <v>5.4</v>
      </c>
      <c r="AG1147" s="5" t="s">
        <v>79</v>
      </c>
      <c r="AH1147" s="5" t="s">
        <v>116</v>
      </c>
      <c r="AI1147" s="5">
        <v>24</v>
      </c>
      <c r="AJ1147" s="5">
        <v>38</v>
      </c>
      <c r="BQ1147" s="6" t="s">
        <v>213</v>
      </c>
      <c r="BR1147" s="5" t="s">
        <v>3348</v>
      </c>
    </row>
    <row r="1148" spans="1:70" x14ac:dyDescent="0.25">
      <c r="A1148" s="91">
        <v>1328</v>
      </c>
      <c r="B1148" s="229" t="s">
        <v>2092</v>
      </c>
      <c r="C1148" s="259" t="s">
        <v>3407</v>
      </c>
      <c r="D1148" s="229" t="s">
        <v>3410</v>
      </c>
      <c r="E1148" s="3" t="s">
        <v>382</v>
      </c>
      <c r="F1148" s="26" t="s">
        <v>102</v>
      </c>
      <c r="G1148" s="26" t="s">
        <v>55</v>
      </c>
      <c r="H1148" s="26" t="s">
        <v>193</v>
      </c>
      <c r="J1148" s="22">
        <v>10</v>
      </c>
      <c r="L1148" s="28" t="s">
        <v>57</v>
      </c>
      <c r="M1148" s="22" t="s">
        <v>77</v>
      </c>
      <c r="N1148" s="22">
        <v>168</v>
      </c>
      <c r="O1148" s="22" t="s">
        <v>59</v>
      </c>
      <c r="P1148" s="22" t="s">
        <v>78</v>
      </c>
      <c r="Q1148" s="23" t="s">
        <v>3409</v>
      </c>
      <c r="Z1148" s="83" t="s">
        <v>62</v>
      </c>
      <c r="AA1148" s="6">
        <v>8</v>
      </c>
      <c r="AB1148" s="6">
        <v>0</v>
      </c>
      <c r="AC1148" s="5">
        <v>26.6</v>
      </c>
      <c r="AD1148" s="5" t="s">
        <v>79</v>
      </c>
      <c r="AE1148" s="5" t="s">
        <v>334</v>
      </c>
      <c r="AF1148" s="5">
        <v>5.4</v>
      </c>
      <c r="AG1148" s="5" t="s">
        <v>79</v>
      </c>
      <c r="AH1148" s="5" t="s">
        <v>116</v>
      </c>
      <c r="AI1148" s="5">
        <v>24</v>
      </c>
      <c r="AJ1148" s="5">
        <v>38</v>
      </c>
      <c r="BQ1148" s="6" t="s">
        <v>213</v>
      </c>
      <c r="BR1148" s="5" t="s">
        <v>3348</v>
      </c>
    </row>
    <row r="1149" spans="1:70" x14ac:dyDescent="0.25">
      <c r="A1149" s="91">
        <v>1329</v>
      </c>
      <c r="B1149" s="229" t="s">
        <v>2092</v>
      </c>
      <c r="C1149" s="259" t="s">
        <v>3407</v>
      </c>
      <c r="D1149" s="229" t="s">
        <v>3411</v>
      </c>
      <c r="E1149" s="3" t="s">
        <v>382</v>
      </c>
      <c r="F1149" s="26" t="s">
        <v>102</v>
      </c>
      <c r="G1149" s="26" t="s">
        <v>55</v>
      </c>
      <c r="H1149" s="26" t="s">
        <v>193</v>
      </c>
      <c r="J1149" s="22">
        <v>120</v>
      </c>
      <c r="L1149" s="28" t="s">
        <v>57</v>
      </c>
      <c r="M1149" s="22" t="s">
        <v>58</v>
      </c>
      <c r="N1149" s="22">
        <v>0</v>
      </c>
      <c r="O1149" s="22" t="s">
        <v>59</v>
      </c>
      <c r="P1149" s="22" t="s">
        <v>78</v>
      </c>
      <c r="Z1149" s="83" t="s">
        <v>62</v>
      </c>
      <c r="AA1149" s="6">
        <v>8</v>
      </c>
      <c r="AB1149" s="6">
        <v>0</v>
      </c>
      <c r="AC1149" s="5">
        <v>26.6</v>
      </c>
      <c r="AD1149" s="5" t="s">
        <v>79</v>
      </c>
      <c r="AE1149" s="5" t="s">
        <v>334</v>
      </c>
      <c r="AF1149" s="5">
        <v>5.4</v>
      </c>
      <c r="AG1149" s="5" t="s">
        <v>79</v>
      </c>
      <c r="AH1149" s="5" t="s">
        <v>116</v>
      </c>
      <c r="AI1149" s="5">
        <v>24</v>
      </c>
      <c r="AJ1149" s="5">
        <v>38</v>
      </c>
      <c r="BQ1149" s="6" t="s">
        <v>213</v>
      </c>
      <c r="BR1149" s="5" t="s">
        <v>3348</v>
      </c>
    </row>
    <row r="1150" spans="1:70" x14ac:dyDescent="0.25">
      <c r="A1150" s="91">
        <v>1330</v>
      </c>
      <c r="B1150" s="229" t="s">
        <v>2092</v>
      </c>
      <c r="C1150" s="259" t="s">
        <v>3407</v>
      </c>
      <c r="D1150" s="229" t="s">
        <v>3412</v>
      </c>
      <c r="E1150" s="3" t="s">
        <v>382</v>
      </c>
      <c r="F1150" s="26" t="s">
        <v>102</v>
      </c>
      <c r="G1150" s="26" t="s">
        <v>55</v>
      </c>
      <c r="H1150" s="26" t="s">
        <v>193</v>
      </c>
      <c r="J1150" s="22">
        <v>120</v>
      </c>
      <c r="L1150" s="28" t="s">
        <v>57</v>
      </c>
      <c r="M1150" s="22" t="s">
        <v>58</v>
      </c>
      <c r="N1150" s="22">
        <v>168</v>
      </c>
      <c r="O1150" s="22" t="s">
        <v>59</v>
      </c>
      <c r="P1150" s="22" t="s">
        <v>78</v>
      </c>
      <c r="Z1150" s="83" t="s">
        <v>62</v>
      </c>
      <c r="AA1150" s="6">
        <v>8</v>
      </c>
      <c r="AB1150" s="6">
        <v>0</v>
      </c>
      <c r="AC1150" s="5">
        <v>26.6</v>
      </c>
      <c r="AD1150" s="5" t="s">
        <v>79</v>
      </c>
      <c r="AE1150" s="5" t="s">
        <v>334</v>
      </c>
      <c r="AF1150" s="5">
        <v>5.4</v>
      </c>
      <c r="AG1150" s="5" t="s">
        <v>79</v>
      </c>
      <c r="AH1150" s="5" t="s">
        <v>116</v>
      </c>
      <c r="AI1150" s="5">
        <v>24</v>
      </c>
      <c r="AJ1150" s="5">
        <v>38</v>
      </c>
      <c r="BQ1150" s="6" t="s">
        <v>213</v>
      </c>
      <c r="BR1150" s="5" t="s">
        <v>3348</v>
      </c>
    </row>
    <row r="1151" spans="1:70" x14ac:dyDescent="0.25">
      <c r="A1151" s="91">
        <v>1331</v>
      </c>
      <c r="B1151" s="229" t="s">
        <v>3413</v>
      </c>
      <c r="C1151" s="259" t="s">
        <v>3414</v>
      </c>
      <c r="D1151" s="229" t="s">
        <v>3415</v>
      </c>
      <c r="E1151" s="3" t="s">
        <v>2030</v>
      </c>
      <c r="F1151" s="26" t="s">
        <v>102</v>
      </c>
      <c r="G1151" s="26" t="s">
        <v>75</v>
      </c>
      <c r="H1151" s="26" t="s">
        <v>295</v>
      </c>
      <c r="J1151" s="22">
        <v>1</v>
      </c>
      <c r="L1151" s="28" t="s">
        <v>57</v>
      </c>
      <c r="M1151" s="22" t="s">
        <v>58</v>
      </c>
      <c r="N1151" s="22">
        <v>0</v>
      </c>
      <c r="O1151" s="22" t="s">
        <v>59</v>
      </c>
      <c r="P1151" s="22" t="s">
        <v>78</v>
      </c>
      <c r="T1151" s="23" t="s">
        <v>711</v>
      </c>
      <c r="V1151" s="25" t="s">
        <v>61</v>
      </c>
      <c r="W1151" s="65" t="s">
        <v>1953</v>
      </c>
      <c r="X1151" s="106">
        <v>3</v>
      </c>
      <c r="Z1151" s="83" t="s">
        <v>62</v>
      </c>
      <c r="AA1151" s="6">
        <v>9</v>
      </c>
      <c r="AD1151" s="5" t="s">
        <v>79</v>
      </c>
      <c r="AI1151" s="5">
        <v>24</v>
      </c>
      <c r="AJ1151" s="5">
        <v>48</v>
      </c>
      <c r="BQ1151" s="6" t="s">
        <v>213</v>
      </c>
      <c r="BR1151" s="5" t="s">
        <v>723</v>
      </c>
    </row>
    <row r="1152" spans="1:70" x14ac:dyDescent="0.25">
      <c r="A1152" s="91">
        <v>1332</v>
      </c>
      <c r="B1152" s="229" t="s">
        <v>3413</v>
      </c>
      <c r="C1152" s="259" t="s">
        <v>3414</v>
      </c>
      <c r="D1152" s="229" t="s">
        <v>3561</v>
      </c>
      <c r="E1152" s="3" t="s">
        <v>2030</v>
      </c>
      <c r="F1152" s="26" t="s">
        <v>102</v>
      </c>
      <c r="G1152" s="26" t="s">
        <v>75</v>
      </c>
      <c r="H1152" s="26" t="s">
        <v>295</v>
      </c>
      <c r="J1152" s="22">
        <v>1</v>
      </c>
      <c r="L1152" s="28" t="s">
        <v>57</v>
      </c>
      <c r="M1152" s="22" t="s">
        <v>58</v>
      </c>
      <c r="N1152" s="22">
        <v>12</v>
      </c>
      <c r="O1152" s="22" t="s">
        <v>59</v>
      </c>
      <c r="P1152" s="22" t="s">
        <v>78</v>
      </c>
      <c r="T1152" s="23" t="s">
        <v>711</v>
      </c>
      <c r="V1152" s="25" t="s">
        <v>61</v>
      </c>
      <c r="W1152" s="65" t="s">
        <v>1953</v>
      </c>
      <c r="X1152" s="106">
        <v>3</v>
      </c>
      <c r="Z1152" s="83" t="s">
        <v>62</v>
      </c>
      <c r="AA1152" s="6">
        <v>9</v>
      </c>
      <c r="AD1152" s="5" t="s">
        <v>79</v>
      </c>
      <c r="AI1152" s="5">
        <v>24</v>
      </c>
      <c r="AJ1152" s="5">
        <v>48</v>
      </c>
      <c r="BQ1152" s="6" t="s">
        <v>213</v>
      </c>
      <c r="BR1152" s="5" t="s">
        <v>723</v>
      </c>
    </row>
    <row r="1153" spans="1:70" x14ac:dyDescent="0.25">
      <c r="A1153" s="91">
        <v>1333</v>
      </c>
      <c r="B1153" s="229" t="s">
        <v>3413</v>
      </c>
      <c r="C1153" s="259" t="s">
        <v>3414</v>
      </c>
      <c r="D1153" s="229" t="s">
        <v>3416</v>
      </c>
      <c r="E1153" s="3" t="s">
        <v>1951</v>
      </c>
      <c r="F1153" s="26" t="s">
        <v>102</v>
      </c>
      <c r="G1153" s="26" t="s">
        <v>75</v>
      </c>
      <c r="H1153" s="26" t="s">
        <v>3346</v>
      </c>
      <c r="J1153" s="22">
        <v>0.5</v>
      </c>
      <c r="L1153" s="28" t="s">
        <v>57</v>
      </c>
      <c r="M1153" s="22" t="s">
        <v>58</v>
      </c>
      <c r="N1153" s="22">
        <v>0</v>
      </c>
      <c r="O1153" s="22" t="s">
        <v>59</v>
      </c>
      <c r="P1153" s="22" t="s">
        <v>78</v>
      </c>
      <c r="T1153" s="23" t="s">
        <v>711</v>
      </c>
      <c r="V1153" s="25" t="s">
        <v>61</v>
      </c>
      <c r="X1153" s="106">
        <v>3</v>
      </c>
      <c r="Z1153" s="83" t="s">
        <v>62</v>
      </c>
      <c r="AA1153" s="6">
        <v>9</v>
      </c>
      <c r="AD1153" s="5" t="s">
        <v>79</v>
      </c>
      <c r="AI1153" s="5">
        <v>24</v>
      </c>
      <c r="AJ1153" s="5">
        <v>48</v>
      </c>
      <c r="BQ1153" s="6" t="s">
        <v>213</v>
      </c>
      <c r="BR1153" s="5" t="s">
        <v>723</v>
      </c>
    </row>
    <row r="1154" spans="1:70" x14ac:dyDescent="0.25">
      <c r="A1154" s="91">
        <v>1334</v>
      </c>
      <c r="B1154" s="229" t="s">
        <v>3413</v>
      </c>
      <c r="C1154" s="259" t="s">
        <v>3414</v>
      </c>
      <c r="D1154" s="229" t="s">
        <v>3417</v>
      </c>
      <c r="E1154" s="3" t="s">
        <v>1951</v>
      </c>
      <c r="F1154" s="26" t="s">
        <v>102</v>
      </c>
      <c r="G1154" s="26" t="s">
        <v>75</v>
      </c>
      <c r="H1154" s="26" t="s">
        <v>3346</v>
      </c>
      <c r="J1154" s="22">
        <v>0.5</v>
      </c>
      <c r="L1154" s="28" t="s">
        <v>57</v>
      </c>
      <c r="M1154" s="22" t="s">
        <v>58</v>
      </c>
      <c r="N1154" s="22">
        <v>0</v>
      </c>
      <c r="O1154" s="22" t="s">
        <v>59</v>
      </c>
      <c r="P1154" s="22" t="s">
        <v>78</v>
      </c>
      <c r="T1154" s="23" t="s">
        <v>711</v>
      </c>
      <c r="V1154" s="25" t="s">
        <v>61</v>
      </c>
      <c r="X1154" s="106">
        <v>3</v>
      </c>
      <c r="Z1154" s="83" t="s">
        <v>62</v>
      </c>
      <c r="AA1154" s="6">
        <v>9</v>
      </c>
      <c r="AD1154" s="5" t="s">
        <v>79</v>
      </c>
      <c r="AI1154" s="5">
        <v>24</v>
      </c>
      <c r="AJ1154" s="5">
        <v>48</v>
      </c>
      <c r="BQ1154" s="6" t="s">
        <v>213</v>
      </c>
      <c r="BR1154" s="5" t="s">
        <v>723</v>
      </c>
    </row>
    <row r="1155" spans="1:70" x14ac:dyDescent="0.25">
      <c r="A1155" s="91">
        <v>1335</v>
      </c>
      <c r="B1155" s="229" t="s">
        <v>1954</v>
      </c>
      <c r="C1155" s="259" t="s">
        <v>3418</v>
      </c>
      <c r="D1155" s="229" t="s">
        <v>3416</v>
      </c>
      <c r="E1155" s="3" t="s">
        <v>1951</v>
      </c>
      <c r="F1155" s="26" t="s">
        <v>102</v>
      </c>
      <c r="G1155" s="26" t="s">
        <v>55</v>
      </c>
      <c r="H1155" s="26" t="s">
        <v>3419</v>
      </c>
      <c r="J1155" s="22">
        <v>0.5</v>
      </c>
      <c r="L1155" s="28" t="s">
        <v>57</v>
      </c>
      <c r="M1155" s="22" t="s">
        <v>58</v>
      </c>
      <c r="N1155" s="22">
        <v>0</v>
      </c>
      <c r="O1155" s="22" t="s">
        <v>59</v>
      </c>
      <c r="P1155" s="22" t="s">
        <v>78</v>
      </c>
      <c r="R1155" s="23" t="s">
        <v>3420</v>
      </c>
      <c r="T1155" s="23" t="s">
        <v>711</v>
      </c>
      <c r="U1155" s="23" t="s">
        <v>3272</v>
      </c>
      <c r="V1155" s="25" t="s">
        <v>61</v>
      </c>
      <c r="W1155" s="65" t="s">
        <v>1953</v>
      </c>
      <c r="X1155" s="106">
        <v>3</v>
      </c>
      <c r="Y1155" s="25" t="s">
        <v>3421</v>
      </c>
      <c r="Z1155" s="83" t="s">
        <v>62</v>
      </c>
      <c r="AA1155" s="6">
        <v>19</v>
      </c>
      <c r="AD1155" s="5" t="s">
        <v>79</v>
      </c>
      <c r="AI1155" s="5">
        <v>20</v>
      </c>
      <c r="AJ1155" s="5">
        <v>45</v>
      </c>
      <c r="BQ1155" s="6" t="s">
        <v>213</v>
      </c>
      <c r="BR1155" s="5" t="s">
        <v>723</v>
      </c>
    </row>
    <row r="1156" spans="1:70" x14ac:dyDescent="0.25">
      <c r="A1156" s="91">
        <v>1336</v>
      </c>
      <c r="B1156" s="229" t="s">
        <v>1954</v>
      </c>
      <c r="C1156" s="259" t="s">
        <v>3418</v>
      </c>
      <c r="D1156" s="229" t="s">
        <v>3417</v>
      </c>
      <c r="E1156" s="3" t="s">
        <v>1951</v>
      </c>
      <c r="F1156" s="26" t="s">
        <v>102</v>
      </c>
      <c r="G1156" s="26" t="s">
        <v>55</v>
      </c>
      <c r="H1156" s="26" t="s">
        <v>3419</v>
      </c>
      <c r="J1156" s="22">
        <v>0.5</v>
      </c>
      <c r="L1156" s="28" t="s">
        <v>57</v>
      </c>
      <c r="M1156" s="22" t="s">
        <v>58</v>
      </c>
      <c r="N1156" s="22">
        <v>24</v>
      </c>
      <c r="O1156" s="22" t="s">
        <v>59</v>
      </c>
      <c r="P1156" s="22" t="s">
        <v>78</v>
      </c>
      <c r="R1156" s="23" t="s">
        <v>3420</v>
      </c>
      <c r="T1156" s="23" t="s">
        <v>711</v>
      </c>
      <c r="U1156" s="23" t="s">
        <v>3272</v>
      </c>
      <c r="V1156" s="25" t="s">
        <v>61</v>
      </c>
      <c r="W1156" s="65" t="s">
        <v>1953</v>
      </c>
      <c r="X1156" s="106">
        <v>3</v>
      </c>
      <c r="Y1156" s="25" t="s">
        <v>3421</v>
      </c>
      <c r="Z1156" s="83" t="s">
        <v>62</v>
      </c>
      <c r="AA1156" s="6">
        <v>19</v>
      </c>
      <c r="AD1156" s="5" t="s">
        <v>79</v>
      </c>
      <c r="AI1156" s="5">
        <v>20</v>
      </c>
      <c r="AJ1156" s="5">
        <v>45</v>
      </c>
      <c r="BQ1156" s="6" t="s">
        <v>213</v>
      </c>
      <c r="BR1156" s="5" t="s">
        <v>723</v>
      </c>
    </row>
    <row r="1157" spans="1:70" x14ac:dyDescent="0.25">
      <c r="A1157" s="91">
        <v>1337</v>
      </c>
      <c r="B1157" s="229" t="s">
        <v>3422</v>
      </c>
      <c r="C1157" s="259" t="s">
        <v>3423</v>
      </c>
      <c r="D1157" s="229" t="s">
        <v>3424</v>
      </c>
      <c r="E1157" s="3" t="s">
        <v>1951</v>
      </c>
      <c r="F1157" s="26" t="s">
        <v>54</v>
      </c>
      <c r="G1157" s="26" t="s">
        <v>55</v>
      </c>
      <c r="H1157" s="26" t="s">
        <v>3425</v>
      </c>
      <c r="J1157" s="22">
        <v>0.5</v>
      </c>
      <c r="L1157" s="28" t="s">
        <v>57</v>
      </c>
      <c r="M1157" s="22" t="s">
        <v>3426</v>
      </c>
      <c r="N1157" s="22">
        <v>0</v>
      </c>
      <c r="O1157" s="22" t="s">
        <v>59</v>
      </c>
      <c r="P1157" s="22" t="s">
        <v>78</v>
      </c>
      <c r="R1157" s="23" t="s">
        <v>3427</v>
      </c>
      <c r="S1157" s="24">
        <v>12</v>
      </c>
      <c r="U1157" s="23" t="s">
        <v>3428</v>
      </c>
      <c r="V1157" s="25" t="s">
        <v>61</v>
      </c>
      <c r="W1157" s="65">
        <v>12</v>
      </c>
      <c r="X1157" s="106">
        <v>4</v>
      </c>
      <c r="Z1157" s="83" t="s">
        <v>62</v>
      </c>
      <c r="AA1157" s="6">
        <v>4</v>
      </c>
      <c r="AB1157" s="6">
        <v>0</v>
      </c>
      <c r="AD1157" s="5" t="s">
        <v>79</v>
      </c>
      <c r="AI1157" s="5">
        <v>20</v>
      </c>
      <c r="AJ1157" s="5">
        <v>31</v>
      </c>
      <c r="AL1157" s="6" t="s">
        <v>80</v>
      </c>
      <c r="AQ1157" s="6">
        <v>65.5</v>
      </c>
      <c r="AR1157" s="6">
        <v>81.5</v>
      </c>
      <c r="BQ1157" s="6" t="s">
        <v>213</v>
      </c>
      <c r="BR1157" s="5" t="s">
        <v>3429</v>
      </c>
    </row>
    <row r="1158" spans="1:70" x14ac:dyDescent="0.25">
      <c r="A1158" s="91">
        <v>1338</v>
      </c>
      <c r="B1158" s="229" t="s">
        <v>3422</v>
      </c>
      <c r="C1158" s="259" t="s">
        <v>3423</v>
      </c>
      <c r="D1158" s="229" t="s">
        <v>3430</v>
      </c>
      <c r="E1158" s="3" t="s">
        <v>1951</v>
      </c>
      <c r="F1158" s="26" t="s">
        <v>54</v>
      </c>
      <c r="G1158" s="26" t="s">
        <v>55</v>
      </c>
      <c r="H1158" s="26" t="s">
        <v>3431</v>
      </c>
      <c r="J1158" s="22">
        <v>0.5</v>
      </c>
      <c r="L1158" s="28" t="s">
        <v>57</v>
      </c>
      <c r="M1158" s="22" t="s">
        <v>3426</v>
      </c>
      <c r="N1158" s="22">
        <v>13</v>
      </c>
      <c r="O1158" s="22" t="s">
        <v>59</v>
      </c>
      <c r="P1158" s="22" t="s">
        <v>78</v>
      </c>
      <c r="R1158" s="23" t="s">
        <v>3427</v>
      </c>
      <c r="S1158" s="24">
        <v>12</v>
      </c>
      <c r="U1158" s="23" t="s">
        <v>3428</v>
      </c>
      <c r="V1158" s="25" t="s">
        <v>61</v>
      </c>
      <c r="W1158" s="65">
        <v>12</v>
      </c>
      <c r="X1158" s="106">
        <v>4</v>
      </c>
      <c r="Z1158" s="83" t="s">
        <v>62</v>
      </c>
      <c r="AA1158" s="6">
        <v>4</v>
      </c>
      <c r="AB1158" s="6">
        <v>0</v>
      </c>
      <c r="AD1158" s="5" t="s">
        <v>79</v>
      </c>
      <c r="AI1158" s="5">
        <v>20</v>
      </c>
      <c r="AJ1158" s="5">
        <v>31</v>
      </c>
      <c r="AL1158" s="6" t="s">
        <v>80</v>
      </c>
      <c r="AQ1158" s="6">
        <v>65.5</v>
      </c>
      <c r="AR1158" s="6">
        <v>81.5</v>
      </c>
      <c r="BQ1158" s="6" t="s">
        <v>213</v>
      </c>
      <c r="BR1158" s="5" t="s">
        <v>3429</v>
      </c>
    </row>
    <row r="1159" spans="1:70" x14ac:dyDescent="0.25">
      <c r="A1159" s="91">
        <v>1339</v>
      </c>
      <c r="B1159" s="229" t="s">
        <v>3432</v>
      </c>
      <c r="C1159" s="259" t="s">
        <v>3433</v>
      </c>
      <c r="D1159" s="229" t="s">
        <v>3415</v>
      </c>
      <c r="E1159" s="3" t="s">
        <v>2030</v>
      </c>
      <c r="F1159" s="26" t="s">
        <v>102</v>
      </c>
      <c r="G1159" s="26" t="s">
        <v>55</v>
      </c>
      <c r="H1159" s="26" t="s">
        <v>193</v>
      </c>
      <c r="J1159" s="22">
        <v>0.5</v>
      </c>
      <c r="L1159" s="28" t="s">
        <v>57</v>
      </c>
      <c r="M1159" s="22" t="s">
        <v>58</v>
      </c>
      <c r="N1159" s="22" t="s">
        <v>3434</v>
      </c>
      <c r="O1159" s="22" t="s">
        <v>59</v>
      </c>
      <c r="P1159" s="22" t="s">
        <v>3435</v>
      </c>
      <c r="Z1159" s="83" t="s">
        <v>62</v>
      </c>
      <c r="AA1159" s="6">
        <v>8</v>
      </c>
      <c r="AB1159" s="6">
        <v>4</v>
      </c>
      <c r="AC1159" s="5">
        <v>22.5</v>
      </c>
      <c r="AD1159" s="5" t="s">
        <v>79</v>
      </c>
      <c r="AE1159" s="5" t="s">
        <v>334</v>
      </c>
      <c r="AF1159" s="5">
        <v>0.5</v>
      </c>
      <c r="AG1159" s="5" t="s">
        <v>79</v>
      </c>
      <c r="AH1159" s="5" t="s">
        <v>116</v>
      </c>
      <c r="AI1159" s="5">
        <v>21</v>
      </c>
      <c r="AJ1159" s="5">
        <v>26</v>
      </c>
      <c r="BA1159" s="6">
        <v>21.1</v>
      </c>
      <c r="BB1159" s="6" t="s">
        <v>203</v>
      </c>
      <c r="BC1159" s="6" t="s">
        <v>334</v>
      </c>
      <c r="BD1159" s="6">
        <v>2.5</v>
      </c>
      <c r="BE1159" s="6" t="s">
        <v>203</v>
      </c>
      <c r="BF1159" s="6" t="s">
        <v>116</v>
      </c>
      <c r="BG1159" s="6">
        <v>17.600000000000001</v>
      </c>
      <c r="BH1159" s="6">
        <v>25.4</v>
      </c>
      <c r="BQ1159" s="6" t="s">
        <v>2210</v>
      </c>
      <c r="BR1159" s="5" t="s">
        <v>1327</v>
      </c>
    </row>
    <row r="1160" spans="1:70" x14ac:dyDescent="0.25">
      <c r="A1160" s="91">
        <v>1340</v>
      </c>
      <c r="B1160" s="229" t="s">
        <v>3432</v>
      </c>
      <c r="C1160" s="259" t="s">
        <v>3433</v>
      </c>
      <c r="D1160" s="229" t="s">
        <v>3561</v>
      </c>
      <c r="E1160" s="3" t="s">
        <v>2030</v>
      </c>
      <c r="F1160" s="26" t="s">
        <v>102</v>
      </c>
      <c r="G1160" s="26" t="s">
        <v>55</v>
      </c>
      <c r="H1160" s="26" t="s">
        <v>193</v>
      </c>
      <c r="J1160" s="22">
        <v>0.5</v>
      </c>
      <c r="L1160" s="28" t="s">
        <v>57</v>
      </c>
      <c r="M1160" s="22" t="s">
        <v>58</v>
      </c>
      <c r="N1160" s="22" t="s">
        <v>3436</v>
      </c>
      <c r="O1160" s="22" t="s">
        <v>59</v>
      </c>
      <c r="P1160" s="22" t="s">
        <v>3437</v>
      </c>
      <c r="Z1160" s="83" t="s">
        <v>62</v>
      </c>
      <c r="AA1160" s="6">
        <v>8</v>
      </c>
      <c r="AB1160" s="6">
        <v>4</v>
      </c>
      <c r="AC1160" s="5">
        <v>22.5</v>
      </c>
      <c r="AD1160" s="5" t="s">
        <v>79</v>
      </c>
      <c r="AE1160" s="5" t="s">
        <v>334</v>
      </c>
      <c r="AF1160" s="5">
        <v>0.5</v>
      </c>
      <c r="AG1160" s="5" t="s">
        <v>79</v>
      </c>
      <c r="AH1160" s="5" t="s">
        <v>116</v>
      </c>
      <c r="AI1160" s="5">
        <v>21</v>
      </c>
      <c r="AJ1160" s="5">
        <v>26</v>
      </c>
      <c r="BA1160" s="6">
        <v>21.1</v>
      </c>
      <c r="BB1160" s="6" t="s">
        <v>203</v>
      </c>
      <c r="BC1160" s="6" t="s">
        <v>334</v>
      </c>
      <c r="BD1160" s="6">
        <v>2.5</v>
      </c>
      <c r="BE1160" s="6" t="s">
        <v>203</v>
      </c>
      <c r="BF1160" s="6" t="s">
        <v>116</v>
      </c>
      <c r="BG1160" s="6">
        <v>17.600000000000001</v>
      </c>
      <c r="BH1160" s="6">
        <v>25.4</v>
      </c>
      <c r="BQ1160" s="6" t="s">
        <v>2210</v>
      </c>
      <c r="BR1160" s="5" t="s">
        <v>1327</v>
      </c>
    </row>
    <row r="1161" spans="1:70" x14ac:dyDescent="0.25">
      <c r="A1161" s="91">
        <v>1341</v>
      </c>
      <c r="B1161" s="229" t="s">
        <v>3432</v>
      </c>
      <c r="C1161" s="259" t="s">
        <v>3433</v>
      </c>
      <c r="D1161" s="229" t="s">
        <v>3416</v>
      </c>
      <c r="E1161" s="3" t="s">
        <v>1951</v>
      </c>
      <c r="F1161" s="26" t="s">
        <v>102</v>
      </c>
      <c r="G1161" s="26" t="s">
        <v>55</v>
      </c>
      <c r="H1161" s="26" t="s">
        <v>1735</v>
      </c>
      <c r="J1161" s="22">
        <v>0.5</v>
      </c>
      <c r="L1161" s="28" t="s">
        <v>57</v>
      </c>
      <c r="M1161" s="22" t="s">
        <v>58</v>
      </c>
      <c r="N1161" s="22" t="s">
        <v>2607</v>
      </c>
      <c r="O1161" s="22" t="s">
        <v>59</v>
      </c>
      <c r="P1161" s="22" t="s">
        <v>3438</v>
      </c>
      <c r="Z1161" s="83" t="s">
        <v>62</v>
      </c>
      <c r="AA1161" s="6">
        <v>8</v>
      </c>
      <c r="AB1161" s="6">
        <v>2</v>
      </c>
      <c r="AC1161" s="5">
        <v>23</v>
      </c>
      <c r="AD1161" s="5" t="s">
        <v>79</v>
      </c>
      <c r="AE1161" s="5" t="s">
        <v>334</v>
      </c>
      <c r="AF1161" s="5">
        <v>0.6</v>
      </c>
      <c r="AG1161" s="5" t="s">
        <v>79</v>
      </c>
      <c r="AH1161" s="5" t="s">
        <v>116</v>
      </c>
      <c r="AI1161" s="5">
        <v>22</v>
      </c>
      <c r="AJ1161" s="5">
        <v>25</v>
      </c>
      <c r="BA1161" s="6">
        <v>22</v>
      </c>
      <c r="BB1161" s="6" t="s">
        <v>203</v>
      </c>
      <c r="BC1161" s="6" t="s">
        <v>334</v>
      </c>
      <c r="BD1161" s="6">
        <v>1.8</v>
      </c>
      <c r="BE1161" s="6" t="s">
        <v>203</v>
      </c>
      <c r="BF1161" s="6" t="s">
        <v>116</v>
      </c>
      <c r="BG1161" s="6">
        <v>19.5</v>
      </c>
      <c r="BH1161" s="6">
        <v>24.5</v>
      </c>
      <c r="BQ1161" s="6" t="s">
        <v>2210</v>
      </c>
      <c r="BR1161" s="5" t="s">
        <v>3439</v>
      </c>
    </row>
    <row r="1162" spans="1:70" x14ac:dyDescent="0.25">
      <c r="A1162" s="91">
        <v>1342</v>
      </c>
      <c r="B1162" s="229" t="s">
        <v>3432</v>
      </c>
      <c r="C1162" s="259" t="s">
        <v>3433</v>
      </c>
      <c r="D1162" s="229" t="s">
        <v>3417</v>
      </c>
      <c r="E1162" s="3" t="s">
        <v>1951</v>
      </c>
      <c r="F1162" s="26" t="s">
        <v>102</v>
      </c>
      <c r="G1162" s="26" t="s">
        <v>55</v>
      </c>
      <c r="H1162" s="26" t="s">
        <v>1735</v>
      </c>
      <c r="J1162" s="22">
        <v>0.5</v>
      </c>
      <c r="L1162" s="28" t="s">
        <v>57</v>
      </c>
      <c r="M1162" s="22" t="s">
        <v>58</v>
      </c>
      <c r="N1162" s="22" t="s">
        <v>3440</v>
      </c>
      <c r="O1162" s="22" t="s">
        <v>59</v>
      </c>
      <c r="P1162" s="22" t="s">
        <v>3441</v>
      </c>
      <c r="Z1162" s="83" t="s">
        <v>62</v>
      </c>
      <c r="AA1162" s="6">
        <v>8</v>
      </c>
      <c r="AB1162" s="6">
        <v>2</v>
      </c>
      <c r="AC1162" s="5">
        <v>23</v>
      </c>
      <c r="AD1162" s="5" t="s">
        <v>79</v>
      </c>
      <c r="AE1162" s="5" t="s">
        <v>334</v>
      </c>
      <c r="AF1162" s="5">
        <v>0.6</v>
      </c>
      <c r="AG1162" s="5" t="s">
        <v>79</v>
      </c>
      <c r="AH1162" s="5" t="s">
        <v>116</v>
      </c>
      <c r="AI1162" s="5">
        <v>22</v>
      </c>
      <c r="AJ1162" s="5">
        <v>25</v>
      </c>
      <c r="BA1162" s="6">
        <v>22</v>
      </c>
      <c r="BB1162" s="6" t="s">
        <v>203</v>
      </c>
      <c r="BC1162" s="6" t="s">
        <v>334</v>
      </c>
      <c r="BD1162" s="6">
        <v>1.8</v>
      </c>
      <c r="BE1162" s="6" t="s">
        <v>203</v>
      </c>
      <c r="BF1162" s="6" t="s">
        <v>116</v>
      </c>
      <c r="BG1162" s="6">
        <v>19.5</v>
      </c>
      <c r="BH1162" s="6">
        <v>24.5</v>
      </c>
      <c r="BQ1162" s="6" t="s">
        <v>2210</v>
      </c>
      <c r="BR1162" s="5" t="s">
        <v>3439</v>
      </c>
    </row>
    <row r="1163" spans="1:70" x14ac:dyDescent="0.25">
      <c r="A1163" s="91">
        <v>1343</v>
      </c>
      <c r="B1163" s="229" t="s">
        <v>3442</v>
      </c>
      <c r="C1163" s="259" t="s">
        <v>3443</v>
      </c>
      <c r="D1163" s="229" t="s">
        <v>3444</v>
      </c>
      <c r="E1163" s="3" t="s">
        <v>338</v>
      </c>
      <c r="F1163" s="26" t="s">
        <v>54</v>
      </c>
      <c r="G1163" s="26" t="s">
        <v>55</v>
      </c>
      <c r="H1163" s="26" t="s">
        <v>651</v>
      </c>
      <c r="J1163" s="22">
        <v>125</v>
      </c>
      <c r="L1163" s="28" t="s">
        <v>211</v>
      </c>
      <c r="M1163" s="22" t="s">
        <v>77</v>
      </c>
      <c r="N1163" s="22">
        <v>0</v>
      </c>
      <c r="O1163" s="22" t="s">
        <v>59</v>
      </c>
      <c r="P1163" s="22" t="s">
        <v>3445</v>
      </c>
      <c r="S1163" s="24">
        <v>1</v>
      </c>
      <c r="U1163" s="23" t="s">
        <v>3446</v>
      </c>
      <c r="Z1163" s="83" t="s">
        <v>62</v>
      </c>
      <c r="AA1163" s="6">
        <v>5</v>
      </c>
      <c r="AB1163" s="6">
        <v>0</v>
      </c>
      <c r="AC1163" s="5">
        <v>39</v>
      </c>
      <c r="AD1163" s="5" t="s">
        <v>79</v>
      </c>
      <c r="AE1163" s="5" t="s">
        <v>334</v>
      </c>
      <c r="AI1163" s="5">
        <v>22</v>
      </c>
      <c r="AJ1163" s="5">
        <v>50</v>
      </c>
      <c r="AK1163" s="6">
        <v>68.400000000000006</v>
      </c>
      <c r="AL1163" s="6" t="s">
        <v>80</v>
      </c>
      <c r="AM1163" s="6" t="s">
        <v>334</v>
      </c>
      <c r="AN1163" s="6">
        <v>10.5</v>
      </c>
      <c r="AO1163" s="6" t="s">
        <v>80</v>
      </c>
      <c r="AP1163" s="6" t="s">
        <v>116</v>
      </c>
      <c r="BQ1163" s="6" t="s">
        <v>183</v>
      </c>
    </row>
    <row r="1164" spans="1:70" x14ac:dyDescent="0.25">
      <c r="A1164" s="91">
        <v>1344</v>
      </c>
      <c r="B1164" s="229" t="s">
        <v>3442</v>
      </c>
      <c r="C1164" s="259" t="s">
        <v>3443</v>
      </c>
      <c r="D1164" s="229" t="s">
        <v>3447</v>
      </c>
      <c r="E1164" s="3" t="s">
        <v>338</v>
      </c>
      <c r="F1164" s="26" t="s">
        <v>54</v>
      </c>
      <c r="G1164" s="26" t="s">
        <v>55</v>
      </c>
      <c r="H1164" s="26" t="s">
        <v>651</v>
      </c>
      <c r="J1164" s="22">
        <v>125</v>
      </c>
      <c r="L1164" s="28" t="s">
        <v>211</v>
      </c>
      <c r="M1164" s="22" t="s">
        <v>77</v>
      </c>
      <c r="N1164" s="22">
        <v>48</v>
      </c>
      <c r="O1164" s="22" t="s">
        <v>59</v>
      </c>
      <c r="P1164" s="22" t="s">
        <v>3448</v>
      </c>
      <c r="S1164" s="24">
        <v>1</v>
      </c>
      <c r="Z1164" s="83" t="s">
        <v>62</v>
      </c>
      <c r="AA1164" s="6">
        <v>6</v>
      </c>
      <c r="AB1164" s="6">
        <v>0</v>
      </c>
      <c r="AC1164" s="5">
        <v>45</v>
      </c>
      <c r="AD1164" s="5" t="s">
        <v>79</v>
      </c>
      <c r="AE1164" s="5" t="s">
        <v>334</v>
      </c>
      <c r="AI1164" s="5">
        <v>22</v>
      </c>
      <c r="AJ1164" s="5">
        <v>59</v>
      </c>
      <c r="AK1164" s="6">
        <v>72.599999999999994</v>
      </c>
      <c r="AL1164" s="6" t="s">
        <v>80</v>
      </c>
      <c r="AM1164" s="6" t="s">
        <v>334</v>
      </c>
      <c r="AN1164" s="6">
        <v>7.6</v>
      </c>
      <c r="AO1164" s="6" t="s">
        <v>80</v>
      </c>
      <c r="AP1164" s="6" t="s">
        <v>116</v>
      </c>
      <c r="BQ1164" s="6" t="s">
        <v>183</v>
      </c>
    </row>
    <row r="1165" spans="1:70" x14ac:dyDescent="0.25">
      <c r="A1165" s="91">
        <v>1345</v>
      </c>
      <c r="B1165" s="229" t="s">
        <v>3449</v>
      </c>
      <c r="C1165" s="259" t="s">
        <v>3450</v>
      </c>
      <c r="D1165" s="229" t="s">
        <v>3451</v>
      </c>
      <c r="E1165" s="3" t="s">
        <v>101</v>
      </c>
      <c r="F1165" s="26" t="s">
        <v>102</v>
      </c>
      <c r="G1165" s="26" t="s">
        <v>55</v>
      </c>
      <c r="H1165" s="26" t="s">
        <v>193</v>
      </c>
      <c r="J1165" s="22">
        <v>15</v>
      </c>
      <c r="L1165" s="28" t="s">
        <v>57</v>
      </c>
      <c r="M1165" s="22" t="s">
        <v>58</v>
      </c>
      <c r="N1165" s="22">
        <v>0</v>
      </c>
      <c r="O1165" s="22" t="s">
        <v>59</v>
      </c>
      <c r="P1165" s="22" t="s">
        <v>78</v>
      </c>
      <c r="T1165" s="23">
        <v>30</v>
      </c>
      <c r="Z1165" s="83" t="s">
        <v>62</v>
      </c>
      <c r="AA1165" s="6">
        <v>5</v>
      </c>
      <c r="AB1165" s="6">
        <v>0</v>
      </c>
      <c r="AC1165" s="5">
        <v>34.6</v>
      </c>
      <c r="AD1165" s="5" t="s">
        <v>79</v>
      </c>
      <c r="AE1165" s="5" t="s">
        <v>334</v>
      </c>
      <c r="AI1165" s="5">
        <v>29</v>
      </c>
      <c r="AJ1165" s="5">
        <v>54</v>
      </c>
      <c r="AK1165" s="6">
        <v>72.599999999999994</v>
      </c>
      <c r="AL1165" s="6" t="s">
        <v>80</v>
      </c>
      <c r="AM1165" s="6" t="s">
        <v>334</v>
      </c>
      <c r="AQ1165" s="6">
        <v>63</v>
      </c>
      <c r="AR1165" s="6">
        <v>80</v>
      </c>
      <c r="BQ1165" s="6" t="s">
        <v>3452</v>
      </c>
    </row>
    <row r="1166" spans="1:70" x14ac:dyDescent="0.25">
      <c r="A1166" s="91">
        <v>1346</v>
      </c>
      <c r="B1166" s="229" t="s">
        <v>3449</v>
      </c>
      <c r="C1166" s="259" t="s">
        <v>3450</v>
      </c>
      <c r="D1166" s="229" t="s">
        <v>3453</v>
      </c>
      <c r="E1166" s="3" t="s">
        <v>101</v>
      </c>
      <c r="F1166" s="26" t="s">
        <v>102</v>
      </c>
      <c r="G1166" s="26" t="s">
        <v>55</v>
      </c>
      <c r="H1166" s="26" t="s">
        <v>193</v>
      </c>
      <c r="J1166" s="22">
        <v>15</v>
      </c>
      <c r="L1166" s="28" t="s">
        <v>57</v>
      </c>
      <c r="M1166" s="22" t="s">
        <v>58</v>
      </c>
      <c r="N1166" s="22">
        <v>26.5</v>
      </c>
      <c r="O1166" s="22" t="s">
        <v>59</v>
      </c>
      <c r="P1166" s="22" t="s">
        <v>78</v>
      </c>
      <c r="Z1166" s="83" t="s">
        <v>62</v>
      </c>
      <c r="AA1166" s="6">
        <v>5</v>
      </c>
      <c r="AB1166" s="6">
        <v>0</v>
      </c>
      <c r="AC1166" s="5">
        <v>34.6</v>
      </c>
      <c r="AD1166" s="5" t="s">
        <v>79</v>
      </c>
      <c r="AE1166" s="5" t="s">
        <v>334</v>
      </c>
      <c r="AI1166" s="5">
        <v>29</v>
      </c>
      <c r="AJ1166" s="5">
        <v>54</v>
      </c>
      <c r="AK1166" s="6">
        <v>72.599999999999994</v>
      </c>
      <c r="AL1166" s="6" t="s">
        <v>80</v>
      </c>
      <c r="AM1166" s="6" t="s">
        <v>334</v>
      </c>
      <c r="AQ1166" s="6">
        <v>63</v>
      </c>
      <c r="AR1166" s="6">
        <v>80</v>
      </c>
      <c r="BQ1166" s="6" t="s">
        <v>3452</v>
      </c>
    </row>
    <row r="1167" spans="1:70" x14ac:dyDescent="0.25">
      <c r="A1167" s="91">
        <v>1347</v>
      </c>
      <c r="B1167" s="229" t="s">
        <v>3218</v>
      </c>
      <c r="C1167" s="259" t="s">
        <v>3219</v>
      </c>
      <c r="D1167" s="229" t="s">
        <v>3454</v>
      </c>
      <c r="E1167" s="3" t="s">
        <v>3195</v>
      </c>
      <c r="F1167" s="26" t="s">
        <v>102</v>
      </c>
      <c r="G1167" s="26" t="s">
        <v>55</v>
      </c>
      <c r="H1167" s="26" t="s">
        <v>156</v>
      </c>
      <c r="J1167" s="22" t="s">
        <v>3455</v>
      </c>
      <c r="L1167" s="28" t="s">
        <v>57</v>
      </c>
      <c r="M1167" s="22" t="s">
        <v>58</v>
      </c>
      <c r="N1167" s="22" t="s">
        <v>3456</v>
      </c>
      <c r="O1167" s="22" t="s">
        <v>59</v>
      </c>
      <c r="P1167" s="22" t="s">
        <v>3457</v>
      </c>
      <c r="V1167" s="25" t="s">
        <v>3458</v>
      </c>
      <c r="Y1167" s="25" t="s">
        <v>3459</v>
      </c>
      <c r="Z1167" s="83" t="s">
        <v>62</v>
      </c>
      <c r="AA1167" s="6">
        <v>10</v>
      </c>
      <c r="AB1167" s="6">
        <v>4</v>
      </c>
      <c r="AC1167" s="5">
        <v>45</v>
      </c>
      <c r="AD1167" s="5" t="s">
        <v>79</v>
      </c>
      <c r="AE1167" s="5" t="s">
        <v>334</v>
      </c>
      <c r="AI1167" s="5">
        <v>29</v>
      </c>
      <c r="AJ1167" s="5">
        <v>58</v>
      </c>
      <c r="AK1167" s="6">
        <v>72.099999999999994</v>
      </c>
      <c r="AL1167" s="6" t="s">
        <v>80</v>
      </c>
      <c r="AM1167" s="6" t="s">
        <v>334</v>
      </c>
      <c r="AQ1167" s="6">
        <v>39.5</v>
      </c>
      <c r="AR1167" s="6">
        <v>92.5</v>
      </c>
      <c r="BQ1167" s="6" t="s">
        <v>1859</v>
      </c>
      <c r="BR1167" s="5" t="s">
        <v>3460</v>
      </c>
    </row>
    <row r="1168" spans="1:70" x14ac:dyDescent="0.25">
      <c r="A1168" s="91">
        <v>99</v>
      </c>
      <c r="B1168" s="229" t="s">
        <v>3562</v>
      </c>
      <c r="C1168" s="259" t="s">
        <v>3563</v>
      </c>
      <c r="D1168" s="229" t="s">
        <v>3564</v>
      </c>
      <c r="E1168" s="3" t="s">
        <v>3550</v>
      </c>
      <c r="F1168" s="26" t="s">
        <v>70</v>
      </c>
      <c r="G1168" s="26" t="s">
        <v>55</v>
      </c>
      <c r="H1168" s="26" t="s">
        <v>299</v>
      </c>
      <c r="J1168" s="22">
        <v>9.9</v>
      </c>
      <c r="L1168" s="28" t="s">
        <v>57</v>
      </c>
      <c r="M1168" s="22" t="s">
        <v>77</v>
      </c>
      <c r="N1168" s="22">
        <v>0</v>
      </c>
      <c r="O1168" s="22" t="s">
        <v>59</v>
      </c>
      <c r="P1168" s="22" t="s">
        <v>78</v>
      </c>
      <c r="Q1168" s="23" t="s">
        <v>3565</v>
      </c>
      <c r="Z1168" s="83" t="s">
        <v>62</v>
      </c>
      <c r="AA1168" s="6">
        <v>8</v>
      </c>
      <c r="AB1168" s="6">
        <v>0</v>
      </c>
      <c r="AD1168" s="5" t="s">
        <v>79</v>
      </c>
      <c r="AI1168" s="5">
        <v>21</v>
      </c>
      <c r="AJ1168" s="5">
        <v>39</v>
      </c>
      <c r="AL1168" s="6" t="s">
        <v>80</v>
      </c>
      <c r="AQ1168" s="6">
        <v>64</v>
      </c>
      <c r="AR1168" s="6">
        <v>84</v>
      </c>
      <c r="BQ1168" s="6" t="s">
        <v>213</v>
      </c>
    </row>
    <row r="1169" spans="1:70" x14ac:dyDescent="0.25">
      <c r="A1169" s="91">
        <v>102</v>
      </c>
      <c r="B1169" s="229" t="s">
        <v>3562</v>
      </c>
      <c r="C1169" s="259" t="s">
        <v>3563</v>
      </c>
      <c r="D1169" s="229" t="s">
        <v>3566</v>
      </c>
      <c r="E1169" s="3" t="s">
        <v>3550</v>
      </c>
      <c r="F1169" s="26" t="s">
        <v>1686</v>
      </c>
      <c r="G1169" s="26" t="s">
        <v>55</v>
      </c>
      <c r="H1169" s="26" t="s">
        <v>299</v>
      </c>
      <c r="J1169" s="22">
        <v>9.9</v>
      </c>
      <c r="L1169" s="28" t="s">
        <v>57</v>
      </c>
      <c r="M1169" s="22" t="s">
        <v>77</v>
      </c>
      <c r="N1169" s="22">
        <v>0</v>
      </c>
      <c r="O1169" s="22" t="s">
        <v>59</v>
      </c>
      <c r="P1169" s="22" t="s">
        <v>78</v>
      </c>
      <c r="Q1169" s="23" t="s">
        <v>3565</v>
      </c>
      <c r="Z1169" s="83" t="s">
        <v>62</v>
      </c>
      <c r="AA1169" s="6">
        <v>8</v>
      </c>
      <c r="AB1169" s="6">
        <v>0</v>
      </c>
      <c r="AD1169" s="5" t="s">
        <v>79</v>
      </c>
      <c r="AI1169" s="5">
        <v>21</v>
      </c>
      <c r="AJ1169" s="5">
        <v>39</v>
      </c>
      <c r="AL1169" s="6" t="s">
        <v>80</v>
      </c>
      <c r="AQ1169" s="6">
        <v>64</v>
      </c>
      <c r="AR1169" s="6">
        <v>84</v>
      </c>
      <c r="BQ1169" s="6" t="s">
        <v>213</v>
      </c>
    </row>
    <row r="1170" spans="1:70" x14ac:dyDescent="0.25">
      <c r="A1170" s="91">
        <v>103</v>
      </c>
      <c r="B1170" s="229" t="s">
        <v>3562</v>
      </c>
      <c r="C1170" s="259" t="s">
        <v>3563</v>
      </c>
      <c r="D1170" s="229" t="s">
        <v>3567</v>
      </c>
      <c r="E1170" s="3" t="s">
        <v>3550</v>
      </c>
      <c r="F1170" s="26" t="s">
        <v>70</v>
      </c>
      <c r="G1170" s="26" t="s">
        <v>55</v>
      </c>
      <c r="H1170" s="26" t="s">
        <v>299</v>
      </c>
      <c r="J1170" s="22">
        <v>19.2</v>
      </c>
      <c r="L1170" s="28" t="s">
        <v>57</v>
      </c>
      <c r="M1170" s="22" t="s">
        <v>58</v>
      </c>
      <c r="N1170" s="22">
        <v>0</v>
      </c>
      <c r="O1170" s="22" t="s">
        <v>59</v>
      </c>
      <c r="P1170" s="22" t="s">
        <v>78</v>
      </c>
      <c r="Q1170" s="23" t="s">
        <v>3568</v>
      </c>
      <c r="Z1170" s="83" t="s">
        <v>62</v>
      </c>
      <c r="AA1170" s="6">
        <v>8</v>
      </c>
      <c r="AB1170" s="6">
        <v>0</v>
      </c>
      <c r="AD1170" s="5" t="s">
        <v>79</v>
      </c>
      <c r="AI1170" s="5">
        <v>21</v>
      </c>
      <c r="AJ1170" s="5">
        <v>39</v>
      </c>
      <c r="AL1170" s="6" t="s">
        <v>80</v>
      </c>
      <c r="AQ1170" s="6">
        <v>64</v>
      </c>
      <c r="AR1170" s="6">
        <v>84</v>
      </c>
      <c r="BQ1170" s="6" t="s">
        <v>213</v>
      </c>
    </row>
    <row r="1171" spans="1:70" x14ac:dyDescent="0.25">
      <c r="A1171" s="91">
        <v>108</v>
      </c>
      <c r="B1171" s="229" t="s">
        <v>3562</v>
      </c>
      <c r="C1171" s="259" t="s">
        <v>3563</v>
      </c>
      <c r="D1171" s="229" t="s">
        <v>3569</v>
      </c>
      <c r="E1171" s="3" t="s">
        <v>3550</v>
      </c>
      <c r="F1171" s="26" t="s">
        <v>1686</v>
      </c>
      <c r="G1171" s="26" t="s">
        <v>55</v>
      </c>
      <c r="H1171" s="26" t="s">
        <v>299</v>
      </c>
      <c r="J1171" s="22">
        <v>19.2</v>
      </c>
      <c r="L1171" s="28" t="s">
        <v>57</v>
      </c>
      <c r="M1171" s="22" t="s">
        <v>58</v>
      </c>
      <c r="N1171" s="22">
        <v>0</v>
      </c>
      <c r="O1171" s="22" t="s">
        <v>59</v>
      </c>
      <c r="P1171" s="22" t="s">
        <v>78</v>
      </c>
      <c r="Q1171" s="23" t="s">
        <v>3568</v>
      </c>
      <c r="Z1171" s="83" t="s">
        <v>62</v>
      </c>
      <c r="AA1171" s="6">
        <v>8</v>
      </c>
      <c r="AB1171" s="6">
        <v>0</v>
      </c>
      <c r="AD1171" s="5" t="s">
        <v>79</v>
      </c>
      <c r="AI1171" s="5">
        <v>21</v>
      </c>
      <c r="AJ1171" s="5">
        <v>39</v>
      </c>
      <c r="AL1171" s="6" t="s">
        <v>80</v>
      </c>
      <c r="AQ1171" s="6">
        <v>64</v>
      </c>
      <c r="AR1171" s="6">
        <v>84</v>
      </c>
      <c r="BQ1171" s="6" t="s">
        <v>213</v>
      </c>
    </row>
    <row r="1172" spans="1:70" x14ac:dyDescent="0.25">
      <c r="A1172" s="91">
        <v>121</v>
      </c>
      <c r="B1172" s="229" t="s">
        <v>3570</v>
      </c>
      <c r="C1172" s="259" t="s">
        <v>3571</v>
      </c>
      <c r="D1172" s="229" t="s">
        <v>3572</v>
      </c>
      <c r="E1172" s="3" t="s">
        <v>3550</v>
      </c>
      <c r="F1172" s="26" t="s">
        <v>54</v>
      </c>
      <c r="G1172" s="26" t="s">
        <v>55</v>
      </c>
      <c r="H1172" s="26" t="s">
        <v>56</v>
      </c>
      <c r="J1172" s="22">
        <v>20</v>
      </c>
      <c r="L1172" s="28" t="s">
        <v>57</v>
      </c>
      <c r="M1172" s="22" t="s">
        <v>58</v>
      </c>
      <c r="N1172" s="22">
        <v>0</v>
      </c>
      <c r="O1172" s="22" t="s">
        <v>59</v>
      </c>
      <c r="P1172" s="22" t="s">
        <v>78</v>
      </c>
      <c r="R1172" s="23" t="s">
        <v>3573</v>
      </c>
      <c r="V1172" s="25" t="s">
        <v>613</v>
      </c>
      <c r="Z1172" s="83" t="s">
        <v>62</v>
      </c>
      <c r="AA1172" s="6">
        <v>10</v>
      </c>
      <c r="AB1172" s="6">
        <v>0</v>
      </c>
      <c r="AC1172" s="5">
        <v>24</v>
      </c>
      <c r="AD1172" s="5" t="s">
        <v>79</v>
      </c>
      <c r="AI1172" s="5">
        <v>19</v>
      </c>
      <c r="AJ1172" s="5">
        <v>31</v>
      </c>
      <c r="BQ1172" s="6" t="s">
        <v>213</v>
      </c>
      <c r="BR1172" s="5" t="s">
        <v>3574</v>
      </c>
    </row>
    <row r="1173" spans="1:70" x14ac:dyDescent="0.25">
      <c r="A1173" s="91">
        <v>122</v>
      </c>
      <c r="B1173" s="229" t="s">
        <v>3570</v>
      </c>
      <c r="C1173" s="259" t="s">
        <v>3571</v>
      </c>
      <c r="D1173" s="229" t="s">
        <v>3575</v>
      </c>
      <c r="E1173" s="3" t="s">
        <v>3550</v>
      </c>
      <c r="F1173" s="26" t="s">
        <v>54</v>
      </c>
      <c r="G1173" s="26" t="s">
        <v>55</v>
      </c>
      <c r="H1173" s="26" t="s">
        <v>56</v>
      </c>
      <c r="J1173" s="22">
        <v>20</v>
      </c>
      <c r="L1173" s="28" t="s">
        <v>57</v>
      </c>
      <c r="M1173" s="22" t="s">
        <v>58</v>
      </c>
      <c r="N1173" s="22">
        <v>0</v>
      </c>
      <c r="O1173" s="22" t="s">
        <v>59</v>
      </c>
      <c r="P1173" s="22" t="s">
        <v>78</v>
      </c>
      <c r="R1173" s="23" t="s">
        <v>3573</v>
      </c>
      <c r="V1173" s="25" t="s">
        <v>613</v>
      </c>
      <c r="Z1173" s="83" t="s">
        <v>62</v>
      </c>
      <c r="AA1173" s="6">
        <v>15</v>
      </c>
      <c r="AB1173" s="6">
        <v>15</v>
      </c>
      <c r="AC1173" s="5">
        <v>26.1</v>
      </c>
      <c r="AD1173" s="5" t="s">
        <v>79</v>
      </c>
      <c r="AI1173" s="5">
        <v>18</v>
      </c>
      <c r="AJ1173" s="5">
        <v>38</v>
      </c>
      <c r="BQ1173" s="6" t="s">
        <v>213</v>
      </c>
      <c r="BR1173" s="5" t="s">
        <v>3576</v>
      </c>
    </row>
    <row r="1174" spans="1:70" x14ac:dyDescent="0.25">
      <c r="A1174" s="91">
        <v>206</v>
      </c>
      <c r="B1174" s="229" t="s">
        <v>3570</v>
      </c>
      <c r="C1174" s="259" t="s">
        <v>3571</v>
      </c>
      <c r="D1174" s="229" t="s">
        <v>3577</v>
      </c>
      <c r="E1174" s="3" t="s">
        <v>3550</v>
      </c>
      <c r="F1174" s="26" t="s">
        <v>54</v>
      </c>
      <c r="G1174" s="26" t="s">
        <v>55</v>
      </c>
      <c r="H1174" s="26" t="s">
        <v>56</v>
      </c>
      <c r="J1174" s="22">
        <v>20</v>
      </c>
      <c r="L1174" s="28" t="s">
        <v>57</v>
      </c>
      <c r="M1174" s="22" t="s">
        <v>58</v>
      </c>
      <c r="N1174" s="22">
        <v>0</v>
      </c>
      <c r="O1174" s="22" t="s">
        <v>59</v>
      </c>
      <c r="P1174" s="22" t="s">
        <v>78</v>
      </c>
      <c r="R1174" s="23" t="s">
        <v>3573</v>
      </c>
      <c r="V1174" s="25" t="s">
        <v>613</v>
      </c>
      <c r="Z1174" s="83" t="s">
        <v>62</v>
      </c>
      <c r="AA1174" s="6">
        <v>15</v>
      </c>
      <c r="AB1174" s="6">
        <v>15</v>
      </c>
      <c r="AC1174" s="5">
        <v>26.1</v>
      </c>
      <c r="AD1174" s="5" t="s">
        <v>79</v>
      </c>
      <c r="AI1174" s="5">
        <v>18</v>
      </c>
      <c r="AJ1174" s="5">
        <v>38</v>
      </c>
      <c r="BQ1174" s="6" t="s">
        <v>213</v>
      </c>
      <c r="BR1174" s="5" t="s">
        <v>3576</v>
      </c>
    </row>
    <row r="1175" spans="1:70" x14ac:dyDescent="0.25">
      <c r="A1175" s="91">
        <v>207</v>
      </c>
      <c r="B1175" s="229" t="s">
        <v>3570</v>
      </c>
      <c r="C1175" s="259" t="s">
        <v>3571</v>
      </c>
      <c r="D1175" s="229" t="s">
        <v>3572</v>
      </c>
      <c r="E1175" s="3" t="s">
        <v>3550</v>
      </c>
      <c r="F1175" s="26" t="s">
        <v>70</v>
      </c>
      <c r="G1175" s="26" t="s">
        <v>55</v>
      </c>
      <c r="H1175" s="26" t="s">
        <v>237</v>
      </c>
      <c r="J1175" s="22">
        <v>20</v>
      </c>
      <c r="L1175" s="28" t="s">
        <v>57</v>
      </c>
      <c r="M1175" s="22" t="s">
        <v>58</v>
      </c>
      <c r="N1175" s="22">
        <v>0</v>
      </c>
      <c r="O1175" s="22" t="s">
        <v>59</v>
      </c>
      <c r="P1175" s="22" t="s">
        <v>78</v>
      </c>
      <c r="R1175" s="23" t="s">
        <v>3573</v>
      </c>
      <c r="V1175" s="25" t="s">
        <v>613</v>
      </c>
      <c r="Z1175" s="83" t="s">
        <v>62</v>
      </c>
      <c r="AA1175" s="6">
        <v>10</v>
      </c>
      <c r="AB1175" s="6">
        <v>0</v>
      </c>
      <c r="AC1175" s="5">
        <v>24</v>
      </c>
      <c r="AD1175" s="5" t="s">
        <v>79</v>
      </c>
      <c r="AI1175" s="5">
        <v>19</v>
      </c>
      <c r="AJ1175" s="5">
        <v>31</v>
      </c>
      <c r="BQ1175" s="6" t="s">
        <v>213</v>
      </c>
      <c r="BR1175" s="5" t="s">
        <v>3574</v>
      </c>
    </row>
    <row r="1176" spans="1:70" x14ac:dyDescent="0.25">
      <c r="A1176" s="91">
        <v>208</v>
      </c>
      <c r="B1176" s="229" t="s">
        <v>3570</v>
      </c>
      <c r="C1176" s="259" t="s">
        <v>3571</v>
      </c>
      <c r="D1176" s="229" t="s">
        <v>3575</v>
      </c>
      <c r="E1176" s="3" t="s">
        <v>3550</v>
      </c>
      <c r="F1176" s="26" t="s">
        <v>70</v>
      </c>
      <c r="G1176" s="26" t="s">
        <v>55</v>
      </c>
      <c r="H1176" s="26" t="s">
        <v>323</v>
      </c>
      <c r="J1176" s="22">
        <v>20</v>
      </c>
      <c r="L1176" s="28" t="s">
        <v>57</v>
      </c>
      <c r="M1176" s="22" t="s">
        <v>58</v>
      </c>
      <c r="N1176" s="22">
        <v>0</v>
      </c>
      <c r="O1176" s="22" t="s">
        <v>59</v>
      </c>
      <c r="P1176" s="22" t="s">
        <v>78</v>
      </c>
      <c r="R1176" s="23" t="s">
        <v>3573</v>
      </c>
      <c r="V1176" s="25" t="s">
        <v>613</v>
      </c>
      <c r="Z1176" s="83" t="s">
        <v>62</v>
      </c>
      <c r="AA1176" s="6">
        <v>15</v>
      </c>
      <c r="AB1176" s="6">
        <v>15</v>
      </c>
      <c r="AC1176" s="5">
        <v>26.1</v>
      </c>
      <c r="AD1176" s="5" t="s">
        <v>79</v>
      </c>
      <c r="AI1176" s="5">
        <v>18</v>
      </c>
      <c r="AJ1176" s="5">
        <v>38</v>
      </c>
      <c r="BQ1176" s="6" t="s">
        <v>213</v>
      </c>
      <c r="BR1176" s="5" t="s">
        <v>3576</v>
      </c>
    </row>
    <row r="1177" spans="1:70" x14ac:dyDescent="0.25">
      <c r="A1177" s="91">
        <v>209</v>
      </c>
      <c r="B1177" s="229" t="s">
        <v>3570</v>
      </c>
      <c r="C1177" s="259" t="s">
        <v>3571</v>
      </c>
      <c r="D1177" s="229" t="s">
        <v>3577</v>
      </c>
      <c r="E1177" s="3" t="s">
        <v>3550</v>
      </c>
      <c r="F1177" s="26" t="s">
        <v>70</v>
      </c>
      <c r="G1177" s="26" t="s">
        <v>55</v>
      </c>
      <c r="H1177" s="26" t="s">
        <v>323</v>
      </c>
      <c r="J1177" s="22">
        <v>20</v>
      </c>
      <c r="L1177" s="28" t="s">
        <v>57</v>
      </c>
      <c r="M1177" s="22" t="s">
        <v>58</v>
      </c>
      <c r="N1177" s="22">
        <v>0</v>
      </c>
      <c r="O1177" s="22" t="s">
        <v>59</v>
      </c>
      <c r="P1177" s="22" t="s">
        <v>78</v>
      </c>
      <c r="R1177" s="23" t="s">
        <v>3573</v>
      </c>
      <c r="V1177" s="25" t="s">
        <v>613</v>
      </c>
      <c r="Z1177" s="83" t="s">
        <v>62</v>
      </c>
      <c r="AA1177" s="6">
        <v>15</v>
      </c>
      <c r="AB1177" s="6">
        <v>15</v>
      </c>
      <c r="AC1177" s="5">
        <v>26.1</v>
      </c>
      <c r="AD1177" s="5" t="s">
        <v>79</v>
      </c>
      <c r="AI1177" s="5">
        <v>18</v>
      </c>
      <c r="AJ1177" s="5">
        <v>38</v>
      </c>
      <c r="BQ1177" s="6" t="s">
        <v>213</v>
      </c>
      <c r="BR1177" s="5" t="s">
        <v>3576</v>
      </c>
    </row>
    <row r="1178" spans="1:70" x14ac:dyDescent="0.25">
      <c r="A1178" s="91">
        <v>210</v>
      </c>
      <c r="B1178" s="229" t="s">
        <v>3578</v>
      </c>
      <c r="C1178" s="259" t="s">
        <v>3579</v>
      </c>
      <c r="D1178" s="229" t="s">
        <v>3580</v>
      </c>
      <c r="E1178" s="3" t="s">
        <v>3550</v>
      </c>
      <c r="F1178" s="26" t="s">
        <v>102</v>
      </c>
      <c r="G1178" s="26" t="s">
        <v>55</v>
      </c>
      <c r="H1178" s="26" t="s">
        <v>156</v>
      </c>
      <c r="J1178" s="22">
        <v>40</v>
      </c>
      <c r="L1178" s="28" t="s">
        <v>57</v>
      </c>
      <c r="M1178" s="22" t="s">
        <v>58</v>
      </c>
      <c r="N1178" s="22">
        <v>0</v>
      </c>
      <c r="O1178" s="22" t="s">
        <v>59</v>
      </c>
      <c r="P1178" s="22" t="s">
        <v>78</v>
      </c>
      <c r="Z1178" s="83" t="s">
        <v>62</v>
      </c>
      <c r="AA1178" s="6">
        <v>32</v>
      </c>
      <c r="BQ1178" s="6" t="s">
        <v>213</v>
      </c>
      <c r="BR1178" s="5" t="s">
        <v>3581</v>
      </c>
    </row>
    <row r="1179" spans="1:70" x14ac:dyDescent="0.25">
      <c r="A1179" s="91">
        <v>211</v>
      </c>
      <c r="B1179" s="229" t="s">
        <v>3578</v>
      </c>
      <c r="C1179" s="259" t="s">
        <v>3579</v>
      </c>
      <c r="D1179" s="229" t="s">
        <v>3582</v>
      </c>
      <c r="E1179" s="3" t="s">
        <v>3550</v>
      </c>
      <c r="F1179" s="26" t="s">
        <v>102</v>
      </c>
      <c r="G1179" s="26" t="s">
        <v>55</v>
      </c>
      <c r="H1179" s="26" t="s">
        <v>156</v>
      </c>
      <c r="J1179" s="22">
        <v>40</v>
      </c>
      <c r="L1179" s="28" t="s">
        <v>57</v>
      </c>
      <c r="M1179" s="22" t="s">
        <v>58</v>
      </c>
      <c r="N1179" s="22" t="s">
        <v>3583</v>
      </c>
      <c r="O1179" s="22" t="s">
        <v>59</v>
      </c>
      <c r="P1179" s="22" t="s">
        <v>3584</v>
      </c>
      <c r="Z1179" s="83" t="s">
        <v>62</v>
      </c>
      <c r="AA1179" s="6">
        <v>32</v>
      </c>
      <c r="BQ1179" s="6" t="s">
        <v>213</v>
      </c>
      <c r="BR1179" s="5" t="s">
        <v>3581</v>
      </c>
    </row>
    <row r="1180" spans="1:70" x14ac:dyDescent="0.25">
      <c r="A1180" s="91">
        <v>212</v>
      </c>
      <c r="B1180" s="229" t="s">
        <v>3585</v>
      </c>
      <c r="C1180" s="259" t="s">
        <v>3586</v>
      </c>
      <c r="D1180" s="229" t="s">
        <v>3587</v>
      </c>
      <c r="E1180" s="3" t="s">
        <v>3550</v>
      </c>
      <c r="F1180" s="26" t="s">
        <v>102</v>
      </c>
      <c r="G1180" s="26" t="s">
        <v>55</v>
      </c>
      <c r="H1180" s="26" t="s">
        <v>406</v>
      </c>
      <c r="J1180" s="22">
        <v>40</v>
      </c>
      <c r="L1180" s="28" t="s">
        <v>57</v>
      </c>
      <c r="M1180" s="22" t="s">
        <v>58</v>
      </c>
      <c r="N1180" s="22">
        <v>0</v>
      </c>
      <c r="O1180" s="22" t="s">
        <v>59</v>
      </c>
      <c r="P1180" s="22" t="s">
        <v>78</v>
      </c>
      <c r="R1180" s="23" t="s">
        <v>3588</v>
      </c>
      <c r="U1180" s="23" t="s">
        <v>3589</v>
      </c>
      <c r="V1180" s="25" t="s">
        <v>613</v>
      </c>
      <c r="W1180" s="65" t="s">
        <v>3590</v>
      </c>
      <c r="Z1180" s="83" t="s">
        <v>62</v>
      </c>
      <c r="AA1180" s="6">
        <v>6</v>
      </c>
      <c r="BQ1180" s="6" t="s">
        <v>3591</v>
      </c>
      <c r="BR1180" s="5" t="s">
        <v>3592</v>
      </c>
    </row>
    <row r="1181" spans="1:70" x14ac:dyDescent="0.25">
      <c r="A1181" s="91">
        <v>213</v>
      </c>
      <c r="B1181" s="229" t="s">
        <v>3585</v>
      </c>
      <c r="C1181" s="259" t="s">
        <v>3586</v>
      </c>
      <c r="D1181" s="229" t="s">
        <v>3593</v>
      </c>
      <c r="E1181" s="3" t="s">
        <v>3550</v>
      </c>
      <c r="F1181" s="26" t="s">
        <v>102</v>
      </c>
      <c r="G1181" s="26" t="s">
        <v>55</v>
      </c>
      <c r="H1181" s="26" t="s">
        <v>406</v>
      </c>
      <c r="J1181" s="22">
        <v>40</v>
      </c>
      <c r="L1181" s="28" t="s">
        <v>57</v>
      </c>
      <c r="M1181" s="22" t="s">
        <v>58</v>
      </c>
      <c r="N1181" s="22">
        <v>0</v>
      </c>
      <c r="O1181" s="22" t="s">
        <v>59</v>
      </c>
      <c r="P1181" s="22" t="s">
        <v>78</v>
      </c>
      <c r="R1181" s="23" t="s">
        <v>3588</v>
      </c>
      <c r="U1181" s="23" t="s">
        <v>3589</v>
      </c>
      <c r="V1181" s="25" t="s">
        <v>613</v>
      </c>
      <c r="W1181" s="65" t="s">
        <v>3590</v>
      </c>
      <c r="Z1181" s="83" t="s">
        <v>62</v>
      </c>
      <c r="AA1181" s="6">
        <v>35</v>
      </c>
      <c r="BQ1181" s="6" t="s">
        <v>3591</v>
      </c>
      <c r="BR1181" s="5" t="s">
        <v>3592</v>
      </c>
    </row>
    <row r="1182" spans="1:70" x14ac:dyDescent="0.25">
      <c r="A1182" s="91">
        <v>241</v>
      </c>
      <c r="B1182" s="229" t="s">
        <v>3585</v>
      </c>
      <c r="C1182" s="259" t="s">
        <v>3586</v>
      </c>
      <c r="D1182" s="229" t="s">
        <v>3594</v>
      </c>
      <c r="E1182" s="3" t="s">
        <v>3550</v>
      </c>
      <c r="F1182" s="26" t="s">
        <v>102</v>
      </c>
      <c r="G1182" s="26" t="s">
        <v>55</v>
      </c>
      <c r="H1182" s="26" t="s">
        <v>491</v>
      </c>
      <c r="J1182" s="22">
        <v>40</v>
      </c>
      <c r="L1182" s="28" t="s">
        <v>57</v>
      </c>
      <c r="M1182" s="22" t="s">
        <v>58</v>
      </c>
      <c r="N1182" s="22">
        <v>0</v>
      </c>
      <c r="O1182" s="22" t="s">
        <v>59</v>
      </c>
      <c r="P1182" s="22" t="s">
        <v>78</v>
      </c>
      <c r="R1182" s="23" t="s">
        <v>3588</v>
      </c>
      <c r="U1182" s="23" t="s">
        <v>3589</v>
      </c>
      <c r="V1182" s="25" t="s">
        <v>613</v>
      </c>
      <c r="W1182" s="65" t="s">
        <v>3590</v>
      </c>
      <c r="Z1182" s="83" t="s">
        <v>62</v>
      </c>
      <c r="AA1182" s="6">
        <v>2</v>
      </c>
      <c r="BQ1182" s="6" t="s">
        <v>3591</v>
      </c>
      <c r="BR1182" s="5" t="s">
        <v>3592</v>
      </c>
    </row>
    <row r="1183" spans="1:70" x14ac:dyDescent="0.25">
      <c r="A1183" s="91">
        <v>242</v>
      </c>
      <c r="B1183" s="229" t="s">
        <v>3585</v>
      </c>
      <c r="C1183" s="259" t="s">
        <v>3586</v>
      </c>
      <c r="D1183" s="229" t="s">
        <v>3595</v>
      </c>
      <c r="E1183" s="3" t="s">
        <v>3550</v>
      </c>
      <c r="F1183" s="26" t="s">
        <v>102</v>
      </c>
      <c r="G1183" s="26" t="s">
        <v>55</v>
      </c>
      <c r="H1183" s="26" t="s">
        <v>491</v>
      </c>
      <c r="J1183" s="22">
        <v>40</v>
      </c>
      <c r="L1183" s="28" t="s">
        <v>57</v>
      </c>
      <c r="M1183" s="22" t="s">
        <v>58</v>
      </c>
      <c r="N1183" s="22">
        <v>0</v>
      </c>
      <c r="O1183" s="22" t="s">
        <v>59</v>
      </c>
      <c r="P1183" s="22" t="s">
        <v>78</v>
      </c>
      <c r="R1183" s="23" t="s">
        <v>3588</v>
      </c>
      <c r="U1183" s="23" t="s">
        <v>3589</v>
      </c>
      <c r="V1183" s="25" t="s">
        <v>613</v>
      </c>
      <c r="W1183" s="65" t="s">
        <v>3590</v>
      </c>
      <c r="Z1183" s="83" t="s">
        <v>62</v>
      </c>
      <c r="AA1183" s="6">
        <v>11</v>
      </c>
      <c r="BQ1183" s="6" t="s">
        <v>3591</v>
      </c>
      <c r="BR1183" s="5" t="s">
        <v>3592</v>
      </c>
    </row>
    <row r="1184" spans="1:70" x14ac:dyDescent="0.25">
      <c r="A1184" s="91">
        <v>408</v>
      </c>
      <c r="B1184" s="229" t="s">
        <v>3585</v>
      </c>
      <c r="C1184" s="259" t="s">
        <v>3586</v>
      </c>
      <c r="D1184" s="229" t="s">
        <v>3596</v>
      </c>
      <c r="E1184" s="3" t="s">
        <v>3550</v>
      </c>
      <c r="F1184" s="26" t="s">
        <v>102</v>
      </c>
      <c r="G1184" s="26" t="s">
        <v>55</v>
      </c>
      <c r="H1184" s="26" t="s">
        <v>491</v>
      </c>
      <c r="J1184" s="22">
        <v>40</v>
      </c>
      <c r="L1184" s="28" t="s">
        <v>57</v>
      </c>
      <c r="M1184" s="22" t="s">
        <v>58</v>
      </c>
      <c r="N1184" s="22">
        <v>0</v>
      </c>
      <c r="O1184" s="22" t="s">
        <v>59</v>
      </c>
      <c r="P1184" s="22" t="s">
        <v>78</v>
      </c>
      <c r="R1184" s="23" t="s">
        <v>3588</v>
      </c>
      <c r="U1184" s="23" t="s">
        <v>3589</v>
      </c>
      <c r="V1184" s="25" t="s">
        <v>613</v>
      </c>
      <c r="W1184" s="65" t="s">
        <v>3590</v>
      </c>
      <c r="Z1184" s="83" t="s">
        <v>62</v>
      </c>
      <c r="AA1184" s="6">
        <v>28</v>
      </c>
      <c r="BQ1184" s="6" t="s">
        <v>3591</v>
      </c>
      <c r="BR1184" s="5" t="s">
        <v>3592</v>
      </c>
    </row>
    <row r="1185" spans="1:70" x14ac:dyDescent="0.25">
      <c r="A1185" s="91">
        <v>409</v>
      </c>
      <c r="B1185" s="229" t="s">
        <v>3585</v>
      </c>
      <c r="C1185" s="259" t="s">
        <v>3586</v>
      </c>
      <c r="D1185" s="229" t="s">
        <v>3597</v>
      </c>
      <c r="E1185" s="3" t="s">
        <v>3550</v>
      </c>
      <c r="F1185" s="26" t="s">
        <v>102</v>
      </c>
      <c r="G1185" s="26" t="s">
        <v>55</v>
      </c>
      <c r="H1185" s="26" t="s">
        <v>412</v>
      </c>
      <c r="J1185" s="22">
        <v>40</v>
      </c>
      <c r="L1185" s="28" t="s">
        <v>57</v>
      </c>
      <c r="M1185" s="22" t="s">
        <v>58</v>
      </c>
      <c r="N1185" s="22">
        <v>0</v>
      </c>
      <c r="O1185" s="22" t="s">
        <v>59</v>
      </c>
      <c r="P1185" s="22" t="s">
        <v>78</v>
      </c>
      <c r="R1185" s="23" t="s">
        <v>3588</v>
      </c>
      <c r="U1185" s="23" t="s">
        <v>3589</v>
      </c>
      <c r="V1185" s="25" t="s">
        <v>613</v>
      </c>
      <c r="W1185" s="65" t="s">
        <v>3590</v>
      </c>
      <c r="Z1185" s="83" t="s">
        <v>62</v>
      </c>
      <c r="AA1185" s="6">
        <v>4</v>
      </c>
      <c r="BQ1185" s="6" t="s">
        <v>3591</v>
      </c>
      <c r="BR1185" s="5" t="s">
        <v>3592</v>
      </c>
    </row>
    <row r="1186" spans="1:70" x14ac:dyDescent="0.25">
      <c r="A1186" s="91">
        <v>410</v>
      </c>
      <c r="B1186" s="229" t="s">
        <v>3585</v>
      </c>
      <c r="C1186" s="259" t="s">
        <v>3586</v>
      </c>
      <c r="D1186" s="229" t="s">
        <v>3598</v>
      </c>
      <c r="E1186" s="3" t="s">
        <v>3550</v>
      </c>
      <c r="F1186" s="26" t="s">
        <v>102</v>
      </c>
      <c r="G1186" s="26" t="s">
        <v>55</v>
      </c>
      <c r="H1186" s="26" t="s">
        <v>412</v>
      </c>
      <c r="J1186" s="22">
        <v>40</v>
      </c>
      <c r="L1186" s="28" t="s">
        <v>57</v>
      </c>
      <c r="M1186" s="22" t="s">
        <v>58</v>
      </c>
      <c r="N1186" s="22">
        <v>0</v>
      </c>
      <c r="O1186" s="22" t="s">
        <v>59</v>
      </c>
      <c r="P1186" s="22" t="s">
        <v>78</v>
      </c>
      <c r="R1186" s="23" t="s">
        <v>3588</v>
      </c>
      <c r="U1186" s="23" t="s">
        <v>3589</v>
      </c>
      <c r="V1186" s="25" t="s">
        <v>613</v>
      </c>
      <c r="W1186" s="65" t="s">
        <v>3590</v>
      </c>
      <c r="Z1186" s="83" t="s">
        <v>62</v>
      </c>
      <c r="AA1186" s="6">
        <v>37</v>
      </c>
      <c r="BQ1186" s="6" t="s">
        <v>3591</v>
      </c>
      <c r="BR1186" s="5" t="s">
        <v>3592</v>
      </c>
    </row>
    <row r="1187" spans="1:70" x14ac:dyDescent="0.25">
      <c r="A1187" s="91">
        <v>411</v>
      </c>
      <c r="B1187" s="229" t="s">
        <v>3585</v>
      </c>
      <c r="C1187" s="259" t="s">
        <v>3586</v>
      </c>
      <c r="D1187" s="229" t="s">
        <v>3599</v>
      </c>
      <c r="E1187" s="3" t="s">
        <v>3550</v>
      </c>
      <c r="F1187" s="26" t="s">
        <v>102</v>
      </c>
      <c r="G1187" s="26" t="s">
        <v>55</v>
      </c>
      <c r="H1187" s="26" t="s">
        <v>3600</v>
      </c>
      <c r="J1187" s="22">
        <v>40</v>
      </c>
      <c r="L1187" s="28" t="s">
        <v>57</v>
      </c>
      <c r="M1187" s="22" t="s">
        <v>58</v>
      </c>
      <c r="N1187" s="22">
        <v>0</v>
      </c>
      <c r="O1187" s="22" t="s">
        <v>59</v>
      </c>
      <c r="P1187" s="22" t="s">
        <v>78</v>
      </c>
      <c r="R1187" s="23" t="s">
        <v>3588</v>
      </c>
      <c r="U1187" s="23" t="s">
        <v>3589</v>
      </c>
      <c r="V1187" s="25" t="s">
        <v>613</v>
      </c>
      <c r="W1187" s="65" t="s">
        <v>3590</v>
      </c>
      <c r="Z1187" s="83" t="s">
        <v>62</v>
      </c>
      <c r="AA1187" s="6">
        <v>3</v>
      </c>
      <c r="BQ1187" s="6" t="s">
        <v>3591</v>
      </c>
      <c r="BR1187" s="5" t="s">
        <v>3592</v>
      </c>
    </row>
    <row r="1188" spans="1:70" x14ac:dyDescent="0.25">
      <c r="A1188" s="91">
        <v>412</v>
      </c>
      <c r="B1188" s="229" t="s">
        <v>3585</v>
      </c>
      <c r="C1188" s="259" t="s">
        <v>3586</v>
      </c>
      <c r="D1188" s="229" t="s">
        <v>3601</v>
      </c>
      <c r="E1188" s="3" t="s">
        <v>3550</v>
      </c>
      <c r="F1188" s="26" t="s">
        <v>102</v>
      </c>
      <c r="G1188" s="26" t="s">
        <v>55</v>
      </c>
      <c r="H1188" s="26" t="s">
        <v>3600</v>
      </c>
      <c r="J1188" s="22">
        <v>40</v>
      </c>
      <c r="L1188" s="28" t="s">
        <v>57</v>
      </c>
      <c r="M1188" s="22" t="s">
        <v>58</v>
      </c>
      <c r="N1188" s="22">
        <v>0</v>
      </c>
      <c r="O1188" s="22" t="s">
        <v>59</v>
      </c>
      <c r="P1188" s="22" t="s">
        <v>78</v>
      </c>
      <c r="R1188" s="23" t="s">
        <v>3588</v>
      </c>
      <c r="U1188" s="23" t="s">
        <v>3589</v>
      </c>
      <c r="V1188" s="25" t="s">
        <v>613</v>
      </c>
      <c r="W1188" s="65" t="s">
        <v>3590</v>
      </c>
      <c r="Z1188" s="83" t="s">
        <v>62</v>
      </c>
      <c r="AA1188" s="6">
        <v>38</v>
      </c>
      <c r="BQ1188" s="6" t="s">
        <v>3591</v>
      </c>
      <c r="BR1188" s="5" t="s">
        <v>3592</v>
      </c>
    </row>
    <row r="1189" spans="1:70" x14ac:dyDescent="0.25">
      <c r="A1189" s="91">
        <v>413</v>
      </c>
      <c r="B1189" s="229" t="s">
        <v>3602</v>
      </c>
      <c r="C1189" s="259" t="s">
        <v>3603</v>
      </c>
      <c r="D1189" s="229" t="s">
        <v>3604</v>
      </c>
      <c r="E1189" s="3" t="s">
        <v>3550</v>
      </c>
      <c r="F1189" s="26" t="s">
        <v>54</v>
      </c>
      <c r="G1189" s="26" t="s">
        <v>55</v>
      </c>
      <c r="H1189" s="26" t="s">
        <v>65</v>
      </c>
      <c r="J1189" s="22">
        <v>40</v>
      </c>
      <c r="L1189" s="28" t="s">
        <v>57</v>
      </c>
      <c r="M1189" s="22" t="s">
        <v>58</v>
      </c>
      <c r="N1189" s="22" t="s">
        <v>2607</v>
      </c>
      <c r="O1189" s="22" t="s">
        <v>59</v>
      </c>
      <c r="P1189" s="22" t="s">
        <v>3605</v>
      </c>
      <c r="Q1189" s="23" t="s">
        <v>3606</v>
      </c>
      <c r="R1189" s="23" t="s">
        <v>3607</v>
      </c>
      <c r="V1189" s="25" t="s">
        <v>613</v>
      </c>
      <c r="W1189" s="65" t="s">
        <v>1953</v>
      </c>
      <c r="X1189" s="106" t="s">
        <v>3608</v>
      </c>
      <c r="Y1189" s="25" t="s">
        <v>3609</v>
      </c>
      <c r="Z1189" s="83" t="s">
        <v>62</v>
      </c>
      <c r="AA1189" s="6">
        <v>23</v>
      </c>
      <c r="AB1189" s="6">
        <v>0</v>
      </c>
      <c r="AC1189" s="5">
        <v>25</v>
      </c>
      <c r="AD1189" s="5" t="s">
        <v>79</v>
      </c>
      <c r="AE1189" s="5" t="s">
        <v>334</v>
      </c>
      <c r="AF1189" s="5">
        <v>1.1000000000000001</v>
      </c>
      <c r="AG1189" s="5" t="s">
        <v>79</v>
      </c>
      <c r="AH1189" s="5" t="s">
        <v>946</v>
      </c>
      <c r="AI1189" s="5">
        <v>19</v>
      </c>
      <c r="AJ1189" s="5">
        <v>36</v>
      </c>
      <c r="AK1189" s="6">
        <v>76.400000000000006</v>
      </c>
      <c r="AL1189" s="6" t="s">
        <v>80</v>
      </c>
      <c r="AM1189" s="6" t="s">
        <v>334</v>
      </c>
      <c r="AN1189" s="6">
        <v>1.8</v>
      </c>
      <c r="AO1189" s="6" t="s">
        <v>80</v>
      </c>
      <c r="AP1189" s="6" t="s">
        <v>946</v>
      </c>
      <c r="AQ1189" s="6">
        <v>59</v>
      </c>
      <c r="AR1189" s="6">
        <v>88.6</v>
      </c>
      <c r="AS1189" s="5">
        <v>178</v>
      </c>
      <c r="AT1189" s="5" t="s">
        <v>118</v>
      </c>
      <c r="AU1189" s="5" t="s">
        <v>334</v>
      </c>
      <c r="AV1189" s="5">
        <v>1.4</v>
      </c>
      <c r="AW1189" s="5" t="s">
        <v>118</v>
      </c>
      <c r="AX1189" s="5" t="s">
        <v>946</v>
      </c>
      <c r="AY1189" s="5">
        <v>163</v>
      </c>
      <c r="AZ1189" s="5">
        <v>188</v>
      </c>
      <c r="BQ1189" s="6" t="s">
        <v>3610</v>
      </c>
      <c r="BR1189" s="5" t="s">
        <v>3611</v>
      </c>
    </row>
    <row r="1190" spans="1:70" x14ac:dyDescent="0.25">
      <c r="A1190" s="91">
        <v>433</v>
      </c>
      <c r="B1190" s="229" t="s">
        <v>3612</v>
      </c>
      <c r="C1190" s="259" t="s">
        <v>3613</v>
      </c>
      <c r="D1190" s="229" t="s">
        <v>3614</v>
      </c>
      <c r="E1190" s="3" t="s">
        <v>3550</v>
      </c>
      <c r="F1190" s="26" t="s">
        <v>54</v>
      </c>
      <c r="G1190" s="26" t="s">
        <v>55</v>
      </c>
      <c r="H1190" s="26" t="s">
        <v>56</v>
      </c>
      <c r="J1190" s="22">
        <v>10</v>
      </c>
      <c r="L1190" s="28" t="s">
        <v>57</v>
      </c>
      <c r="M1190" s="22" t="s">
        <v>58</v>
      </c>
      <c r="N1190" s="22">
        <v>0</v>
      </c>
      <c r="O1190" s="22" t="s">
        <v>59</v>
      </c>
      <c r="P1190" s="22" t="s">
        <v>78</v>
      </c>
      <c r="R1190" s="23" t="s">
        <v>3615</v>
      </c>
      <c r="T1190" s="23">
        <v>150</v>
      </c>
      <c r="V1190" s="25" t="s">
        <v>613</v>
      </c>
      <c r="W1190" s="65" t="s">
        <v>1953</v>
      </c>
      <c r="X1190" s="106">
        <v>4</v>
      </c>
      <c r="Y1190" s="25" t="s">
        <v>3616</v>
      </c>
      <c r="Z1190" s="83" t="s">
        <v>62</v>
      </c>
      <c r="AA1190" s="6">
        <v>4</v>
      </c>
      <c r="AB1190" s="6">
        <v>0</v>
      </c>
      <c r="BQ1190" s="6" t="s">
        <v>511</v>
      </c>
      <c r="BR1190" s="5" t="s">
        <v>3617</v>
      </c>
    </row>
    <row r="1191" spans="1:70" x14ac:dyDescent="0.25">
      <c r="A1191" s="91">
        <v>434</v>
      </c>
      <c r="B1191" s="229" t="s">
        <v>3612</v>
      </c>
      <c r="C1191" s="259" t="s">
        <v>3613</v>
      </c>
      <c r="D1191" s="229" t="s">
        <v>3618</v>
      </c>
      <c r="E1191" s="3" t="s">
        <v>3550</v>
      </c>
      <c r="F1191" s="26" t="s">
        <v>54</v>
      </c>
      <c r="G1191" s="26" t="s">
        <v>55</v>
      </c>
      <c r="H1191" s="26" t="s">
        <v>56</v>
      </c>
      <c r="J1191" s="22">
        <v>10</v>
      </c>
      <c r="L1191" s="28" t="s">
        <v>57</v>
      </c>
      <c r="M1191" s="22" t="s">
        <v>58</v>
      </c>
      <c r="N1191" s="22">
        <v>0</v>
      </c>
      <c r="O1191" s="22" t="s">
        <v>59</v>
      </c>
      <c r="P1191" s="22" t="s">
        <v>78</v>
      </c>
      <c r="R1191" s="23" t="s">
        <v>3615</v>
      </c>
      <c r="T1191" s="23">
        <v>150</v>
      </c>
      <c r="V1191" s="25" t="s">
        <v>613</v>
      </c>
      <c r="W1191" s="65" t="s">
        <v>1953</v>
      </c>
      <c r="X1191" s="106">
        <v>4</v>
      </c>
      <c r="Y1191" s="25" t="s">
        <v>3616</v>
      </c>
      <c r="Z1191" s="83" t="s">
        <v>62</v>
      </c>
      <c r="AA1191" s="6">
        <v>9</v>
      </c>
      <c r="AB1191" s="6">
        <v>0</v>
      </c>
      <c r="BQ1191" s="6" t="s">
        <v>511</v>
      </c>
      <c r="BR1191" s="5" t="s">
        <v>3617</v>
      </c>
    </row>
    <row r="1192" spans="1:70" x14ac:dyDescent="0.25">
      <c r="A1192" s="91">
        <v>435</v>
      </c>
      <c r="B1192" s="229" t="s">
        <v>3612</v>
      </c>
      <c r="C1192" s="259" t="s">
        <v>3613</v>
      </c>
      <c r="D1192" s="229" t="s">
        <v>3619</v>
      </c>
      <c r="E1192" s="3" t="s">
        <v>3550</v>
      </c>
      <c r="F1192" s="26" t="s">
        <v>54</v>
      </c>
      <c r="G1192" s="26" t="s">
        <v>55</v>
      </c>
      <c r="H1192" s="26" t="s">
        <v>56</v>
      </c>
      <c r="J1192" s="22">
        <v>10</v>
      </c>
      <c r="L1192" s="28" t="s">
        <v>57</v>
      </c>
      <c r="M1192" s="22" t="s">
        <v>58</v>
      </c>
      <c r="N1192" s="22">
        <v>0</v>
      </c>
      <c r="O1192" s="22" t="s">
        <v>59</v>
      </c>
      <c r="P1192" s="22" t="s">
        <v>78</v>
      </c>
      <c r="R1192" s="23" t="s">
        <v>3615</v>
      </c>
      <c r="T1192" s="23">
        <v>150</v>
      </c>
      <c r="V1192" s="25" t="s">
        <v>613</v>
      </c>
      <c r="W1192" s="65" t="s">
        <v>1953</v>
      </c>
      <c r="X1192" s="106">
        <v>4</v>
      </c>
      <c r="Y1192" s="25" t="s">
        <v>3616</v>
      </c>
      <c r="Z1192" s="83" t="s">
        <v>62</v>
      </c>
      <c r="AA1192" s="6">
        <v>1</v>
      </c>
      <c r="AB1192" s="6">
        <v>0</v>
      </c>
      <c r="BQ1192" s="6" t="s">
        <v>511</v>
      </c>
      <c r="BR1192" s="5" t="s">
        <v>3617</v>
      </c>
    </row>
    <row r="1193" spans="1:70" x14ac:dyDescent="0.25">
      <c r="A1193" s="91">
        <v>436</v>
      </c>
      <c r="B1193" s="229" t="s">
        <v>3620</v>
      </c>
      <c r="C1193" s="259" t="s">
        <v>3621</v>
      </c>
      <c r="D1193" s="229" t="s">
        <v>3622</v>
      </c>
      <c r="E1193" s="3" t="s">
        <v>3550</v>
      </c>
      <c r="F1193" s="26" t="s">
        <v>102</v>
      </c>
      <c r="G1193" s="26" t="s">
        <v>55</v>
      </c>
      <c r="H1193" s="26" t="s">
        <v>56</v>
      </c>
      <c r="J1193" s="22">
        <v>40</v>
      </c>
      <c r="L1193" s="28" t="s">
        <v>57</v>
      </c>
      <c r="M1193" s="22" t="s">
        <v>58</v>
      </c>
      <c r="N1193" s="22">
        <v>0</v>
      </c>
      <c r="O1193" s="22" t="s">
        <v>59</v>
      </c>
      <c r="P1193" s="22" t="s">
        <v>78</v>
      </c>
      <c r="Z1193" s="83" t="s">
        <v>62</v>
      </c>
      <c r="AA1193" s="6">
        <v>3</v>
      </c>
      <c r="BQ1193" s="6" t="s">
        <v>3591</v>
      </c>
      <c r="BR1193" s="5" t="s">
        <v>3623</v>
      </c>
    </row>
    <row r="1194" spans="1:70" x14ac:dyDescent="0.25">
      <c r="A1194" s="91">
        <v>437</v>
      </c>
      <c r="B1194" s="229" t="s">
        <v>3620</v>
      </c>
      <c r="C1194" s="259" t="s">
        <v>3621</v>
      </c>
      <c r="D1194" s="229" t="s">
        <v>3624</v>
      </c>
      <c r="E1194" s="3" t="s">
        <v>3550</v>
      </c>
      <c r="F1194" s="26" t="s">
        <v>102</v>
      </c>
      <c r="G1194" s="26" t="s">
        <v>55</v>
      </c>
      <c r="H1194" s="26" t="s">
        <v>56</v>
      </c>
      <c r="J1194" s="22">
        <v>40</v>
      </c>
      <c r="L1194" s="28" t="s">
        <v>57</v>
      </c>
      <c r="M1194" s="22" t="s">
        <v>58</v>
      </c>
      <c r="N1194" s="22">
        <v>0</v>
      </c>
      <c r="O1194" s="22" t="s">
        <v>59</v>
      </c>
      <c r="P1194" s="22" t="s">
        <v>78</v>
      </c>
      <c r="Z1194" s="83" t="s">
        <v>62</v>
      </c>
      <c r="AA1194" s="6">
        <v>35</v>
      </c>
      <c r="BQ1194" s="6" t="s">
        <v>3591</v>
      </c>
      <c r="BR1194" s="5" t="s">
        <v>3623</v>
      </c>
    </row>
    <row r="1195" spans="1:70" x14ac:dyDescent="0.25">
      <c r="A1195" s="91">
        <v>438</v>
      </c>
      <c r="B1195" s="229" t="s">
        <v>3620</v>
      </c>
      <c r="C1195" s="259" t="s">
        <v>3621</v>
      </c>
      <c r="D1195" s="229" t="s">
        <v>3625</v>
      </c>
      <c r="E1195" s="3" t="s">
        <v>3550</v>
      </c>
      <c r="F1195" s="26" t="s">
        <v>102</v>
      </c>
      <c r="G1195" s="26" t="s">
        <v>55</v>
      </c>
      <c r="H1195" s="26" t="s">
        <v>56</v>
      </c>
      <c r="J1195" s="22">
        <v>40</v>
      </c>
      <c r="L1195" s="28" t="s">
        <v>57</v>
      </c>
      <c r="M1195" s="22" t="s">
        <v>58</v>
      </c>
      <c r="N1195" s="22">
        <v>0</v>
      </c>
      <c r="O1195" s="22" t="s">
        <v>59</v>
      </c>
      <c r="P1195" s="22" t="s">
        <v>78</v>
      </c>
      <c r="Z1195" s="83" t="s">
        <v>62</v>
      </c>
      <c r="AA1195" s="6">
        <v>3</v>
      </c>
      <c r="BQ1195" s="6" t="s">
        <v>3591</v>
      </c>
      <c r="BR1195" s="5" t="s">
        <v>3623</v>
      </c>
    </row>
    <row r="1196" spans="1:70" x14ac:dyDescent="0.25">
      <c r="A1196" s="91">
        <v>439</v>
      </c>
      <c r="B1196" s="229" t="s">
        <v>3626</v>
      </c>
      <c r="C1196" s="259" t="s">
        <v>3627</v>
      </c>
      <c r="D1196" s="229" t="s">
        <v>329</v>
      </c>
      <c r="E1196" s="3" t="s">
        <v>3550</v>
      </c>
      <c r="F1196" s="26" t="s">
        <v>102</v>
      </c>
      <c r="G1196" s="26" t="s">
        <v>55</v>
      </c>
      <c r="H1196" s="26" t="s">
        <v>167</v>
      </c>
      <c r="J1196" s="22">
        <v>40</v>
      </c>
      <c r="L1196" s="28" t="s">
        <v>57</v>
      </c>
      <c r="M1196" s="22" t="s">
        <v>58</v>
      </c>
      <c r="N1196" s="22">
        <v>0</v>
      </c>
      <c r="O1196" s="22" t="s">
        <v>59</v>
      </c>
      <c r="P1196" s="22" t="s">
        <v>78</v>
      </c>
      <c r="Z1196" s="83" t="s">
        <v>62</v>
      </c>
      <c r="AA1196" s="6">
        <v>10</v>
      </c>
      <c r="AB1196" s="6">
        <v>0</v>
      </c>
      <c r="BQ1196" s="6" t="s">
        <v>194</v>
      </c>
      <c r="BR1196" s="5" t="s">
        <v>3628</v>
      </c>
    </row>
    <row r="1197" spans="1:70" x14ac:dyDescent="0.25">
      <c r="A1197" s="91">
        <v>441</v>
      </c>
      <c r="B1197" s="229" t="s">
        <v>3602</v>
      </c>
      <c r="C1197" s="259" t="s">
        <v>3629</v>
      </c>
      <c r="D1197" s="229" t="s">
        <v>3630</v>
      </c>
      <c r="E1197" s="3" t="s">
        <v>3550</v>
      </c>
      <c r="F1197" s="26" t="s">
        <v>54</v>
      </c>
      <c r="G1197" s="26" t="s">
        <v>55</v>
      </c>
      <c r="H1197" s="26" t="s">
        <v>56</v>
      </c>
      <c r="J1197" s="22">
        <v>5</v>
      </c>
      <c r="L1197" s="28" t="s">
        <v>57</v>
      </c>
      <c r="M1197" s="22" t="s">
        <v>58</v>
      </c>
      <c r="N1197" s="22" t="s">
        <v>3631</v>
      </c>
      <c r="O1197" s="22" t="s">
        <v>59</v>
      </c>
      <c r="P1197" s="22" t="s">
        <v>3632</v>
      </c>
      <c r="R1197" s="23" t="s">
        <v>3633</v>
      </c>
      <c r="V1197" s="25" t="s">
        <v>613</v>
      </c>
      <c r="Y1197" s="25" t="s">
        <v>3634</v>
      </c>
      <c r="Z1197" s="83" t="s">
        <v>62</v>
      </c>
      <c r="AA1197" s="6">
        <v>11</v>
      </c>
      <c r="AB1197" s="6">
        <v>0</v>
      </c>
      <c r="BQ1197" s="6" t="s">
        <v>213</v>
      </c>
      <c r="BR1197" s="5" t="s">
        <v>3635</v>
      </c>
    </row>
    <row r="1198" spans="1:70" x14ac:dyDescent="0.25">
      <c r="A1198" s="91">
        <v>442</v>
      </c>
      <c r="B1198" s="229" t="s">
        <v>3602</v>
      </c>
      <c r="C1198" s="259" t="s">
        <v>3629</v>
      </c>
      <c r="D1198" s="229" t="s">
        <v>3636</v>
      </c>
      <c r="E1198" s="3" t="s">
        <v>3550</v>
      </c>
      <c r="F1198" s="26" t="s">
        <v>54</v>
      </c>
      <c r="G1198" s="26" t="s">
        <v>55</v>
      </c>
      <c r="H1198" s="26" t="s">
        <v>56</v>
      </c>
      <c r="J1198" s="22">
        <v>10</v>
      </c>
      <c r="L1198" s="28" t="s">
        <v>57</v>
      </c>
      <c r="M1198" s="22" t="s">
        <v>58</v>
      </c>
      <c r="N1198" s="22" t="s">
        <v>3631</v>
      </c>
      <c r="O1198" s="22" t="s">
        <v>59</v>
      </c>
      <c r="P1198" s="22" t="s">
        <v>3632</v>
      </c>
      <c r="R1198" s="23" t="s">
        <v>3633</v>
      </c>
      <c r="V1198" s="25" t="s">
        <v>613</v>
      </c>
      <c r="Y1198" s="25" t="s">
        <v>3634</v>
      </c>
      <c r="Z1198" s="83" t="s">
        <v>62</v>
      </c>
      <c r="AA1198" s="6">
        <v>11</v>
      </c>
      <c r="AB1198" s="6">
        <v>0</v>
      </c>
      <c r="BQ1198" s="6" t="s">
        <v>213</v>
      </c>
      <c r="BR1198" s="5" t="s">
        <v>3635</v>
      </c>
    </row>
    <row r="1199" spans="1:70" x14ac:dyDescent="0.25">
      <c r="A1199" s="91">
        <v>443</v>
      </c>
      <c r="B1199" s="229" t="s">
        <v>3602</v>
      </c>
      <c r="C1199" s="259" t="s">
        <v>3629</v>
      </c>
      <c r="D1199" s="229" t="s">
        <v>3637</v>
      </c>
      <c r="E1199" s="3" t="s">
        <v>3550</v>
      </c>
      <c r="F1199" s="26" t="s">
        <v>54</v>
      </c>
      <c r="G1199" s="26" t="s">
        <v>55</v>
      </c>
      <c r="H1199" s="26" t="s">
        <v>56</v>
      </c>
      <c r="J1199" s="22">
        <v>20</v>
      </c>
      <c r="L1199" s="28" t="s">
        <v>57</v>
      </c>
      <c r="M1199" s="22" t="s">
        <v>58</v>
      </c>
      <c r="N1199" s="22" t="s">
        <v>3631</v>
      </c>
      <c r="O1199" s="22" t="s">
        <v>59</v>
      </c>
      <c r="P1199" s="22" t="s">
        <v>3632</v>
      </c>
      <c r="R1199" s="23" t="s">
        <v>3633</v>
      </c>
      <c r="V1199" s="25" t="s">
        <v>613</v>
      </c>
      <c r="Y1199" s="25" t="s">
        <v>3634</v>
      </c>
      <c r="Z1199" s="83" t="s">
        <v>62</v>
      </c>
      <c r="AA1199" s="6">
        <v>11</v>
      </c>
      <c r="AB1199" s="6">
        <v>0</v>
      </c>
      <c r="BQ1199" s="6" t="s">
        <v>213</v>
      </c>
      <c r="BR1199" s="5" t="s">
        <v>3635</v>
      </c>
    </row>
    <row r="1200" spans="1:70" x14ac:dyDescent="0.25">
      <c r="A1200" s="91">
        <v>444</v>
      </c>
      <c r="B1200" s="229" t="s">
        <v>3638</v>
      </c>
      <c r="C1200" s="259" t="s">
        <v>3639</v>
      </c>
      <c r="D1200" s="229" t="s">
        <v>3640</v>
      </c>
      <c r="E1200" s="3" t="s">
        <v>3550</v>
      </c>
      <c r="F1200" s="26" t="s">
        <v>102</v>
      </c>
      <c r="G1200" s="26" t="s">
        <v>55</v>
      </c>
      <c r="H1200" s="26" t="s">
        <v>56</v>
      </c>
      <c r="J1200" s="22">
        <v>40</v>
      </c>
      <c r="L1200" s="28" t="s">
        <v>57</v>
      </c>
      <c r="M1200" s="22" t="s">
        <v>58</v>
      </c>
      <c r="N1200" s="22" t="s">
        <v>3641</v>
      </c>
      <c r="O1200" s="22" t="s">
        <v>59</v>
      </c>
      <c r="P1200" s="22" t="s">
        <v>3642</v>
      </c>
      <c r="U1200" s="23" t="s">
        <v>3589</v>
      </c>
      <c r="V1200" s="25" t="s">
        <v>642</v>
      </c>
      <c r="Y1200" s="25" t="s">
        <v>3643</v>
      </c>
      <c r="Z1200" s="83" t="s">
        <v>62</v>
      </c>
      <c r="AA1200" s="6">
        <v>24</v>
      </c>
      <c r="AB1200" s="6">
        <v>0</v>
      </c>
      <c r="BQ1200" s="6" t="s">
        <v>213</v>
      </c>
      <c r="BR1200" s="5" t="s">
        <v>3644</v>
      </c>
    </row>
    <row r="1201" spans="1:70" x14ac:dyDescent="0.25">
      <c r="A1201" s="91">
        <v>445</v>
      </c>
      <c r="B1201" s="229" t="s">
        <v>3645</v>
      </c>
      <c r="C1201" s="259" t="s">
        <v>3646</v>
      </c>
      <c r="D1201" s="229" t="s">
        <v>3647</v>
      </c>
      <c r="E1201" s="3" t="s">
        <v>3550</v>
      </c>
      <c r="F1201" s="26" t="s">
        <v>102</v>
      </c>
      <c r="G1201" s="26" t="s">
        <v>55</v>
      </c>
      <c r="H1201" s="26" t="s">
        <v>56</v>
      </c>
      <c r="J1201" s="22">
        <v>20</v>
      </c>
      <c r="L1201" s="28" t="s">
        <v>57</v>
      </c>
      <c r="M1201" s="22" t="s">
        <v>58</v>
      </c>
      <c r="N1201" s="22">
        <v>0</v>
      </c>
      <c r="O1201" s="22" t="s">
        <v>59</v>
      </c>
      <c r="P1201" s="22" t="s">
        <v>78</v>
      </c>
      <c r="R1201" s="23" t="s">
        <v>3648</v>
      </c>
      <c r="T1201" s="23">
        <v>150</v>
      </c>
      <c r="V1201" s="25" t="s">
        <v>613</v>
      </c>
      <c r="W1201" s="65" t="s">
        <v>1953</v>
      </c>
      <c r="X1201" s="106">
        <v>4</v>
      </c>
      <c r="Y1201" s="25" t="s">
        <v>3649</v>
      </c>
      <c r="Z1201" s="83" t="s">
        <v>62</v>
      </c>
      <c r="AA1201" s="6">
        <v>10</v>
      </c>
      <c r="AB1201" s="6">
        <v>4</v>
      </c>
      <c r="AC1201" s="5">
        <v>23</v>
      </c>
      <c r="AD1201" s="5" t="s">
        <v>79</v>
      </c>
      <c r="AE1201" s="5" t="s">
        <v>334</v>
      </c>
      <c r="AF1201" s="5">
        <v>2</v>
      </c>
      <c r="AG1201" s="5" t="s">
        <v>79</v>
      </c>
      <c r="AH1201" s="5" t="s">
        <v>116</v>
      </c>
      <c r="AK1201" s="6">
        <v>65</v>
      </c>
      <c r="AL1201" s="6" t="s">
        <v>80</v>
      </c>
      <c r="AM1201" s="6" t="s">
        <v>334</v>
      </c>
      <c r="AN1201" s="6">
        <v>9</v>
      </c>
      <c r="AO1201" s="6" t="s">
        <v>80</v>
      </c>
      <c r="AP1201" s="6" t="s">
        <v>116</v>
      </c>
      <c r="AS1201" s="5">
        <v>174</v>
      </c>
      <c r="AT1201" s="5" t="s">
        <v>118</v>
      </c>
      <c r="AU1201" s="5" t="s">
        <v>334</v>
      </c>
      <c r="AV1201" s="5">
        <v>7</v>
      </c>
      <c r="AW1201" s="5" t="s">
        <v>118</v>
      </c>
      <c r="AX1201" s="5" t="s">
        <v>116</v>
      </c>
      <c r="BQ1201" s="6" t="s">
        <v>3650</v>
      </c>
      <c r="BR1201" s="5" t="s">
        <v>3651</v>
      </c>
    </row>
    <row r="1202" spans="1:70" x14ac:dyDescent="0.25">
      <c r="A1202" s="91">
        <v>446</v>
      </c>
      <c r="B1202" s="229" t="s">
        <v>3652</v>
      </c>
      <c r="C1202" s="259" t="s">
        <v>3653</v>
      </c>
      <c r="D1202" s="229" t="s">
        <v>3654</v>
      </c>
      <c r="E1202" s="3" t="s">
        <v>3550</v>
      </c>
      <c r="F1202" s="26" t="s">
        <v>102</v>
      </c>
      <c r="G1202" s="26" t="s">
        <v>55</v>
      </c>
      <c r="H1202" s="26" t="s">
        <v>406</v>
      </c>
      <c r="J1202" s="22">
        <v>40</v>
      </c>
      <c r="L1202" s="28" t="s">
        <v>57</v>
      </c>
      <c r="M1202" s="22" t="s">
        <v>58</v>
      </c>
      <c r="N1202" s="22">
        <v>0</v>
      </c>
      <c r="O1202" s="22" t="s">
        <v>59</v>
      </c>
      <c r="P1202" s="22" t="s">
        <v>78</v>
      </c>
      <c r="R1202" s="23" t="s">
        <v>3655</v>
      </c>
      <c r="U1202" s="23" t="s">
        <v>3589</v>
      </c>
      <c r="V1202" s="25" t="s">
        <v>613</v>
      </c>
      <c r="W1202" s="65" t="s">
        <v>1953</v>
      </c>
      <c r="Z1202" s="83" t="s">
        <v>62</v>
      </c>
      <c r="AA1202" s="6">
        <v>2</v>
      </c>
      <c r="BQ1202" s="6" t="s">
        <v>213</v>
      </c>
      <c r="BR1202" s="5" t="s">
        <v>3656</v>
      </c>
    </row>
    <row r="1203" spans="1:70" x14ac:dyDescent="0.25">
      <c r="A1203" s="91">
        <v>447</v>
      </c>
      <c r="B1203" s="229" t="s">
        <v>3652</v>
      </c>
      <c r="C1203" s="259" t="s">
        <v>3653</v>
      </c>
      <c r="D1203" s="229" t="s">
        <v>3657</v>
      </c>
      <c r="E1203" s="3" t="s">
        <v>3550</v>
      </c>
      <c r="F1203" s="26" t="s">
        <v>102</v>
      </c>
      <c r="G1203" s="26" t="s">
        <v>55</v>
      </c>
      <c r="H1203" s="26" t="s">
        <v>406</v>
      </c>
      <c r="J1203" s="22">
        <v>40</v>
      </c>
      <c r="L1203" s="28" t="s">
        <v>57</v>
      </c>
      <c r="M1203" s="22" t="s">
        <v>58</v>
      </c>
      <c r="N1203" s="22">
        <v>0</v>
      </c>
      <c r="O1203" s="22" t="s">
        <v>59</v>
      </c>
      <c r="P1203" s="22" t="s">
        <v>78</v>
      </c>
      <c r="R1203" s="23" t="s">
        <v>3655</v>
      </c>
      <c r="U1203" s="23" t="s">
        <v>3589</v>
      </c>
      <c r="V1203" s="25" t="s">
        <v>613</v>
      </c>
      <c r="W1203" s="65" t="s">
        <v>1953</v>
      </c>
      <c r="Z1203" s="83" t="s">
        <v>62</v>
      </c>
      <c r="AA1203" s="6">
        <v>17</v>
      </c>
      <c r="BQ1203" s="6" t="s">
        <v>213</v>
      </c>
      <c r="BR1203" s="5" t="s">
        <v>3656</v>
      </c>
    </row>
    <row r="1204" spans="1:70" x14ac:dyDescent="0.25">
      <c r="A1204" s="91">
        <v>448</v>
      </c>
      <c r="B1204" s="229" t="s">
        <v>3652</v>
      </c>
      <c r="C1204" s="259" t="s">
        <v>3653</v>
      </c>
      <c r="D1204" s="229" t="s">
        <v>3658</v>
      </c>
      <c r="E1204" s="3" t="s">
        <v>3550</v>
      </c>
      <c r="F1204" s="26" t="s">
        <v>102</v>
      </c>
      <c r="G1204" s="26" t="s">
        <v>55</v>
      </c>
      <c r="H1204" s="26" t="s">
        <v>406</v>
      </c>
      <c r="J1204" s="22">
        <v>40</v>
      </c>
      <c r="L1204" s="28" t="s">
        <v>57</v>
      </c>
      <c r="M1204" s="22" t="s">
        <v>58</v>
      </c>
      <c r="N1204" s="22">
        <v>0</v>
      </c>
      <c r="O1204" s="22" t="s">
        <v>59</v>
      </c>
      <c r="P1204" s="22" t="s">
        <v>78</v>
      </c>
      <c r="R1204" s="23" t="s">
        <v>3655</v>
      </c>
      <c r="U1204" s="23" t="s">
        <v>3589</v>
      </c>
      <c r="V1204" s="25" t="s">
        <v>613</v>
      </c>
      <c r="W1204" s="65" t="s">
        <v>1953</v>
      </c>
      <c r="Z1204" s="83" t="s">
        <v>62</v>
      </c>
      <c r="AA1204" s="6">
        <v>88</v>
      </c>
      <c r="BQ1204" s="6" t="s">
        <v>213</v>
      </c>
      <c r="BR1204" s="5" t="s">
        <v>3656</v>
      </c>
    </row>
    <row r="1205" spans="1:70" x14ac:dyDescent="0.25">
      <c r="A1205" s="91">
        <v>449</v>
      </c>
      <c r="B1205" s="229" t="s">
        <v>3652</v>
      </c>
      <c r="C1205" s="259" t="s">
        <v>3653</v>
      </c>
      <c r="D1205" s="229" t="s">
        <v>3659</v>
      </c>
      <c r="E1205" s="3" t="s">
        <v>3550</v>
      </c>
      <c r="F1205" s="26" t="s">
        <v>102</v>
      </c>
      <c r="G1205" s="26" t="s">
        <v>55</v>
      </c>
      <c r="H1205" s="26" t="s">
        <v>491</v>
      </c>
      <c r="J1205" s="22">
        <v>40</v>
      </c>
      <c r="L1205" s="28" t="s">
        <v>57</v>
      </c>
      <c r="M1205" s="22" t="s">
        <v>58</v>
      </c>
      <c r="N1205" s="22">
        <v>0</v>
      </c>
      <c r="O1205" s="22" t="s">
        <v>59</v>
      </c>
      <c r="P1205" s="22" t="s">
        <v>78</v>
      </c>
      <c r="R1205" s="23" t="s">
        <v>3655</v>
      </c>
      <c r="U1205" s="23" t="s">
        <v>3589</v>
      </c>
      <c r="V1205" s="25" t="s">
        <v>613</v>
      </c>
      <c r="W1205" s="65" t="s">
        <v>1953</v>
      </c>
      <c r="Z1205" s="83" t="s">
        <v>62</v>
      </c>
      <c r="AA1205" s="6">
        <v>69</v>
      </c>
      <c r="AB1205" s="6">
        <v>32</v>
      </c>
      <c r="AK1205" s="6">
        <v>70.8</v>
      </c>
      <c r="AL1205" s="6" t="s">
        <v>80</v>
      </c>
      <c r="AM1205" s="6" t="s">
        <v>334</v>
      </c>
      <c r="AS1205" s="5">
        <v>173</v>
      </c>
      <c r="AT1205" s="5" t="s">
        <v>118</v>
      </c>
      <c r="AU1205" s="5" t="s">
        <v>334</v>
      </c>
      <c r="BI1205" s="5">
        <v>1.84</v>
      </c>
      <c r="BJ1205" s="5" t="s">
        <v>3660</v>
      </c>
      <c r="BK1205" s="5" t="s">
        <v>334</v>
      </c>
      <c r="BQ1205" s="6" t="s">
        <v>3661</v>
      </c>
      <c r="BR1205" s="5" t="s">
        <v>3662</v>
      </c>
    </row>
    <row r="1206" spans="1:70" x14ac:dyDescent="0.25">
      <c r="A1206" s="91">
        <v>450</v>
      </c>
      <c r="B1206" s="229" t="s">
        <v>3652</v>
      </c>
      <c r="C1206" s="259" t="s">
        <v>3653</v>
      </c>
      <c r="D1206" s="229" t="s">
        <v>3663</v>
      </c>
      <c r="E1206" s="3" t="s">
        <v>3550</v>
      </c>
      <c r="F1206" s="26" t="s">
        <v>102</v>
      </c>
      <c r="G1206" s="26" t="s">
        <v>55</v>
      </c>
      <c r="H1206" s="26" t="s">
        <v>491</v>
      </c>
      <c r="J1206" s="22">
        <v>40</v>
      </c>
      <c r="L1206" s="28" t="s">
        <v>57</v>
      </c>
      <c r="M1206" s="22" t="s">
        <v>58</v>
      </c>
      <c r="N1206" s="22">
        <v>0</v>
      </c>
      <c r="O1206" s="22" t="s">
        <v>59</v>
      </c>
      <c r="P1206" s="22" t="s">
        <v>78</v>
      </c>
      <c r="R1206" s="23" t="s">
        <v>3655</v>
      </c>
      <c r="U1206" s="23" t="s">
        <v>3589</v>
      </c>
      <c r="V1206" s="25" t="s">
        <v>613</v>
      </c>
      <c r="W1206" s="65" t="s">
        <v>1953</v>
      </c>
      <c r="Z1206" s="83" t="s">
        <v>62</v>
      </c>
      <c r="AA1206" s="6">
        <v>38</v>
      </c>
      <c r="AB1206" s="6">
        <v>19</v>
      </c>
      <c r="AK1206" s="6">
        <v>75.8</v>
      </c>
      <c r="AL1206" s="6" t="s">
        <v>80</v>
      </c>
      <c r="AM1206" s="6" t="s">
        <v>334</v>
      </c>
      <c r="AS1206" s="5">
        <v>173</v>
      </c>
      <c r="AT1206" s="5" t="s">
        <v>118</v>
      </c>
      <c r="AU1206" s="5" t="s">
        <v>334</v>
      </c>
      <c r="BI1206" s="5">
        <v>1.73</v>
      </c>
      <c r="BJ1206" s="5" t="s">
        <v>3660</v>
      </c>
      <c r="BK1206" s="5" t="s">
        <v>334</v>
      </c>
      <c r="BQ1206" s="6" t="s">
        <v>3664</v>
      </c>
      <c r="BR1206" s="5" t="s">
        <v>3665</v>
      </c>
    </row>
    <row r="1207" spans="1:70" x14ac:dyDescent="0.25">
      <c r="A1207" s="91">
        <v>451</v>
      </c>
      <c r="B1207" s="229" t="s">
        <v>3666</v>
      </c>
      <c r="C1207" s="259" t="s">
        <v>3667</v>
      </c>
      <c r="D1207" s="229" t="s">
        <v>3668</v>
      </c>
      <c r="E1207" s="3" t="s">
        <v>3550</v>
      </c>
      <c r="F1207" s="26" t="s">
        <v>102</v>
      </c>
      <c r="G1207" s="26" t="s">
        <v>55</v>
      </c>
      <c r="H1207" s="26" t="s">
        <v>56</v>
      </c>
      <c r="J1207" s="22">
        <v>10</v>
      </c>
      <c r="L1207" s="28" t="s">
        <v>57</v>
      </c>
      <c r="M1207" s="22" t="s">
        <v>58</v>
      </c>
      <c r="N1207" s="22">
        <v>0</v>
      </c>
      <c r="O1207" s="22" t="s">
        <v>59</v>
      </c>
      <c r="P1207" s="22" t="s">
        <v>78</v>
      </c>
      <c r="V1207" s="25" t="s">
        <v>613</v>
      </c>
      <c r="W1207" s="65" t="s">
        <v>1953</v>
      </c>
      <c r="X1207" s="106">
        <v>3</v>
      </c>
      <c r="Y1207" s="25" t="s">
        <v>3669</v>
      </c>
      <c r="Z1207" s="83" t="s">
        <v>62</v>
      </c>
      <c r="AA1207" s="6">
        <v>24</v>
      </c>
      <c r="AB1207" s="6">
        <v>15</v>
      </c>
      <c r="AC1207" s="5">
        <v>30.6</v>
      </c>
      <c r="AD1207" s="5" t="s">
        <v>79</v>
      </c>
      <c r="AE1207" s="5" t="s">
        <v>334</v>
      </c>
      <c r="AK1207" s="6">
        <v>60.35</v>
      </c>
      <c r="AL1207" s="6" t="s">
        <v>80</v>
      </c>
      <c r="AM1207" s="6" t="s">
        <v>334</v>
      </c>
      <c r="BQ1207" s="6" t="s">
        <v>3670</v>
      </c>
      <c r="BR1207" s="5" t="s">
        <v>3671</v>
      </c>
    </row>
    <row r="1208" spans="1:70" x14ac:dyDescent="0.25">
      <c r="A1208" s="91">
        <v>452</v>
      </c>
      <c r="B1208" s="229" t="s">
        <v>3672</v>
      </c>
      <c r="C1208" s="259" t="s">
        <v>3673</v>
      </c>
      <c r="D1208" s="229" t="s">
        <v>3674</v>
      </c>
      <c r="E1208" s="3" t="s">
        <v>3550</v>
      </c>
      <c r="F1208" s="26" t="s">
        <v>102</v>
      </c>
      <c r="G1208" s="26" t="s">
        <v>55</v>
      </c>
      <c r="H1208" s="26" t="s">
        <v>406</v>
      </c>
      <c r="J1208" s="22">
        <v>40</v>
      </c>
      <c r="L1208" s="28" t="s">
        <v>57</v>
      </c>
      <c r="M1208" s="22" t="s">
        <v>58</v>
      </c>
      <c r="N1208" s="22">
        <v>0</v>
      </c>
      <c r="O1208" s="22" t="s">
        <v>59</v>
      </c>
      <c r="P1208" s="22" t="s">
        <v>78</v>
      </c>
      <c r="R1208" s="23" t="s">
        <v>3675</v>
      </c>
      <c r="T1208" s="23">
        <v>200</v>
      </c>
      <c r="V1208" s="25" t="s">
        <v>613</v>
      </c>
      <c r="W1208" s="65">
        <v>10</v>
      </c>
      <c r="Y1208" s="25" t="s">
        <v>3676</v>
      </c>
      <c r="Z1208" s="83" t="s">
        <v>62</v>
      </c>
      <c r="AA1208" s="6">
        <v>13</v>
      </c>
      <c r="AB1208" s="6">
        <v>0</v>
      </c>
      <c r="BQ1208" s="6" t="s">
        <v>3397</v>
      </c>
      <c r="BR1208" s="5" t="s">
        <v>3677</v>
      </c>
    </row>
    <row r="1209" spans="1:70" x14ac:dyDescent="0.25">
      <c r="A1209" s="91">
        <v>453</v>
      </c>
      <c r="B1209" s="229" t="s">
        <v>3672</v>
      </c>
      <c r="C1209" s="259" t="s">
        <v>3673</v>
      </c>
      <c r="D1209" s="229" t="s">
        <v>3678</v>
      </c>
      <c r="E1209" s="3" t="s">
        <v>3550</v>
      </c>
      <c r="F1209" s="26" t="s">
        <v>102</v>
      </c>
      <c r="G1209" s="26" t="s">
        <v>55</v>
      </c>
      <c r="H1209" s="26" t="s">
        <v>406</v>
      </c>
      <c r="J1209" s="22">
        <v>40</v>
      </c>
      <c r="L1209" s="28" t="s">
        <v>57</v>
      </c>
      <c r="M1209" s="22" t="s">
        <v>58</v>
      </c>
      <c r="N1209" s="22">
        <v>0</v>
      </c>
      <c r="O1209" s="22" t="s">
        <v>59</v>
      </c>
      <c r="P1209" s="22" t="s">
        <v>78</v>
      </c>
      <c r="R1209" s="23" t="s">
        <v>3675</v>
      </c>
      <c r="T1209" s="23">
        <v>200</v>
      </c>
      <c r="V1209" s="25" t="s">
        <v>613</v>
      </c>
      <c r="W1209" s="65">
        <v>10</v>
      </c>
      <c r="Y1209" s="25" t="s">
        <v>3676</v>
      </c>
      <c r="Z1209" s="83" t="s">
        <v>62</v>
      </c>
      <c r="AA1209" s="6">
        <v>13</v>
      </c>
      <c r="AB1209" s="6">
        <v>0</v>
      </c>
      <c r="BQ1209" s="6" t="s">
        <v>3397</v>
      </c>
      <c r="BR1209" s="5" t="s">
        <v>3677</v>
      </c>
    </row>
    <row r="1210" spans="1:70" x14ac:dyDescent="0.25">
      <c r="A1210" s="91">
        <v>454</v>
      </c>
      <c r="B1210" s="229" t="s">
        <v>3672</v>
      </c>
      <c r="C1210" s="259" t="s">
        <v>3673</v>
      </c>
      <c r="D1210" s="229" t="s">
        <v>3679</v>
      </c>
      <c r="E1210" s="3" t="s">
        <v>3550</v>
      </c>
      <c r="F1210" s="26" t="s">
        <v>102</v>
      </c>
      <c r="G1210" s="26" t="s">
        <v>55</v>
      </c>
      <c r="H1210" s="26" t="s">
        <v>491</v>
      </c>
      <c r="J1210" s="22">
        <v>40</v>
      </c>
      <c r="L1210" s="28" t="s">
        <v>57</v>
      </c>
      <c r="M1210" s="22" t="s">
        <v>58</v>
      </c>
      <c r="N1210" s="22">
        <v>0</v>
      </c>
      <c r="O1210" s="22" t="s">
        <v>59</v>
      </c>
      <c r="P1210" s="22" t="s">
        <v>78</v>
      </c>
      <c r="R1210" s="23" t="s">
        <v>3675</v>
      </c>
      <c r="T1210" s="23">
        <v>200</v>
      </c>
      <c r="V1210" s="25" t="s">
        <v>613</v>
      </c>
      <c r="W1210" s="65">
        <v>10</v>
      </c>
      <c r="Y1210" s="25" t="s">
        <v>3676</v>
      </c>
      <c r="Z1210" s="83" t="s">
        <v>62</v>
      </c>
      <c r="AA1210" s="6">
        <v>11</v>
      </c>
      <c r="AB1210" s="6">
        <v>11</v>
      </c>
      <c r="BQ1210" s="6" t="s">
        <v>3397</v>
      </c>
      <c r="BR1210" s="5" t="s">
        <v>3677</v>
      </c>
    </row>
    <row r="1211" spans="1:70" x14ac:dyDescent="0.25">
      <c r="A1211" s="91">
        <v>455</v>
      </c>
      <c r="B1211" s="229" t="s">
        <v>3672</v>
      </c>
      <c r="C1211" s="259" t="s">
        <v>3673</v>
      </c>
      <c r="D1211" s="229" t="s">
        <v>3680</v>
      </c>
      <c r="E1211" s="3" t="s">
        <v>3550</v>
      </c>
      <c r="F1211" s="26" t="s">
        <v>102</v>
      </c>
      <c r="G1211" s="26" t="s">
        <v>55</v>
      </c>
      <c r="H1211" s="26" t="s">
        <v>491</v>
      </c>
      <c r="J1211" s="22">
        <v>40</v>
      </c>
      <c r="L1211" s="28" t="s">
        <v>57</v>
      </c>
      <c r="M1211" s="22" t="s">
        <v>58</v>
      </c>
      <c r="N1211" s="22">
        <v>0</v>
      </c>
      <c r="O1211" s="22" t="s">
        <v>59</v>
      </c>
      <c r="P1211" s="22" t="s">
        <v>78</v>
      </c>
      <c r="R1211" s="23" t="s">
        <v>3675</v>
      </c>
      <c r="T1211" s="23">
        <v>200</v>
      </c>
      <c r="V1211" s="25" t="s">
        <v>613</v>
      </c>
      <c r="W1211" s="65">
        <v>10</v>
      </c>
      <c r="Y1211" s="25" t="s">
        <v>3676</v>
      </c>
      <c r="Z1211" s="83" t="s">
        <v>62</v>
      </c>
      <c r="AA1211" s="6">
        <v>11</v>
      </c>
      <c r="AB1211" s="6">
        <v>11</v>
      </c>
      <c r="BQ1211" s="6" t="s">
        <v>3397</v>
      </c>
      <c r="BR1211" s="5" t="s">
        <v>3677</v>
      </c>
    </row>
    <row r="1212" spans="1:70" x14ac:dyDescent="0.25">
      <c r="A1212" s="91">
        <v>456</v>
      </c>
      <c r="B1212" s="229" t="s">
        <v>3681</v>
      </c>
      <c r="C1212" s="259" t="s">
        <v>3682</v>
      </c>
      <c r="D1212" s="229" t="s">
        <v>3683</v>
      </c>
      <c r="E1212" s="3" t="s">
        <v>3550</v>
      </c>
      <c r="F1212" s="26" t="s">
        <v>54</v>
      </c>
      <c r="G1212" s="26" t="s">
        <v>55</v>
      </c>
      <c r="H1212" s="26" t="s">
        <v>56</v>
      </c>
      <c r="J1212" s="22">
        <v>10</v>
      </c>
      <c r="L1212" s="28" t="s">
        <v>57</v>
      </c>
      <c r="M1212" s="22" t="s">
        <v>58</v>
      </c>
      <c r="N1212" s="22">
        <v>0</v>
      </c>
      <c r="O1212" s="22" t="s">
        <v>59</v>
      </c>
      <c r="P1212" s="22" t="s">
        <v>78</v>
      </c>
      <c r="R1212" s="23" t="s">
        <v>3684</v>
      </c>
      <c r="T1212" s="23">
        <v>125</v>
      </c>
      <c r="V1212" s="25" t="s">
        <v>613</v>
      </c>
      <c r="W1212" s="65" t="s">
        <v>1953</v>
      </c>
      <c r="X1212" s="106">
        <v>4</v>
      </c>
      <c r="Z1212" s="83" t="s">
        <v>62</v>
      </c>
      <c r="AA1212" s="6">
        <v>84</v>
      </c>
      <c r="AB1212" s="6">
        <v>0</v>
      </c>
      <c r="AC1212" s="5">
        <v>24.8</v>
      </c>
      <c r="AD1212" s="5" t="s">
        <v>79</v>
      </c>
      <c r="AE1212" s="5" t="s">
        <v>334</v>
      </c>
      <c r="AF1212" s="5">
        <v>3.8</v>
      </c>
      <c r="AG1212" s="5" t="s">
        <v>79</v>
      </c>
      <c r="AH1212" s="5" t="s">
        <v>116</v>
      </c>
      <c r="AI1212" s="5">
        <v>20</v>
      </c>
      <c r="AJ1212" s="5">
        <v>39</v>
      </c>
      <c r="AK1212" s="6">
        <v>60.7</v>
      </c>
      <c r="AL1212" s="6" t="s">
        <v>80</v>
      </c>
      <c r="AM1212" s="6" t="s">
        <v>334</v>
      </c>
      <c r="AN1212" s="6">
        <v>6.7</v>
      </c>
      <c r="AO1212" s="6" t="s">
        <v>80</v>
      </c>
      <c r="AP1212" s="6" t="s">
        <v>116</v>
      </c>
      <c r="AQ1212" s="6">
        <v>50</v>
      </c>
      <c r="AR1212" s="6">
        <v>79</v>
      </c>
      <c r="AS1212" s="5">
        <v>171.3</v>
      </c>
      <c r="AT1212" s="5" t="s">
        <v>118</v>
      </c>
      <c r="AU1212" s="5" t="s">
        <v>334</v>
      </c>
      <c r="AV1212" s="5">
        <v>6</v>
      </c>
      <c r="AW1212" s="5" t="s">
        <v>118</v>
      </c>
      <c r="AX1212" s="5" t="s">
        <v>116</v>
      </c>
      <c r="AY1212" s="5">
        <v>156.5</v>
      </c>
      <c r="AZ1212" s="5">
        <v>186.5</v>
      </c>
      <c r="BQ1212" s="6" t="s">
        <v>814</v>
      </c>
      <c r="BR1212" s="5" t="s">
        <v>3370</v>
      </c>
    </row>
    <row r="1213" spans="1:70" x14ac:dyDescent="0.25">
      <c r="A1213" s="91">
        <v>457</v>
      </c>
      <c r="B1213" s="229" t="s">
        <v>3685</v>
      </c>
      <c r="C1213" s="259" t="s">
        <v>3686</v>
      </c>
      <c r="D1213" s="229" t="s">
        <v>3687</v>
      </c>
      <c r="E1213" s="3" t="s">
        <v>3550</v>
      </c>
      <c r="F1213" s="26" t="s">
        <v>102</v>
      </c>
      <c r="G1213" s="26" t="s">
        <v>55</v>
      </c>
      <c r="H1213" s="26" t="s">
        <v>56</v>
      </c>
      <c r="J1213" s="22">
        <v>10</v>
      </c>
      <c r="L1213" s="28" t="s">
        <v>57</v>
      </c>
      <c r="M1213" s="22" t="s">
        <v>58</v>
      </c>
      <c r="N1213" s="22">
        <v>0</v>
      </c>
      <c r="O1213" s="22" t="s">
        <v>59</v>
      </c>
      <c r="P1213" s="22" t="s">
        <v>78</v>
      </c>
      <c r="R1213" s="23" t="s">
        <v>3688</v>
      </c>
      <c r="V1213" s="25" t="s">
        <v>613</v>
      </c>
      <c r="W1213" s="65" t="s">
        <v>1953</v>
      </c>
      <c r="Z1213" s="83" t="s">
        <v>62</v>
      </c>
      <c r="AA1213" s="6">
        <v>5</v>
      </c>
      <c r="AB1213" s="6">
        <v>0</v>
      </c>
      <c r="BQ1213" s="6" t="s">
        <v>814</v>
      </c>
      <c r="BR1213" s="5" t="s">
        <v>3689</v>
      </c>
    </row>
    <row r="1214" spans="1:70" x14ac:dyDescent="0.25">
      <c r="A1214" s="91">
        <v>458</v>
      </c>
      <c r="B1214" s="229" t="s">
        <v>3685</v>
      </c>
      <c r="C1214" s="259" t="s">
        <v>3686</v>
      </c>
      <c r="D1214" s="229" t="s">
        <v>3690</v>
      </c>
      <c r="E1214" s="3" t="s">
        <v>3550</v>
      </c>
      <c r="F1214" s="26" t="s">
        <v>102</v>
      </c>
      <c r="G1214" s="26" t="s">
        <v>55</v>
      </c>
      <c r="H1214" s="26" t="s">
        <v>56</v>
      </c>
      <c r="J1214" s="22">
        <v>10</v>
      </c>
      <c r="L1214" s="28" t="s">
        <v>57</v>
      </c>
      <c r="M1214" s="22" t="s">
        <v>58</v>
      </c>
      <c r="N1214" s="22">
        <v>0</v>
      </c>
      <c r="O1214" s="22" t="s">
        <v>59</v>
      </c>
      <c r="P1214" s="22" t="s">
        <v>78</v>
      </c>
      <c r="R1214" s="23" t="s">
        <v>3688</v>
      </c>
      <c r="V1214" s="25" t="s">
        <v>613</v>
      </c>
      <c r="W1214" s="65" t="s">
        <v>1953</v>
      </c>
      <c r="Z1214" s="83" t="s">
        <v>62</v>
      </c>
      <c r="AA1214" s="6">
        <v>7</v>
      </c>
      <c r="AB1214" s="6">
        <v>0</v>
      </c>
      <c r="BQ1214" s="6" t="s">
        <v>814</v>
      </c>
      <c r="BR1214" s="5" t="s">
        <v>3689</v>
      </c>
    </row>
    <row r="1215" spans="1:70" x14ac:dyDescent="0.25">
      <c r="A1215" s="91">
        <v>459</v>
      </c>
      <c r="B1215" s="229" t="s">
        <v>3685</v>
      </c>
      <c r="C1215" s="259" t="s">
        <v>3686</v>
      </c>
      <c r="D1215" s="229" t="s">
        <v>3691</v>
      </c>
      <c r="E1215" s="3" t="s">
        <v>3550</v>
      </c>
      <c r="F1215" s="26" t="s">
        <v>102</v>
      </c>
      <c r="G1215" s="26" t="s">
        <v>55</v>
      </c>
      <c r="H1215" s="26" t="s">
        <v>56</v>
      </c>
      <c r="J1215" s="22">
        <v>10</v>
      </c>
      <c r="L1215" s="28" t="s">
        <v>57</v>
      </c>
      <c r="M1215" s="22" t="s">
        <v>58</v>
      </c>
      <c r="N1215" s="22">
        <v>0</v>
      </c>
      <c r="O1215" s="22" t="s">
        <v>59</v>
      </c>
      <c r="P1215" s="22" t="s">
        <v>78</v>
      </c>
      <c r="R1215" s="23" t="s">
        <v>3688</v>
      </c>
      <c r="V1215" s="25" t="s">
        <v>613</v>
      </c>
      <c r="W1215" s="65" t="s">
        <v>1953</v>
      </c>
      <c r="Z1215" s="83" t="s">
        <v>62</v>
      </c>
      <c r="AA1215" s="6">
        <v>6</v>
      </c>
      <c r="AB1215" s="6">
        <v>0</v>
      </c>
      <c r="BQ1215" s="6" t="s">
        <v>814</v>
      </c>
      <c r="BR1215" s="5" t="s">
        <v>3689</v>
      </c>
    </row>
    <row r="1216" spans="1:70" x14ac:dyDescent="0.25">
      <c r="A1216" s="91">
        <v>460</v>
      </c>
      <c r="B1216" s="229" t="s">
        <v>3685</v>
      </c>
      <c r="C1216" s="259" t="s">
        <v>3686</v>
      </c>
      <c r="D1216" s="229" t="s">
        <v>3692</v>
      </c>
      <c r="E1216" s="3" t="s">
        <v>3550</v>
      </c>
      <c r="F1216" s="26" t="s">
        <v>102</v>
      </c>
      <c r="G1216" s="26" t="s">
        <v>55</v>
      </c>
      <c r="H1216" s="26" t="s">
        <v>56</v>
      </c>
      <c r="J1216" s="22">
        <v>10</v>
      </c>
      <c r="L1216" s="28" t="s">
        <v>57</v>
      </c>
      <c r="M1216" s="22" t="s">
        <v>58</v>
      </c>
      <c r="N1216" s="22">
        <v>0</v>
      </c>
      <c r="O1216" s="22" t="s">
        <v>59</v>
      </c>
      <c r="P1216" s="22" t="s">
        <v>78</v>
      </c>
      <c r="R1216" s="23" t="s">
        <v>3688</v>
      </c>
      <c r="V1216" s="25" t="s">
        <v>613</v>
      </c>
      <c r="W1216" s="65" t="s">
        <v>1953</v>
      </c>
      <c r="Z1216" s="83" t="s">
        <v>62</v>
      </c>
      <c r="AA1216" s="6">
        <v>5</v>
      </c>
      <c r="AB1216" s="6">
        <v>0</v>
      </c>
      <c r="BQ1216" s="6" t="s">
        <v>814</v>
      </c>
      <c r="BR1216" s="5" t="s">
        <v>3689</v>
      </c>
    </row>
    <row r="1217" spans="1:70" x14ac:dyDescent="0.25">
      <c r="A1217" s="91">
        <v>461</v>
      </c>
      <c r="B1217" s="229" t="s">
        <v>3693</v>
      </c>
      <c r="C1217" s="259" t="s">
        <v>3694</v>
      </c>
      <c r="D1217" s="229" t="s">
        <v>3695</v>
      </c>
      <c r="E1217" s="3" t="s">
        <v>3550</v>
      </c>
      <c r="F1217" s="26" t="s">
        <v>102</v>
      </c>
      <c r="G1217" s="26" t="s">
        <v>55</v>
      </c>
      <c r="H1217" s="26" t="s">
        <v>65</v>
      </c>
      <c r="J1217" s="22">
        <v>40</v>
      </c>
      <c r="L1217" s="28" t="s">
        <v>57</v>
      </c>
      <c r="M1217" s="22" t="s">
        <v>58</v>
      </c>
      <c r="N1217" s="22">
        <v>0</v>
      </c>
      <c r="O1217" s="22" t="s">
        <v>59</v>
      </c>
      <c r="P1217" s="22" t="s">
        <v>78</v>
      </c>
      <c r="R1217" s="23" t="s">
        <v>3688</v>
      </c>
      <c r="T1217" s="23">
        <v>240</v>
      </c>
      <c r="V1217" s="25" t="s">
        <v>613</v>
      </c>
      <c r="W1217" s="65" t="s">
        <v>1953</v>
      </c>
      <c r="Z1217" s="83" t="s">
        <v>62</v>
      </c>
      <c r="AA1217" s="6">
        <v>6</v>
      </c>
      <c r="AB1217" s="6">
        <v>0</v>
      </c>
      <c r="AC1217" s="5">
        <v>20.7</v>
      </c>
      <c r="AD1217" s="5" t="s">
        <v>79</v>
      </c>
      <c r="AE1217" s="5" t="s">
        <v>334</v>
      </c>
      <c r="AF1217" s="5">
        <v>0.8</v>
      </c>
      <c r="AG1217" s="5" t="s">
        <v>79</v>
      </c>
      <c r="AH1217" s="5" t="s">
        <v>116</v>
      </c>
      <c r="AK1217" s="6">
        <v>69.8</v>
      </c>
      <c r="AL1217" s="6" t="s">
        <v>80</v>
      </c>
      <c r="AM1217" s="6" t="s">
        <v>334</v>
      </c>
      <c r="AN1217" s="6">
        <v>8.1999999999999993</v>
      </c>
      <c r="AO1217" s="6" t="s">
        <v>80</v>
      </c>
      <c r="AP1217" s="6" t="s">
        <v>116</v>
      </c>
      <c r="AS1217" s="5">
        <v>176.8</v>
      </c>
      <c r="AT1217" s="5" t="s">
        <v>118</v>
      </c>
      <c r="AU1217" s="5" t="s">
        <v>334</v>
      </c>
      <c r="AV1217" s="5">
        <v>4.2</v>
      </c>
      <c r="AW1217" s="5" t="s">
        <v>118</v>
      </c>
      <c r="AX1217" s="5" t="s">
        <v>116</v>
      </c>
      <c r="BA1217" s="6">
        <v>22.3</v>
      </c>
      <c r="BB1217" s="6" t="s">
        <v>366</v>
      </c>
      <c r="BC1217" s="6" t="s">
        <v>3696</v>
      </c>
      <c r="BD1217" s="6">
        <v>2</v>
      </c>
      <c r="BE1217" s="6" t="s">
        <v>366</v>
      </c>
      <c r="BF1217" s="6" t="s">
        <v>450</v>
      </c>
      <c r="BQ1217" s="6" t="s">
        <v>538</v>
      </c>
      <c r="BR1217" s="5" t="s">
        <v>3697</v>
      </c>
    </row>
    <row r="1218" spans="1:70" x14ac:dyDescent="0.25">
      <c r="A1218" s="91">
        <v>462</v>
      </c>
      <c r="B1218" s="229" t="s">
        <v>3693</v>
      </c>
      <c r="C1218" s="259" t="s">
        <v>3694</v>
      </c>
      <c r="D1218" s="229" t="s">
        <v>3698</v>
      </c>
      <c r="E1218" s="3" t="s">
        <v>3550</v>
      </c>
      <c r="F1218" s="26" t="s">
        <v>102</v>
      </c>
      <c r="G1218" s="26" t="s">
        <v>55</v>
      </c>
      <c r="H1218" s="26" t="s">
        <v>65</v>
      </c>
      <c r="J1218" s="22">
        <v>40</v>
      </c>
      <c r="L1218" s="28" t="s">
        <v>57</v>
      </c>
      <c r="M1218" s="22" t="s">
        <v>58</v>
      </c>
      <c r="N1218" s="22">
        <v>0</v>
      </c>
      <c r="O1218" s="22" t="s">
        <v>59</v>
      </c>
      <c r="P1218" s="22" t="s">
        <v>78</v>
      </c>
      <c r="R1218" s="23" t="s">
        <v>3688</v>
      </c>
      <c r="T1218" s="23">
        <v>240</v>
      </c>
      <c r="V1218" s="25" t="s">
        <v>613</v>
      </c>
      <c r="W1218" s="65" t="s">
        <v>1953</v>
      </c>
      <c r="Z1218" s="83" t="s">
        <v>62</v>
      </c>
      <c r="AA1218" s="6">
        <v>5</v>
      </c>
      <c r="AB1218" s="6">
        <v>0</v>
      </c>
      <c r="AC1218" s="5">
        <v>20.6</v>
      </c>
      <c r="AD1218" s="5" t="s">
        <v>79</v>
      </c>
      <c r="AE1218" s="5" t="s">
        <v>334</v>
      </c>
      <c r="AF1218" s="5">
        <v>0.9</v>
      </c>
      <c r="AG1218" s="5" t="s">
        <v>79</v>
      </c>
      <c r="AH1218" s="5" t="s">
        <v>116</v>
      </c>
      <c r="AK1218" s="6">
        <v>69.599999999999994</v>
      </c>
      <c r="AL1218" s="6" t="s">
        <v>80</v>
      </c>
      <c r="AM1218" s="6" t="s">
        <v>334</v>
      </c>
      <c r="AN1218" s="6">
        <v>9.4</v>
      </c>
      <c r="AO1218" s="6" t="s">
        <v>80</v>
      </c>
      <c r="AP1218" s="6" t="s">
        <v>116</v>
      </c>
      <c r="AS1218" s="5">
        <v>171</v>
      </c>
      <c r="AT1218" s="5" t="s">
        <v>118</v>
      </c>
      <c r="AU1218" s="5" t="s">
        <v>334</v>
      </c>
      <c r="AV1218" s="5">
        <v>8.1999999999999993</v>
      </c>
      <c r="AW1218" s="5" t="s">
        <v>118</v>
      </c>
      <c r="AX1218" s="5" t="s">
        <v>116</v>
      </c>
      <c r="BA1218" s="6">
        <v>24</v>
      </c>
      <c r="BB1218" s="6" t="s">
        <v>366</v>
      </c>
      <c r="BC1218" s="6" t="s">
        <v>3696</v>
      </c>
      <c r="BD1218" s="6">
        <v>1.7</v>
      </c>
      <c r="BE1218" s="6" t="s">
        <v>366</v>
      </c>
      <c r="BF1218" s="6" t="s">
        <v>450</v>
      </c>
      <c r="BQ1218" s="6" t="s">
        <v>538</v>
      </c>
      <c r="BR1218" s="5" t="s">
        <v>3697</v>
      </c>
    </row>
    <row r="1219" spans="1:70" x14ac:dyDescent="0.25">
      <c r="A1219" s="91">
        <v>1117</v>
      </c>
      <c r="B1219" s="229" t="s">
        <v>3699</v>
      </c>
      <c r="C1219" s="259" t="s">
        <v>3700</v>
      </c>
      <c r="D1219" s="229" t="s">
        <v>3701</v>
      </c>
      <c r="E1219" s="3" t="s">
        <v>3550</v>
      </c>
      <c r="F1219" s="26" t="s">
        <v>102</v>
      </c>
      <c r="G1219" s="26" t="s">
        <v>55</v>
      </c>
      <c r="H1219" s="26" t="s">
        <v>56</v>
      </c>
      <c r="J1219" s="22">
        <v>40</v>
      </c>
      <c r="L1219" s="28" t="s">
        <v>57</v>
      </c>
      <c r="M1219" s="22" t="s">
        <v>58</v>
      </c>
      <c r="N1219" s="22">
        <v>0</v>
      </c>
      <c r="O1219" s="22" t="s">
        <v>59</v>
      </c>
      <c r="P1219" s="22" t="s">
        <v>78</v>
      </c>
      <c r="R1219" s="23" t="s">
        <v>3702</v>
      </c>
      <c r="T1219" s="23">
        <v>200</v>
      </c>
      <c r="V1219" s="25" t="s">
        <v>613</v>
      </c>
      <c r="W1219" s="65" t="s">
        <v>1953</v>
      </c>
      <c r="Y1219" s="25" t="s">
        <v>3703</v>
      </c>
      <c r="Z1219" s="83" t="s">
        <v>62</v>
      </c>
      <c r="AA1219" s="6">
        <v>10</v>
      </c>
      <c r="AB1219" s="6">
        <v>0</v>
      </c>
      <c r="AC1219" s="5">
        <v>28</v>
      </c>
      <c r="AD1219" s="5" t="s">
        <v>79</v>
      </c>
      <c r="AE1219" s="5" t="s">
        <v>334</v>
      </c>
      <c r="AI1219" s="5">
        <v>20</v>
      </c>
      <c r="AJ1219" s="5">
        <v>37</v>
      </c>
      <c r="AK1219" s="6">
        <v>79</v>
      </c>
      <c r="AL1219" s="6" t="s">
        <v>80</v>
      </c>
      <c r="AM1219" s="6" t="s">
        <v>334</v>
      </c>
      <c r="AQ1219" s="6">
        <v>64</v>
      </c>
      <c r="AR1219" s="6">
        <v>108</v>
      </c>
      <c r="AS1219" s="5">
        <v>182</v>
      </c>
      <c r="AT1219" s="5" t="s">
        <v>118</v>
      </c>
      <c r="AU1219" s="5" t="s">
        <v>334</v>
      </c>
      <c r="AY1219" s="5">
        <v>168</v>
      </c>
      <c r="AZ1219" s="5">
        <v>193</v>
      </c>
      <c r="BQ1219" s="6" t="s">
        <v>3704</v>
      </c>
      <c r="BR1219" s="5" t="s">
        <v>3705</v>
      </c>
    </row>
    <row r="1220" spans="1:70" x14ac:dyDescent="0.25">
      <c r="A1220" s="91">
        <v>1118</v>
      </c>
      <c r="B1220" s="229" t="s">
        <v>3699</v>
      </c>
      <c r="C1220" s="259" t="s">
        <v>3700</v>
      </c>
      <c r="D1220" s="229" t="s">
        <v>3706</v>
      </c>
      <c r="E1220" s="3" t="s">
        <v>3550</v>
      </c>
      <c r="F1220" s="26" t="s">
        <v>102</v>
      </c>
      <c r="G1220" s="26" t="s">
        <v>55</v>
      </c>
      <c r="H1220" s="26" t="s">
        <v>56</v>
      </c>
      <c r="J1220" s="22">
        <v>40</v>
      </c>
      <c r="L1220" s="28" t="s">
        <v>57</v>
      </c>
      <c r="M1220" s="22" t="s">
        <v>58</v>
      </c>
      <c r="N1220" s="22">
        <v>0</v>
      </c>
      <c r="O1220" s="22" t="s">
        <v>59</v>
      </c>
      <c r="P1220" s="22" t="s">
        <v>78</v>
      </c>
      <c r="R1220" s="23" t="s">
        <v>3702</v>
      </c>
      <c r="T1220" s="23">
        <v>200</v>
      </c>
      <c r="V1220" s="25" t="s">
        <v>613</v>
      </c>
      <c r="W1220" s="65" t="s">
        <v>1953</v>
      </c>
      <c r="Y1220" s="25" t="s">
        <v>3703</v>
      </c>
      <c r="Z1220" s="83" t="s">
        <v>62</v>
      </c>
      <c r="AA1220" s="6">
        <v>10</v>
      </c>
      <c r="AB1220" s="6">
        <v>0</v>
      </c>
      <c r="AC1220" s="5">
        <v>31</v>
      </c>
      <c r="AD1220" s="5" t="s">
        <v>79</v>
      </c>
      <c r="AE1220" s="5" t="s">
        <v>334</v>
      </c>
      <c r="AI1220" s="5">
        <v>24</v>
      </c>
      <c r="AJ1220" s="5">
        <v>46</v>
      </c>
      <c r="AK1220" s="6">
        <v>74</v>
      </c>
      <c r="AL1220" s="6" t="s">
        <v>80</v>
      </c>
      <c r="AM1220" s="6" t="s">
        <v>334</v>
      </c>
      <c r="AQ1220" s="6">
        <v>63</v>
      </c>
      <c r="AR1220" s="6">
        <v>81</v>
      </c>
      <c r="AS1220" s="5">
        <v>180</v>
      </c>
      <c r="AT1220" s="5" t="s">
        <v>118</v>
      </c>
      <c r="AU1220" s="5" t="s">
        <v>334</v>
      </c>
      <c r="AY1220" s="5">
        <v>173</v>
      </c>
      <c r="AZ1220" s="5">
        <v>191</v>
      </c>
      <c r="BQ1220" s="6" t="s">
        <v>3704</v>
      </c>
      <c r="BR1220" s="5" t="s">
        <v>3705</v>
      </c>
    </row>
    <row r="1221" spans="1:70" x14ac:dyDescent="0.25">
      <c r="A1221" s="91">
        <v>1119</v>
      </c>
      <c r="B1221" s="229" t="s">
        <v>3699</v>
      </c>
      <c r="C1221" s="259" t="s">
        <v>3700</v>
      </c>
      <c r="D1221" s="229" t="s">
        <v>3707</v>
      </c>
      <c r="E1221" s="3" t="s">
        <v>3550</v>
      </c>
      <c r="F1221" s="26" t="s">
        <v>102</v>
      </c>
      <c r="G1221" s="26" t="s">
        <v>55</v>
      </c>
      <c r="H1221" s="26" t="s">
        <v>56</v>
      </c>
      <c r="J1221" s="22">
        <v>40</v>
      </c>
      <c r="L1221" s="28" t="s">
        <v>57</v>
      </c>
      <c r="M1221" s="22" t="s">
        <v>58</v>
      </c>
      <c r="N1221" s="22">
        <v>0</v>
      </c>
      <c r="O1221" s="22" t="s">
        <v>59</v>
      </c>
      <c r="P1221" s="22" t="s">
        <v>78</v>
      </c>
      <c r="R1221" s="23" t="s">
        <v>3702</v>
      </c>
      <c r="T1221" s="23">
        <v>200</v>
      </c>
      <c r="V1221" s="25" t="s">
        <v>613</v>
      </c>
      <c r="W1221" s="65" t="s">
        <v>1953</v>
      </c>
      <c r="Y1221" s="25" t="s">
        <v>3703</v>
      </c>
      <c r="Z1221" s="83" t="s">
        <v>62</v>
      </c>
      <c r="AA1221" s="6">
        <v>10</v>
      </c>
      <c r="AB1221" s="6">
        <v>0</v>
      </c>
      <c r="AC1221" s="5">
        <v>31</v>
      </c>
      <c r="AD1221" s="5" t="s">
        <v>79</v>
      </c>
      <c r="AE1221" s="5" t="s">
        <v>334</v>
      </c>
      <c r="AI1221" s="5">
        <v>23</v>
      </c>
      <c r="AJ1221" s="5">
        <v>45</v>
      </c>
      <c r="AK1221" s="6">
        <v>73</v>
      </c>
      <c r="AL1221" s="6" t="s">
        <v>80</v>
      </c>
      <c r="AM1221" s="6" t="s">
        <v>334</v>
      </c>
      <c r="AQ1221" s="6">
        <v>66</v>
      </c>
      <c r="AR1221" s="6">
        <v>86</v>
      </c>
      <c r="AS1221" s="5">
        <v>178</v>
      </c>
      <c r="AT1221" s="5" t="s">
        <v>118</v>
      </c>
      <c r="AU1221" s="5" t="s">
        <v>334</v>
      </c>
      <c r="AY1221" s="5">
        <v>173</v>
      </c>
      <c r="AZ1221" s="5">
        <v>191</v>
      </c>
      <c r="BQ1221" s="6" t="s">
        <v>3704</v>
      </c>
      <c r="BR1221" s="5" t="s">
        <v>3705</v>
      </c>
    </row>
    <row r="1222" spans="1:70" x14ac:dyDescent="0.25">
      <c r="A1222" s="91">
        <v>1120</v>
      </c>
      <c r="B1222" s="229" t="s">
        <v>3620</v>
      </c>
      <c r="C1222" s="259" t="s">
        <v>3708</v>
      </c>
      <c r="D1222" s="229" t="s">
        <v>3709</v>
      </c>
      <c r="E1222" s="3" t="s">
        <v>3550</v>
      </c>
      <c r="F1222" s="26" t="s">
        <v>102</v>
      </c>
      <c r="G1222" s="26" t="s">
        <v>55</v>
      </c>
      <c r="H1222" s="26" t="s">
        <v>56</v>
      </c>
      <c r="J1222" s="22">
        <v>40</v>
      </c>
      <c r="L1222" s="28" t="s">
        <v>57</v>
      </c>
      <c r="M1222" s="22" t="s">
        <v>58</v>
      </c>
      <c r="N1222" s="22">
        <v>0</v>
      </c>
      <c r="O1222" s="22" t="s">
        <v>59</v>
      </c>
      <c r="P1222" s="22" t="s">
        <v>78</v>
      </c>
      <c r="Q1222" s="23" t="s">
        <v>3550</v>
      </c>
      <c r="R1222" s="23" t="s">
        <v>3710</v>
      </c>
      <c r="T1222" s="23">
        <v>150</v>
      </c>
      <c r="U1222" s="23" t="s">
        <v>3711</v>
      </c>
      <c r="V1222" s="25" t="s">
        <v>61</v>
      </c>
      <c r="W1222" s="65" t="s">
        <v>1953</v>
      </c>
      <c r="Y1222" s="25" t="s">
        <v>3712</v>
      </c>
      <c r="Z1222" s="83" t="s">
        <v>62</v>
      </c>
      <c r="AA1222" s="6">
        <v>4</v>
      </c>
      <c r="AB1222" s="6">
        <v>1</v>
      </c>
      <c r="AC1222" s="5">
        <v>23</v>
      </c>
      <c r="AD1222" s="5" t="s">
        <v>79</v>
      </c>
      <c r="AE1222" s="5" t="s">
        <v>334</v>
      </c>
      <c r="AF1222" s="5">
        <v>2</v>
      </c>
      <c r="AG1222" s="5" t="s">
        <v>79</v>
      </c>
      <c r="AH1222" s="5" t="s">
        <v>116</v>
      </c>
      <c r="AK1222" s="6">
        <v>84</v>
      </c>
      <c r="AL1222" s="6" t="s">
        <v>80</v>
      </c>
      <c r="AM1222" s="6" t="s">
        <v>334</v>
      </c>
      <c r="AN1222" s="6">
        <v>8</v>
      </c>
      <c r="AO1222" s="6" t="s">
        <v>80</v>
      </c>
      <c r="AP1222" s="6" t="s">
        <v>116</v>
      </c>
      <c r="AS1222" s="5">
        <v>180</v>
      </c>
      <c r="AT1222" s="5" t="s">
        <v>118</v>
      </c>
      <c r="AU1222" s="5" t="s">
        <v>334</v>
      </c>
      <c r="AV1222" s="5">
        <v>8</v>
      </c>
      <c r="AW1222" s="5" t="s">
        <v>118</v>
      </c>
      <c r="AX1222" s="5" t="s">
        <v>116</v>
      </c>
      <c r="BA1222" s="6">
        <v>25.9</v>
      </c>
      <c r="BB1222" s="6" t="s">
        <v>203</v>
      </c>
      <c r="BC1222" s="6" t="s">
        <v>334</v>
      </c>
      <c r="BD1222" s="6">
        <v>0.7</v>
      </c>
      <c r="BE1222" s="6" t="s">
        <v>203</v>
      </c>
      <c r="BF1222" s="6" t="s">
        <v>116</v>
      </c>
      <c r="BQ1222" s="6" t="s">
        <v>3713</v>
      </c>
      <c r="BR1222" s="5" t="s">
        <v>723</v>
      </c>
    </row>
    <row r="1223" spans="1:70" x14ac:dyDescent="0.25">
      <c r="A1223" s="91">
        <v>1121</v>
      </c>
      <c r="B1223" s="229" t="s">
        <v>3620</v>
      </c>
      <c r="C1223" s="259" t="s">
        <v>3708</v>
      </c>
      <c r="D1223" s="229" t="s">
        <v>3714</v>
      </c>
      <c r="E1223" s="3" t="s">
        <v>3550</v>
      </c>
      <c r="F1223" s="26" t="s">
        <v>102</v>
      </c>
      <c r="G1223" s="26" t="s">
        <v>55</v>
      </c>
      <c r="H1223" s="26" t="s">
        <v>56</v>
      </c>
      <c r="J1223" s="22">
        <v>40</v>
      </c>
      <c r="L1223" s="28" t="s">
        <v>57</v>
      </c>
      <c r="M1223" s="22" t="s">
        <v>58</v>
      </c>
      <c r="N1223" s="22">
        <v>0</v>
      </c>
      <c r="O1223" s="22" t="s">
        <v>59</v>
      </c>
      <c r="P1223" s="22" t="s">
        <v>78</v>
      </c>
      <c r="Q1223" s="23" t="s">
        <v>3550</v>
      </c>
      <c r="R1223" s="23" t="s">
        <v>3710</v>
      </c>
      <c r="T1223" s="23">
        <v>150</v>
      </c>
      <c r="U1223" s="23" t="s">
        <v>3711</v>
      </c>
      <c r="V1223" s="25" t="s">
        <v>61</v>
      </c>
      <c r="W1223" s="65" t="s">
        <v>1953</v>
      </c>
      <c r="Y1223" s="25" t="s">
        <v>3712</v>
      </c>
      <c r="Z1223" s="83" t="s">
        <v>62</v>
      </c>
      <c r="AA1223" s="6">
        <v>12</v>
      </c>
      <c r="AB1223" s="6">
        <v>5</v>
      </c>
      <c r="AC1223" s="5">
        <v>24</v>
      </c>
      <c r="AD1223" s="5" t="s">
        <v>79</v>
      </c>
      <c r="AE1223" s="5" t="s">
        <v>334</v>
      </c>
      <c r="AF1223" s="5">
        <v>4</v>
      </c>
      <c r="AG1223" s="5" t="s">
        <v>79</v>
      </c>
      <c r="AH1223" s="5" t="s">
        <v>116</v>
      </c>
      <c r="AK1223" s="6">
        <v>69</v>
      </c>
      <c r="AL1223" s="6" t="s">
        <v>80</v>
      </c>
      <c r="AM1223" s="6" t="s">
        <v>334</v>
      </c>
      <c r="AN1223" s="6">
        <v>8</v>
      </c>
      <c r="AO1223" s="6" t="s">
        <v>80</v>
      </c>
      <c r="AP1223" s="6" t="s">
        <v>116</v>
      </c>
      <c r="AS1223" s="5">
        <v>174</v>
      </c>
      <c r="AT1223" s="5" t="s">
        <v>118</v>
      </c>
      <c r="AU1223" s="5" t="s">
        <v>334</v>
      </c>
      <c r="AV1223" s="5">
        <v>9</v>
      </c>
      <c r="AW1223" s="5" t="s">
        <v>118</v>
      </c>
      <c r="AX1223" s="5" t="s">
        <v>116</v>
      </c>
      <c r="BA1223" s="6">
        <v>22.9</v>
      </c>
      <c r="BB1223" s="6" t="s">
        <v>203</v>
      </c>
      <c r="BC1223" s="6" t="s">
        <v>334</v>
      </c>
      <c r="BD1223" s="6">
        <v>2.2000000000000002</v>
      </c>
      <c r="BE1223" s="6" t="s">
        <v>203</v>
      </c>
      <c r="BF1223" s="6" t="s">
        <v>116</v>
      </c>
      <c r="BQ1223" s="6" t="s">
        <v>3713</v>
      </c>
      <c r="BR1223" s="5" t="s">
        <v>723</v>
      </c>
    </row>
    <row r="1224" spans="1:70" x14ac:dyDescent="0.25">
      <c r="A1224" s="91">
        <v>1122</v>
      </c>
      <c r="B1224" s="229" t="s">
        <v>3620</v>
      </c>
      <c r="C1224" s="259" t="s">
        <v>3708</v>
      </c>
      <c r="D1224" s="229" t="s">
        <v>3715</v>
      </c>
      <c r="E1224" s="3" t="s">
        <v>3550</v>
      </c>
      <c r="F1224" s="26" t="s">
        <v>102</v>
      </c>
      <c r="G1224" s="26" t="s">
        <v>55</v>
      </c>
      <c r="H1224" s="26" t="s">
        <v>56</v>
      </c>
      <c r="J1224" s="22">
        <v>40</v>
      </c>
      <c r="L1224" s="28" t="s">
        <v>57</v>
      </c>
      <c r="M1224" s="22" t="s">
        <v>58</v>
      </c>
      <c r="N1224" s="22">
        <v>0</v>
      </c>
      <c r="O1224" s="22" t="s">
        <v>59</v>
      </c>
      <c r="P1224" s="22" t="s">
        <v>78</v>
      </c>
      <c r="Q1224" s="23" t="s">
        <v>3550</v>
      </c>
      <c r="R1224" s="23" t="s">
        <v>3710</v>
      </c>
      <c r="T1224" s="23">
        <v>150</v>
      </c>
      <c r="U1224" s="23" t="s">
        <v>3711</v>
      </c>
      <c r="V1224" s="25" t="s">
        <v>61</v>
      </c>
      <c r="W1224" s="65" t="s">
        <v>1953</v>
      </c>
      <c r="Y1224" s="25" t="s">
        <v>3712</v>
      </c>
      <c r="Z1224" s="83" t="s">
        <v>62</v>
      </c>
      <c r="AA1224" s="6">
        <v>16</v>
      </c>
      <c r="AB1224" s="6">
        <v>8</v>
      </c>
      <c r="AC1224" s="5">
        <v>23</v>
      </c>
      <c r="AD1224" s="5" t="s">
        <v>79</v>
      </c>
      <c r="AE1224" s="5" t="s">
        <v>334</v>
      </c>
      <c r="AF1224" s="5">
        <v>2</v>
      </c>
      <c r="AG1224" s="5" t="s">
        <v>79</v>
      </c>
      <c r="AH1224" s="5" t="s">
        <v>116</v>
      </c>
      <c r="AK1224" s="6">
        <v>68</v>
      </c>
      <c r="AL1224" s="6" t="s">
        <v>80</v>
      </c>
      <c r="AM1224" s="6" t="s">
        <v>334</v>
      </c>
      <c r="AN1224" s="6">
        <v>10</v>
      </c>
      <c r="AO1224" s="6" t="s">
        <v>80</v>
      </c>
      <c r="AP1224" s="6" t="s">
        <v>116</v>
      </c>
      <c r="AS1224" s="5">
        <v>174</v>
      </c>
      <c r="AT1224" s="5" t="s">
        <v>118</v>
      </c>
      <c r="AU1224" s="5" t="s">
        <v>334</v>
      </c>
      <c r="AV1224" s="5">
        <v>9</v>
      </c>
      <c r="AW1224" s="5" t="s">
        <v>118</v>
      </c>
      <c r="AX1224" s="5" t="s">
        <v>116</v>
      </c>
      <c r="BA1224" s="6">
        <v>22.6</v>
      </c>
      <c r="BB1224" s="6" t="s">
        <v>203</v>
      </c>
      <c r="BC1224" s="6" t="s">
        <v>334</v>
      </c>
      <c r="BD1224" s="6">
        <v>2.5</v>
      </c>
      <c r="BE1224" s="6" t="s">
        <v>203</v>
      </c>
      <c r="BF1224" s="6" t="s">
        <v>116</v>
      </c>
      <c r="BQ1224" s="6" t="s">
        <v>3713</v>
      </c>
      <c r="BR1224" s="5" t="s">
        <v>723</v>
      </c>
    </row>
    <row r="1225" spans="1:70" x14ac:dyDescent="0.25">
      <c r="A1225" s="91">
        <v>1123</v>
      </c>
      <c r="B1225" s="229" t="s">
        <v>3716</v>
      </c>
      <c r="C1225" s="259" t="s">
        <v>3717</v>
      </c>
      <c r="D1225" s="229" t="s">
        <v>3718</v>
      </c>
      <c r="E1225" s="3" t="s">
        <v>3550</v>
      </c>
      <c r="F1225" s="26" t="s">
        <v>102</v>
      </c>
      <c r="G1225" s="26" t="s">
        <v>55</v>
      </c>
      <c r="H1225" s="26" t="s">
        <v>3719</v>
      </c>
      <c r="I1225" s="26" t="s">
        <v>3720</v>
      </c>
      <c r="J1225" s="22">
        <v>40</v>
      </c>
      <c r="L1225" s="28" t="s">
        <v>57</v>
      </c>
      <c r="M1225" s="22" t="s">
        <v>58</v>
      </c>
      <c r="N1225" s="22">
        <v>0</v>
      </c>
      <c r="O1225" s="22" t="s">
        <v>59</v>
      </c>
      <c r="P1225" s="22" t="s">
        <v>78</v>
      </c>
      <c r="R1225" s="23" t="s">
        <v>3721</v>
      </c>
      <c r="T1225" s="23">
        <v>150</v>
      </c>
      <c r="U1225" s="23" t="s">
        <v>3722</v>
      </c>
      <c r="V1225" s="25" t="s">
        <v>61</v>
      </c>
      <c r="W1225" s="65">
        <v>2</v>
      </c>
      <c r="X1225" s="106" t="s">
        <v>202</v>
      </c>
      <c r="Y1225" s="25" t="s">
        <v>3723</v>
      </c>
      <c r="Z1225" s="83" t="s">
        <v>62</v>
      </c>
      <c r="AA1225" s="6">
        <v>10</v>
      </c>
      <c r="AB1225" s="6">
        <v>3</v>
      </c>
      <c r="AC1225" s="5">
        <v>21.3</v>
      </c>
      <c r="AD1225" s="5" t="s">
        <v>79</v>
      </c>
      <c r="AE1225" s="5" t="s">
        <v>334</v>
      </c>
      <c r="AF1225" s="5">
        <v>0.5</v>
      </c>
      <c r="AG1225" s="5" t="s">
        <v>79</v>
      </c>
      <c r="AH1225" s="5" t="s">
        <v>1922</v>
      </c>
      <c r="AI1225" s="5">
        <v>19</v>
      </c>
      <c r="AJ1225" s="5">
        <v>23</v>
      </c>
      <c r="AK1225" s="6">
        <v>66.099999999999994</v>
      </c>
      <c r="AL1225" s="6" t="s">
        <v>80</v>
      </c>
      <c r="AM1225" s="6" t="s">
        <v>334</v>
      </c>
      <c r="AN1225" s="6">
        <v>3.2</v>
      </c>
      <c r="AO1225" s="6" t="s">
        <v>80</v>
      </c>
      <c r="AP1225" s="6" t="s">
        <v>1922</v>
      </c>
      <c r="AQ1225" s="6">
        <v>52</v>
      </c>
      <c r="AR1225" s="6">
        <v>86</v>
      </c>
      <c r="BQ1225" s="6" t="s">
        <v>353</v>
      </c>
      <c r="BR1225" s="5" t="s">
        <v>723</v>
      </c>
    </row>
    <row r="1226" spans="1:70" x14ac:dyDescent="0.25">
      <c r="A1226" s="91">
        <v>1124</v>
      </c>
      <c r="B1226" s="229" t="s">
        <v>3716</v>
      </c>
      <c r="C1226" s="259" t="s">
        <v>3717</v>
      </c>
      <c r="D1226" s="229" t="s">
        <v>3582</v>
      </c>
      <c r="E1226" s="3" t="s">
        <v>3550</v>
      </c>
      <c r="F1226" s="26" t="s">
        <v>102</v>
      </c>
      <c r="G1226" s="26" t="s">
        <v>55</v>
      </c>
      <c r="H1226" s="26" t="s">
        <v>3719</v>
      </c>
      <c r="I1226" s="26" t="s">
        <v>3720</v>
      </c>
      <c r="J1226" s="22">
        <v>40</v>
      </c>
      <c r="L1226" s="28" t="s">
        <v>57</v>
      </c>
      <c r="M1226" s="22" t="s">
        <v>58</v>
      </c>
      <c r="N1226" s="22">
        <v>74</v>
      </c>
      <c r="O1226" s="22" t="s">
        <v>59</v>
      </c>
      <c r="P1226" s="22" t="s">
        <v>78</v>
      </c>
      <c r="R1226" s="23" t="s">
        <v>3721</v>
      </c>
      <c r="T1226" s="23">
        <v>150</v>
      </c>
      <c r="U1226" s="23" t="s">
        <v>3722</v>
      </c>
      <c r="V1226" s="25" t="s">
        <v>61</v>
      </c>
      <c r="W1226" s="65">
        <v>2</v>
      </c>
      <c r="X1226" s="106" t="s">
        <v>202</v>
      </c>
      <c r="Y1226" s="25" t="s">
        <v>3723</v>
      </c>
      <c r="Z1226" s="83" t="s">
        <v>62</v>
      </c>
      <c r="AA1226" s="6">
        <v>10</v>
      </c>
      <c r="AB1226" s="6">
        <v>3</v>
      </c>
      <c r="AC1226" s="5">
        <v>21.3</v>
      </c>
      <c r="AD1226" s="5" t="s">
        <v>79</v>
      </c>
      <c r="AE1226" s="5" t="s">
        <v>334</v>
      </c>
      <c r="AF1226" s="5">
        <v>0.5</v>
      </c>
      <c r="AG1226" s="5" t="s">
        <v>79</v>
      </c>
      <c r="AH1226" s="5" t="s">
        <v>1922</v>
      </c>
      <c r="AI1226" s="5">
        <v>19</v>
      </c>
      <c r="AJ1226" s="5">
        <v>23</v>
      </c>
      <c r="AK1226" s="6">
        <v>66.099999999999994</v>
      </c>
      <c r="AL1226" s="6" t="s">
        <v>80</v>
      </c>
      <c r="AM1226" s="6" t="s">
        <v>334</v>
      </c>
      <c r="AN1226" s="6">
        <v>3.2</v>
      </c>
      <c r="AO1226" s="6" t="s">
        <v>80</v>
      </c>
      <c r="AP1226" s="6" t="s">
        <v>1922</v>
      </c>
      <c r="AQ1226" s="6">
        <v>52</v>
      </c>
      <c r="AR1226" s="6">
        <v>86</v>
      </c>
      <c r="BQ1226" s="6" t="s">
        <v>353</v>
      </c>
      <c r="BR1226" s="5" t="s">
        <v>723</v>
      </c>
    </row>
    <row r="1227" spans="1:70" x14ac:dyDescent="0.25">
      <c r="A1227" s="91">
        <v>1125</v>
      </c>
      <c r="B1227" s="229" t="s">
        <v>3724</v>
      </c>
      <c r="C1227" s="259" t="s">
        <v>3725</v>
      </c>
      <c r="D1227" s="229" t="s">
        <v>3726</v>
      </c>
      <c r="E1227" s="3" t="s">
        <v>3550</v>
      </c>
      <c r="F1227" s="26" t="s">
        <v>102</v>
      </c>
      <c r="G1227" s="26" t="s">
        <v>55</v>
      </c>
      <c r="H1227" s="26" t="s">
        <v>3727</v>
      </c>
      <c r="J1227" s="22">
        <v>40</v>
      </c>
      <c r="L1227" s="28" t="s">
        <v>57</v>
      </c>
      <c r="M1227" s="22" t="s">
        <v>58</v>
      </c>
      <c r="N1227" s="22">
        <v>0</v>
      </c>
      <c r="O1227" s="22" t="s">
        <v>59</v>
      </c>
      <c r="P1227" s="22" t="s">
        <v>78</v>
      </c>
      <c r="R1227" s="23" t="s">
        <v>3728</v>
      </c>
      <c r="T1227" s="23">
        <v>150</v>
      </c>
      <c r="V1227" s="25" t="s">
        <v>613</v>
      </c>
      <c r="W1227" s="65" t="s">
        <v>3590</v>
      </c>
      <c r="X1227" s="106" t="s">
        <v>415</v>
      </c>
      <c r="Y1227" s="25" t="s">
        <v>3729</v>
      </c>
      <c r="Z1227" s="83" t="s">
        <v>62</v>
      </c>
      <c r="AA1227" s="6">
        <v>12</v>
      </c>
      <c r="AB1227" s="6">
        <v>9</v>
      </c>
      <c r="AC1227" s="5">
        <v>23.17</v>
      </c>
      <c r="AD1227" s="5" t="s">
        <v>79</v>
      </c>
      <c r="AE1227" s="5" t="s">
        <v>334</v>
      </c>
      <c r="AI1227" s="5">
        <v>19</v>
      </c>
      <c r="AJ1227" s="5">
        <v>26</v>
      </c>
      <c r="AK1227" s="6">
        <v>61.17</v>
      </c>
      <c r="AL1227" s="6" t="s">
        <v>80</v>
      </c>
      <c r="AM1227" s="6" t="s">
        <v>334</v>
      </c>
      <c r="AQ1227" s="6">
        <v>52</v>
      </c>
      <c r="AR1227" s="6">
        <v>81</v>
      </c>
      <c r="BQ1227" s="6" t="s">
        <v>353</v>
      </c>
      <c r="BR1227" s="5" t="s">
        <v>723</v>
      </c>
    </row>
    <row r="1228" spans="1:70" x14ac:dyDescent="0.25">
      <c r="A1228" s="91">
        <v>1126</v>
      </c>
      <c r="B1228" s="229" t="s">
        <v>3724</v>
      </c>
      <c r="C1228" s="259" t="s">
        <v>3725</v>
      </c>
      <c r="D1228" s="229" t="s">
        <v>3730</v>
      </c>
      <c r="E1228" s="3" t="s">
        <v>3550</v>
      </c>
      <c r="F1228" s="26" t="s">
        <v>102</v>
      </c>
      <c r="G1228" s="26" t="s">
        <v>55</v>
      </c>
      <c r="H1228" s="26" t="s">
        <v>3727</v>
      </c>
      <c r="J1228" s="22">
        <v>40</v>
      </c>
      <c r="L1228" s="28" t="s">
        <v>57</v>
      </c>
      <c r="M1228" s="22" t="s">
        <v>58</v>
      </c>
      <c r="N1228" s="22">
        <v>73</v>
      </c>
      <c r="O1228" s="22" t="s">
        <v>59</v>
      </c>
      <c r="P1228" s="22" t="s">
        <v>78</v>
      </c>
      <c r="R1228" s="23" t="s">
        <v>3728</v>
      </c>
      <c r="T1228" s="23">
        <v>150</v>
      </c>
      <c r="V1228" s="25" t="s">
        <v>613</v>
      </c>
      <c r="W1228" s="65" t="s">
        <v>3590</v>
      </c>
      <c r="X1228" s="106" t="s">
        <v>415</v>
      </c>
      <c r="Y1228" s="25" t="s">
        <v>3729</v>
      </c>
      <c r="Z1228" s="83" t="s">
        <v>62</v>
      </c>
      <c r="AA1228" s="6">
        <v>12</v>
      </c>
      <c r="AB1228" s="6">
        <v>9</v>
      </c>
      <c r="AC1228" s="5">
        <v>23.17</v>
      </c>
      <c r="AD1228" s="5" t="s">
        <v>79</v>
      </c>
      <c r="AE1228" s="5" t="s">
        <v>334</v>
      </c>
      <c r="AI1228" s="5">
        <v>19</v>
      </c>
      <c r="AJ1228" s="5">
        <v>26</v>
      </c>
      <c r="AK1228" s="6">
        <v>61.17</v>
      </c>
      <c r="AL1228" s="6" t="s">
        <v>80</v>
      </c>
      <c r="AM1228" s="6" t="s">
        <v>334</v>
      </c>
      <c r="AQ1228" s="6">
        <v>52</v>
      </c>
      <c r="AR1228" s="6">
        <v>81</v>
      </c>
      <c r="BQ1228" s="6" t="s">
        <v>353</v>
      </c>
      <c r="BR1228" s="5" t="s">
        <v>723</v>
      </c>
    </row>
    <row r="1229" spans="1:70" x14ac:dyDescent="0.25">
      <c r="A1229" s="91">
        <v>1127</v>
      </c>
      <c r="B1229" s="229" t="s">
        <v>3731</v>
      </c>
      <c r="C1229" s="259" t="s">
        <v>3732</v>
      </c>
      <c r="D1229" s="229" t="s">
        <v>3733</v>
      </c>
      <c r="E1229" s="3" t="s">
        <v>3550</v>
      </c>
      <c r="F1229" s="26" t="s">
        <v>102</v>
      </c>
      <c r="G1229" s="26" t="s">
        <v>55</v>
      </c>
      <c r="H1229" s="26" t="s">
        <v>56</v>
      </c>
      <c r="J1229" s="22">
        <v>40</v>
      </c>
      <c r="L1229" s="28" t="s">
        <v>57</v>
      </c>
      <c r="M1229" s="22" t="s">
        <v>58</v>
      </c>
      <c r="N1229" s="22" t="s">
        <v>3734</v>
      </c>
      <c r="O1229" s="22" t="s">
        <v>59</v>
      </c>
      <c r="P1229" s="22" t="s">
        <v>3735</v>
      </c>
      <c r="Z1229" s="83" t="s">
        <v>62</v>
      </c>
      <c r="AA1229" s="6" t="s">
        <v>3736</v>
      </c>
      <c r="AC1229" s="5">
        <v>29</v>
      </c>
      <c r="AD1229" s="5" t="s">
        <v>79</v>
      </c>
      <c r="AE1229" s="5" t="s">
        <v>537</v>
      </c>
      <c r="BQ1229" s="6" t="s">
        <v>3737</v>
      </c>
      <c r="BR1229" s="5" t="s">
        <v>3738</v>
      </c>
    </row>
    <row r="1230" spans="1:70" x14ac:dyDescent="0.25">
      <c r="A1230" s="91">
        <v>1128</v>
      </c>
      <c r="B1230" s="229" t="s">
        <v>3093</v>
      </c>
      <c r="C1230" s="259" t="s">
        <v>3739</v>
      </c>
      <c r="D1230" s="229" t="s">
        <v>3740</v>
      </c>
      <c r="E1230" s="3" t="s">
        <v>3550</v>
      </c>
      <c r="F1230" s="26" t="s">
        <v>102</v>
      </c>
      <c r="G1230" s="26" t="s">
        <v>55</v>
      </c>
      <c r="H1230" s="26" t="s">
        <v>56</v>
      </c>
      <c r="J1230" s="22">
        <v>32.700000000000003</v>
      </c>
      <c r="L1230" s="28" t="s">
        <v>448</v>
      </c>
      <c r="M1230" s="22" t="s">
        <v>58</v>
      </c>
      <c r="N1230" s="22">
        <v>0</v>
      </c>
      <c r="O1230" s="22" t="s">
        <v>59</v>
      </c>
      <c r="P1230" s="22" t="s">
        <v>78</v>
      </c>
      <c r="R1230" s="23" t="s">
        <v>3741</v>
      </c>
      <c r="T1230" s="23">
        <v>150</v>
      </c>
      <c r="U1230" s="23" t="s">
        <v>3742</v>
      </c>
      <c r="V1230" s="25" t="s">
        <v>613</v>
      </c>
      <c r="W1230" s="65" t="s">
        <v>1953</v>
      </c>
      <c r="Y1230" s="25" t="s">
        <v>3743</v>
      </c>
      <c r="Z1230" s="83" t="s">
        <v>62</v>
      </c>
      <c r="AA1230" s="6">
        <v>8</v>
      </c>
      <c r="AB1230" s="6">
        <v>0</v>
      </c>
      <c r="AD1230" s="5" t="s">
        <v>79</v>
      </c>
      <c r="AI1230" s="5">
        <v>21</v>
      </c>
      <c r="AJ1230" s="5">
        <v>32</v>
      </c>
      <c r="BB1230" s="6" t="s">
        <v>366</v>
      </c>
      <c r="BG1230" s="6">
        <v>18.2</v>
      </c>
      <c r="BH1230" s="6">
        <v>26.1</v>
      </c>
      <c r="BQ1230" s="6" t="s">
        <v>511</v>
      </c>
      <c r="BR1230" s="5" t="s">
        <v>3744</v>
      </c>
    </row>
    <row r="1231" spans="1:70" x14ac:dyDescent="0.25">
      <c r="A1231" s="91">
        <v>1129</v>
      </c>
      <c r="B1231" s="229" t="s">
        <v>3093</v>
      </c>
      <c r="C1231" s="259" t="s">
        <v>3739</v>
      </c>
      <c r="D1231" s="229" t="s">
        <v>3582</v>
      </c>
      <c r="E1231" s="3" t="s">
        <v>3550</v>
      </c>
      <c r="F1231" s="26" t="s">
        <v>102</v>
      </c>
      <c r="G1231" s="26" t="s">
        <v>55</v>
      </c>
      <c r="H1231" s="26" t="s">
        <v>56</v>
      </c>
      <c r="J1231" s="22">
        <v>43.9</v>
      </c>
      <c r="L1231" s="28" t="s">
        <v>448</v>
      </c>
      <c r="M1231" s="22" t="s">
        <v>58</v>
      </c>
      <c r="N1231" s="22">
        <v>1</v>
      </c>
      <c r="O1231" s="22" t="s">
        <v>59</v>
      </c>
      <c r="P1231" s="22" t="s">
        <v>78</v>
      </c>
      <c r="R1231" s="23" t="s">
        <v>3741</v>
      </c>
      <c r="U1231" s="23" t="s">
        <v>3742</v>
      </c>
      <c r="Y1231" s="25" t="s">
        <v>3743</v>
      </c>
      <c r="Z1231" s="83" t="s">
        <v>62</v>
      </c>
      <c r="AA1231" s="6">
        <v>6</v>
      </c>
      <c r="AB1231" s="6">
        <v>0</v>
      </c>
      <c r="BQ1231" s="6" t="s">
        <v>511</v>
      </c>
      <c r="BR1231" s="5" t="s">
        <v>3744</v>
      </c>
    </row>
    <row r="1232" spans="1:70" x14ac:dyDescent="0.25">
      <c r="A1232" s="91">
        <v>1130</v>
      </c>
      <c r="B1232" s="229" t="s">
        <v>3093</v>
      </c>
      <c r="C1232" s="259" t="s">
        <v>3739</v>
      </c>
      <c r="D1232" s="229" t="s">
        <v>3745</v>
      </c>
      <c r="E1232" s="3" t="s">
        <v>3550</v>
      </c>
      <c r="F1232" s="26" t="s">
        <v>102</v>
      </c>
      <c r="G1232" s="26" t="s">
        <v>55</v>
      </c>
      <c r="H1232" s="26" t="s">
        <v>56</v>
      </c>
      <c r="J1232" s="22">
        <v>34.299999999999997</v>
      </c>
      <c r="L1232" s="28" t="s">
        <v>448</v>
      </c>
      <c r="M1232" s="22" t="s">
        <v>58</v>
      </c>
      <c r="N1232" s="22">
        <v>0</v>
      </c>
      <c r="O1232" s="22" t="s">
        <v>59</v>
      </c>
      <c r="P1232" s="22" t="s">
        <v>78</v>
      </c>
      <c r="R1232" s="23" t="s">
        <v>3741</v>
      </c>
      <c r="U1232" s="23" t="s">
        <v>3742</v>
      </c>
      <c r="Y1232" s="25" t="s">
        <v>3743</v>
      </c>
      <c r="Z1232" s="83" t="s">
        <v>62</v>
      </c>
      <c r="AA1232" s="6">
        <v>7</v>
      </c>
      <c r="AB1232" s="6">
        <v>0</v>
      </c>
      <c r="BQ1232" s="6" t="s">
        <v>511</v>
      </c>
      <c r="BR1232" s="5" t="s">
        <v>3744</v>
      </c>
    </row>
    <row r="1233" spans="1:70" x14ac:dyDescent="0.25">
      <c r="A1233" s="91">
        <v>1134</v>
      </c>
      <c r="B1233" s="229" t="s">
        <v>3746</v>
      </c>
      <c r="C1233" s="259" t="s">
        <v>3747</v>
      </c>
      <c r="D1233" s="229" t="s">
        <v>3748</v>
      </c>
      <c r="E1233" s="3" t="s">
        <v>3550</v>
      </c>
      <c r="F1233" s="26" t="s">
        <v>54</v>
      </c>
      <c r="G1233" s="26" t="s">
        <v>55</v>
      </c>
      <c r="H1233" s="26" t="s">
        <v>65</v>
      </c>
      <c r="J1233" s="22">
        <v>20</v>
      </c>
      <c r="L1233" s="28" t="s">
        <v>57</v>
      </c>
      <c r="M1233" s="22" t="s">
        <v>58</v>
      </c>
      <c r="N1233" s="22">
        <v>0</v>
      </c>
      <c r="O1233" s="22" t="s">
        <v>59</v>
      </c>
      <c r="P1233" s="22" t="s">
        <v>78</v>
      </c>
      <c r="R1233" s="23" t="s">
        <v>3749</v>
      </c>
      <c r="V1233" s="25" t="s">
        <v>613</v>
      </c>
      <c r="W1233" s="65">
        <v>8</v>
      </c>
      <c r="X1233" s="106" t="s">
        <v>202</v>
      </c>
      <c r="Z1233" s="83" t="s">
        <v>62</v>
      </c>
      <c r="AA1233" s="6">
        <v>16</v>
      </c>
      <c r="AB1233" s="6">
        <v>0</v>
      </c>
      <c r="AC1233" s="5">
        <v>21.4</v>
      </c>
      <c r="AD1233" s="5" t="s">
        <v>79</v>
      </c>
      <c r="AE1233" s="5" t="s">
        <v>334</v>
      </c>
      <c r="AI1233" s="5">
        <v>19</v>
      </c>
      <c r="AJ1233" s="5">
        <v>27</v>
      </c>
      <c r="AK1233" s="6">
        <v>73.7</v>
      </c>
      <c r="AL1233" s="6" t="s">
        <v>80</v>
      </c>
      <c r="AM1233" s="6" t="s">
        <v>334</v>
      </c>
      <c r="AQ1233" s="6">
        <v>60.9</v>
      </c>
      <c r="AR1233" s="6">
        <v>84</v>
      </c>
      <c r="AS1233" s="5">
        <v>175.3</v>
      </c>
      <c r="AT1233" s="5" t="s">
        <v>118</v>
      </c>
      <c r="AU1233" s="5" t="s">
        <v>334</v>
      </c>
      <c r="AY1233" s="5">
        <v>167</v>
      </c>
      <c r="AZ1233" s="5">
        <v>185</v>
      </c>
      <c r="BQ1233" s="6" t="s">
        <v>3750</v>
      </c>
      <c r="BR1233" s="5" t="s">
        <v>3628</v>
      </c>
    </row>
    <row r="1234" spans="1:70" x14ac:dyDescent="0.25">
      <c r="A1234" s="91">
        <v>1135</v>
      </c>
      <c r="B1234" s="229" t="s">
        <v>3645</v>
      </c>
      <c r="C1234" s="259" t="s">
        <v>3646</v>
      </c>
      <c r="D1234" s="229" t="s">
        <v>3751</v>
      </c>
      <c r="E1234" s="3" t="s">
        <v>3550</v>
      </c>
      <c r="F1234" s="26" t="s">
        <v>102</v>
      </c>
      <c r="G1234" s="26" t="s">
        <v>55</v>
      </c>
      <c r="H1234" s="26" t="s">
        <v>56</v>
      </c>
      <c r="J1234" s="22">
        <v>20</v>
      </c>
      <c r="L1234" s="28" t="s">
        <v>57</v>
      </c>
      <c r="M1234" s="22" t="s">
        <v>58</v>
      </c>
      <c r="N1234" s="22">
        <v>0</v>
      </c>
      <c r="O1234" s="22" t="s">
        <v>59</v>
      </c>
      <c r="P1234" s="22" t="s">
        <v>78</v>
      </c>
      <c r="R1234" s="23" t="s">
        <v>3648</v>
      </c>
      <c r="T1234" s="23">
        <v>150</v>
      </c>
      <c r="V1234" s="25" t="s">
        <v>613</v>
      </c>
      <c r="W1234" s="65" t="s">
        <v>1953</v>
      </c>
      <c r="X1234" s="106" t="s">
        <v>202</v>
      </c>
      <c r="Y1234" s="25" t="s">
        <v>3649</v>
      </c>
      <c r="Z1234" s="83" t="s">
        <v>62</v>
      </c>
      <c r="AA1234" s="6">
        <v>10</v>
      </c>
      <c r="AB1234" s="6">
        <v>2</v>
      </c>
      <c r="AC1234" s="5">
        <v>24</v>
      </c>
      <c r="AD1234" s="5" t="s">
        <v>79</v>
      </c>
      <c r="AE1234" s="5" t="s">
        <v>334</v>
      </c>
      <c r="AF1234" s="5">
        <v>3</v>
      </c>
      <c r="AG1234" s="5" t="s">
        <v>79</v>
      </c>
      <c r="AH1234" s="5" t="s">
        <v>116</v>
      </c>
      <c r="AK1234" s="6">
        <v>73</v>
      </c>
      <c r="AL1234" s="6" t="s">
        <v>80</v>
      </c>
      <c r="AM1234" s="6" t="s">
        <v>334</v>
      </c>
      <c r="AN1234" s="6">
        <v>12</v>
      </c>
      <c r="AO1234" s="6" t="s">
        <v>80</v>
      </c>
      <c r="AP1234" s="6" t="s">
        <v>116</v>
      </c>
      <c r="AS1234" s="5">
        <v>179</v>
      </c>
      <c r="AT1234" s="5" t="s">
        <v>118</v>
      </c>
      <c r="AU1234" s="5" t="s">
        <v>334</v>
      </c>
      <c r="AV1234" s="5">
        <v>9</v>
      </c>
      <c r="AW1234" s="5" t="s">
        <v>118</v>
      </c>
      <c r="AX1234" s="5" t="s">
        <v>116</v>
      </c>
      <c r="BQ1234" s="6" t="s">
        <v>3650</v>
      </c>
      <c r="BR1234" s="5" t="s">
        <v>3651</v>
      </c>
    </row>
    <row r="1235" spans="1:70" x14ac:dyDescent="0.25">
      <c r="A1235" s="91">
        <v>1136</v>
      </c>
      <c r="B1235" s="229" t="s">
        <v>3752</v>
      </c>
      <c r="C1235" s="259" t="s">
        <v>3753</v>
      </c>
      <c r="D1235" s="229" t="s">
        <v>1956</v>
      </c>
      <c r="E1235" s="3" t="s">
        <v>3550</v>
      </c>
      <c r="F1235" s="26" t="s">
        <v>102</v>
      </c>
      <c r="G1235" s="26" t="s">
        <v>55</v>
      </c>
      <c r="H1235" s="26" t="s">
        <v>65</v>
      </c>
      <c r="J1235" s="22">
        <v>40</v>
      </c>
      <c r="L1235" s="28" t="s">
        <v>57</v>
      </c>
      <c r="M1235" s="22" t="s">
        <v>58</v>
      </c>
      <c r="N1235" s="22" t="s">
        <v>3754</v>
      </c>
      <c r="O1235" s="22" t="s">
        <v>59</v>
      </c>
      <c r="P1235" s="22" t="s">
        <v>3755</v>
      </c>
      <c r="R1235" s="23" t="s">
        <v>3756</v>
      </c>
      <c r="U1235" s="23" t="s">
        <v>3757</v>
      </c>
      <c r="Y1235" s="25" t="s">
        <v>3758</v>
      </c>
      <c r="Z1235" s="83" t="s">
        <v>62</v>
      </c>
      <c r="AA1235" s="6">
        <v>8</v>
      </c>
      <c r="AC1235" s="5">
        <v>40.5</v>
      </c>
      <c r="AD1235" s="5" t="s">
        <v>79</v>
      </c>
      <c r="AE1235" s="5" t="s">
        <v>334</v>
      </c>
      <c r="AF1235" s="5">
        <v>4.4000000000000004</v>
      </c>
      <c r="AG1235" s="5" t="s">
        <v>79</v>
      </c>
      <c r="AH1235" s="5" t="s">
        <v>116</v>
      </c>
      <c r="BA1235" s="6">
        <v>25.4</v>
      </c>
      <c r="BB1235" s="6" t="s">
        <v>366</v>
      </c>
      <c r="BC1235" s="6" t="s">
        <v>334</v>
      </c>
      <c r="BD1235" s="6">
        <v>2.5</v>
      </c>
      <c r="BE1235" s="6" t="s">
        <v>366</v>
      </c>
      <c r="BF1235" s="6" t="s">
        <v>116</v>
      </c>
      <c r="BQ1235" s="6" t="s">
        <v>3759</v>
      </c>
      <c r="BR1235" s="5" t="s">
        <v>723</v>
      </c>
    </row>
    <row r="1236" spans="1:70" x14ac:dyDescent="0.25">
      <c r="A1236" s="91">
        <v>1137</v>
      </c>
      <c r="B1236" s="229" t="s">
        <v>3752</v>
      </c>
      <c r="C1236" s="259" t="s">
        <v>3753</v>
      </c>
      <c r="D1236" s="229" t="s">
        <v>3760</v>
      </c>
      <c r="E1236" s="3" t="s">
        <v>3550</v>
      </c>
      <c r="F1236" s="26" t="s">
        <v>102</v>
      </c>
      <c r="G1236" s="26" t="s">
        <v>55</v>
      </c>
      <c r="H1236" s="26" t="s">
        <v>65</v>
      </c>
      <c r="J1236" s="22">
        <v>40</v>
      </c>
      <c r="L1236" s="28" t="s">
        <v>57</v>
      </c>
      <c r="M1236" s="22" t="s">
        <v>58</v>
      </c>
      <c r="N1236" s="22" t="s">
        <v>3754</v>
      </c>
      <c r="O1236" s="22" t="s">
        <v>59</v>
      </c>
      <c r="P1236" s="22" t="s">
        <v>3755</v>
      </c>
      <c r="R1236" s="23" t="s">
        <v>3756</v>
      </c>
      <c r="U1236" s="23" t="s">
        <v>3757</v>
      </c>
      <c r="Y1236" s="25" t="s">
        <v>3758</v>
      </c>
      <c r="Z1236" s="83" t="s">
        <v>62</v>
      </c>
      <c r="AA1236" s="6">
        <v>8</v>
      </c>
      <c r="AC1236" s="5">
        <v>31.9</v>
      </c>
      <c r="AD1236" s="5" t="s">
        <v>79</v>
      </c>
      <c r="AE1236" s="5" t="s">
        <v>334</v>
      </c>
      <c r="AF1236" s="5">
        <v>6.9</v>
      </c>
      <c r="AG1236" s="5" t="s">
        <v>79</v>
      </c>
      <c r="AH1236" s="5" t="s">
        <v>116</v>
      </c>
      <c r="BA1236" s="6">
        <v>26.8</v>
      </c>
      <c r="BB1236" s="6" t="s">
        <v>366</v>
      </c>
      <c r="BC1236" s="6" t="s">
        <v>334</v>
      </c>
      <c r="BD1236" s="6">
        <v>4.3</v>
      </c>
      <c r="BE1236" s="6" t="s">
        <v>366</v>
      </c>
      <c r="BF1236" s="6" t="s">
        <v>116</v>
      </c>
      <c r="BQ1236" s="6" t="s">
        <v>3759</v>
      </c>
      <c r="BR1236" s="5" t="s">
        <v>3761</v>
      </c>
    </row>
    <row r="1237" spans="1:70" x14ac:dyDescent="0.25">
      <c r="A1237" s="91">
        <v>1138</v>
      </c>
      <c r="B1237" s="229" t="s">
        <v>3762</v>
      </c>
      <c r="C1237" s="259" t="s">
        <v>3763</v>
      </c>
      <c r="D1237" s="229" t="s">
        <v>3764</v>
      </c>
      <c r="E1237" s="3" t="s">
        <v>3550</v>
      </c>
      <c r="F1237" s="26" t="s">
        <v>102</v>
      </c>
      <c r="G1237" s="26" t="s">
        <v>55</v>
      </c>
      <c r="H1237" s="26" t="s">
        <v>3765</v>
      </c>
      <c r="J1237" s="22">
        <v>10</v>
      </c>
      <c r="L1237" s="28" t="s">
        <v>57</v>
      </c>
      <c r="M1237" s="22" t="s">
        <v>58</v>
      </c>
      <c r="N1237" s="22">
        <v>0</v>
      </c>
      <c r="O1237" s="22" t="s">
        <v>59</v>
      </c>
      <c r="P1237" s="22" t="s">
        <v>78</v>
      </c>
      <c r="R1237" s="23" t="s">
        <v>3766</v>
      </c>
      <c r="T1237" s="23">
        <v>250</v>
      </c>
      <c r="V1237" s="25" t="s">
        <v>613</v>
      </c>
      <c r="W1237" s="65" t="s">
        <v>1953</v>
      </c>
      <c r="Z1237" s="83" t="s">
        <v>62</v>
      </c>
      <c r="AA1237" s="6">
        <v>10</v>
      </c>
      <c r="AB1237" s="6">
        <v>0</v>
      </c>
      <c r="AI1237" s="5">
        <v>21</v>
      </c>
      <c r="AJ1237" s="5">
        <v>33</v>
      </c>
      <c r="AQ1237" s="6">
        <v>50.8</v>
      </c>
      <c r="AR1237" s="6">
        <v>76.900000000000006</v>
      </c>
      <c r="BG1237" s="6">
        <v>18.600000000000001</v>
      </c>
      <c r="BH1237" s="6">
        <v>24.9</v>
      </c>
      <c r="BQ1237" s="6" t="s">
        <v>511</v>
      </c>
      <c r="BR1237" s="5" t="s">
        <v>723</v>
      </c>
    </row>
    <row r="1238" spans="1:70" x14ac:dyDescent="0.25">
      <c r="A1238" s="91">
        <v>1139</v>
      </c>
      <c r="B1238" s="229" t="s">
        <v>3762</v>
      </c>
      <c r="C1238" s="259" t="s">
        <v>3763</v>
      </c>
      <c r="D1238" s="229" t="s">
        <v>3767</v>
      </c>
      <c r="E1238" s="3" t="s">
        <v>3550</v>
      </c>
      <c r="F1238" s="26" t="s">
        <v>102</v>
      </c>
      <c r="G1238" s="26" t="s">
        <v>55</v>
      </c>
      <c r="H1238" s="26" t="s">
        <v>3765</v>
      </c>
      <c r="J1238" s="22">
        <v>10</v>
      </c>
      <c r="L1238" s="28" t="s">
        <v>57</v>
      </c>
      <c r="M1238" s="22" t="s">
        <v>58</v>
      </c>
      <c r="N1238" s="22">
        <v>0</v>
      </c>
      <c r="O1238" s="22" t="s">
        <v>59</v>
      </c>
      <c r="P1238" s="22" t="s">
        <v>78</v>
      </c>
      <c r="R1238" s="23" t="s">
        <v>3766</v>
      </c>
      <c r="U1238" s="23" t="s">
        <v>3768</v>
      </c>
      <c r="V1238" s="25" t="s">
        <v>613</v>
      </c>
      <c r="W1238" s="65" t="s">
        <v>1953</v>
      </c>
      <c r="Z1238" s="83" t="s">
        <v>62</v>
      </c>
      <c r="AA1238" s="6">
        <v>10</v>
      </c>
      <c r="AB1238" s="6">
        <v>0</v>
      </c>
      <c r="AI1238" s="5">
        <v>21</v>
      </c>
      <c r="AJ1238" s="5">
        <v>33</v>
      </c>
      <c r="AQ1238" s="6">
        <v>50.8</v>
      </c>
      <c r="AR1238" s="6">
        <v>76.900000000000006</v>
      </c>
      <c r="BG1238" s="6">
        <v>18.600000000000001</v>
      </c>
      <c r="BH1238" s="6">
        <v>24.9</v>
      </c>
      <c r="BQ1238" s="6" t="s">
        <v>511</v>
      </c>
      <c r="BR1238" s="5" t="s">
        <v>723</v>
      </c>
    </row>
    <row r="1239" spans="1:70" x14ac:dyDescent="0.25">
      <c r="A1239" s="91">
        <v>1140</v>
      </c>
      <c r="B1239" s="229" t="s">
        <v>3769</v>
      </c>
      <c r="C1239" s="259" t="s">
        <v>3770</v>
      </c>
      <c r="D1239" s="229" t="s">
        <v>1956</v>
      </c>
      <c r="E1239" s="3" t="s">
        <v>3550</v>
      </c>
      <c r="F1239" s="26" t="s">
        <v>102</v>
      </c>
      <c r="G1239" s="26" t="s">
        <v>55</v>
      </c>
      <c r="H1239" s="26" t="s">
        <v>274</v>
      </c>
      <c r="J1239" s="22">
        <v>10</v>
      </c>
      <c r="L1239" s="28" t="s">
        <v>57</v>
      </c>
      <c r="M1239" s="22" t="s">
        <v>58</v>
      </c>
      <c r="N1239" s="22">
        <v>0</v>
      </c>
      <c r="O1239" s="22" t="s">
        <v>59</v>
      </c>
      <c r="P1239" s="22" t="s">
        <v>78</v>
      </c>
      <c r="R1239" s="23" t="s">
        <v>3771</v>
      </c>
      <c r="T1239" s="23">
        <v>100</v>
      </c>
      <c r="V1239" s="25" t="s">
        <v>613</v>
      </c>
      <c r="W1239" s="65">
        <v>9</v>
      </c>
      <c r="Y1239" s="25" t="s">
        <v>3772</v>
      </c>
      <c r="Z1239" s="83" t="s">
        <v>62</v>
      </c>
      <c r="AA1239" s="6">
        <v>14</v>
      </c>
      <c r="AB1239" s="6">
        <v>6</v>
      </c>
      <c r="AC1239" s="5">
        <v>29.5</v>
      </c>
      <c r="AD1239" s="5" t="s">
        <v>79</v>
      </c>
      <c r="AE1239" s="5" t="s">
        <v>334</v>
      </c>
      <c r="AF1239" s="5">
        <v>4.3</v>
      </c>
      <c r="AG1239" s="5" t="s">
        <v>79</v>
      </c>
      <c r="AH1239" s="5" t="s">
        <v>116</v>
      </c>
      <c r="AI1239" s="5">
        <v>25</v>
      </c>
      <c r="AJ1239" s="5">
        <v>33</v>
      </c>
      <c r="BQ1239" s="6" t="s">
        <v>511</v>
      </c>
      <c r="BR1239" s="5" t="s">
        <v>723</v>
      </c>
    </row>
    <row r="1240" spans="1:70" x14ac:dyDescent="0.25">
      <c r="A1240" s="91">
        <v>1141</v>
      </c>
      <c r="B1240" s="229" t="s">
        <v>3769</v>
      </c>
      <c r="C1240" s="259" t="s">
        <v>3770</v>
      </c>
      <c r="D1240" s="229" t="s">
        <v>3773</v>
      </c>
      <c r="E1240" s="3" t="s">
        <v>3550</v>
      </c>
      <c r="F1240" s="26" t="s">
        <v>102</v>
      </c>
      <c r="G1240" s="26" t="s">
        <v>55</v>
      </c>
      <c r="H1240" s="26" t="s">
        <v>274</v>
      </c>
      <c r="J1240" s="22">
        <v>10</v>
      </c>
      <c r="L1240" s="28" t="s">
        <v>57</v>
      </c>
      <c r="M1240" s="22" t="s">
        <v>58</v>
      </c>
      <c r="N1240" s="22">
        <v>0</v>
      </c>
      <c r="O1240" s="22" t="s">
        <v>59</v>
      </c>
      <c r="P1240" s="22" t="s">
        <v>78</v>
      </c>
      <c r="R1240" s="23" t="s">
        <v>3771</v>
      </c>
      <c r="U1240" s="23" t="s">
        <v>3774</v>
      </c>
      <c r="V1240" s="25" t="s">
        <v>613</v>
      </c>
      <c r="W1240" s="65">
        <v>9</v>
      </c>
      <c r="Y1240" s="25" t="s">
        <v>3772</v>
      </c>
      <c r="Z1240" s="83" t="s">
        <v>62</v>
      </c>
      <c r="AA1240" s="6">
        <v>14</v>
      </c>
      <c r="AB1240" s="6">
        <v>6</v>
      </c>
      <c r="AC1240" s="5">
        <v>29.5</v>
      </c>
      <c r="AD1240" s="5" t="s">
        <v>79</v>
      </c>
      <c r="AE1240" s="5" t="s">
        <v>334</v>
      </c>
      <c r="AF1240" s="5">
        <v>4.3</v>
      </c>
      <c r="AG1240" s="5" t="s">
        <v>79</v>
      </c>
      <c r="AH1240" s="5" t="s">
        <v>116</v>
      </c>
      <c r="AI1240" s="5">
        <v>25</v>
      </c>
      <c r="AJ1240" s="5">
        <v>33</v>
      </c>
      <c r="BQ1240" s="6" t="s">
        <v>511</v>
      </c>
      <c r="BR1240" s="5" t="s">
        <v>723</v>
      </c>
    </row>
    <row r="1241" spans="1:70" x14ac:dyDescent="0.25">
      <c r="A1241" s="91">
        <v>1142</v>
      </c>
      <c r="B1241" s="229" t="s">
        <v>3775</v>
      </c>
      <c r="C1241" s="259" t="s">
        <v>3776</v>
      </c>
      <c r="D1241" s="229" t="s">
        <v>3777</v>
      </c>
      <c r="E1241" s="3" t="s">
        <v>3550</v>
      </c>
      <c r="F1241" s="26" t="s">
        <v>102</v>
      </c>
      <c r="G1241" s="26" t="s">
        <v>55</v>
      </c>
      <c r="H1241" s="26" t="s">
        <v>273</v>
      </c>
      <c r="J1241" s="22">
        <v>10</v>
      </c>
      <c r="L1241" s="28" t="s">
        <v>57</v>
      </c>
      <c r="M1241" s="22" t="s">
        <v>58</v>
      </c>
      <c r="N1241" s="22">
        <v>0</v>
      </c>
      <c r="O1241" s="22" t="s">
        <v>59</v>
      </c>
      <c r="P1241" s="22" t="s">
        <v>78</v>
      </c>
      <c r="V1241" s="25" t="s">
        <v>642</v>
      </c>
      <c r="Z1241" s="83" t="s">
        <v>62</v>
      </c>
      <c r="AA1241" s="6">
        <v>15</v>
      </c>
      <c r="AB1241" s="6">
        <v>15</v>
      </c>
      <c r="BQ1241" s="6" t="s">
        <v>213</v>
      </c>
      <c r="BR1241" s="5" t="s">
        <v>3778</v>
      </c>
    </row>
    <row r="1242" spans="1:70" x14ac:dyDescent="0.25">
      <c r="A1242" s="91">
        <v>1143</v>
      </c>
      <c r="B1242" s="229" t="s">
        <v>3779</v>
      </c>
      <c r="C1242" s="259" t="s">
        <v>3780</v>
      </c>
      <c r="D1242" s="229" t="s">
        <v>3781</v>
      </c>
      <c r="E1242" s="3" t="s">
        <v>3550</v>
      </c>
      <c r="F1242" s="26" t="s">
        <v>102</v>
      </c>
      <c r="G1242" s="26" t="s">
        <v>55</v>
      </c>
      <c r="H1242" s="26" t="s">
        <v>56</v>
      </c>
      <c r="J1242" s="22">
        <v>10</v>
      </c>
      <c r="L1242" s="28" t="s">
        <v>57</v>
      </c>
      <c r="M1242" s="22" t="s">
        <v>58</v>
      </c>
      <c r="N1242" s="22">
        <v>0</v>
      </c>
      <c r="O1242" s="22" t="s">
        <v>59</v>
      </c>
      <c r="P1242" s="22" t="s">
        <v>78</v>
      </c>
      <c r="R1242" s="23" t="s">
        <v>3782</v>
      </c>
      <c r="T1242" s="23">
        <v>150</v>
      </c>
      <c r="V1242" s="25" t="s">
        <v>613</v>
      </c>
      <c r="X1242" s="106" t="s">
        <v>202</v>
      </c>
      <c r="Z1242" s="83" t="s">
        <v>62</v>
      </c>
      <c r="AA1242" s="6">
        <v>8</v>
      </c>
      <c r="AB1242" s="6">
        <v>0</v>
      </c>
      <c r="AD1242" s="5" t="s">
        <v>79</v>
      </c>
      <c r="AI1242" s="5">
        <v>22</v>
      </c>
      <c r="AJ1242" s="5">
        <v>27</v>
      </c>
      <c r="AL1242" s="6" t="s">
        <v>80</v>
      </c>
      <c r="AQ1242" s="6">
        <v>49.8</v>
      </c>
      <c r="AR1242" s="6">
        <v>66.2</v>
      </c>
      <c r="AT1242" s="5" t="s">
        <v>118</v>
      </c>
      <c r="AY1242" s="5">
        <v>160</v>
      </c>
      <c r="AZ1242" s="5">
        <v>176</v>
      </c>
      <c r="BQ1242" s="6" t="s">
        <v>511</v>
      </c>
      <c r="BR1242" s="5" t="s">
        <v>3783</v>
      </c>
    </row>
    <row r="1243" spans="1:70" x14ac:dyDescent="0.25">
      <c r="A1243" s="91">
        <v>1145</v>
      </c>
      <c r="B1243" s="229" t="s">
        <v>3784</v>
      </c>
      <c r="C1243" s="259" t="s">
        <v>3785</v>
      </c>
      <c r="D1243" s="229" t="s">
        <v>3786</v>
      </c>
      <c r="E1243" s="3" t="s">
        <v>3550</v>
      </c>
      <c r="F1243" s="26" t="s">
        <v>102</v>
      </c>
      <c r="G1243" s="26" t="s">
        <v>55</v>
      </c>
      <c r="H1243" s="26" t="s">
        <v>273</v>
      </c>
      <c r="J1243" s="22">
        <v>20</v>
      </c>
      <c r="L1243" s="28" t="s">
        <v>57</v>
      </c>
      <c r="M1243" s="22" t="s">
        <v>58</v>
      </c>
      <c r="N1243" s="22">
        <v>0</v>
      </c>
      <c r="O1243" s="22" t="s">
        <v>59</v>
      </c>
      <c r="P1243" s="22" t="s">
        <v>78</v>
      </c>
      <c r="Z1243" s="83" t="s">
        <v>62</v>
      </c>
      <c r="AA1243" s="6">
        <v>10</v>
      </c>
      <c r="AB1243" s="6">
        <v>5</v>
      </c>
      <c r="AC1243" s="5">
        <v>32</v>
      </c>
      <c r="AD1243" s="5" t="s">
        <v>79</v>
      </c>
      <c r="AE1243" s="5" t="s">
        <v>334</v>
      </c>
      <c r="AF1243" s="5">
        <v>5</v>
      </c>
      <c r="AG1243" s="5" t="s">
        <v>79</v>
      </c>
      <c r="AH1243" s="5" t="s">
        <v>116</v>
      </c>
      <c r="AK1243" s="6">
        <v>79.5</v>
      </c>
      <c r="AL1243" s="6" t="s">
        <v>80</v>
      </c>
      <c r="AM1243" s="6" t="s">
        <v>334</v>
      </c>
      <c r="AN1243" s="6">
        <v>16.2</v>
      </c>
      <c r="AO1243" s="6" t="s">
        <v>80</v>
      </c>
      <c r="AP1243" s="6" t="s">
        <v>116</v>
      </c>
      <c r="AQ1243" s="6">
        <v>54.2</v>
      </c>
      <c r="AR1243" s="6">
        <v>106</v>
      </c>
      <c r="BQ1243" s="6" t="s">
        <v>213</v>
      </c>
      <c r="BR1243" s="5" t="s">
        <v>3787</v>
      </c>
    </row>
    <row r="1244" spans="1:70" x14ac:dyDescent="0.25">
      <c r="A1244" s="91">
        <v>1146</v>
      </c>
      <c r="B1244" s="229" t="s">
        <v>3784</v>
      </c>
      <c r="C1244" s="259" t="s">
        <v>3785</v>
      </c>
      <c r="D1244" s="229" t="s">
        <v>3788</v>
      </c>
      <c r="E1244" s="3" t="s">
        <v>3550</v>
      </c>
      <c r="F1244" s="26" t="s">
        <v>102</v>
      </c>
      <c r="G1244" s="26" t="s">
        <v>55</v>
      </c>
      <c r="H1244" s="26" t="s">
        <v>273</v>
      </c>
      <c r="J1244" s="22">
        <v>20</v>
      </c>
      <c r="L1244" s="28" t="s">
        <v>57</v>
      </c>
      <c r="M1244" s="22" t="s">
        <v>58</v>
      </c>
      <c r="N1244" s="22">
        <v>325</v>
      </c>
      <c r="O1244" s="22" t="s">
        <v>59</v>
      </c>
      <c r="P1244" s="22" t="s">
        <v>78</v>
      </c>
      <c r="Z1244" s="83" t="s">
        <v>62</v>
      </c>
      <c r="AA1244" s="6">
        <v>10</v>
      </c>
      <c r="AB1244" s="6">
        <v>5</v>
      </c>
      <c r="AC1244" s="5">
        <v>32</v>
      </c>
      <c r="AD1244" s="5" t="s">
        <v>79</v>
      </c>
      <c r="AE1244" s="5" t="s">
        <v>334</v>
      </c>
      <c r="AF1244" s="5">
        <v>5</v>
      </c>
      <c r="AG1244" s="5" t="s">
        <v>79</v>
      </c>
      <c r="AH1244" s="5" t="s">
        <v>116</v>
      </c>
      <c r="AK1244" s="6">
        <v>79.5</v>
      </c>
      <c r="AL1244" s="6" t="s">
        <v>80</v>
      </c>
      <c r="AM1244" s="6" t="s">
        <v>334</v>
      </c>
      <c r="AN1244" s="6">
        <v>16.2</v>
      </c>
      <c r="AO1244" s="6" t="s">
        <v>80</v>
      </c>
      <c r="AP1244" s="6" t="s">
        <v>116</v>
      </c>
      <c r="AQ1244" s="6">
        <v>54.2</v>
      </c>
      <c r="AR1244" s="6">
        <v>106</v>
      </c>
      <c r="BQ1244" s="6" t="s">
        <v>213</v>
      </c>
      <c r="BR1244" s="5" t="s">
        <v>3787</v>
      </c>
    </row>
    <row r="1245" spans="1:70" x14ac:dyDescent="0.25">
      <c r="A1245" s="91">
        <v>1147</v>
      </c>
      <c r="B1245" s="229" t="s">
        <v>3789</v>
      </c>
      <c r="C1245" s="259" t="s">
        <v>3790</v>
      </c>
      <c r="D1245" s="229" t="s">
        <v>3791</v>
      </c>
      <c r="E1245" s="3" t="s">
        <v>3550</v>
      </c>
      <c r="F1245" s="26" t="s">
        <v>102</v>
      </c>
      <c r="G1245" s="26" t="s">
        <v>55</v>
      </c>
      <c r="H1245" s="26" t="s">
        <v>2204</v>
      </c>
      <c r="J1245" s="22">
        <v>20</v>
      </c>
      <c r="L1245" s="28" t="s">
        <v>57</v>
      </c>
      <c r="M1245" s="22" t="s">
        <v>58</v>
      </c>
      <c r="N1245" s="22">
        <v>0</v>
      </c>
      <c r="O1245" s="22" t="s">
        <v>59</v>
      </c>
      <c r="P1245" s="22" t="s">
        <v>78</v>
      </c>
      <c r="V1245" s="25" t="s">
        <v>61</v>
      </c>
      <c r="Z1245" s="83" t="s">
        <v>62</v>
      </c>
      <c r="AA1245" s="6">
        <v>20</v>
      </c>
      <c r="AB1245" s="6">
        <v>10</v>
      </c>
      <c r="AC1245" s="5">
        <v>36</v>
      </c>
      <c r="AD1245" s="5" t="s">
        <v>79</v>
      </c>
      <c r="AE1245" s="5" t="s">
        <v>334</v>
      </c>
      <c r="AI1245" s="5">
        <v>20</v>
      </c>
      <c r="AJ1245" s="5">
        <v>45</v>
      </c>
      <c r="BA1245" s="6">
        <v>26.8</v>
      </c>
      <c r="BB1245" s="6" t="s">
        <v>366</v>
      </c>
      <c r="BC1245" s="6" t="s">
        <v>334</v>
      </c>
      <c r="BG1245" s="6">
        <v>21.8</v>
      </c>
      <c r="BH1245" s="6">
        <v>29.6</v>
      </c>
      <c r="BQ1245" s="6" t="s">
        <v>3792</v>
      </c>
      <c r="BR1245" s="5" t="s">
        <v>3793</v>
      </c>
    </row>
    <row r="1246" spans="1:70" x14ac:dyDescent="0.25">
      <c r="A1246" s="91">
        <v>1148</v>
      </c>
      <c r="B1246" s="229" t="s">
        <v>3789</v>
      </c>
      <c r="C1246" s="259" t="s">
        <v>3790</v>
      </c>
      <c r="D1246" s="229" t="s">
        <v>3794</v>
      </c>
      <c r="E1246" s="3" t="s">
        <v>3550</v>
      </c>
      <c r="F1246" s="26" t="s">
        <v>102</v>
      </c>
      <c r="G1246" s="26" t="s">
        <v>55</v>
      </c>
      <c r="H1246" s="26" t="s">
        <v>2204</v>
      </c>
      <c r="J1246" s="22">
        <v>20</v>
      </c>
      <c r="L1246" s="28" t="s">
        <v>57</v>
      </c>
      <c r="M1246" s="22" t="s">
        <v>58</v>
      </c>
      <c r="N1246" s="22">
        <v>0</v>
      </c>
      <c r="O1246" s="22" t="s">
        <v>59</v>
      </c>
      <c r="P1246" s="22" t="s">
        <v>78</v>
      </c>
      <c r="V1246" s="25" t="s">
        <v>61</v>
      </c>
      <c r="Z1246" s="83" t="s">
        <v>62</v>
      </c>
      <c r="AA1246" s="6">
        <v>20</v>
      </c>
      <c r="AB1246" s="164">
        <v>10</v>
      </c>
      <c r="AC1246" s="5">
        <v>36</v>
      </c>
      <c r="AD1246" s="5" t="s">
        <v>79</v>
      </c>
      <c r="AE1246" s="5" t="s">
        <v>334</v>
      </c>
      <c r="AI1246" s="5">
        <v>20</v>
      </c>
      <c r="AJ1246" s="5">
        <v>45</v>
      </c>
      <c r="BA1246" s="6">
        <v>26.8</v>
      </c>
      <c r="BB1246" s="6" t="s">
        <v>366</v>
      </c>
      <c r="BC1246" s="6" t="s">
        <v>334</v>
      </c>
      <c r="BG1246" s="6">
        <v>21.8</v>
      </c>
      <c r="BH1246" s="6">
        <v>29.6</v>
      </c>
      <c r="BQ1246" s="6" t="s">
        <v>3792</v>
      </c>
      <c r="BR1246" s="5" t="s">
        <v>3793</v>
      </c>
    </row>
    <row r="1247" spans="1:70" x14ac:dyDescent="0.25">
      <c r="A1247" s="91">
        <v>1149</v>
      </c>
      <c r="B1247" s="229" t="s">
        <v>3789</v>
      </c>
      <c r="C1247" s="259" t="s">
        <v>3790</v>
      </c>
      <c r="D1247" s="229" t="s">
        <v>3795</v>
      </c>
      <c r="E1247" s="3" t="s">
        <v>3550</v>
      </c>
      <c r="F1247" s="26" t="s">
        <v>102</v>
      </c>
      <c r="G1247" s="26" t="s">
        <v>55</v>
      </c>
      <c r="H1247" s="26" t="s">
        <v>2204</v>
      </c>
      <c r="J1247" s="22">
        <v>20</v>
      </c>
      <c r="L1247" s="28" t="s">
        <v>57</v>
      </c>
      <c r="M1247" s="22" t="s">
        <v>58</v>
      </c>
      <c r="N1247" s="22">
        <f>228+48</f>
        <v>276</v>
      </c>
      <c r="O1247" s="22" t="s">
        <v>59</v>
      </c>
      <c r="P1247" s="176" t="s">
        <v>4211</v>
      </c>
      <c r="V1247" s="25" t="s">
        <v>61</v>
      </c>
      <c r="Z1247" s="83" t="s">
        <v>62</v>
      </c>
      <c r="AA1247" s="6">
        <v>20</v>
      </c>
      <c r="AB1247" s="164">
        <v>10</v>
      </c>
      <c r="AC1247" s="163">
        <v>36</v>
      </c>
      <c r="AD1247" s="163" t="s">
        <v>79</v>
      </c>
      <c r="AE1247" s="163" t="s">
        <v>334</v>
      </c>
      <c r="AF1247" s="163"/>
      <c r="AG1247" s="163"/>
      <c r="AH1247" s="163"/>
      <c r="AI1247" s="163">
        <v>20</v>
      </c>
      <c r="AJ1247" s="163">
        <v>45</v>
      </c>
      <c r="AK1247" s="164"/>
      <c r="AL1247" s="164"/>
      <c r="AM1247" s="164"/>
      <c r="AN1247" s="164"/>
      <c r="AO1247" s="164"/>
      <c r="AP1247" s="164"/>
      <c r="AQ1247" s="164"/>
      <c r="AR1247" s="164"/>
      <c r="AS1247" s="163"/>
      <c r="AT1247" s="163"/>
      <c r="AU1247" s="163"/>
      <c r="AV1247" s="163"/>
      <c r="AW1247" s="163"/>
      <c r="AX1247" s="163"/>
      <c r="AY1247" s="163"/>
      <c r="AZ1247" s="163"/>
      <c r="BA1247" s="164">
        <v>26.8</v>
      </c>
      <c r="BB1247" s="164" t="s">
        <v>366</v>
      </c>
      <c r="BC1247" s="164" t="s">
        <v>334</v>
      </c>
      <c r="BD1247" s="164"/>
      <c r="BE1247" s="164"/>
      <c r="BF1247" s="164"/>
      <c r="BG1247" s="164">
        <v>21.8</v>
      </c>
      <c r="BH1247" s="164">
        <v>29.6</v>
      </c>
      <c r="BI1247" s="163"/>
      <c r="BJ1247" s="163"/>
      <c r="BK1247" s="163"/>
      <c r="BL1247" s="163"/>
      <c r="BM1247" s="163"/>
      <c r="BN1247" s="163"/>
      <c r="BO1247" s="163"/>
      <c r="BP1247" s="163"/>
      <c r="BQ1247" s="164" t="s">
        <v>3792</v>
      </c>
      <c r="BR1247" s="163" t="s">
        <v>3793</v>
      </c>
    </row>
    <row r="1248" spans="1:70" x14ac:dyDescent="0.25">
      <c r="A1248" s="91">
        <v>1150</v>
      </c>
      <c r="B1248" s="229" t="s">
        <v>3789</v>
      </c>
      <c r="C1248" s="259" t="s">
        <v>3790</v>
      </c>
      <c r="D1248" s="229" t="s">
        <v>3796</v>
      </c>
      <c r="E1248" s="3" t="s">
        <v>3550</v>
      </c>
      <c r="F1248" s="26" t="s">
        <v>102</v>
      </c>
      <c r="G1248" s="26" t="s">
        <v>55</v>
      </c>
      <c r="H1248" s="26" t="s">
        <v>2204</v>
      </c>
      <c r="J1248" s="22">
        <v>20</v>
      </c>
      <c r="L1248" s="28" t="s">
        <v>57</v>
      </c>
      <c r="M1248" s="22" t="s">
        <v>58</v>
      </c>
      <c r="N1248" s="176">
        <f>228+48</f>
        <v>276</v>
      </c>
      <c r="O1248" s="22" t="s">
        <v>59</v>
      </c>
      <c r="P1248" s="176" t="s">
        <v>4212</v>
      </c>
      <c r="V1248" s="25" t="s">
        <v>61</v>
      </c>
      <c r="Z1248" s="83" t="s">
        <v>62</v>
      </c>
      <c r="AA1248" s="6">
        <v>20</v>
      </c>
      <c r="AB1248" s="164">
        <v>10</v>
      </c>
      <c r="AC1248" s="163">
        <v>36</v>
      </c>
      <c r="AD1248" s="163" t="s">
        <v>79</v>
      </c>
      <c r="AE1248" s="163" t="s">
        <v>334</v>
      </c>
      <c r="AF1248" s="163"/>
      <c r="AG1248" s="163"/>
      <c r="AH1248" s="163"/>
      <c r="AI1248" s="163">
        <v>20</v>
      </c>
      <c r="AJ1248" s="163">
        <v>45</v>
      </c>
      <c r="AK1248" s="164"/>
      <c r="AL1248" s="164"/>
      <c r="AM1248" s="164"/>
      <c r="AN1248" s="164"/>
      <c r="AO1248" s="164"/>
      <c r="AP1248" s="164"/>
      <c r="AQ1248" s="164"/>
      <c r="AR1248" s="164"/>
      <c r="AS1248" s="163"/>
      <c r="AT1248" s="163"/>
      <c r="AU1248" s="163"/>
      <c r="AV1248" s="163"/>
      <c r="AW1248" s="163"/>
      <c r="AX1248" s="163"/>
      <c r="AY1248" s="163"/>
      <c r="AZ1248" s="163"/>
      <c r="BA1248" s="164">
        <v>26.8</v>
      </c>
      <c r="BB1248" s="164" t="s">
        <v>366</v>
      </c>
      <c r="BC1248" s="164" t="s">
        <v>334</v>
      </c>
      <c r="BD1248" s="164"/>
      <c r="BE1248" s="164"/>
      <c r="BF1248" s="164"/>
      <c r="BG1248" s="164">
        <v>21.8</v>
      </c>
      <c r="BH1248" s="164">
        <v>29.6</v>
      </c>
      <c r="BI1248" s="163"/>
      <c r="BJ1248" s="163"/>
      <c r="BK1248" s="163"/>
      <c r="BL1248" s="163"/>
      <c r="BM1248" s="163"/>
      <c r="BN1248" s="163"/>
      <c r="BO1248" s="163"/>
      <c r="BP1248" s="163"/>
      <c r="BQ1248" s="164" t="s">
        <v>3792</v>
      </c>
      <c r="BR1248" s="163" t="s">
        <v>3793</v>
      </c>
    </row>
    <row r="1249" spans="1:70" x14ac:dyDescent="0.25">
      <c r="A1249" s="91">
        <v>1151</v>
      </c>
      <c r="B1249" s="229" t="s">
        <v>3789</v>
      </c>
      <c r="C1249" s="259" t="s">
        <v>3790</v>
      </c>
      <c r="D1249" s="229" t="s">
        <v>3797</v>
      </c>
      <c r="E1249" s="3" t="s">
        <v>3550</v>
      </c>
      <c r="F1249" s="26" t="s">
        <v>102</v>
      </c>
      <c r="G1249" s="26" t="s">
        <v>55</v>
      </c>
      <c r="H1249" s="26" t="s">
        <v>2204</v>
      </c>
      <c r="J1249" s="22">
        <v>20</v>
      </c>
      <c r="L1249" s="28" t="s">
        <v>57</v>
      </c>
      <c r="M1249" s="22" t="s">
        <v>58</v>
      </c>
      <c r="N1249" s="22">
        <f>660+48</f>
        <v>708</v>
      </c>
      <c r="O1249" s="22" t="s">
        <v>59</v>
      </c>
      <c r="P1249" s="176" t="s">
        <v>4211</v>
      </c>
      <c r="V1249" s="25" t="s">
        <v>61</v>
      </c>
      <c r="Z1249" s="83" t="s">
        <v>62</v>
      </c>
      <c r="AA1249" s="6">
        <v>20</v>
      </c>
      <c r="AB1249" s="164">
        <v>10</v>
      </c>
      <c r="AC1249" s="163">
        <v>36</v>
      </c>
      <c r="AD1249" s="163" t="s">
        <v>79</v>
      </c>
      <c r="AE1249" s="163" t="s">
        <v>334</v>
      </c>
      <c r="AF1249" s="163"/>
      <c r="AG1249" s="163"/>
      <c r="AH1249" s="163"/>
      <c r="AI1249" s="163">
        <v>20</v>
      </c>
      <c r="AJ1249" s="163">
        <v>45</v>
      </c>
      <c r="AK1249" s="164"/>
      <c r="AL1249" s="164"/>
      <c r="AM1249" s="164"/>
      <c r="AN1249" s="164"/>
      <c r="AO1249" s="164"/>
      <c r="AP1249" s="164"/>
      <c r="AQ1249" s="164"/>
      <c r="AR1249" s="164"/>
      <c r="AS1249" s="163"/>
      <c r="AT1249" s="163"/>
      <c r="AU1249" s="163"/>
      <c r="AV1249" s="163"/>
      <c r="AW1249" s="163"/>
      <c r="AX1249" s="163"/>
      <c r="AY1249" s="163"/>
      <c r="AZ1249" s="163"/>
      <c r="BA1249" s="164">
        <v>26.8</v>
      </c>
      <c r="BB1249" s="164" t="s">
        <v>366</v>
      </c>
      <c r="BC1249" s="164" t="s">
        <v>334</v>
      </c>
      <c r="BD1249" s="164"/>
      <c r="BE1249" s="164"/>
      <c r="BF1249" s="164"/>
      <c r="BG1249" s="164">
        <v>21.8</v>
      </c>
      <c r="BH1249" s="164">
        <v>29.6</v>
      </c>
      <c r="BI1249" s="163"/>
      <c r="BJ1249" s="163"/>
      <c r="BK1249" s="163"/>
      <c r="BL1249" s="163"/>
      <c r="BM1249" s="163"/>
      <c r="BN1249" s="163"/>
      <c r="BO1249" s="163"/>
      <c r="BP1249" s="163"/>
      <c r="BQ1249" s="164" t="s">
        <v>3792</v>
      </c>
      <c r="BR1249" s="163" t="s">
        <v>3793</v>
      </c>
    </row>
    <row r="1250" spans="1:70" x14ac:dyDescent="0.25">
      <c r="A1250" s="91">
        <v>1152</v>
      </c>
      <c r="B1250" s="229" t="s">
        <v>3789</v>
      </c>
      <c r="C1250" s="259" t="s">
        <v>3790</v>
      </c>
      <c r="D1250" s="229" t="s">
        <v>3798</v>
      </c>
      <c r="E1250" s="3" t="s">
        <v>3550</v>
      </c>
      <c r="F1250" s="26" t="s">
        <v>102</v>
      </c>
      <c r="G1250" s="26" t="s">
        <v>55</v>
      </c>
      <c r="H1250" s="26" t="s">
        <v>2204</v>
      </c>
      <c r="J1250" s="22">
        <v>20</v>
      </c>
      <c r="L1250" s="28" t="s">
        <v>57</v>
      </c>
      <c r="M1250" s="22" t="s">
        <v>58</v>
      </c>
      <c r="N1250" s="22">
        <f>660+48</f>
        <v>708</v>
      </c>
      <c r="O1250" s="22" t="s">
        <v>59</v>
      </c>
      <c r="P1250" s="176" t="s">
        <v>4212</v>
      </c>
      <c r="V1250" s="25" t="s">
        <v>61</v>
      </c>
      <c r="Z1250" s="83" t="s">
        <v>62</v>
      </c>
      <c r="AA1250" s="6">
        <v>20</v>
      </c>
      <c r="AB1250" s="164">
        <v>10</v>
      </c>
      <c r="AC1250" s="163">
        <v>36</v>
      </c>
      <c r="AD1250" s="163" t="s">
        <v>79</v>
      </c>
      <c r="AE1250" s="163" t="s">
        <v>334</v>
      </c>
      <c r="AF1250" s="163"/>
      <c r="AG1250" s="163"/>
      <c r="AH1250" s="163"/>
      <c r="AI1250" s="163">
        <v>20</v>
      </c>
      <c r="AJ1250" s="163">
        <v>45</v>
      </c>
      <c r="AK1250" s="164"/>
      <c r="AL1250" s="164"/>
      <c r="AM1250" s="164"/>
      <c r="AN1250" s="164"/>
      <c r="AO1250" s="164"/>
      <c r="AP1250" s="164"/>
      <c r="AQ1250" s="164"/>
      <c r="AR1250" s="164"/>
      <c r="AS1250" s="163"/>
      <c r="AT1250" s="163"/>
      <c r="AU1250" s="163"/>
      <c r="AV1250" s="163"/>
      <c r="AW1250" s="163"/>
      <c r="AX1250" s="163"/>
      <c r="AY1250" s="163"/>
      <c r="AZ1250" s="163"/>
      <c r="BA1250" s="164">
        <v>26.8</v>
      </c>
      <c r="BB1250" s="164" t="s">
        <v>366</v>
      </c>
      <c r="BC1250" s="164" t="s">
        <v>334</v>
      </c>
      <c r="BD1250" s="164"/>
      <c r="BE1250" s="164"/>
      <c r="BF1250" s="164"/>
      <c r="BG1250" s="164">
        <v>21.8</v>
      </c>
      <c r="BH1250" s="164">
        <v>29.6</v>
      </c>
      <c r="BI1250" s="163"/>
      <c r="BJ1250" s="163"/>
      <c r="BK1250" s="163"/>
      <c r="BL1250" s="163"/>
      <c r="BM1250" s="163"/>
      <c r="BN1250" s="163"/>
      <c r="BO1250" s="163"/>
      <c r="BP1250" s="163"/>
      <c r="BQ1250" s="164" t="s">
        <v>3792</v>
      </c>
      <c r="BR1250" s="163" t="s">
        <v>3793</v>
      </c>
    </row>
    <row r="1251" spans="1:70" x14ac:dyDescent="0.25">
      <c r="A1251" s="91">
        <v>1165</v>
      </c>
      <c r="B1251" s="229" t="s">
        <v>3799</v>
      </c>
      <c r="C1251" s="259" t="s">
        <v>3800</v>
      </c>
      <c r="D1251" s="229" t="s">
        <v>3801</v>
      </c>
      <c r="E1251" s="3" t="s">
        <v>3550</v>
      </c>
      <c r="F1251" s="26" t="s">
        <v>54</v>
      </c>
      <c r="G1251" s="26" t="s">
        <v>55</v>
      </c>
      <c r="H1251" s="26" t="s">
        <v>65</v>
      </c>
      <c r="J1251" s="22">
        <v>20</v>
      </c>
      <c r="L1251" s="28" t="s">
        <v>57</v>
      </c>
      <c r="M1251" s="22" t="s">
        <v>58</v>
      </c>
      <c r="N1251" s="22">
        <v>0</v>
      </c>
      <c r="O1251" s="22" t="s">
        <v>59</v>
      </c>
      <c r="P1251" s="22" t="s">
        <v>78</v>
      </c>
      <c r="R1251" s="23" t="s">
        <v>3802</v>
      </c>
      <c r="T1251" s="23">
        <v>150</v>
      </c>
      <c r="V1251" s="25" t="s">
        <v>613</v>
      </c>
      <c r="W1251" s="65" t="s">
        <v>1953</v>
      </c>
      <c r="X1251" s="106" t="s">
        <v>202</v>
      </c>
      <c r="Y1251" s="25" t="s">
        <v>3803</v>
      </c>
      <c r="Z1251" s="83" t="s">
        <v>62</v>
      </c>
      <c r="AA1251" s="6">
        <v>8</v>
      </c>
      <c r="AB1251" s="6">
        <v>0</v>
      </c>
      <c r="AC1251" s="5">
        <v>33.299999999999997</v>
      </c>
      <c r="AD1251" s="5" t="s">
        <v>79</v>
      </c>
      <c r="AE1251" s="5" t="s">
        <v>334</v>
      </c>
      <c r="AF1251" s="5">
        <v>2.1</v>
      </c>
      <c r="AG1251" s="5" t="s">
        <v>79</v>
      </c>
      <c r="AH1251" s="5" t="s">
        <v>1926</v>
      </c>
      <c r="AI1251" s="5">
        <v>27</v>
      </c>
      <c r="AJ1251" s="5">
        <v>46</v>
      </c>
      <c r="AK1251" s="6">
        <v>65.099999999999994</v>
      </c>
      <c r="AL1251" s="6" t="s">
        <v>80</v>
      </c>
      <c r="AM1251" s="6" t="s">
        <v>334</v>
      </c>
      <c r="AN1251" s="6">
        <v>2.5</v>
      </c>
      <c r="AO1251" s="6" t="s">
        <v>80</v>
      </c>
      <c r="AP1251" s="6" t="s">
        <v>1926</v>
      </c>
      <c r="AQ1251" s="6">
        <v>50</v>
      </c>
      <c r="AR1251" s="6">
        <v>72</v>
      </c>
      <c r="BQ1251" s="6" t="s">
        <v>511</v>
      </c>
      <c r="BR1251" s="5" t="s">
        <v>3804</v>
      </c>
    </row>
    <row r="1252" spans="1:70" x14ac:dyDescent="0.25">
      <c r="A1252" s="91">
        <v>1166</v>
      </c>
      <c r="B1252" s="229" t="s">
        <v>3805</v>
      </c>
      <c r="C1252" s="259" t="s">
        <v>3806</v>
      </c>
      <c r="D1252" s="229" t="s">
        <v>3807</v>
      </c>
      <c r="E1252" s="3" t="s">
        <v>3550</v>
      </c>
      <c r="F1252" s="26" t="s">
        <v>102</v>
      </c>
      <c r="G1252" s="26" t="s">
        <v>55</v>
      </c>
      <c r="H1252" s="26" t="s">
        <v>273</v>
      </c>
      <c r="J1252" s="22">
        <v>20</v>
      </c>
      <c r="L1252" s="28" t="s">
        <v>57</v>
      </c>
      <c r="M1252" s="22" t="s">
        <v>58</v>
      </c>
      <c r="N1252" s="22">
        <v>0</v>
      </c>
      <c r="O1252" s="22" t="s">
        <v>59</v>
      </c>
      <c r="P1252" s="22" t="s">
        <v>78</v>
      </c>
      <c r="R1252" s="23" t="s">
        <v>3808</v>
      </c>
      <c r="V1252" s="25" t="s">
        <v>613</v>
      </c>
      <c r="W1252" s="65">
        <v>10</v>
      </c>
      <c r="X1252" s="106" t="s">
        <v>202</v>
      </c>
      <c r="Y1252" s="25" t="s">
        <v>3809</v>
      </c>
      <c r="Z1252" s="83" t="s">
        <v>62</v>
      </c>
      <c r="AA1252" s="6" t="s">
        <v>3810</v>
      </c>
      <c r="AB1252" s="6">
        <v>0</v>
      </c>
      <c r="BQ1252" s="6" t="s">
        <v>194</v>
      </c>
      <c r="BR1252" s="5" t="s">
        <v>3811</v>
      </c>
    </row>
    <row r="1253" spans="1:70" x14ac:dyDescent="0.25">
      <c r="A1253" s="91">
        <v>1167</v>
      </c>
      <c r="B1253" s="229" t="s">
        <v>3812</v>
      </c>
      <c r="C1253" s="259" t="s">
        <v>3813</v>
      </c>
      <c r="D1253" s="229" t="s">
        <v>3814</v>
      </c>
      <c r="E1253" s="3" t="s">
        <v>3550</v>
      </c>
      <c r="F1253" s="26" t="s">
        <v>102</v>
      </c>
      <c r="G1253" s="26" t="s">
        <v>55</v>
      </c>
      <c r="H1253" s="26" t="s">
        <v>274</v>
      </c>
      <c r="J1253" s="22">
        <v>40</v>
      </c>
      <c r="L1253" s="28" t="s">
        <v>57</v>
      </c>
      <c r="M1253" s="22" t="s">
        <v>58</v>
      </c>
      <c r="N1253" s="22">
        <v>0</v>
      </c>
      <c r="O1253" s="22" t="s">
        <v>59</v>
      </c>
      <c r="P1253" s="22" t="s">
        <v>78</v>
      </c>
      <c r="R1253" s="23" t="s">
        <v>3815</v>
      </c>
      <c r="V1253" s="25" t="s">
        <v>613</v>
      </c>
      <c r="W1253" s="65" t="s">
        <v>1953</v>
      </c>
      <c r="X1253" s="106" t="s">
        <v>202</v>
      </c>
      <c r="Y1253" s="25" t="s">
        <v>3816</v>
      </c>
      <c r="Z1253" s="83" t="s">
        <v>62</v>
      </c>
      <c r="AA1253" s="6">
        <v>16</v>
      </c>
      <c r="AB1253" s="6">
        <v>0</v>
      </c>
      <c r="AD1253" s="5" t="s">
        <v>79</v>
      </c>
      <c r="AI1253" s="5">
        <v>19</v>
      </c>
      <c r="AJ1253" s="5">
        <v>24</v>
      </c>
      <c r="AL1253" s="6" t="s">
        <v>80</v>
      </c>
      <c r="AQ1253" s="6">
        <v>60</v>
      </c>
      <c r="AR1253" s="6">
        <v>80</v>
      </c>
      <c r="BB1253" s="6" t="s">
        <v>366</v>
      </c>
      <c r="BG1253" s="6">
        <v>20</v>
      </c>
      <c r="BH1253" s="6">
        <v>25</v>
      </c>
      <c r="BQ1253" s="6" t="s">
        <v>3817</v>
      </c>
      <c r="BR1253" s="5" t="s">
        <v>3818</v>
      </c>
    </row>
    <row r="1254" spans="1:70" x14ac:dyDescent="0.25">
      <c r="A1254" s="91">
        <v>1168</v>
      </c>
      <c r="B1254" s="229" t="s">
        <v>3578</v>
      </c>
      <c r="C1254" s="259" t="s">
        <v>3579</v>
      </c>
      <c r="D1254" s="229" t="s">
        <v>3819</v>
      </c>
      <c r="E1254" s="3" t="s">
        <v>3550</v>
      </c>
      <c r="F1254" s="26" t="s">
        <v>102</v>
      </c>
      <c r="G1254" s="26" t="s">
        <v>55</v>
      </c>
      <c r="H1254" s="26" t="s">
        <v>534</v>
      </c>
      <c r="J1254" s="22">
        <v>40</v>
      </c>
      <c r="L1254" s="28" t="s">
        <v>57</v>
      </c>
      <c r="M1254" s="22" t="s">
        <v>58</v>
      </c>
      <c r="N1254" s="22">
        <v>0</v>
      </c>
      <c r="O1254" s="22" t="s">
        <v>59</v>
      </c>
      <c r="P1254" s="22" t="s">
        <v>78</v>
      </c>
      <c r="U1254" s="23" t="s">
        <v>3820</v>
      </c>
      <c r="Z1254" s="83" t="s">
        <v>62</v>
      </c>
      <c r="AA1254" s="6">
        <v>15</v>
      </c>
      <c r="AB1254" s="6">
        <v>0</v>
      </c>
      <c r="BQ1254" s="6" t="s">
        <v>213</v>
      </c>
      <c r="BR1254" s="5" t="s">
        <v>3821</v>
      </c>
    </row>
    <row r="1255" spans="1:70" x14ac:dyDescent="0.25">
      <c r="A1255" s="91">
        <v>1169</v>
      </c>
      <c r="B1255" s="229" t="s">
        <v>3578</v>
      </c>
      <c r="C1255" s="259" t="s">
        <v>3579</v>
      </c>
      <c r="D1255" s="229" t="s">
        <v>3822</v>
      </c>
      <c r="E1255" s="3" t="s">
        <v>3550</v>
      </c>
      <c r="F1255" s="26" t="s">
        <v>102</v>
      </c>
      <c r="G1255" s="26" t="s">
        <v>55</v>
      </c>
      <c r="H1255" s="26" t="s">
        <v>534</v>
      </c>
      <c r="J1255" s="22">
        <v>40</v>
      </c>
      <c r="L1255" s="28" t="s">
        <v>57</v>
      </c>
      <c r="M1255" s="22" t="s">
        <v>58</v>
      </c>
      <c r="N1255" s="22">
        <v>72</v>
      </c>
      <c r="O1255" s="22" t="s">
        <v>59</v>
      </c>
      <c r="P1255" s="22" t="s">
        <v>78</v>
      </c>
      <c r="U1255" s="23" t="s">
        <v>3823</v>
      </c>
      <c r="Z1255" s="83" t="s">
        <v>62</v>
      </c>
      <c r="AA1255" s="6">
        <v>15</v>
      </c>
      <c r="AB1255" s="6">
        <v>0</v>
      </c>
      <c r="BQ1255" s="6" t="s">
        <v>213</v>
      </c>
      <c r="BR1255" s="5" t="s">
        <v>3821</v>
      </c>
    </row>
    <row r="1256" spans="1:70" x14ac:dyDescent="0.25">
      <c r="A1256" s="91">
        <v>1170</v>
      </c>
      <c r="B1256" s="229" t="s">
        <v>3578</v>
      </c>
      <c r="C1256" s="259" t="s">
        <v>3579</v>
      </c>
      <c r="D1256" s="229" t="s">
        <v>3824</v>
      </c>
      <c r="E1256" s="3" t="s">
        <v>3550</v>
      </c>
      <c r="F1256" s="26" t="s">
        <v>102</v>
      </c>
      <c r="G1256" s="26" t="s">
        <v>55</v>
      </c>
      <c r="H1256" s="26" t="s">
        <v>1331</v>
      </c>
      <c r="J1256" s="22">
        <v>40</v>
      </c>
      <c r="L1256" s="28" t="s">
        <v>57</v>
      </c>
      <c r="M1256" s="22" t="s">
        <v>58</v>
      </c>
      <c r="N1256" s="22" t="s">
        <v>2607</v>
      </c>
      <c r="O1256" s="22" t="s">
        <v>59</v>
      </c>
      <c r="P1256" s="22" t="s">
        <v>3825</v>
      </c>
      <c r="U1256" s="23" t="s">
        <v>3826</v>
      </c>
      <c r="Z1256" s="83" t="s">
        <v>62</v>
      </c>
      <c r="AA1256" s="6">
        <v>15</v>
      </c>
      <c r="BQ1256" s="6" t="s">
        <v>213</v>
      </c>
      <c r="BR1256" s="5" t="s">
        <v>3821</v>
      </c>
    </row>
    <row r="1257" spans="1:70" x14ac:dyDescent="0.25">
      <c r="A1257" s="91">
        <v>1171</v>
      </c>
      <c r="B1257" s="229" t="s">
        <v>3578</v>
      </c>
      <c r="C1257" s="259" t="s">
        <v>3579</v>
      </c>
      <c r="D1257" s="229" t="s">
        <v>3827</v>
      </c>
      <c r="E1257" s="3" t="s">
        <v>3550</v>
      </c>
      <c r="F1257" s="26" t="s">
        <v>102</v>
      </c>
      <c r="G1257" s="26" t="s">
        <v>55</v>
      </c>
      <c r="H1257" s="26" t="s">
        <v>3828</v>
      </c>
      <c r="J1257" s="22">
        <v>40</v>
      </c>
      <c r="L1257" s="28" t="s">
        <v>57</v>
      </c>
      <c r="M1257" s="22" t="s">
        <v>58</v>
      </c>
      <c r="N1257" s="22" t="s">
        <v>2607</v>
      </c>
      <c r="O1257" s="22" t="s">
        <v>59</v>
      </c>
      <c r="P1257" s="22" t="s">
        <v>3825</v>
      </c>
      <c r="V1257" s="25" t="s">
        <v>642</v>
      </c>
      <c r="Y1257" s="25" t="s">
        <v>3829</v>
      </c>
      <c r="Z1257" s="83" t="s">
        <v>62</v>
      </c>
      <c r="AA1257" s="6">
        <v>15</v>
      </c>
      <c r="BQ1257" s="6" t="s">
        <v>213</v>
      </c>
      <c r="BR1257" s="5" t="s">
        <v>3821</v>
      </c>
    </row>
    <row r="1258" spans="1:70" x14ac:dyDescent="0.25">
      <c r="A1258" s="91">
        <v>1172</v>
      </c>
      <c r="B1258" s="229" t="s">
        <v>3578</v>
      </c>
      <c r="C1258" s="259" t="s">
        <v>3579</v>
      </c>
      <c r="D1258" s="229" t="s">
        <v>3830</v>
      </c>
      <c r="E1258" s="3" t="s">
        <v>3550</v>
      </c>
      <c r="F1258" s="26" t="s">
        <v>102</v>
      </c>
      <c r="G1258" s="26" t="s">
        <v>55</v>
      </c>
      <c r="H1258" s="26" t="s">
        <v>3828</v>
      </c>
      <c r="J1258" s="22">
        <v>40</v>
      </c>
      <c r="L1258" s="28" t="s">
        <v>57</v>
      </c>
      <c r="M1258" s="22" t="s">
        <v>58</v>
      </c>
      <c r="N1258" s="22" t="s">
        <v>3121</v>
      </c>
      <c r="O1258" s="22" t="s">
        <v>59</v>
      </c>
      <c r="P1258" s="22" t="s">
        <v>3831</v>
      </c>
      <c r="V1258" s="25" t="s">
        <v>642</v>
      </c>
      <c r="Y1258" s="25" t="s">
        <v>3829</v>
      </c>
      <c r="Z1258" s="83" t="s">
        <v>62</v>
      </c>
      <c r="AA1258" s="6">
        <v>15</v>
      </c>
      <c r="BQ1258" s="6" t="s">
        <v>213</v>
      </c>
      <c r="BR1258" s="5" t="s">
        <v>3821</v>
      </c>
    </row>
    <row r="1259" spans="1:70" x14ac:dyDescent="0.25">
      <c r="A1259" s="91">
        <v>1173</v>
      </c>
      <c r="B1259" s="229" t="s">
        <v>3832</v>
      </c>
      <c r="C1259" s="259" t="s">
        <v>3833</v>
      </c>
      <c r="D1259" s="229" t="s">
        <v>3834</v>
      </c>
      <c r="E1259" s="3" t="s">
        <v>3550</v>
      </c>
      <c r="F1259" s="26" t="s">
        <v>102</v>
      </c>
      <c r="G1259" s="26" t="s">
        <v>55</v>
      </c>
      <c r="H1259" s="26" t="s">
        <v>406</v>
      </c>
      <c r="J1259" s="22">
        <v>40</v>
      </c>
      <c r="L1259" s="28" t="s">
        <v>57</v>
      </c>
      <c r="M1259" s="22" t="s">
        <v>58</v>
      </c>
      <c r="N1259" s="22">
        <v>0</v>
      </c>
      <c r="O1259" s="22" t="s">
        <v>59</v>
      </c>
      <c r="P1259" s="22" t="s">
        <v>78</v>
      </c>
      <c r="V1259" s="25" t="s">
        <v>613</v>
      </c>
      <c r="W1259" s="65" t="s">
        <v>3835</v>
      </c>
      <c r="Y1259" s="25" t="s">
        <v>3836</v>
      </c>
      <c r="Z1259" s="83" t="s">
        <v>62</v>
      </c>
      <c r="AA1259" s="6">
        <v>20</v>
      </c>
      <c r="AB1259" s="6">
        <v>9</v>
      </c>
      <c r="AC1259" s="5">
        <v>32</v>
      </c>
      <c r="AD1259" s="5" t="s">
        <v>79</v>
      </c>
      <c r="AE1259" s="5" t="s">
        <v>334</v>
      </c>
      <c r="AF1259" s="5">
        <v>7</v>
      </c>
      <c r="AG1259" s="5" t="s">
        <v>79</v>
      </c>
      <c r="AH1259" s="5" t="s">
        <v>116</v>
      </c>
      <c r="AK1259" s="6">
        <v>84</v>
      </c>
      <c r="AL1259" s="6" t="s">
        <v>80</v>
      </c>
      <c r="AM1259" s="6" t="s">
        <v>334</v>
      </c>
      <c r="AN1259" s="6">
        <v>20</v>
      </c>
      <c r="AO1259" s="6" t="s">
        <v>80</v>
      </c>
      <c r="AP1259" s="6" t="s">
        <v>116</v>
      </c>
      <c r="BQ1259" s="6" t="s">
        <v>3837</v>
      </c>
      <c r="BR1259" s="5" t="s">
        <v>3838</v>
      </c>
    </row>
    <row r="1260" spans="1:70" x14ac:dyDescent="0.25">
      <c r="A1260" s="91">
        <v>1174</v>
      </c>
      <c r="B1260" s="229" t="s">
        <v>3832</v>
      </c>
      <c r="C1260" s="259" t="s">
        <v>3833</v>
      </c>
      <c r="D1260" s="229" t="s">
        <v>3839</v>
      </c>
      <c r="E1260" s="3" t="s">
        <v>3550</v>
      </c>
      <c r="F1260" s="26" t="s">
        <v>102</v>
      </c>
      <c r="G1260" s="26" t="s">
        <v>55</v>
      </c>
      <c r="H1260" s="26" t="s">
        <v>406</v>
      </c>
      <c r="J1260" s="22">
        <v>40</v>
      </c>
      <c r="L1260" s="28" t="s">
        <v>57</v>
      </c>
      <c r="M1260" s="22" t="s">
        <v>58</v>
      </c>
      <c r="N1260" s="22">
        <v>11</v>
      </c>
      <c r="O1260" s="22" t="s">
        <v>59</v>
      </c>
      <c r="P1260" s="22" t="s">
        <v>78</v>
      </c>
      <c r="V1260" s="25" t="s">
        <v>613</v>
      </c>
      <c r="W1260" s="65" t="s">
        <v>3835</v>
      </c>
      <c r="Y1260" s="25" t="s">
        <v>3836</v>
      </c>
      <c r="Z1260" s="83" t="s">
        <v>62</v>
      </c>
      <c r="AA1260" s="6">
        <v>20</v>
      </c>
      <c r="AB1260" s="6">
        <v>9</v>
      </c>
      <c r="AC1260" s="5">
        <v>32</v>
      </c>
      <c r="AD1260" s="5" t="s">
        <v>79</v>
      </c>
      <c r="AE1260" s="5" t="s">
        <v>334</v>
      </c>
      <c r="AF1260" s="5">
        <v>7</v>
      </c>
      <c r="AG1260" s="5" t="s">
        <v>79</v>
      </c>
      <c r="AH1260" s="5" t="s">
        <v>116</v>
      </c>
      <c r="AK1260" s="6">
        <v>84</v>
      </c>
      <c r="AL1260" s="6" t="s">
        <v>80</v>
      </c>
      <c r="AM1260" s="6" t="s">
        <v>334</v>
      </c>
      <c r="AN1260" s="6">
        <v>20</v>
      </c>
      <c r="AO1260" s="6" t="s">
        <v>80</v>
      </c>
      <c r="AP1260" s="6" t="s">
        <v>116</v>
      </c>
      <c r="BQ1260" s="6" t="s">
        <v>3837</v>
      </c>
      <c r="BR1260" s="5" t="s">
        <v>3838</v>
      </c>
    </row>
    <row r="1261" spans="1:70" x14ac:dyDescent="0.25">
      <c r="A1261" s="91">
        <v>1175</v>
      </c>
      <c r="B1261" s="229" t="s">
        <v>3832</v>
      </c>
      <c r="C1261" s="259" t="s">
        <v>3833</v>
      </c>
      <c r="D1261" s="229" t="s">
        <v>3840</v>
      </c>
      <c r="E1261" s="3" t="s">
        <v>3550</v>
      </c>
      <c r="F1261" s="26" t="s">
        <v>102</v>
      </c>
      <c r="G1261" s="26" t="s">
        <v>55</v>
      </c>
      <c r="H1261" s="26" t="s">
        <v>3096</v>
      </c>
      <c r="J1261" s="22">
        <v>40</v>
      </c>
      <c r="L1261" s="28" t="s">
        <v>57</v>
      </c>
      <c r="M1261" s="22" t="s">
        <v>58</v>
      </c>
      <c r="N1261" s="22">
        <v>0</v>
      </c>
      <c r="O1261" s="22" t="s">
        <v>59</v>
      </c>
      <c r="P1261" s="22" t="s">
        <v>78</v>
      </c>
      <c r="V1261" s="25" t="s">
        <v>613</v>
      </c>
      <c r="W1261" s="65" t="s">
        <v>3835</v>
      </c>
      <c r="Y1261" s="25" t="s">
        <v>3836</v>
      </c>
      <c r="Z1261" s="83" t="s">
        <v>62</v>
      </c>
      <c r="AA1261" s="6">
        <v>9</v>
      </c>
      <c r="AB1261" s="6">
        <v>4</v>
      </c>
      <c r="BQ1261" s="6" t="s">
        <v>3837</v>
      </c>
      <c r="BR1261" s="5" t="s">
        <v>3838</v>
      </c>
    </row>
    <row r="1262" spans="1:70" x14ac:dyDescent="0.25">
      <c r="A1262" s="91">
        <v>1176</v>
      </c>
      <c r="B1262" s="229" t="s">
        <v>3832</v>
      </c>
      <c r="C1262" s="259" t="s">
        <v>3833</v>
      </c>
      <c r="D1262" s="229" t="s">
        <v>3841</v>
      </c>
      <c r="E1262" s="3" t="s">
        <v>3550</v>
      </c>
      <c r="F1262" s="26" t="s">
        <v>102</v>
      </c>
      <c r="G1262" s="26" t="s">
        <v>55</v>
      </c>
      <c r="H1262" s="26" t="s">
        <v>3096</v>
      </c>
      <c r="J1262" s="22">
        <v>40</v>
      </c>
      <c r="L1262" s="28" t="s">
        <v>57</v>
      </c>
      <c r="M1262" s="22" t="s">
        <v>58</v>
      </c>
      <c r="N1262" s="22">
        <v>0</v>
      </c>
      <c r="O1262" s="22" t="s">
        <v>59</v>
      </c>
      <c r="P1262" s="22" t="s">
        <v>78</v>
      </c>
      <c r="V1262" s="25" t="s">
        <v>613</v>
      </c>
      <c r="W1262" s="65" t="s">
        <v>3835</v>
      </c>
      <c r="Y1262" s="25" t="s">
        <v>3836</v>
      </c>
      <c r="Z1262" s="83" t="s">
        <v>62</v>
      </c>
      <c r="AA1262" s="6">
        <v>8</v>
      </c>
      <c r="AB1262" s="6">
        <v>3</v>
      </c>
      <c r="BQ1262" s="6" t="s">
        <v>3837</v>
      </c>
      <c r="BR1262" s="5" t="s">
        <v>3838</v>
      </c>
    </row>
    <row r="1263" spans="1:70" x14ac:dyDescent="0.25">
      <c r="A1263" s="91">
        <v>1177</v>
      </c>
      <c r="B1263" s="229" t="s">
        <v>3832</v>
      </c>
      <c r="C1263" s="259" t="s">
        <v>3833</v>
      </c>
      <c r="D1263" s="229" t="s">
        <v>3842</v>
      </c>
      <c r="E1263" s="3" t="s">
        <v>3550</v>
      </c>
      <c r="F1263" s="26" t="s">
        <v>102</v>
      </c>
      <c r="G1263" s="26" t="s">
        <v>55</v>
      </c>
      <c r="H1263" s="26" t="s">
        <v>3096</v>
      </c>
      <c r="J1263" s="22">
        <v>40</v>
      </c>
      <c r="L1263" s="28" t="s">
        <v>57</v>
      </c>
      <c r="M1263" s="22" t="s">
        <v>58</v>
      </c>
      <c r="N1263" s="22">
        <v>0</v>
      </c>
      <c r="O1263" s="22" t="s">
        <v>59</v>
      </c>
      <c r="P1263" s="22" t="s">
        <v>78</v>
      </c>
      <c r="V1263" s="25" t="s">
        <v>613</v>
      </c>
      <c r="W1263" s="65" t="s">
        <v>3835</v>
      </c>
      <c r="Y1263" s="25" t="s">
        <v>3836</v>
      </c>
      <c r="Z1263" s="83" t="s">
        <v>62</v>
      </c>
      <c r="AA1263" s="6">
        <v>3</v>
      </c>
      <c r="AB1263" s="6">
        <v>2</v>
      </c>
      <c r="BQ1263" s="6" t="s">
        <v>3837</v>
      </c>
      <c r="BR1263" s="5" t="s">
        <v>3838</v>
      </c>
    </row>
    <row r="1264" spans="1:70" x14ac:dyDescent="0.25">
      <c r="A1264" s="91">
        <v>1178</v>
      </c>
      <c r="B1264" s="229" t="s">
        <v>3832</v>
      </c>
      <c r="C1264" s="259" t="s">
        <v>3833</v>
      </c>
      <c r="D1264" s="229" t="s">
        <v>3843</v>
      </c>
      <c r="E1264" s="3" t="s">
        <v>3550</v>
      </c>
      <c r="F1264" s="26" t="s">
        <v>102</v>
      </c>
      <c r="G1264" s="26" t="s">
        <v>55</v>
      </c>
      <c r="H1264" s="26" t="s">
        <v>3844</v>
      </c>
      <c r="J1264" s="22">
        <v>40</v>
      </c>
      <c r="L1264" s="28" t="s">
        <v>57</v>
      </c>
      <c r="M1264" s="22" t="s">
        <v>58</v>
      </c>
      <c r="N1264" s="22">
        <v>11</v>
      </c>
      <c r="O1264" s="22" t="s">
        <v>59</v>
      </c>
      <c r="P1264" s="22" t="s">
        <v>78</v>
      </c>
      <c r="V1264" s="25" t="s">
        <v>613</v>
      </c>
      <c r="W1264" s="65" t="s">
        <v>3835</v>
      </c>
      <c r="Y1264" s="25" t="s">
        <v>3836</v>
      </c>
      <c r="Z1264" s="83" t="s">
        <v>62</v>
      </c>
      <c r="AA1264" s="6">
        <v>9</v>
      </c>
      <c r="AB1264" s="6">
        <v>4</v>
      </c>
      <c r="BQ1264" s="6" t="s">
        <v>3837</v>
      </c>
      <c r="BR1264" s="5" t="s">
        <v>3838</v>
      </c>
    </row>
    <row r="1265" spans="1:70" x14ac:dyDescent="0.25">
      <c r="A1265" s="91">
        <v>1179</v>
      </c>
      <c r="B1265" s="229" t="s">
        <v>3832</v>
      </c>
      <c r="C1265" s="259" t="s">
        <v>3833</v>
      </c>
      <c r="D1265" s="229" t="s">
        <v>3845</v>
      </c>
      <c r="E1265" s="3" t="s">
        <v>3550</v>
      </c>
      <c r="F1265" s="26" t="s">
        <v>102</v>
      </c>
      <c r="G1265" s="26" t="s">
        <v>55</v>
      </c>
      <c r="H1265" s="26" t="s">
        <v>3844</v>
      </c>
      <c r="J1265" s="22">
        <v>40</v>
      </c>
      <c r="L1265" s="28" t="s">
        <v>57</v>
      </c>
      <c r="M1265" s="22" t="s">
        <v>58</v>
      </c>
      <c r="N1265" s="22">
        <v>11</v>
      </c>
      <c r="O1265" s="22" t="s">
        <v>59</v>
      </c>
      <c r="P1265" s="22" t="s">
        <v>78</v>
      </c>
      <c r="V1265" s="25" t="s">
        <v>613</v>
      </c>
      <c r="W1265" s="65" t="s">
        <v>3835</v>
      </c>
      <c r="Y1265" s="25" t="s">
        <v>3836</v>
      </c>
      <c r="Z1265" s="83" t="s">
        <v>62</v>
      </c>
      <c r="AA1265" s="6">
        <v>8</v>
      </c>
      <c r="AB1265" s="6">
        <v>3</v>
      </c>
      <c r="BQ1265" s="6" t="s">
        <v>3837</v>
      </c>
      <c r="BR1265" s="5" t="s">
        <v>3838</v>
      </c>
    </row>
    <row r="1266" spans="1:70" x14ac:dyDescent="0.25">
      <c r="A1266" s="91">
        <v>1180</v>
      </c>
      <c r="B1266" s="229" t="s">
        <v>3832</v>
      </c>
      <c r="C1266" s="259" t="s">
        <v>3833</v>
      </c>
      <c r="D1266" s="229" t="s">
        <v>3846</v>
      </c>
      <c r="E1266" s="3" t="s">
        <v>3550</v>
      </c>
      <c r="F1266" s="26" t="s">
        <v>102</v>
      </c>
      <c r="G1266" s="26" t="s">
        <v>55</v>
      </c>
      <c r="H1266" s="26" t="s">
        <v>3844</v>
      </c>
      <c r="J1266" s="22">
        <v>40</v>
      </c>
      <c r="L1266" s="28" t="s">
        <v>57</v>
      </c>
      <c r="M1266" s="22" t="s">
        <v>58</v>
      </c>
      <c r="N1266" s="22">
        <v>11</v>
      </c>
      <c r="O1266" s="22" t="s">
        <v>59</v>
      </c>
      <c r="P1266" s="22" t="s">
        <v>78</v>
      </c>
      <c r="V1266" s="25" t="s">
        <v>613</v>
      </c>
      <c r="W1266" s="65" t="s">
        <v>3835</v>
      </c>
      <c r="Y1266" s="25" t="s">
        <v>3836</v>
      </c>
      <c r="Z1266" s="83" t="s">
        <v>62</v>
      </c>
      <c r="AA1266" s="6">
        <v>3</v>
      </c>
      <c r="AB1266" s="6">
        <v>2</v>
      </c>
      <c r="BQ1266" s="6" t="s">
        <v>3837</v>
      </c>
      <c r="BR1266" s="5" t="s">
        <v>3838</v>
      </c>
    </row>
    <row r="1267" spans="1:70" x14ac:dyDescent="0.25">
      <c r="A1267" s="91">
        <v>1181</v>
      </c>
      <c r="B1267" s="229" t="s">
        <v>3847</v>
      </c>
      <c r="C1267" s="259" t="s">
        <v>3848</v>
      </c>
      <c r="D1267" s="229" t="s">
        <v>3849</v>
      </c>
      <c r="E1267" s="3" t="s">
        <v>3550</v>
      </c>
      <c r="F1267" s="26" t="s">
        <v>102</v>
      </c>
      <c r="G1267" s="26" t="s">
        <v>55</v>
      </c>
      <c r="H1267" s="26" t="s">
        <v>534</v>
      </c>
      <c r="J1267" s="22">
        <v>40</v>
      </c>
      <c r="L1267" s="28" t="s">
        <v>57</v>
      </c>
      <c r="M1267" s="22" t="s">
        <v>58</v>
      </c>
      <c r="N1267" s="22">
        <v>0</v>
      </c>
      <c r="O1267" s="22" t="s">
        <v>59</v>
      </c>
      <c r="P1267" s="22" t="s">
        <v>78</v>
      </c>
      <c r="Z1267" s="83" t="s">
        <v>62</v>
      </c>
      <c r="AA1267" s="6">
        <v>12</v>
      </c>
      <c r="AB1267" s="6">
        <v>5</v>
      </c>
      <c r="AC1267" s="5">
        <v>31</v>
      </c>
      <c r="AD1267" s="5" t="s">
        <v>79</v>
      </c>
      <c r="AE1267" s="5" t="s">
        <v>334</v>
      </c>
      <c r="AF1267" s="5">
        <v>5</v>
      </c>
      <c r="AG1267" s="5" t="s">
        <v>79</v>
      </c>
      <c r="AH1267" s="5" t="s">
        <v>116</v>
      </c>
      <c r="AI1267" s="5">
        <v>23</v>
      </c>
      <c r="AJ1267" s="5">
        <v>38</v>
      </c>
      <c r="BQ1267" s="6" t="s">
        <v>194</v>
      </c>
      <c r="BR1267" s="5" t="s">
        <v>3850</v>
      </c>
    </row>
    <row r="1268" spans="1:70" x14ac:dyDescent="0.25">
      <c r="A1268" s="91">
        <v>1182</v>
      </c>
      <c r="B1268" s="229" t="s">
        <v>3851</v>
      </c>
      <c r="C1268" s="259" t="s">
        <v>3852</v>
      </c>
      <c r="D1268" s="229" t="s">
        <v>3853</v>
      </c>
      <c r="E1268" s="3" t="s">
        <v>3550</v>
      </c>
      <c r="F1268" s="26" t="s">
        <v>102</v>
      </c>
      <c r="G1268" s="26" t="s">
        <v>55</v>
      </c>
      <c r="H1268" s="26" t="s">
        <v>3844</v>
      </c>
      <c r="J1268" s="22">
        <v>40</v>
      </c>
      <c r="L1268" s="28" t="s">
        <v>57</v>
      </c>
      <c r="M1268" s="22" t="s">
        <v>58</v>
      </c>
      <c r="N1268" s="22">
        <v>0</v>
      </c>
      <c r="O1268" s="22" t="s">
        <v>59</v>
      </c>
      <c r="P1268" s="22" t="s">
        <v>78</v>
      </c>
      <c r="R1268" s="23" t="s">
        <v>3854</v>
      </c>
      <c r="V1268" s="25" t="s">
        <v>613</v>
      </c>
      <c r="W1268" s="65" t="s">
        <v>653</v>
      </c>
      <c r="Z1268" s="83" t="s">
        <v>62</v>
      </c>
      <c r="AA1268" s="6">
        <v>12</v>
      </c>
      <c r="AB1268" s="6">
        <v>5</v>
      </c>
      <c r="AD1268" s="5" t="s">
        <v>79</v>
      </c>
      <c r="AI1268" s="5">
        <v>19</v>
      </c>
      <c r="AJ1268" s="5">
        <v>43</v>
      </c>
      <c r="BQ1268" s="6" t="s">
        <v>3855</v>
      </c>
      <c r="BR1268" s="5" t="s">
        <v>3856</v>
      </c>
    </row>
    <row r="1269" spans="1:70" x14ac:dyDescent="0.25">
      <c r="A1269" s="91">
        <v>1183</v>
      </c>
      <c r="B1269" s="229" t="s">
        <v>3851</v>
      </c>
      <c r="C1269" s="259" t="s">
        <v>3852</v>
      </c>
      <c r="D1269" s="229" t="s">
        <v>3857</v>
      </c>
      <c r="E1269" s="3" t="s">
        <v>3550</v>
      </c>
      <c r="F1269" s="26" t="s">
        <v>102</v>
      </c>
      <c r="G1269" s="26" t="s">
        <v>55</v>
      </c>
      <c r="H1269" s="26" t="s">
        <v>3844</v>
      </c>
      <c r="J1269" s="22">
        <v>40</v>
      </c>
      <c r="L1269" s="28" t="s">
        <v>57</v>
      </c>
      <c r="M1269" s="22" t="s">
        <v>58</v>
      </c>
      <c r="N1269" s="22">
        <v>72</v>
      </c>
      <c r="O1269" s="22" t="s">
        <v>59</v>
      </c>
      <c r="P1269" s="22" t="s">
        <v>78</v>
      </c>
      <c r="Z1269" s="83" t="s">
        <v>62</v>
      </c>
      <c r="AA1269" s="6">
        <v>12</v>
      </c>
      <c r="AB1269" s="6">
        <v>5</v>
      </c>
      <c r="AD1269" s="5" t="s">
        <v>79</v>
      </c>
      <c r="AI1269" s="5">
        <v>19</v>
      </c>
      <c r="AJ1269" s="5">
        <v>43</v>
      </c>
      <c r="BQ1269" s="6" t="s">
        <v>3855</v>
      </c>
      <c r="BR1269" s="5" t="s">
        <v>3856</v>
      </c>
    </row>
    <row r="1270" spans="1:70" x14ac:dyDescent="0.25">
      <c r="A1270" s="91">
        <v>1184</v>
      </c>
      <c r="B1270" s="229" t="s">
        <v>3858</v>
      </c>
      <c r="C1270" s="259" t="s">
        <v>3859</v>
      </c>
      <c r="D1270" s="229" t="s">
        <v>3777</v>
      </c>
      <c r="E1270" s="3" t="s">
        <v>3550</v>
      </c>
      <c r="F1270" s="26" t="s">
        <v>102</v>
      </c>
      <c r="G1270" s="26" t="s">
        <v>55</v>
      </c>
      <c r="H1270" s="26" t="s">
        <v>3860</v>
      </c>
      <c r="I1270" s="26" t="s">
        <v>3861</v>
      </c>
      <c r="J1270" s="22">
        <v>40</v>
      </c>
      <c r="L1270" s="28" t="s">
        <v>57</v>
      </c>
      <c r="M1270" s="22" t="s">
        <v>58</v>
      </c>
      <c r="N1270" s="22">
        <v>0</v>
      </c>
      <c r="O1270" s="22" t="s">
        <v>59</v>
      </c>
      <c r="P1270" s="22" t="s">
        <v>78</v>
      </c>
      <c r="Q1270" s="23" t="s">
        <v>3550</v>
      </c>
      <c r="T1270" s="23">
        <v>120</v>
      </c>
      <c r="U1270" s="23" t="s">
        <v>3862</v>
      </c>
      <c r="V1270" s="25" t="s">
        <v>613</v>
      </c>
      <c r="Y1270" s="25" t="s">
        <v>3863</v>
      </c>
      <c r="Z1270" s="83" t="s">
        <v>62</v>
      </c>
      <c r="AA1270" s="6">
        <v>18</v>
      </c>
      <c r="AB1270" s="6">
        <v>2</v>
      </c>
      <c r="AC1270" s="5">
        <v>35.1</v>
      </c>
      <c r="AD1270" s="5" t="s">
        <v>79</v>
      </c>
      <c r="AE1270" s="5" t="s">
        <v>334</v>
      </c>
      <c r="AF1270" s="5">
        <v>7.2</v>
      </c>
      <c r="AG1270" s="5" t="s">
        <v>79</v>
      </c>
      <c r="AH1270" s="5" t="s">
        <v>116</v>
      </c>
      <c r="AI1270" s="5">
        <v>19</v>
      </c>
      <c r="AJ1270" s="5">
        <v>45</v>
      </c>
      <c r="AK1270" s="6">
        <v>77.599999999999994</v>
      </c>
      <c r="AL1270" s="6" t="s">
        <v>80</v>
      </c>
      <c r="AM1270" s="6" t="s">
        <v>334</v>
      </c>
      <c r="AN1270" s="6">
        <v>11.9</v>
      </c>
      <c r="AO1270" s="6" t="s">
        <v>80</v>
      </c>
      <c r="AP1270" s="6" t="s">
        <v>116</v>
      </c>
      <c r="AQ1270" s="6">
        <v>59.9</v>
      </c>
      <c r="AR1270" s="6">
        <v>99.3</v>
      </c>
      <c r="AS1270" s="5">
        <v>172.8</v>
      </c>
      <c r="AT1270" s="5" t="s">
        <v>118</v>
      </c>
      <c r="AU1270" s="5" t="s">
        <v>334</v>
      </c>
      <c r="AV1270" s="5">
        <v>6.4</v>
      </c>
      <c r="AW1270" s="5" t="s">
        <v>118</v>
      </c>
      <c r="AX1270" s="5" t="s">
        <v>116</v>
      </c>
      <c r="AY1270" s="5">
        <v>157</v>
      </c>
      <c r="AZ1270" s="5">
        <v>183</v>
      </c>
      <c r="BQ1270" s="6" t="s">
        <v>3864</v>
      </c>
      <c r="BR1270" s="5" t="s">
        <v>723</v>
      </c>
    </row>
    <row r="1271" spans="1:70" x14ac:dyDescent="0.25">
      <c r="A1271" s="91">
        <v>1185</v>
      </c>
      <c r="B1271" s="229" t="s">
        <v>3858</v>
      </c>
      <c r="C1271" s="259" t="s">
        <v>3859</v>
      </c>
      <c r="D1271" s="229" t="s">
        <v>3865</v>
      </c>
      <c r="E1271" s="3" t="s">
        <v>3550</v>
      </c>
      <c r="F1271" s="26" t="s">
        <v>102</v>
      </c>
      <c r="G1271" s="26" t="s">
        <v>55</v>
      </c>
      <c r="H1271" s="26" t="s">
        <v>3860</v>
      </c>
      <c r="I1271" s="26" t="s">
        <v>3861</v>
      </c>
      <c r="J1271" s="22">
        <v>40</v>
      </c>
      <c r="L1271" s="28" t="s">
        <v>57</v>
      </c>
      <c r="M1271" s="22" t="s">
        <v>58</v>
      </c>
      <c r="N1271" s="22">
        <v>100</v>
      </c>
      <c r="O1271" s="22" t="s">
        <v>59</v>
      </c>
      <c r="P1271" s="22" t="s">
        <v>78</v>
      </c>
      <c r="Q1271" s="23" t="s">
        <v>3550</v>
      </c>
      <c r="T1271" s="23">
        <v>120</v>
      </c>
      <c r="U1271" s="23" t="s">
        <v>3866</v>
      </c>
      <c r="V1271" s="25" t="s">
        <v>613</v>
      </c>
      <c r="Y1271" s="25" t="s">
        <v>3863</v>
      </c>
      <c r="Z1271" s="83" t="s">
        <v>62</v>
      </c>
      <c r="AA1271" s="6">
        <v>18</v>
      </c>
      <c r="AB1271" s="6">
        <v>2</v>
      </c>
      <c r="AC1271" s="5">
        <v>35.1</v>
      </c>
      <c r="AD1271" s="5" t="s">
        <v>79</v>
      </c>
      <c r="AE1271" s="5" t="s">
        <v>334</v>
      </c>
      <c r="AF1271" s="5">
        <v>7.2</v>
      </c>
      <c r="AG1271" s="5" t="s">
        <v>79</v>
      </c>
      <c r="AH1271" s="5" t="s">
        <v>116</v>
      </c>
      <c r="AI1271" s="5">
        <v>19</v>
      </c>
      <c r="AJ1271" s="5">
        <v>45</v>
      </c>
      <c r="AK1271" s="6">
        <v>77.599999999999994</v>
      </c>
      <c r="AL1271" s="6" t="s">
        <v>80</v>
      </c>
      <c r="AM1271" s="6" t="s">
        <v>334</v>
      </c>
      <c r="AN1271" s="6">
        <v>11.9</v>
      </c>
      <c r="AO1271" s="6" t="s">
        <v>80</v>
      </c>
      <c r="AP1271" s="6" t="s">
        <v>116</v>
      </c>
      <c r="AQ1271" s="6">
        <v>59.9</v>
      </c>
      <c r="AR1271" s="6">
        <v>99.3</v>
      </c>
      <c r="AS1271" s="5">
        <v>172.8</v>
      </c>
      <c r="AT1271" s="5" t="s">
        <v>118</v>
      </c>
      <c r="AU1271" s="5" t="s">
        <v>334</v>
      </c>
      <c r="AV1271" s="5">
        <v>6.4</v>
      </c>
      <c r="AW1271" s="5" t="s">
        <v>118</v>
      </c>
      <c r="AX1271" s="5" t="s">
        <v>116</v>
      </c>
      <c r="AY1271" s="5">
        <v>157</v>
      </c>
      <c r="AZ1271" s="5">
        <v>183</v>
      </c>
      <c r="BQ1271" s="6" t="s">
        <v>3864</v>
      </c>
      <c r="BR1271" s="5" t="s">
        <v>723</v>
      </c>
    </row>
    <row r="1272" spans="1:70" x14ac:dyDescent="0.25">
      <c r="A1272" s="91">
        <v>1186</v>
      </c>
      <c r="B1272" s="229" t="s">
        <v>3867</v>
      </c>
      <c r="C1272" s="259" t="s">
        <v>3868</v>
      </c>
      <c r="D1272" s="229" t="s">
        <v>3869</v>
      </c>
      <c r="E1272" s="3" t="s">
        <v>3550</v>
      </c>
      <c r="F1272" s="26" t="s">
        <v>102</v>
      </c>
      <c r="G1272" s="26" t="s">
        <v>55</v>
      </c>
      <c r="H1272" s="26" t="s">
        <v>156</v>
      </c>
      <c r="J1272" s="22">
        <v>40</v>
      </c>
      <c r="L1272" s="28" t="s">
        <v>57</v>
      </c>
      <c r="M1272" s="22" t="s">
        <v>58</v>
      </c>
      <c r="N1272" s="22">
        <v>0</v>
      </c>
      <c r="O1272" s="22" t="s">
        <v>59</v>
      </c>
      <c r="P1272" s="22" t="s">
        <v>78</v>
      </c>
      <c r="R1272" s="23" t="s">
        <v>3870</v>
      </c>
      <c r="T1272" s="23">
        <v>200</v>
      </c>
      <c r="U1272" s="23" t="s">
        <v>3871</v>
      </c>
      <c r="V1272" s="25" t="s">
        <v>613</v>
      </c>
      <c r="W1272" s="65">
        <v>2</v>
      </c>
      <c r="X1272" s="106" t="s">
        <v>202</v>
      </c>
      <c r="Y1272" s="25" t="s">
        <v>3872</v>
      </c>
      <c r="Z1272" s="83" t="s">
        <v>62</v>
      </c>
      <c r="AA1272" s="6">
        <v>11</v>
      </c>
      <c r="AB1272" s="6">
        <v>8</v>
      </c>
      <c r="AC1272" s="5">
        <v>24.5</v>
      </c>
      <c r="AD1272" s="5" t="s">
        <v>79</v>
      </c>
      <c r="AE1272" s="5" t="s">
        <v>334</v>
      </c>
      <c r="AI1272" s="5">
        <v>22</v>
      </c>
      <c r="AJ1272" s="5">
        <v>31</v>
      </c>
      <c r="AK1272" s="6">
        <v>61</v>
      </c>
      <c r="AL1272" s="6" t="s">
        <v>80</v>
      </c>
      <c r="AM1272" s="6" t="s">
        <v>334</v>
      </c>
      <c r="AQ1272" s="6">
        <v>50</v>
      </c>
      <c r="AR1272" s="6">
        <v>75</v>
      </c>
      <c r="BQ1272" s="6" t="s">
        <v>353</v>
      </c>
      <c r="BR1272" s="5" t="s">
        <v>723</v>
      </c>
    </row>
    <row r="1273" spans="1:70" x14ac:dyDescent="0.25">
      <c r="A1273" s="91">
        <v>1187</v>
      </c>
      <c r="B1273" s="229" t="s">
        <v>3867</v>
      </c>
      <c r="C1273" s="259" t="s">
        <v>3868</v>
      </c>
      <c r="D1273" s="229" t="s">
        <v>3873</v>
      </c>
      <c r="E1273" s="3" t="s">
        <v>3550</v>
      </c>
      <c r="F1273" s="26" t="s">
        <v>102</v>
      </c>
      <c r="G1273" s="26" t="s">
        <v>55</v>
      </c>
      <c r="H1273" s="26" t="s">
        <v>156</v>
      </c>
      <c r="J1273" s="22">
        <v>40</v>
      </c>
      <c r="L1273" s="28" t="s">
        <v>57</v>
      </c>
      <c r="M1273" s="22" t="s">
        <v>58</v>
      </c>
      <c r="N1273" s="22">
        <v>0</v>
      </c>
      <c r="O1273" s="22" t="s">
        <v>59</v>
      </c>
      <c r="P1273" s="22" t="s">
        <v>78</v>
      </c>
      <c r="R1273" s="23" t="s">
        <v>3870</v>
      </c>
      <c r="U1273" s="23" t="s">
        <v>3874</v>
      </c>
      <c r="V1273" s="25" t="s">
        <v>613</v>
      </c>
      <c r="W1273" s="65">
        <v>2</v>
      </c>
      <c r="X1273" s="106" t="s">
        <v>202</v>
      </c>
      <c r="Y1273" s="25" t="s">
        <v>3872</v>
      </c>
      <c r="Z1273" s="83" t="s">
        <v>62</v>
      </c>
      <c r="AA1273" s="6">
        <v>11</v>
      </c>
      <c r="AB1273" s="6">
        <v>8</v>
      </c>
      <c r="AC1273" s="5">
        <v>24.5</v>
      </c>
      <c r="AD1273" s="5" t="s">
        <v>79</v>
      </c>
      <c r="AE1273" s="5" t="s">
        <v>334</v>
      </c>
      <c r="AI1273" s="5">
        <v>22</v>
      </c>
      <c r="AJ1273" s="5">
        <v>31</v>
      </c>
      <c r="AK1273" s="6">
        <v>61</v>
      </c>
      <c r="AL1273" s="6" t="s">
        <v>80</v>
      </c>
      <c r="AM1273" s="6" t="s">
        <v>334</v>
      </c>
      <c r="AQ1273" s="6">
        <v>50</v>
      </c>
      <c r="AR1273" s="6">
        <v>75</v>
      </c>
      <c r="BQ1273" s="6" t="s">
        <v>353</v>
      </c>
      <c r="BR1273" s="5" t="s">
        <v>723</v>
      </c>
    </row>
    <row r="1274" spans="1:70" x14ac:dyDescent="0.25">
      <c r="A1274" s="91">
        <v>1188</v>
      </c>
      <c r="B1274" s="229" t="s">
        <v>3875</v>
      </c>
      <c r="C1274" s="259" t="s">
        <v>3876</v>
      </c>
      <c r="D1274" s="229" t="s">
        <v>3877</v>
      </c>
      <c r="E1274" s="3" t="s">
        <v>3550</v>
      </c>
      <c r="F1274" s="26" t="s">
        <v>102</v>
      </c>
      <c r="G1274" s="26" t="s">
        <v>55</v>
      </c>
      <c r="H1274" s="26" t="s">
        <v>1331</v>
      </c>
      <c r="J1274" s="22">
        <v>40</v>
      </c>
      <c r="L1274" s="28" t="s">
        <v>57</v>
      </c>
      <c r="M1274" s="22" t="s">
        <v>58</v>
      </c>
      <c r="N1274" s="22">
        <v>0</v>
      </c>
      <c r="O1274" s="22" t="s">
        <v>59</v>
      </c>
      <c r="P1274" s="22" t="s">
        <v>78</v>
      </c>
      <c r="R1274" s="23" t="s">
        <v>3878</v>
      </c>
      <c r="T1274" s="23">
        <v>180</v>
      </c>
      <c r="U1274" s="23" t="s">
        <v>3879</v>
      </c>
      <c r="V1274" s="25" t="s">
        <v>642</v>
      </c>
      <c r="Y1274" s="25" t="s">
        <v>3880</v>
      </c>
      <c r="Z1274" s="83" t="s">
        <v>62</v>
      </c>
      <c r="AA1274" s="6">
        <v>23</v>
      </c>
      <c r="AB1274" s="6">
        <v>7</v>
      </c>
      <c r="AC1274" s="5">
        <v>36</v>
      </c>
      <c r="AD1274" s="5" t="s">
        <v>79</v>
      </c>
      <c r="AE1274" s="5" t="s">
        <v>334</v>
      </c>
      <c r="AI1274" s="5">
        <v>21</v>
      </c>
      <c r="AJ1274" s="5">
        <v>49</v>
      </c>
      <c r="AK1274" s="6">
        <v>76</v>
      </c>
      <c r="AL1274" s="6" t="s">
        <v>80</v>
      </c>
      <c r="AM1274" s="6" t="s">
        <v>334</v>
      </c>
      <c r="AQ1274" s="6">
        <v>55</v>
      </c>
      <c r="AR1274" s="6">
        <v>105</v>
      </c>
      <c r="AS1274" s="5">
        <v>177</v>
      </c>
      <c r="AT1274" s="5" t="s">
        <v>118</v>
      </c>
      <c r="AU1274" s="5" t="s">
        <v>334</v>
      </c>
      <c r="AY1274" s="5">
        <v>153</v>
      </c>
      <c r="AZ1274" s="5">
        <v>203</v>
      </c>
      <c r="BQ1274" s="6" t="s">
        <v>3881</v>
      </c>
      <c r="BR1274" s="5" t="s">
        <v>3882</v>
      </c>
    </row>
    <row r="1275" spans="1:70" x14ac:dyDescent="0.25">
      <c r="A1275" s="91">
        <v>1189</v>
      </c>
      <c r="B1275" s="229" t="s">
        <v>3883</v>
      </c>
      <c r="C1275" s="259" t="s">
        <v>3884</v>
      </c>
      <c r="D1275" s="229" t="s">
        <v>3877</v>
      </c>
      <c r="E1275" s="3" t="s">
        <v>3550</v>
      </c>
      <c r="F1275" s="26" t="s">
        <v>102</v>
      </c>
      <c r="G1275" s="26" t="s">
        <v>55</v>
      </c>
      <c r="H1275" s="26" t="s">
        <v>56</v>
      </c>
      <c r="J1275" s="22">
        <v>40</v>
      </c>
      <c r="L1275" s="28" t="s">
        <v>57</v>
      </c>
      <c r="M1275" s="22" t="s">
        <v>58</v>
      </c>
      <c r="N1275" s="22" t="s">
        <v>182</v>
      </c>
      <c r="O1275" s="22" t="s">
        <v>59</v>
      </c>
      <c r="P1275" s="22" t="s">
        <v>3885</v>
      </c>
      <c r="Q1275" s="23" t="s">
        <v>3886</v>
      </c>
      <c r="T1275" s="23">
        <v>240</v>
      </c>
      <c r="U1275" s="23" t="s">
        <v>3887</v>
      </c>
      <c r="V1275" s="25" t="s">
        <v>642</v>
      </c>
      <c r="Y1275" s="25" t="s">
        <v>3888</v>
      </c>
      <c r="Z1275" s="83" t="s">
        <v>62</v>
      </c>
      <c r="AA1275" s="6">
        <v>24</v>
      </c>
      <c r="AB1275" s="6">
        <v>7</v>
      </c>
      <c r="AC1275" s="5">
        <v>38.299999999999997</v>
      </c>
      <c r="AD1275" s="5" t="s">
        <v>79</v>
      </c>
      <c r="AE1275" s="5" t="s">
        <v>334</v>
      </c>
      <c r="AI1275" s="5">
        <v>24</v>
      </c>
      <c r="AJ1275" s="5">
        <v>49</v>
      </c>
      <c r="AK1275" s="6">
        <v>75.8</v>
      </c>
      <c r="AL1275" s="6" t="s">
        <v>80</v>
      </c>
      <c r="AM1275" s="6" t="s">
        <v>3696</v>
      </c>
      <c r="AQ1275" s="6">
        <v>59</v>
      </c>
      <c r="AR1275" s="6">
        <v>92</v>
      </c>
      <c r="AS1275" s="5">
        <v>176.9</v>
      </c>
      <c r="AT1275" s="5" t="s">
        <v>118</v>
      </c>
      <c r="AU1275" s="5" t="s">
        <v>334</v>
      </c>
      <c r="AY1275" s="5">
        <v>155</v>
      </c>
      <c r="AZ1275" s="5">
        <v>192</v>
      </c>
      <c r="BQ1275" s="6" t="s">
        <v>3889</v>
      </c>
      <c r="BR1275" s="5" t="s">
        <v>3890</v>
      </c>
    </row>
    <row r="1276" spans="1:70" x14ac:dyDescent="0.25">
      <c r="A1276" s="91">
        <v>1190</v>
      </c>
      <c r="B1276" s="229" t="s">
        <v>3891</v>
      </c>
      <c r="C1276" s="259" t="s">
        <v>3892</v>
      </c>
      <c r="D1276" s="229" t="s">
        <v>3893</v>
      </c>
      <c r="E1276" s="3" t="s">
        <v>3550</v>
      </c>
      <c r="F1276" s="26" t="s">
        <v>102</v>
      </c>
      <c r="G1276" s="26" t="s">
        <v>55</v>
      </c>
      <c r="H1276" s="26" t="s">
        <v>56</v>
      </c>
      <c r="J1276" s="22">
        <v>40</v>
      </c>
      <c r="L1276" s="28" t="s">
        <v>57</v>
      </c>
      <c r="M1276" s="22" t="s">
        <v>58</v>
      </c>
      <c r="N1276" s="22" t="s">
        <v>830</v>
      </c>
      <c r="O1276" s="22" t="s">
        <v>59</v>
      </c>
      <c r="P1276" s="22" t="s">
        <v>3894</v>
      </c>
      <c r="T1276" s="23">
        <v>150</v>
      </c>
      <c r="V1276" s="25" t="s">
        <v>613</v>
      </c>
      <c r="W1276" s="65" t="s">
        <v>3895</v>
      </c>
      <c r="Y1276" s="25" t="s">
        <v>3896</v>
      </c>
      <c r="Z1276" s="83" t="s">
        <v>62</v>
      </c>
      <c r="AA1276" s="6" t="s">
        <v>3897</v>
      </c>
      <c r="AB1276" s="6">
        <v>2</v>
      </c>
      <c r="AC1276" s="5">
        <v>36</v>
      </c>
      <c r="AD1276" s="5" t="s">
        <v>79</v>
      </c>
      <c r="AE1276" s="5" t="s">
        <v>334</v>
      </c>
      <c r="AF1276" s="5">
        <v>11</v>
      </c>
      <c r="AG1276" s="5" t="s">
        <v>79</v>
      </c>
      <c r="AH1276" s="5" t="s">
        <v>116</v>
      </c>
      <c r="AK1276" s="6">
        <v>79.5</v>
      </c>
      <c r="AL1276" s="6" t="s">
        <v>80</v>
      </c>
      <c r="AM1276" s="6" t="s">
        <v>3696</v>
      </c>
      <c r="AN1276" s="6">
        <v>9.6</v>
      </c>
      <c r="AO1276" s="6" t="s">
        <v>80</v>
      </c>
      <c r="AP1276" s="6" t="s">
        <v>450</v>
      </c>
      <c r="BA1276" s="6">
        <v>25.8</v>
      </c>
      <c r="BB1276" s="6" t="s">
        <v>366</v>
      </c>
      <c r="BC1276" s="6" t="s">
        <v>3696</v>
      </c>
      <c r="BD1276" s="6">
        <v>2.8</v>
      </c>
      <c r="BE1276" s="6" t="s">
        <v>366</v>
      </c>
      <c r="BF1276" s="6" t="s">
        <v>450</v>
      </c>
      <c r="BQ1276" s="6" t="s">
        <v>3898</v>
      </c>
      <c r="BR1276" s="5" t="s">
        <v>3899</v>
      </c>
    </row>
    <row r="1277" spans="1:70" x14ac:dyDescent="0.25">
      <c r="A1277" s="91">
        <v>1191</v>
      </c>
      <c r="B1277" s="229" t="s">
        <v>3891</v>
      </c>
      <c r="C1277" s="259" t="s">
        <v>3892</v>
      </c>
      <c r="D1277" s="229" t="s">
        <v>3900</v>
      </c>
      <c r="E1277" s="3" t="s">
        <v>3550</v>
      </c>
      <c r="F1277" s="26" t="s">
        <v>102</v>
      </c>
      <c r="G1277" s="26" t="s">
        <v>55</v>
      </c>
      <c r="H1277" s="26" t="s">
        <v>56</v>
      </c>
      <c r="J1277" s="22">
        <v>40</v>
      </c>
      <c r="L1277" s="28" t="s">
        <v>57</v>
      </c>
      <c r="M1277" s="22" t="s">
        <v>58</v>
      </c>
      <c r="N1277" s="22" t="s">
        <v>830</v>
      </c>
      <c r="O1277" s="22" t="s">
        <v>59</v>
      </c>
      <c r="P1277" s="22" t="s">
        <v>3894</v>
      </c>
      <c r="T1277" s="23">
        <v>150</v>
      </c>
      <c r="V1277" s="25" t="s">
        <v>613</v>
      </c>
      <c r="W1277" s="65" t="s">
        <v>3895</v>
      </c>
      <c r="Y1277" s="25" t="s">
        <v>3896</v>
      </c>
      <c r="Z1277" s="83" t="s">
        <v>62</v>
      </c>
      <c r="AA1277" s="6" t="s">
        <v>3901</v>
      </c>
      <c r="AB1277" s="6">
        <v>9</v>
      </c>
      <c r="AC1277" s="5">
        <v>37</v>
      </c>
      <c r="AD1277" s="5" t="s">
        <v>79</v>
      </c>
      <c r="AE1277" s="5" t="s">
        <v>334</v>
      </c>
      <c r="AF1277" s="5">
        <v>12</v>
      </c>
      <c r="AG1277" s="5" t="s">
        <v>79</v>
      </c>
      <c r="AH1277" s="5" t="s">
        <v>116</v>
      </c>
      <c r="AK1277" s="6">
        <v>71.2</v>
      </c>
      <c r="AL1277" s="6" t="s">
        <v>80</v>
      </c>
      <c r="AM1277" s="6" t="s">
        <v>3696</v>
      </c>
      <c r="AN1277" s="6">
        <v>14.7</v>
      </c>
      <c r="AO1277" s="6" t="s">
        <v>80</v>
      </c>
      <c r="AP1277" s="6" t="s">
        <v>450</v>
      </c>
      <c r="BA1277" s="6">
        <v>25.4</v>
      </c>
      <c r="BB1277" s="6" t="s">
        <v>366</v>
      </c>
      <c r="BC1277" s="6" t="s">
        <v>3696</v>
      </c>
      <c r="BD1277" s="6">
        <v>3.3</v>
      </c>
      <c r="BE1277" s="6" t="s">
        <v>366</v>
      </c>
      <c r="BF1277" s="6" t="s">
        <v>450</v>
      </c>
      <c r="BQ1277" s="6" t="s">
        <v>3902</v>
      </c>
      <c r="BR1277" s="5" t="s">
        <v>3899</v>
      </c>
    </row>
    <row r="1278" spans="1:70" x14ac:dyDescent="0.25">
      <c r="A1278" s="91">
        <v>1192</v>
      </c>
      <c r="B1278" s="229" t="s">
        <v>3891</v>
      </c>
      <c r="C1278" s="259" t="s">
        <v>3892</v>
      </c>
      <c r="D1278" s="229" t="s">
        <v>3903</v>
      </c>
      <c r="E1278" s="3" t="s">
        <v>3550</v>
      </c>
      <c r="F1278" s="26" t="s">
        <v>102</v>
      </c>
      <c r="G1278" s="26" t="s">
        <v>55</v>
      </c>
      <c r="H1278" s="26" t="s">
        <v>56</v>
      </c>
      <c r="J1278" s="22">
        <v>40</v>
      </c>
      <c r="L1278" s="28" t="s">
        <v>57</v>
      </c>
      <c r="M1278" s="22" t="s">
        <v>58</v>
      </c>
      <c r="N1278" s="22" t="s">
        <v>830</v>
      </c>
      <c r="O1278" s="22" t="s">
        <v>59</v>
      </c>
      <c r="P1278" s="22" t="s">
        <v>3894</v>
      </c>
      <c r="T1278" s="23">
        <v>150</v>
      </c>
      <c r="V1278" s="25" t="s">
        <v>613</v>
      </c>
      <c r="W1278" s="65" t="s">
        <v>3895</v>
      </c>
      <c r="Y1278" s="25" t="s">
        <v>3896</v>
      </c>
      <c r="Z1278" s="83" t="s">
        <v>62</v>
      </c>
      <c r="AA1278" s="6" t="s">
        <v>3904</v>
      </c>
      <c r="AB1278" s="6">
        <v>4</v>
      </c>
      <c r="AC1278" s="5">
        <v>39</v>
      </c>
      <c r="AD1278" s="5" t="s">
        <v>79</v>
      </c>
      <c r="AE1278" s="5" t="s">
        <v>334</v>
      </c>
      <c r="AF1278" s="5">
        <v>11</v>
      </c>
      <c r="AG1278" s="5" t="s">
        <v>79</v>
      </c>
      <c r="AH1278" s="5" t="s">
        <v>116</v>
      </c>
      <c r="AK1278" s="6">
        <v>67.599999999999994</v>
      </c>
      <c r="AL1278" s="6" t="s">
        <v>80</v>
      </c>
      <c r="AM1278" s="6" t="s">
        <v>3696</v>
      </c>
      <c r="AN1278" s="6">
        <v>9</v>
      </c>
      <c r="AO1278" s="6" t="s">
        <v>80</v>
      </c>
      <c r="AP1278" s="6" t="s">
        <v>450</v>
      </c>
      <c r="BA1278" s="6">
        <v>23.6</v>
      </c>
      <c r="BB1278" s="6" t="s">
        <v>366</v>
      </c>
      <c r="BC1278" s="6" t="s">
        <v>3696</v>
      </c>
      <c r="BD1278" s="6">
        <v>2.7</v>
      </c>
      <c r="BE1278" s="6" t="s">
        <v>366</v>
      </c>
      <c r="BF1278" s="6" t="s">
        <v>450</v>
      </c>
      <c r="BQ1278" s="6" t="s">
        <v>3905</v>
      </c>
      <c r="BR1278" s="5" t="s">
        <v>3899</v>
      </c>
    </row>
    <row r="1279" spans="1:70" x14ac:dyDescent="0.25">
      <c r="A1279" s="91">
        <v>1193</v>
      </c>
      <c r="B1279" s="229" t="s">
        <v>3906</v>
      </c>
      <c r="C1279" s="259" t="s">
        <v>3907</v>
      </c>
      <c r="D1279" s="229" t="s">
        <v>3908</v>
      </c>
      <c r="E1279" s="3" t="s">
        <v>3550</v>
      </c>
      <c r="F1279" s="26" t="s">
        <v>102</v>
      </c>
      <c r="G1279" s="26" t="s">
        <v>55</v>
      </c>
      <c r="H1279" s="26" t="s">
        <v>534</v>
      </c>
      <c r="J1279" s="22">
        <v>40</v>
      </c>
      <c r="L1279" s="28" t="s">
        <v>57</v>
      </c>
      <c r="M1279" s="22" t="s">
        <v>58</v>
      </c>
      <c r="N1279" s="22" t="s">
        <v>830</v>
      </c>
      <c r="O1279" s="22" t="s">
        <v>59</v>
      </c>
      <c r="P1279" s="22" t="s">
        <v>3909</v>
      </c>
      <c r="Y1279" s="25" t="s">
        <v>3910</v>
      </c>
      <c r="Z1279" s="83" t="s">
        <v>62</v>
      </c>
      <c r="AA1279" s="6">
        <v>24</v>
      </c>
      <c r="AB1279" s="6">
        <v>12</v>
      </c>
      <c r="AC1279" s="5">
        <v>34</v>
      </c>
      <c r="AD1279" s="5" t="s">
        <v>79</v>
      </c>
      <c r="AE1279" s="5" t="s">
        <v>334</v>
      </c>
      <c r="AI1279" s="5">
        <v>20</v>
      </c>
      <c r="AJ1279" s="5">
        <v>53</v>
      </c>
      <c r="AK1279" s="6">
        <v>70</v>
      </c>
      <c r="AL1279" s="6" t="s">
        <v>80</v>
      </c>
      <c r="AM1279" s="6" t="s">
        <v>334</v>
      </c>
      <c r="AQ1279" s="6">
        <v>49</v>
      </c>
      <c r="AR1279" s="6">
        <v>103</v>
      </c>
      <c r="BA1279" s="6">
        <v>23</v>
      </c>
      <c r="BB1279" s="6" t="s">
        <v>366</v>
      </c>
      <c r="BC1279" s="6" t="s">
        <v>334</v>
      </c>
      <c r="BG1279" s="6">
        <v>18</v>
      </c>
      <c r="BH1279" s="6">
        <v>29</v>
      </c>
      <c r="BQ1279" s="6" t="s">
        <v>3911</v>
      </c>
      <c r="BR1279" s="5" t="s">
        <v>723</v>
      </c>
    </row>
    <row r="1280" spans="1:70" x14ac:dyDescent="0.25">
      <c r="A1280" s="91">
        <v>1195</v>
      </c>
      <c r="B1280" s="229" t="s">
        <v>3912</v>
      </c>
      <c r="C1280" s="259" t="s">
        <v>3913</v>
      </c>
      <c r="D1280" s="229" t="s">
        <v>3914</v>
      </c>
      <c r="E1280" s="3" t="s">
        <v>3550</v>
      </c>
      <c r="F1280" s="26" t="s">
        <v>102</v>
      </c>
      <c r="G1280" s="26" t="s">
        <v>55</v>
      </c>
      <c r="H1280" s="26" t="s">
        <v>539</v>
      </c>
      <c r="J1280" s="22">
        <v>40</v>
      </c>
      <c r="L1280" s="28" t="s">
        <v>57</v>
      </c>
      <c r="M1280" s="22" t="s">
        <v>58</v>
      </c>
      <c r="N1280" s="22" t="s">
        <v>1440</v>
      </c>
      <c r="O1280" s="22" t="s">
        <v>59</v>
      </c>
      <c r="P1280" s="22" t="s">
        <v>3915</v>
      </c>
      <c r="Q1280" s="23" t="s">
        <v>3916</v>
      </c>
      <c r="R1280" s="23" t="s">
        <v>3917</v>
      </c>
      <c r="T1280" s="23">
        <v>200</v>
      </c>
      <c r="V1280" s="25" t="s">
        <v>642</v>
      </c>
      <c r="Y1280" s="25" t="s">
        <v>3918</v>
      </c>
      <c r="Z1280" s="83" t="s">
        <v>62</v>
      </c>
      <c r="AA1280" s="6" t="s">
        <v>3919</v>
      </c>
      <c r="AB1280" s="6">
        <v>0</v>
      </c>
      <c r="AC1280" s="5">
        <v>29.8</v>
      </c>
      <c r="AD1280" s="5" t="s">
        <v>79</v>
      </c>
      <c r="AE1280" s="5" t="s">
        <v>334</v>
      </c>
      <c r="AF1280" s="5">
        <v>1.59</v>
      </c>
      <c r="AG1280" s="5" t="s">
        <v>79</v>
      </c>
      <c r="AH1280" s="5" t="s">
        <v>1922</v>
      </c>
      <c r="AK1280" s="6">
        <v>75.23</v>
      </c>
      <c r="AL1280" s="6" t="s">
        <v>80</v>
      </c>
      <c r="AM1280" s="6" t="s">
        <v>334</v>
      </c>
      <c r="AN1280" s="6">
        <v>1.74</v>
      </c>
      <c r="AO1280" s="6" t="s">
        <v>80</v>
      </c>
      <c r="AP1280" s="6" t="s">
        <v>1922</v>
      </c>
      <c r="BA1280" s="6">
        <v>24.37</v>
      </c>
      <c r="BB1280" s="6" t="s">
        <v>366</v>
      </c>
      <c r="BC1280" s="6" t="s">
        <v>334</v>
      </c>
      <c r="BD1280" s="6">
        <v>0.46</v>
      </c>
      <c r="BE1280" s="6" t="s">
        <v>366</v>
      </c>
      <c r="BF1280" s="6" t="s">
        <v>1922</v>
      </c>
      <c r="BG1280" s="6">
        <v>18</v>
      </c>
      <c r="BH1280" s="6">
        <v>30</v>
      </c>
      <c r="BQ1280" s="6" t="s">
        <v>3920</v>
      </c>
      <c r="BR1280" s="5" t="s">
        <v>3921</v>
      </c>
    </row>
    <row r="1281" spans="1:70" x14ac:dyDescent="0.25">
      <c r="A1281" s="91">
        <v>1196</v>
      </c>
      <c r="B1281" s="229" t="s">
        <v>3922</v>
      </c>
      <c r="C1281" s="259" t="s">
        <v>3923</v>
      </c>
      <c r="D1281" s="229" t="s">
        <v>3924</v>
      </c>
      <c r="E1281" s="3" t="s">
        <v>3550</v>
      </c>
      <c r="F1281" s="26" t="s">
        <v>102</v>
      </c>
      <c r="G1281" s="26" t="s">
        <v>55</v>
      </c>
      <c r="H1281" s="26" t="s">
        <v>56</v>
      </c>
      <c r="J1281" s="22">
        <v>60</v>
      </c>
      <c r="L1281" s="28" t="s">
        <v>57</v>
      </c>
      <c r="M1281" s="22" t="s">
        <v>58</v>
      </c>
      <c r="N1281" s="22">
        <v>0</v>
      </c>
      <c r="O1281" s="22" t="s">
        <v>59</v>
      </c>
      <c r="P1281" s="22" t="s">
        <v>78</v>
      </c>
      <c r="V1281" s="25" t="s">
        <v>613</v>
      </c>
      <c r="W1281" s="65" t="s">
        <v>1953</v>
      </c>
      <c r="X1281" s="106" t="s">
        <v>3925</v>
      </c>
      <c r="Y1281" s="25" t="s">
        <v>3926</v>
      </c>
      <c r="Z1281" s="83" t="s">
        <v>62</v>
      </c>
      <c r="AA1281" s="6" t="s">
        <v>3927</v>
      </c>
      <c r="AB1281" s="6">
        <v>0</v>
      </c>
      <c r="AD1281" s="5" t="s">
        <v>79</v>
      </c>
      <c r="AI1281" s="5">
        <v>20</v>
      </c>
      <c r="AJ1281" s="5">
        <v>35</v>
      </c>
      <c r="BQ1281" s="6" t="s">
        <v>194</v>
      </c>
      <c r="BR1281" s="5" t="s">
        <v>3928</v>
      </c>
    </row>
    <row r="1282" spans="1:70" x14ac:dyDescent="0.25">
      <c r="A1282" s="91">
        <v>1197</v>
      </c>
      <c r="B1282" s="229" t="s">
        <v>3929</v>
      </c>
      <c r="C1282" s="259" t="s">
        <v>3930</v>
      </c>
      <c r="D1282" s="229" t="s">
        <v>3931</v>
      </c>
      <c r="E1282" s="3" t="s">
        <v>3550</v>
      </c>
      <c r="F1282" s="26" t="s">
        <v>102</v>
      </c>
      <c r="G1282" s="26" t="s">
        <v>55</v>
      </c>
      <c r="H1282" s="26" t="s">
        <v>56</v>
      </c>
      <c r="J1282" s="22">
        <v>40</v>
      </c>
      <c r="L1282" s="28" t="s">
        <v>57</v>
      </c>
      <c r="M1282" s="22" t="s">
        <v>58</v>
      </c>
      <c r="N1282" s="22">
        <v>0</v>
      </c>
      <c r="O1282" s="22" t="s">
        <v>59</v>
      </c>
      <c r="P1282" s="22" t="s">
        <v>78</v>
      </c>
      <c r="R1282" s="23" t="s">
        <v>3932</v>
      </c>
      <c r="T1282" s="23">
        <v>150</v>
      </c>
      <c r="V1282" s="25" t="s">
        <v>61</v>
      </c>
      <c r="W1282" s="65" t="s">
        <v>1953</v>
      </c>
      <c r="X1282" s="106" t="s">
        <v>415</v>
      </c>
      <c r="Y1282" s="25" t="s">
        <v>3933</v>
      </c>
      <c r="Z1282" s="83" t="s">
        <v>62</v>
      </c>
      <c r="AA1282" s="6">
        <v>10</v>
      </c>
      <c r="AB1282" s="6">
        <v>5</v>
      </c>
      <c r="AC1282" s="5">
        <v>23.6</v>
      </c>
      <c r="AD1282" s="5" t="s">
        <v>79</v>
      </c>
      <c r="AE1282" s="5" t="s">
        <v>334</v>
      </c>
      <c r="AF1282" s="5">
        <v>2.5</v>
      </c>
      <c r="AG1282" s="5" t="s">
        <v>79</v>
      </c>
      <c r="AH1282" s="5" t="s">
        <v>116</v>
      </c>
      <c r="AI1282" s="5">
        <v>19</v>
      </c>
      <c r="AJ1282" s="5">
        <v>26</v>
      </c>
      <c r="AK1282" s="6">
        <v>70</v>
      </c>
      <c r="AL1282" s="6" t="s">
        <v>80</v>
      </c>
      <c r="AM1282" s="6" t="s">
        <v>334</v>
      </c>
      <c r="AN1282" s="6">
        <v>10</v>
      </c>
      <c r="AO1282" s="6" t="s">
        <v>80</v>
      </c>
      <c r="AP1282" s="6" t="s">
        <v>116</v>
      </c>
      <c r="AQ1282" s="6">
        <v>60</v>
      </c>
      <c r="AR1282" s="6">
        <v>85</v>
      </c>
      <c r="AS1282" s="5">
        <v>176</v>
      </c>
      <c r="AT1282" s="5" t="s">
        <v>118</v>
      </c>
      <c r="AU1282" s="5" t="s">
        <v>334</v>
      </c>
      <c r="AV1282" s="5">
        <v>5.3</v>
      </c>
      <c r="AW1282" s="5" t="s">
        <v>118</v>
      </c>
      <c r="AX1282" s="5" t="s">
        <v>116</v>
      </c>
      <c r="AY1282" s="5">
        <v>169</v>
      </c>
      <c r="AZ1282" s="5">
        <v>185</v>
      </c>
      <c r="BQ1282" s="6" t="s">
        <v>353</v>
      </c>
      <c r="BR1282" s="5" t="s">
        <v>3934</v>
      </c>
    </row>
    <row r="1283" spans="1:70" x14ac:dyDescent="0.25">
      <c r="A1283" s="91">
        <v>1198</v>
      </c>
      <c r="B1283" s="229" t="s">
        <v>3929</v>
      </c>
      <c r="C1283" s="259" t="s">
        <v>3930</v>
      </c>
      <c r="D1283" s="229" t="s">
        <v>3935</v>
      </c>
      <c r="E1283" s="3" t="s">
        <v>3550</v>
      </c>
      <c r="F1283" s="26" t="s">
        <v>102</v>
      </c>
      <c r="G1283" s="26" t="s">
        <v>55</v>
      </c>
      <c r="H1283" s="26" t="s">
        <v>56</v>
      </c>
      <c r="J1283" s="22">
        <v>40</v>
      </c>
      <c r="L1283" s="28" t="s">
        <v>57</v>
      </c>
      <c r="M1283" s="22" t="s">
        <v>58</v>
      </c>
      <c r="N1283" s="22">
        <v>49</v>
      </c>
      <c r="O1283" s="22" t="s">
        <v>59</v>
      </c>
      <c r="P1283" s="22" t="s">
        <v>78</v>
      </c>
      <c r="R1283" s="23" t="s">
        <v>3932</v>
      </c>
      <c r="T1283" s="23">
        <v>150</v>
      </c>
      <c r="V1283" s="25" t="s">
        <v>61</v>
      </c>
      <c r="W1283" s="65" t="s">
        <v>1953</v>
      </c>
      <c r="X1283" s="106" t="s">
        <v>415</v>
      </c>
      <c r="Y1283" s="25" t="s">
        <v>3933</v>
      </c>
      <c r="Z1283" s="83" t="s">
        <v>62</v>
      </c>
      <c r="AA1283" s="6">
        <v>10</v>
      </c>
      <c r="AB1283" s="6">
        <v>5</v>
      </c>
      <c r="AC1283" s="5">
        <v>23.6</v>
      </c>
      <c r="AD1283" s="5" t="s">
        <v>79</v>
      </c>
      <c r="AE1283" s="5" t="s">
        <v>334</v>
      </c>
      <c r="AF1283" s="5">
        <v>2.5</v>
      </c>
      <c r="AG1283" s="5" t="s">
        <v>79</v>
      </c>
      <c r="AH1283" s="5" t="s">
        <v>116</v>
      </c>
      <c r="AI1283" s="5">
        <v>19</v>
      </c>
      <c r="AJ1283" s="5">
        <v>26</v>
      </c>
      <c r="AK1283" s="6">
        <v>70</v>
      </c>
      <c r="AL1283" s="6" t="s">
        <v>80</v>
      </c>
      <c r="AM1283" s="6" t="s">
        <v>334</v>
      </c>
      <c r="AN1283" s="6">
        <v>10</v>
      </c>
      <c r="AO1283" s="6" t="s">
        <v>80</v>
      </c>
      <c r="AP1283" s="6" t="s">
        <v>116</v>
      </c>
      <c r="AQ1283" s="6">
        <v>60</v>
      </c>
      <c r="AR1283" s="6">
        <v>85</v>
      </c>
      <c r="AS1283" s="5">
        <v>176</v>
      </c>
      <c r="AT1283" s="5" t="s">
        <v>118</v>
      </c>
      <c r="AU1283" s="5" t="s">
        <v>334</v>
      </c>
      <c r="AV1283" s="5">
        <v>5.3</v>
      </c>
      <c r="AW1283" s="5" t="s">
        <v>118</v>
      </c>
      <c r="AX1283" s="5" t="s">
        <v>116</v>
      </c>
      <c r="AY1283" s="5">
        <v>169</v>
      </c>
      <c r="AZ1283" s="5">
        <v>185</v>
      </c>
      <c r="BQ1283" s="6" t="s">
        <v>353</v>
      </c>
      <c r="BR1283" s="5" t="s">
        <v>3934</v>
      </c>
    </row>
    <row r="1284" spans="1:70" x14ac:dyDescent="0.25">
      <c r="A1284" s="91">
        <v>1199</v>
      </c>
      <c r="B1284" s="229" t="s">
        <v>3936</v>
      </c>
      <c r="C1284" s="259" t="s">
        <v>3937</v>
      </c>
      <c r="D1284" s="229" t="s">
        <v>3931</v>
      </c>
      <c r="E1284" s="3" t="s">
        <v>3550</v>
      </c>
      <c r="F1284" s="26" t="s">
        <v>102</v>
      </c>
      <c r="G1284" s="26" t="s">
        <v>55</v>
      </c>
      <c r="H1284" s="26" t="s">
        <v>56</v>
      </c>
      <c r="J1284" s="22">
        <v>40</v>
      </c>
      <c r="L1284" s="28" t="s">
        <v>57</v>
      </c>
      <c r="M1284" s="22" t="s">
        <v>58</v>
      </c>
      <c r="N1284" s="22">
        <v>0</v>
      </c>
      <c r="O1284" s="22" t="s">
        <v>59</v>
      </c>
      <c r="P1284" s="22" t="s">
        <v>78</v>
      </c>
      <c r="R1284" s="23" t="s">
        <v>3938</v>
      </c>
      <c r="T1284" s="23">
        <v>150</v>
      </c>
      <c r="V1284" s="25" t="s">
        <v>61</v>
      </c>
      <c r="W1284" s="65" t="s">
        <v>1953</v>
      </c>
      <c r="X1284" s="106" t="s">
        <v>415</v>
      </c>
      <c r="Y1284" s="25" t="s">
        <v>3939</v>
      </c>
      <c r="Z1284" s="83" t="s">
        <v>62</v>
      </c>
      <c r="AA1284" s="6">
        <v>10</v>
      </c>
      <c r="AB1284" s="6">
        <v>4</v>
      </c>
      <c r="AC1284" s="5">
        <v>22</v>
      </c>
      <c r="AD1284" s="5" t="s">
        <v>79</v>
      </c>
      <c r="AE1284" s="5" t="s">
        <v>334</v>
      </c>
      <c r="AF1284" s="5">
        <v>2</v>
      </c>
      <c r="AG1284" s="5" t="s">
        <v>79</v>
      </c>
      <c r="AH1284" s="5" t="s">
        <v>116</v>
      </c>
      <c r="AI1284" s="5">
        <v>19</v>
      </c>
      <c r="AJ1284" s="5">
        <v>25</v>
      </c>
      <c r="AK1284" s="6">
        <v>70</v>
      </c>
      <c r="AL1284" s="6" t="s">
        <v>80</v>
      </c>
      <c r="AM1284" s="6" t="s">
        <v>334</v>
      </c>
      <c r="AN1284" s="6">
        <v>15</v>
      </c>
      <c r="AO1284" s="6" t="s">
        <v>80</v>
      </c>
      <c r="AP1284" s="6" t="s">
        <v>116</v>
      </c>
      <c r="AQ1284" s="6">
        <v>52</v>
      </c>
      <c r="AR1284" s="6">
        <v>103</v>
      </c>
      <c r="AS1284" s="5">
        <v>172</v>
      </c>
      <c r="AT1284" s="5" t="s">
        <v>118</v>
      </c>
      <c r="AU1284" s="5" t="s">
        <v>334</v>
      </c>
      <c r="AV1284" s="5">
        <v>9.3000000000000007</v>
      </c>
      <c r="AW1284" s="5" t="s">
        <v>118</v>
      </c>
      <c r="AX1284" s="5" t="s">
        <v>116</v>
      </c>
      <c r="AY1284" s="5">
        <v>154</v>
      </c>
      <c r="AZ1284" s="5">
        <v>183</v>
      </c>
      <c r="BQ1284" s="6" t="s">
        <v>353</v>
      </c>
      <c r="BR1284" s="5" t="s">
        <v>3934</v>
      </c>
    </row>
    <row r="1285" spans="1:70" x14ac:dyDescent="0.25">
      <c r="A1285" s="91">
        <v>1200</v>
      </c>
      <c r="B1285" s="229" t="s">
        <v>3936</v>
      </c>
      <c r="C1285" s="259" t="s">
        <v>3937</v>
      </c>
      <c r="D1285" s="229" t="s">
        <v>3940</v>
      </c>
      <c r="E1285" s="3" t="s">
        <v>3550</v>
      </c>
      <c r="F1285" s="26" t="s">
        <v>102</v>
      </c>
      <c r="G1285" s="26" t="s">
        <v>55</v>
      </c>
      <c r="H1285" s="26" t="s">
        <v>56</v>
      </c>
      <c r="J1285" s="22">
        <v>40</v>
      </c>
      <c r="L1285" s="28" t="s">
        <v>57</v>
      </c>
      <c r="M1285" s="22" t="s">
        <v>58</v>
      </c>
      <c r="N1285" s="22">
        <v>113</v>
      </c>
      <c r="O1285" s="22" t="s">
        <v>59</v>
      </c>
      <c r="P1285" s="22" t="s">
        <v>78</v>
      </c>
      <c r="R1285" s="23" t="s">
        <v>3938</v>
      </c>
      <c r="T1285" s="23">
        <v>150</v>
      </c>
      <c r="V1285" s="25" t="s">
        <v>61</v>
      </c>
      <c r="W1285" s="65" t="s">
        <v>1953</v>
      </c>
      <c r="X1285" s="106" t="s">
        <v>415</v>
      </c>
      <c r="Y1285" s="25" t="s">
        <v>3939</v>
      </c>
      <c r="Z1285" s="83" t="s">
        <v>62</v>
      </c>
      <c r="AA1285" s="6">
        <v>10</v>
      </c>
      <c r="AB1285" s="6">
        <v>4</v>
      </c>
      <c r="AC1285" s="5">
        <v>22</v>
      </c>
      <c r="AD1285" s="5" t="s">
        <v>79</v>
      </c>
      <c r="AE1285" s="5" t="s">
        <v>334</v>
      </c>
      <c r="AF1285" s="5">
        <v>2</v>
      </c>
      <c r="AG1285" s="5" t="s">
        <v>79</v>
      </c>
      <c r="AH1285" s="5" t="s">
        <v>116</v>
      </c>
      <c r="AI1285" s="5">
        <v>19</v>
      </c>
      <c r="AJ1285" s="5">
        <v>25</v>
      </c>
      <c r="AK1285" s="6">
        <v>70</v>
      </c>
      <c r="AL1285" s="6" t="s">
        <v>80</v>
      </c>
      <c r="AM1285" s="6" t="s">
        <v>334</v>
      </c>
      <c r="AN1285" s="6">
        <v>15</v>
      </c>
      <c r="AO1285" s="6" t="s">
        <v>80</v>
      </c>
      <c r="AP1285" s="6" t="s">
        <v>116</v>
      </c>
      <c r="AQ1285" s="6">
        <v>52</v>
      </c>
      <c r="AR1285" s="6">
        <v>103</v>
      </c>
      <c r="AS1285" s="5">
        <v>172</v>
      </c>
      <c r="AT1285" s="5" t="s">
        <v>118</v>
      </c>
      <c r="AU1285" s="5" t="s">
        <v>334</v>
      </c>
      <c r="AV1285" s="5">
        <v>9.3000000000000007</v>
      </c>
      <c r="AW1285" s="5" t="s">
        <v>118</v>
      </c>
      <c r="AX1285" s="5" t="s">
        <v>116</v>
      </c>
      <c r="AY1285" s="5">
        <v>154</v>
      </c>
      <c r="AZ1285" s="5">
        <v>183</v>
      </c>
      <c r="BQ1285" s="6" t="s">
        <v>353</v>
      </c>
      <c r="BR1285" s="5" t="s">
        <v>3934</v>
      </c>
    </row>
    <row r="1286" spans="1:70" x14ac:dyDescent="0.25">
      <c r="A1286" s="91">
        <v>1201</v>
      </c>
      <c r="B1286" s="229" t="s">
        <v>3941</v>
      </c>
      <c r="C1286" s="259" t="s">
        <v>3942</v>
      </c>
      <c r="D1286" s="229" t="s">
        <v>3931</v>
      </c>
      <c r="E1286" s="3" t="s">
        <v>3550</v>
      </c>
      <c r="F1286" s="26" t="s">
        <v>102</v>
      </c>
      <c r="G1286" s="26" t="s">
        <v>55</v>
      </c>
      <c r="H1286" s="26" t="s">
        <v>56</v>
      </c>
      <c r="J1286" s="22">
        <v>20</v>
      </c>
      <c r="L1286" s="28" t="s">
        <v>57</v>
      </c>
      <c r="M1286" s="22" t="s">
        <v>58</v>
      </c>
      <c r="N1286" s="22">
        <v>0</v>
      </c>
      <c r="O1286" s="22" t="s">
        <v>59</v>
      </c>
      <c r="P1286" s="22" t="s">
        <v>78</v>
      </c>
      <c r="R1286" s="23" t="s">
        <v>3943</v>
      </c>
      <c r="T1286" s="23">
        <v>240</v>
      </c>
      <c r="V1286" s="25" t="s">
        <v>613</v>
      </c>
      <c r="W1286" s="65" t="s">
        <v>3944</v>
      </c>
      <c r="X1286" s="106" t="s">
        <v>3945</v>
      </c>
      <c r="Y1286" s="25" t="s">
        <v>3946</v>
      </c>
      <c r="Z1286" s="83" t="s">
        <v>62</v>
      </c>
      <c r="AA1286" s="6">
        <v>12</v>
      </c>
      <c r="AB1286" s="6">
        <v>0</v>
      </c>
      <c r="AC1286" s="5">
        <v>20</v>
      </c>
      <c r="AD1286" s="5" t="s">
        <v>79</v>
      </c>
      <c r="AE1286" s="5" t="s">
        <v>334</v>
      </c>
      <c r="AF1286" s="5">
        <v>2</v>
      </c>
      <c r="AG1286" s="5" t="s">
        <v>79</v>
      </c>
      <c r="AH1286" s="5" t="s">
        <v>116</v>
      </c>
      <c r="AI1286" s="5">
        <v>18</v>
      </c>
      <c r="AJ1286" s="5">
        <v>25</v>
      </c>
      <c r="AK1286" s="6">
        <v>69.2</v>
      </c>
      <c r="AL1286" s="6" t="s">
        <v>80</v>
      </c>
      <c r="AM1286" s="6" t="s">
        <v>334</v>
      </c>
      <c r="AN1286" s="6">
        <v>3.7</v>
      </c>
      <c r="AO1286" s="6" t="s">
        <v>80</v>
      </c>
      <c r="AP1286" s="6" t="s">
        <v>116</v>
      </c>
      <c r="AQ1286" s="6">
        <v>65</v>
      </c>
      <c r="AR1286" s="6">
        <v>77</v>
      </c>
      <c r="AS1286" s="5">
        <v>174</v>
      </c>
      <c r="AT1286" s="5" t="s">
        <v>118</v>
      </c>
      <c r="AU1286" s="5" t="s">
        <v>334</v>
      </c>
      <c r="AV1286" s="5">
        <v>4</v>
      </c>
      <c r="AW1286" s="5" t="s">
        <v>118</v>
      </c>
      <c r="AX1286" s="5" t="s">
        <v>116</v>
      </c>
      <c r="AY1286" s="5">
        <v>168</v>
      </c>
      <c r="AZ1286" s="5">
        <v>180</v>
      </c>
      <c r="BQ1286" s="6" t="s">
        <v>3947</v>
      </c>
      <c r="BR1286" s="5" t="s">
        <v>3948</v>
      </c>
    </row>
    <row r="1287" spans="1:70" x14ac:dyDescent="0.25">
      <c r="A1287" s="91">
        <v>1202</v>
      </c>
      <c r="B1287" s="229" t="s">
        <v>3941</v>
      </c>
      <c r="C1287" s="259" t="s">
        <v>3942</v>
      </c>
      <c r="D1287" s="229" t="s">
        <v>3949</v>
      </c>
      <c r="E1287" s="3" t="s">
        <v>3550</v>
      </c>
      <c r="F1287" s="26" t="s">
        <v>102</v>
      </c>
      <c r="G1287" s="26" t="s">
        <v>55</v>
      </c>
      <c r="H1287" s="26" t="s">
        <v>56</v>
      </c>
      <c r="J1287" s="22">
        <v>20</v>
      </c>
      <c r="L1287" s="28" t="s">
        <v>57</v>
      </c>
      <c r="M1287" s="22" t="s">
        <v>58</v>
      </c>
      <c r="N1287" s="22">
        <v>0</v>
      </c>
      <c r="O1287" s="22" t="s">
        <v>59</v>
      </c>
      <c r="P1287" s="22" t="s">
        <v>78</v>
      </c>
      <c r="R1287" s="23" t="s">
        <v>3943</v>
      </c>
      <c r="T1287" s="23">
        <v>240</v>
      </c>
      <c r="V1287" s="25" t="s">
        <v>613</v>
      </c>
      <c r="W1287" s="65" t="s">
        <v>3944</v>
      </c>
      <c r="X1287" s="106" t="s">
        <v>3945</v>
      </c>
      <c r="Y1287" s="25" t="s">
        <v>3946</v>
      </c>
      <c r="Z1287" s="83" t="s">
        <v>62</v>
      </c>
      <c r="AA1287" s="6">
        <v>12</v>
      </c>
      <c r="AB1287" s="6">
        <v>0</v>
      </c>
      <c r="AC1287" s="5">
        <v>20</v>
      </c>
      <c r="AD1287" s="5" t="s">
        <v>79</v>
      </c>
      <c r="AE1287" s="5" t="s">
        <v>334</v>
      </c>
      <c r="AF1287" s="5">
        <v>2</v>
      </c>
      <c r="AG1287" s="5" t="s">
        <v>79</v>
      </c>
      <c r="AH1287" s="5" t="s">
        <v>116</v>
      </c>
      <c r="AI1287" s="5">
        <v>18</v>
      </c>
      <c r="AJ1287" s="5">
        <v>25</v>
      </c>
      <c r="AK1287" s="6">
        <v>69.2</v>
      </c>
      <c r="AL1287" s="6" t="s">
        <v>80</v>
      </c>
      <c r="AM1287" s="6" t="s">
        <v>334</v>
      </c>
      <c r="AN1287" s="6">
        <v>3.7</v>
      </c>
      <c r="AO1287" s="6" t="s">
        <v>80</v>
      </c>
      <c r="AP1287" s="6" t="s">
        <v>116</v>
      </c>
      <c r="AQ1287" s="6">
        <v>65</v>
      </c>
      <c r="AR1287" s="6">
        <v>77</v>
      </c>
      <c r="AS1287" s="5">
        <v>174</v>
      </c>
      <c r="AT1287" s="5" t="s">
        <v>118</v>
      </c>
      <c r="AU1287" s="5" t="s">
        <v>334</v>
      </c>
      <c r="AV1287" s="5">
        <v>4</v>
      </c>
      <c r="AW1287" s="5" t="s">
        <v>118</v>
      </c>
      <c r="AX1287" s="5" t="s">
        <v>116</v>
      </c>
      <c r="AY1287" s="5">
        <v>168</v>
      </c>
      <c r="AZ1287" s="5">
        <v>180</v>
      </c>
      <c r="BQ1287" s="6" t="s">
        <v>3947</v>
      </c>
      <c r="BR1287" s="5" t="s">
        <v>3948</v>
      </c>
    </row>
    <row r="1288" spans="1:70" x14ac:dyDescent="0.25">
      <c r="A1288" s="91">
        <v>1203</v>
      </c>
      <c r="B1288" s="229" t="s">
        <v>3950</v>
      </c>
      <c r="C1288" s="259" t="s">
        <v>3951</v>
      </c>
      <c r="D1288" s="229" t="s">
        <v>3952</v>
      </c>
      <c r="E1288" s="3" t="s">
        <v>3550</v>
      </c>
      <c r="F1288" s="26" t="s">
        <v>102</v>
      </c>
      <c r="G1288" s="26" t="s">
        <v>55</v>
      </c>
      <c r="H1288" s="26" t="s">
        <v>65</v>
      </c>
      <c r="J1288" s="22">
        <v>9.9</v>
      </c>
      <c r="L1288" s="28" t="s">
        <v>57</v>
      </c>
      <c r="M1288" s="22" t="s">
        <v>77</v>
      </c>
      <c r="N1288" s="22">
        <v>0</v>
      </c>
      <c r="O1288" s="22" t="s">
        <v>59</v>
      </c>
      <c r="P1288" s="22" t="s">
        <v>78</v>
      </c>
      <c r="Q1288" s="23" t="s">
        <v>3565</v>
      </c>
      <c r="S1288" s="24">
        <v>2</v>
      </c>
      <c r="Z1288" s="83" t="s">
        <v>62</v>
      </c>
      <c r="AA1288" s="6">
        <v>8</v>
      </c>
      <c r="AB1288" s="6">
        <v>0</v>
      </c>
      <c r="AC1288" s="5">
        <v>27</v>
      </c>
      <c r="AD1288" s="5" t="s">
        <v>79</v>
      </c>
      <c r="AE1288" s="5" t="s">
        <v>334</v>
      </c>
      <c r="AI1288" s="5">
        <v>21</v>
      </c>
      <c r="AJ1288" s="5">
        <v>39</v>
      </c>
      <c r="AK1288" s="6">
        <v>73.8</v>
      </c>
      <c r="AL1288" s="6" t="s">
        <v>80</v>
      </c>
      <c r="AM1288" s="6" t="s">
        <v>334</v>
      </c>
      <c r="AQ1288" s="6">
        <v>64</v>
      </c>
      <c r="AR1288" s="6">
        <v>83.4</v>
      </c>
      <c r="AS1288" s="5">
        <v>178</v>
      </c>
      <c r="AT1288" s="5" t="s">
        <v>118</v>
      </c>
      <c r="AU1288" s="5" t="s">
        <v>334</v>
      </c>
      <c r="AY1288" s="5">
        <v>172</v>
      </c>
      <c r="AZ1288" s="5">
        <v>188</v>
      </c>
      <c r="BQ1288" s="6" t="s">
        <v>3381</v>
      </c>
      <c r="BR1288" s="5" t="s">
        <v>3953</v>
      </c>
    </row>
    <row r="1289" spans="1:70" x14ac:dyDescent="0.25">
      <c r="A1289" s="91">
        <v>1204</v>
      </c>
      <c r="B1289" s="229" t="s">
        <v>3950</v>
      </c>
      <c r="C1289" s="259" t="s">
        <v>3951</v>
      </c>
      <c r="D1289" s="229" t="s">
        <v>3954</v>
      </c>
      <c r="E1289" s="3" t="s">
        <v>3550</v>
      </c>
      <c r="F1289" s="26" t="s">
        <v>102</v>
      </c>
      <c r="G1289" s="26" t="s">
        <v>55</v>
      </c>
      <c r="H1289" s="26" t="s">
        <v>65</v>
      </c>
      <c r="J1289" s="22">
        <v>19.2</v>
      </c>
      <c r="L1289" s="28" t="s">
        <v>57</v>
      </c>
      <c r="M1289" s="22" t="s">
        <v>58</v>
      </c>
      <c r="N1289" s="22">
        <v>0</v>
      </c>
      <c r="O1289" s="22" t="s">
        <v>59</v>
      </c>
      <c r="P1289" s="22" t="s">
        <v>78</v>
      </c>
      <c r="Q1289" s="23" t="s">
        <v>3955</v>
      </c>
      <c r="R1289" s="23" t="s">
        <v>3956</v>
      </c>
      <c r="Z1289" s="83" t="s">
        <v>62</v>
      </c>
      <c r="AA1289" s="6">
        <v>8</v>
      </c>
      <c r="AB1289" s="6">
        <v>0</v>
      </c>
      <c r="AC1289" s="5">
        <v>27</v>
      </c>
      <c r="AD1289" s="5" t="s">
        <v>79</v>
      </c>
      <c r="AE1289" s="5" t="s">
        <v>334</v>
      </c>
      <c r="AI1289" s="5">
        <v>21</v>
      </c>
      <c r="AJ1289" s="5">
        <v>39</v>
      </c>
      <c r="AK1289" s="6">
        <v>73.8</v>
      </c>
      <c r="AL1289" s="6" t="s">
        <v>80</v>
      </c>
      <c r="AM1289" s="6" t="s">
        <v>334</v>
      </c>
      <c r="AQ1289" s="6">
        <v>64</v>
      </c>
      <c r="AR1289" s="6">
        <v>83.4</v>
      </c>
      <c r="AS1289" s="5">
        <v>178</v>
      </c>
      <c r="AT1289" s="5" t="s">
        <v>118</v>
      </c>
      <c r="AU1289" s="5" t="s">
        <v>334</v>
      </c>
      <c r="AY1289" s="5">
        <v>172</v>
      </c>
      <c r="AZ1289" s="5">
        <v>188</v>
      </c>
      <c r="BQ1289" s="6" t="s">
        <v>3381</v>
      </c>
      <c r="BR1289" s="5" t="s">
        <v>3953</v>
      </c>
    </row>
    <row r="1290" spans="1:70" x14ac:dyDescent="0.25">
      <c r="A1290" s="91">
        <v>1205</v>
      </c>
      <c r="B1290" s="229" t="s">
        <v>3950</v>
      </c>
      <c r="C1290" s="259" t="s">
        <v>3951</v>
      </c>
      <c r="D1290" s="229" t="s">
        <v>3957</v>
      </c>
      <c r="E1290" s="3" t="s">
        <v>3550</v>
      </c>
      <c r="F1290" s="26" t="s">
        <v>70</v>
      </c>
      <c r="G1290" s="26" t="s">
        <v>55</v>
      </c>
      <c r="H1290" s="26" t="s">
        <v>584</v>
      </c>
      <c r="J1290" s="22">
        <v>9.9</v>
      </c>
      <c r="L1290" s="28" t="s">
        <v>57</v>
      </c>
      <c r="M1290" s="22" t="s">
        <v>77</v>
      </c>
      <c r="N1290" s="22">
        <v>0</v>
      </c>
      <c r="O1290" s="22" t="s">
        <v>59</v>
      </c>
      <c r="P1290" s="22" t="s">
        <v>78</v>
      </c>
      <c r="Q1290" s="23" t="s">
        <v>3565</v>
      </c>
      <c r="S1290" s="24">
        <v>2</v>
      </c>
      <c r="Z1290" s="83" t="s">
        <v>62</v>
      </c>
      <c r="AA1290" s="6">
        <v>8</v>
      </c>
      <c r="AB1290" s="6">
        <v>0</v>
      </c>
      <c r="AC1290" s="5">
        <v>27</v>
      </c>
      <c r="AD1290" s="5" t="s">
        <v>79</v>
      </c>
      <c r="AE1290" s="5" t="s">
        <v>334</v>
      </c>
      <c r="AI1290" s="5">
        <v>21</v>
      </c>
      <c r="AJ1290" s="5">
        <v>39</v>
      </c>
      <c r="AK1290" s="6">
        <v>73.8</v>
      </c>
      <c r="AL1290" s="6" t="s">
        <v>80</v>
      </c>
      <c r="AM1290" s="6" t="s">
        <v>334</v>
      </c>
      <c r="AQ1290" s="6">
        <v>64</v>
      </c>
      <c r="AR1290" s="6">
        <v>83.4</v>
      </c>
      <c r="AS1290" s="5">
        <v>178</v>
      </c>
      <c r="AT1290" s="5" t="s">
        <v>118</v>
      </c>
      <c r="AU1290" s="5" t="s">
        <v>334</v>
      </c>
      <c r="AY1290" s="5">
        <v>172</v>
      </c>
      <c r="AZ1290" s="5">
        <v>188</v>
      </c>
      <c r="BQ1290" s="6" t="s">
        <v>3381</v>
      </c>
      <c r="BR1290" s="5" t="s">
        <v>3953</v>
      </c>
    </row>
    <row r="1291" spans="1:70" x14ac:dyDescent="0.25">
      <c r="A1291" s="91">
        <v>1206</v>
      </c>
      <c r="B1291" s="229" t="s">
        <v>3950</v>
      </c>
      <c r="C1291" s="259" t="s">
        <v>3951</v>
      </c>
      <c r="D1291" s="229" t="s">
        <v>3958</v>
      </c>
      <c r="E1291" s="3" t="s">
        <v>3550</v>
      </c>
      <c r="F1291" s="26" t="s">
        <v>70</v>
      </c>
      <c r="G1291" s="26" t="s">
        <v>55</v>
      </c>
      <c r="H1291" s="26" t="s">
        <v>584</v>
      </c>
      <c r="J1291" s="22">
        <v>19.2</v>
      </c>
      <c r="L1291" s="28" t="s">
        <v>57</v>
      </c>
      <c r="M1291" s="22" t="s">
        <v>58</v>
      </c>
      <c r="N1291" s="22">
        <v>0</v>
      </c>
      <c r="O1291" s="22" t="s">
        <v>59</v>
      </c>
      <c r="P1291" s="22" t="s">
        <v>78</v>
      </c>
      <c r="Q1291" s="23" t="s">
        <v>3955</v>
      </c>
      <c r="Z1291" s="83" t="s">
        <v>62</v>
      </c>
      <c r="AA1291" s="6">
        <v>8</v>
      </c>
      <c r="AB1291" s="6">
        <v>0</v>
      </c>
      <c r="AC1291" s="5">
        <v>27</v>
      </c>
      <c r="AD1291" s="5" t="s">
        <v>79</v>
      </c>
      <c r="AE1291" s="5" t="s">
        <v>334</v>
      </c>
      <c r="AI1291" s="5">
        <v>21</v>
      </c>
      <c r="AJ1291" s="5">
        <v>39</v>
      </c>
      <c r="AK1291" s="6">
        <v>73.8</v>
      </c>
      <c r="AL1291" s="6" t="s">
        <v>80</v>
      </c>
      <c r="AM1291" s="6" t="s">
        <v>334</v>
      </c>
      <c r="AQ1291" s="6">
        <v>64</v>
      </c>
      <c r="AR1291" s="6">
        <v>83.4</v>
      </c>
      <c r="AS1291" s="5">
        <v>178</v>
      </c>
      <c r="AT1291" s="5" t="s">
        <v>118</v>
      </c>
      <c r="AU1291" s="5" t="s">
        <v>334</v>
      </c>
      <c r="AY1291" s="5">
        <v>172</v>
      </c>
      <c r="AZ1291" s="5">
        <v>188</v>
      </c>
      <c r="BQ1291" s="6" t="s">
        <v>3381</v>
      </c>
      <c r="BR1291" s="5" t="s">
        <v>3953</v>
      </c>
    </row>
    <row r="1292" spans="1:70" x14ac:dyDescent="0.25">
      <c r="A1292" s="91">
        <v>440</v>
      </c>
      <c r="B1292" s="229" t="s">
        <v>4169</v>
      </c>
      <c r="C1292" s="259" t="s">
        <v>4170</v>
      </c>
      <c r="D1292" s="229" t="s">
        <v>4171</v>
      </c>
      <c r="E1292" s="3" t="s">
        <v>3550</v>
      </c>
      <c r="F1292" s="26" t="s">
        <v>102</v>
      </c>
      <c r="G1292" s="26" t="s">
        <v>55</v>
      </c>
      <c r="H1292" s="26" t="s">
        <v>167</v>
      </c>
      <c r="J1292" s="22">
        <v>40</v>
      </c>
      <c r="L1292" s="28" t="s">
        <v>57</v>
      </c>
      <c r="M1292" s="22" t="s">
        <v>58</v>
      </c>
      <c r="N1292" s="22">
        <v>0</v>
      </c>
      <c r="O1292" s="22" t="s">
        <v>59</v>
      </c>
      <c r="P1292" s="22" t="s">
        <v>78</v>
      </c>
      <c r="Z1292" s="83" t="s">
        <v>62</v>
      </c>
      <c r="AA1292" s="6">
        <v>18</v>
      </c>
      <c r="BQ1292" s="6" t="s">
        <v>3252</v>
      </c>
    </row>
    <row r="1293" spans="1:70" x14ac:dyDescent="0.25">
      <c r="A1293" s="91">
        <v>722</v>
      </c>
      <c r="B1293" s="229" t="s">
        <v>4172</v>
      </c>
      <c r="C1293" s="259" t="s">
        <v>4173</v>
      </c>
      <c r="D1293" s="229" t="s">
        <v>3777</v>
      </c>
      <c r="E1293" s="3" t="s">
        <v>3550</v>
      </c>
      <c r="F1293" s="26" t="s">
        <v>102</v>
      </c>
      <c r="G1293" s="26" t="s">
        <v>55</v>
      </c>
      <c r="H1293" s="26" t="s">
        <v>65</v>
      </c>
      <c r="J1293" s="22">
        <v>40</v>
      </c>
      <c r="L1293" s="28" t="s">
        <v>57</v>
      </c>
      <c r="M1293" s="22" t="s">
        <v>58</v>
      </c>
      <c r="N1293" s="22">
        <v>0</v>
      </c>
      <c r="O1293" s="22" t="s">
        <v>59</v>
      </c>
      <c r="P1293" s="22" t="s">
        <v>78</v>
      </c>
      <c r="V1293" s="25" t="s">
        <v>642</v>
      </c>
      <c r="Y1293" s="165" t="s">
        <v>4174</v>
      </c>
      <c r="Z1293" s="83" t="s">
        <v>62</v>
      </c>
      <c r="AA1293" s="6">
        <v>9</v>
      </c>
      <c r="AC1293" s="5">
        <v>39.200000000000003</v>
      </c>
      <c r="AD1293" s="163" t="s">
        <v>79</v>
      </c>
      <c r="AE1293" s="163" t="s">
        <v>334</v>
      </c>
      <c r="AF1293" s="163">
        <v>8.8000000000000007</v>
      </c>
      <c r="AG1293" s="163" t="s">
        <v>79</v>
      </c>
      <c r="AH1293" s="163" t="s">
        <v>116</v>
      </c>
      <c r="BA1293" s="6">
        <v>24.7</v>
      </c>
      <c r="BB1293" s="164" t="s">
        <v>366</v>
      </c>
      <c r="BC1293" s="164" t="s">
        <v>3696</v>
      </c>
      <c r="BD1293" s="164">
        <v>2.6</v>
      </c>
      <c r="BE1293" s="164" t="s">
        <v>366</v>
      </c>
      <c r="BF1293" s="164" t="s">
        <v>450</v>
      </c>
      <c r="BQ1293" s="6" t="s">
        <v>4175</v>
      </c>
      <c r="BR1293" s="5" t="s">
        <v>1400</v>
      </c>
    </row>
    <row r="1294" spans="1:70" x14ac:dyDescent="0.25">
      <c r="A1294" s="91">
        <v>1348</v>
      </c>
      <c r="B1294" s="229" t="s">
        <v>3789</v>
      </c>
      <c r="C1294" s="259" t="s">
        <v>3790</v>
      </c>
      <c r="D1294" s="229" t="s">
        <v>3791</v>
      </c>
      <c r="E1294" s="123" t="s">
        <v>101</v>
      </c>
      <c r="F1294" s="179" t="s">
        <v>102</v>
      </c>
      <c r="G1294" s="179" t="s">
        <v>55</v>
      </c>
      <c r="H1294" s="179" t="s">
        <v>539</v>
      </c>
      <c r="I1294" s="179"/>
      <c r="J1294" s="176">
        <v>2</v>
      </c>
      <c r="K1294" s="180"/>
      <c r="L1294" s="180" t="s">
        <v>57</v>
      </c>
      <c r="M1294" s="176" t="s">
        <v>58</v>
      </c>
      <c r="N1294" s="176">
        <v>0</v>
      </c>
      <c r="O1294" s="176" t="s">
        <v>59</v>
      </c>
      <c r="P1294" s="176" t="s">
        <v>78</v>
      </c>
      <c r="Q1294" s="177"/>
      <c r="R1294" s="177"/>
      <c r="S1294" s="178"/>
      <c r="T1294" s="177"/>
      <c r="U1294" s="177"/>
      <c r="V1294" s="165" t="s">
        <v>61</v>
      </c>
      <c r="W1294" s="166"/>
      <c r="Y1294" s="165"/>
      <c r="Z1294" s="167" t="s">
        <v>62</v>
      </c>
      <c r="AA1294" s="164">
        <v>20</v>
      </c>
      <c r="AB1294" s="164">
        <v>10</v>
      </c>
      <c r="AC1294" s="163">
        <v>36</v>
      </c>
      <c r="AD1294" s="163" t="s">
        <v>79</v>
      </c>
      <c r="AE1294" s="163" t="s">
        <v>334</v>
      </c>
      <c r="AF1294" s="163"/>
      <c r="AG1294" s="163"/>
      <c r="AH1294" s="163"/>
      <c r="AI1294" s="163">
        <v>20</v>
      </c>
      <c r="AJ1294" s="163">
        <v>45</v>
      </c>
      <c r="AK1294" s="164"/>
      <c r="AL1294" s="164"/>
      <c r="AM1294" s="164"/>
      <c r="AN1294" s="164"/>
      <c r="AO1294" s="164"/>
      <c r="AP1294" s="164"/>
      <c r="AQ1294" s="164"/>
      <c r="AR1294" s="164"/>
      <c r="AS1294" s="163"/>
      <c r="AT1294" s="163"/>
      <c r="AU1294" s="163"/>
      <c r="AV1294" s="163"/>
      <c r="AW1294" s="163"/>
      <c r="AX1294" s="163"/>
      <c r="AY1294" s="163"/>
      <c r="AZ1294" s="163"/>
      <c r="BA1294" s="164">
        <v>26.8</v>
      </c>
      <c r="BB1294" s="164" t="s">
        <v>366</v>
      </c>
      <c r="BC1294" s="164" t="s">
        <v>334</v>
      </c>
      <c r="BD1294" s="164"/>
      <c r="BE1294" s="164"/>
      <c r="BF1294" s="164"/>
      <c r="BG1294" s="164">
        <v>21.8</v>
      </c>
      <c r="BH1294" s="164">
        <v>29.6</v>
      </c>
      <c r="BI1294" s="163"/>
      <c r="BJ1294" s="163"/>
      <c r="BK1294" s="163"/>
      <c r="BL1294" s="163"/>
      <c r="BM1294" s="163"/>
      <c r="BN1294" s="163"/>
      <c r="BO1294" s="163"/>
      <c r="BP1294" s="163"/>
      <c r="BQ1294" s="164" t="s">
        <v>3792</v>
      </c>
      <c r="BR1294" s="163" t="s">
        <v>3793</v>
      </c>
    </row>
    <row r="1295" spans="1:70" x14ac:dyDescent="0.25">
      <c r="A1295" s="91">
        <v>1349</v>
      </c>
      <c r="B1295" s="229" t="s">
        <v>3789</v>
      </c>
      <c r="C1295" s="259" t="s">
        <v>3790</v>
      </c>
      <c r="D1295" s="229" t="s">
        <v>3794</v>
      </c>
      <c r="E1295" s="123" t="s">
        <v>101</v>
      </c>
      <c r="F1295" s="179" t="s">
        <v>102</v>
      </c>
      <c r="G1295" s="179" t="s">
        <v>55</v>
      </c>
      <c r="H1295" s="179" t="s">
        <v>539</v>
      </c>
      <c r="I1295" s="179"/>
      <c r="J1295" s="176">
        <v>2</v>
      </c>
      <c r="K1295" s="180"/>
      <c r="L1295" s="180" t="s">
        <v>57</v>
      </c>
      <c r="M1295" s="176" t="s">
        <v>58</v>
      </c>
      <c r="N1295" s="176">
        <v>0</v>
      </c>
      <c r="O1295" s="176" t="s">
        <v>59</v>
      </c>
      <c r="P1295" s="176" t="s">
        <v>78</v>
      </c>
      <c r="Q1295" s="177"/>
      <c r="R1295" s="177"/>
      <c r="S1295" s="178"/>
      <c r="T1295" s="177"/>
      <c r="U1295" s="177"/>
      <c r="V1295" s="165" t="s">
        <v>61</v>
      </c>
      <c r="W1295" s="166"/>
      <c r="Y1295" s="165"/>
      <c r="Z1295" s="167" t="s">
        <v>62</v>
      </c>
      <c r="AA1295" s="164">
        <v>20</v>
      </c>
      <c r="AB1295" s="164">
        <v>10</v>
      </c>
      <c r="AC1295" s="163">
        <v>36</v>
      </c>
      <c r="AD1295" s="163" t="s">
        <v>79</v>
      </c>
      <c r="AE1295" s="163" t="s">
        <v>334</v>
      </c>
      <c r="AF1295" s="163"/>
      <c r="AG1295" s="163"/>
      <c r="AH1295" s="163"/>
      <c r="AI1295" s="163">
        <v>20</v>
      </c>
      <c r="AJ1295" s="163">
        <v>45</v>
      </c>
      <c r="AK1295" s="164"/>
      <c r="AL1295" s="164"/>
      <c r="AM1295" s="164"/>
      <c r="AN1295" s="164"/>
      <c r="AO1295" s="164"/>
      <c r="AP1295" s="164"/>
      <c r="AQ1295" s="164"/>
      <c r="AR1295" s="164"/>
      <c r="AS1295" s="163"/>
      <c r="AT1295" s="163"/>
      <c r="AU1295" s="163"/>
      <c r="AV1295" s="163"/>
      <c r="AW1295" s="163"/>
      <c r="AX1295" s="163"/>
      <c r="AY1295" s="163"/>
      <c r="AZ1295" s="163"/>
      <c r="BA1295" s="164">
        <v>26.8</v>
      </c>
      <c r="BB1295" s="164" t="s">
        <v>366</v>
      </c>
      <c r="BC1295" s="164" t="s">
        <v>334</v>
      </c>
      <c r="BD1295" s="164"/>
      <c r="BE1295" s="164"/>
      <c r="BF1295" s="164"/>
      <c r="BG1295" s="164">
        <v>21.8</v>
      </c>
      <c r="BH1295" s="164">
        <v>29.6</v>
      </c>
      <c r="BI1295" s="163"/>
      <c r="BJ1295" s="163"/>
      <c r="BK1295" s="163"/>
      <c r="BL1295" s="163"/>
      <c r="BM1295" s="163"/>
      <c r="BN1295" s="163"/>
      <c r="BO1295" s="163"/>
      <c r="BP1295" s="163"/>
      <c r="BQ1295" s="164" t="s">
        <v>3792</v>
      </c>
      <c r="BR1295" s="163" t="s">
        <v>3793</v>
      </c>
    </row>
    <row r="1296" spans="1:70" x14ac:dyDescent="0.25">
      <c r="A1296" s="91">
        <v>1350</v>
      </c>
      <c r="B1296" s="229" t="s">
        <v>3789</v>
      </c>
      <c r="C1296" s="259" t="s">
        <v>3790</v>
      </c>
      <c r="D1296" s="229" t="s">
        <v>3795</v>
      </c>
      <c r="E1296" s="123" t="s">
        <v>101</v>
      </c>
      <c r="F1296" s="179" t="s">
        <v>102</v>
      </c>
      <c r="G1296" s="179" t="s">
        <v>55</v>
      </c>
      <c r="H1296" s="179" t="s">
        <v>539</v>
      </c>
      <c r="I1296" s="179"/>
      <c r="J1296" s="176">
        <v>2</v>
      </c>
      <c r="K1296" s="180"/>
      <c r="L1296" s="180" t="s">
        <v>57</v>
      </c>
      <c r="M1296" s="176" t="s">
        <v>58</v>
      </c>
      <c r="N1296" s="176">
        <f>240-12</f>
        <v>228</v>
      </c>
      <c r="O1296" s="176" t="s">
        <v>59</v>
      </c>
      <c r="P1296" s="176" t="s">
        <v>4209</v>
      </c>
      <c r="Q1296" s="177"/>
      <c r="R1296" s="177"/>
      <c r="S1296" s="178"/>
      <c r="T1296" s="177"/>
      <c r="U1296" s="177"/>
      <c r="V1296" s="165" t="s">
        <v>61</v>
      </c>
      <c r="W1296" s="166"/>
      <c r="Y1296" s="165"/>
      <c r="Z1296" s="167" t="s">
        <v>62</v>
      </c>
      <c r="AA1296" s="164">
        <v>20</v>
      </c>
      <c r="AB1296" s="164">
        <v>10</v>
      </c>
      <c r="AC1296" s="163">
        <v>36</v>
      </c>
      <c r="AD1296" s="163" t="s">
        <v>79</v>
      </c>
      <c r="AE1296" s="163" t="s">
        <v>334</v>
      </c>
      <c r="AF1296" s="163"/>
      <c r="AG1296" s="163"/>
      <c r="AH1296" s="163"/>
      <c r="AI1296" s="163">
        <v>20</v>
      </c>
      <c r="AJ1296" s="163">
        <v>45</v>
      </c>
      <c r="AK1296" s="164"/>
      <c r="AL1296" s="164"/>
      <c r="AM1296" s="164"/>
      <c r="AN1296" s="164"/>
      <c r="AO1296" s="164"/>
      <c r="AP1296" s="164"/>
      <c r="AQ1296" s="164"/>
      <c r="AR1296" s="164"/>
      <c r="AS1296" s="163"/>
      <c r="AT1296" s="163"/>
      <c r="AU1296" s="163"/>
      <c r="AV1296" s="163"/>
      <c r="AW1296" s="163"/>
      <c r="AX1296" s="163"/>
      <c r="AY1296" s="163"/>
      <c r="AZ1296" s="163"/>
      <c r="BA1296" s="164">
        <v>26.8</v>
      </c>
      <c r="BB1296" s="164" t="s">
        <v>366</v>
      </c>
      <c r="BC1296" s="164" t="s">
        <v>334</v>
      </c>
      <c r="BD1296" s="164"/>
      <c r="BE1296" s="164"/>
      <c r="BF1296" s="164"/>
      <c r="BG1296" s="164">
        <v>21.8</v>
      </c>
      <c r="BH1296" s="164">
        <v>29.6</v>
      </c>
      <c r="BI1296" s="163"/>
      <c r="BJ1296" s="163"/>
      <c r="BK1296" s="163"/>
      <c r="BL1296" s="163"/>
      <c r="BM1296" s="163"/>
      <c r="BN1296" s="163"/>
      <c r="BO1296" s="163"/>
      <c r="BP1296" s="163"/>
      <c r="BQ1296" s="164" t="s">
        <v>3792</v>
      </c>
      <c r="BR1296" s="163" t="s">
        <v>3793</v>
      </c>
    </row>
    <row r="1297" spans="1:70" x14ac:dyDescent="0.25">
      <c r="A1297" s="91">
        <v>1351</v>
      </c>
      <c r="B1297" s="229" t="s">
        <v>3789</v>
      </c>
      <c r="C1297" s="259" t="s">
        <v>3790</v>
      </c>
      <c r="D1297" s="229" t="s">
        <v>3796</v>
      </c>
      <c r="E1297" s="123" t="s">
        <v>101</v>
      </c>
      <c r="F1297" s="179" t="s">
        <v>102</v>
      </c>
      <c r="G1297" s="179" t="s">
        <v>55</v>
      </c>
      <c r="H1297" s="179" t="s">
        <v>539</v>
      </c>
      <c r="I1297" s="179"/>
      <c r="J1297" s="176">
        <v>2</v>
      </c>
      <c r="K1297" s="180"/>
      <c r="L1297" s="180" t="s">
        <v>57</v>
      </c>
      <c r="M1297" s="176" t="s">
        <v>58</v>
      </c>
      <c r="N1297" s="176">
        <f>240-12</f>
        <v>228</v>
      </c>
      <c r="O1297" s="176" t="s">
        <v>59</v>
      </c>
      <c r="P1297" s="176" t="s">
        <v>4210</v>
      </c>
      <c r="Q1297" s="177"/>
      <c r="R1297" s="177"/>
      <c r="S1297" s="178"/>
      <c r="T1297" s="177"/>
      <c r="U1297" s="177"/>
      <c r="V1297" s="165" t="s">
        <v>61</v>
      </c>
      <c r="W1297" s="166"/>
      <c r="Y1297" s="165"/>
      <c r="Z1297" s="167" t="s">
        <v>62</v>
      </c>
      <c r="AA1297" s="164">
        <v>20</v>
      </c>
      <c r="AB1297" s="164">
        <v>10</v>
      </c>
      <c r="AC1297" s="163">
        <v>36</v>
      </c>
      <c r="AD1297" s="163" t="s">
        <v>79</v>
      </c>
      <c r="AE1297" s="163" t="s">
        <v>334</v>
      </c>
      <c r="AF1297" s="163"/>
      <c r="AG1297" s="163"/>
      <c r="AH1297" s="163"/>
      <c r="AI1297" s="163">
        <v>20</v>
      </c>
      <c r="AJ1297" s="163">
        <v>45</v>
      </c>
      <c r="AK1297" s="164"/>
      <c r="AL1297" s="164"/>
      <c r="AM1297" s="164"/>
      <c r="AN1297" s="164"/>
      <c r="AO1297" s="164"/>
      <c r="AP1297" s="164"/>
      <c r="AQ1297" s="164"/>
      <c r="AR1297" s="164"/>
      <c r="AS1297" s="163"/>
      <c r="AT1297" s="163"/>
      <c r="AU1297" s="163"/>
      <c r="AV1297" s="163"/>
      <c r="AW1297" s="163"/>
      <c r="AX1297" s="163"/>
      <c r="AY1297" s="163"/>
      <c r="AZ1297" s="163"/>
      <c r="BA1297" s="164">
        <v>26.8</v>
      </c>
      <c r="BB1297" s="164" t="s">
        <v>366</v>
      </c>
      <c r="BC1297" s="164" t="s">
        <v>334</v>
      </c>
      <c r="BD1297" s="164"/>
      <c r="BE1297" s="164"/>
      <c r="BF1297" s="164"/>
      <c r="BG1297" s="164">
        <v>21.8</v>
      </c>
      <c r="BH1297" s="164">
        <v>29.6</v>
      </c>
      <c r="BI1297" s="163"/>
      <c r="BJ1297" s="163"/>
      <c r="BK1297" s="163"/>
      <c r="BL1297" s="163"/>
      <c r="BM1297" s="163"/>
      <c r="BN1297" s="163"/>
      <c r="BO1297" s="163"/>
      <c r="BP1297" s="163"/>
      <c r="BQ1297" s="164" t="s">
        <v>3792</v>
      </c>
      <c r="BR1297" s="163" t="s">
        <v>3793</v>
      </c>
    </row>
    <row r="1298" spans="1:70" x14ac:dyDescent="0.25">
      <c r="A1298" s="91">
        <v>1352</v>
      </c>
      <c r="B1298" s="229" t="s">
        <v>3789</v>
      </c>
      <c r="C1298" s="259" t="s">
        <v>3790</v>
      </c>
      <c r="D1298" s="229" t="s">
        <v>3797</v>
      </c>
      <c r="E1298" s="123" t="s">
        <v>101</v>
      </c>
      <c r="F1298" s="179" t="s">
        <v>102</v>
      </c>
      <c r="G1298" s="179" t="s">
        <v>55</v>
      </c>
      <c r="H1298" s="179" t="s">
        <v>539</v>
      </c>
      <c r="I1298" s="179"/>
      <c r="J1298" s="176">
        <v>2</v>
      </c>
      <c r="K1298" s="180"/>
      <c r="L1298" s="180" t="s">
        <v>57</v>
      </c>
      <c r="M1298" s="176" t="s">
        <v>58</v>
      </c>
      <c r="N1298" s="176">
        <f>672-12</f>
        <v>660</v>
      </c>
      <c r="O1298" s="176" t="s">
        <v>59</v>
      </c>
      <c r="P1298" s="176" t="s">
        <v>4209</v>
      </c>
      <c r="Q1298" s="177"/>
      <c r="R1298" s="177"/>
      <c r="S1298" s="178"/>
      <c r="T1298" s="177"/>
      <c r="U1298" s="177"/>
      <c r="V1298" s="165" t="s">
        <v>61</v>
      </c>
      <c r="W1298" s="166"/>
      <c r="Y1298" s="165"/>
      <c r="Z1298" s="167" t="s">
        <v>62</v>
      </c>
      <c r="AA1298" s="164">
        <v>20</v>
      </c>
      <c r="AB1298" s="164">
        <v>10</v>
      </c>
      <c r="AC1298" s="163">
        <v>36</v>
      </c>
      <c r="AD1298" s="163" t="s">
        <v>79</v>
      </c>
      <c r="AE1298" s="163" t="s">
        <v>334</v>
      </c>
      <c r="AF1298" s="163"/>
      <c r="AG1298" s="163"/>
      <c r="AH1298" s="163"/>
      <c r="AI1298" s="163">
        <v>20</v>
      </c>
      <c r="AJ1298" s="163">
        <v>45</v>
      </c>
      <c r="AK1298" s="164"/>
      <c r="AL1298" s="164"/>
      <c r="AM1298" s="164"/>
      <c r="AN1298" s="164"/>
      <c r="AO1298" s="164"/>
      <c r="AP1298" s="164"/>
      <c r="AQ1298" s="164"/>
      <c r="AR1298" s="164"/>
      <c r="AS1298" s="163"/>
      <c r="AT1298" s="163"/>
      <c r="AU1298" s="163"/>
      <c r="AV1298" s="163"/>
      <c r="AW1298" s="163"/>
      <c r="AX1298" s="163"/>
      <c r="AY1298" s="163"/>
      <c r="AZ1298" s="163"/>
      <c r="BA1298" s="164">
        <v>26.8</v>
      </c>
      <c r="BB1298" s="164" t="s">
        <v>366</v>
      </c>
      <c r="BC1298" s="164" t="s">
        <v>334</v>
      </c>
      <c r="BD1298" s="164"/>
      <c r="BE1298" s="164"/>
      <c r="BF1298" s="164"/>
      <c r="BG1298" s="164">
        <v>21.8</v>
      </c>
      <c r="BH1298" s="164">
        <v>29.6</v>
      </c>
      <c r="BI1298" s="163"/>
      <c r="BJ1298" s="163"/>
      <c r="BK1298" s="163"/>
      <c r="BL1298" s="163"/>
      <c r="BM1298" s="163"/>
      <c r="BN1298" s="163"/>
      <c r="BO1298" s="163"/>
      <c r="BP1298" s="163"/>
      <c r="BQ1298" s="164" t="s">
        <v>3792</v>
      </c>
      <c r="BR1298" s="163" t="s">
        <v>3793</v>
      </c>
    </row>
    <row r="1299" spans="1:70" x14ac:dyDescent="0.25">
      <c r="A1299" s="91">
        <v>1353</v>
      </c>
      <c r="B1299" s="229" t="s">
        <v>3789</v>
      </c>
      <c r="C1299" s="259" t="s">
        <v>3790</v>
      </c>
      <c r="D1299" s="229" t="s">
        <v>3798</v>
      </c>
      <c r="E1299" s="123" t="s">
        <v>101</v>
      </c>
      <c r="F1299" s="179" t="s">
        <v>102</v>
      </c>
      <c r="G1299" s="179" t="s">
        <v>55</v>
      </c>
      <c r="H1299" s="179" t="s">
        <v>539</v>
      </c>
      <c r="I1299" s="179"/>
      <c r="J1299" s="176">
        <v>2</v>
      </c>
      <c r="K1299" s="180"/>
      <c r="L1299" s="180" t="s">
        <v>57</v>
      </c>
      <c r="M1299" s="176" t="s">
        <v>58</v>
      </c>
      <c r="N1299" s="176">
        <f>672-12</f>
        <v>660</v>
      </c>
      <c r="O1299" s="176" t="s">
        <v>59</v>
      </c>
      <c r="P1299" s="176" t="s">
        <v>4210</v>
      </c>
      <c r="Q1299" s="177"/>
      <c r="R1299" s="177"/>
      <c r="S1299" s="178"/>
      <c r="T1299" s="177"/>
      <c r="U1299" s="177"/>
      <c r="V1299" s="165" t="s">
        <v>61</v>
      </c>
      <c r="W1299" s="166"/>
      <c r="Y1299" s="165"/>
      <c r="Z1299" s="167" t="s">
        <v>62</v>
      </c>
      <c r="AA1299" s="164">
        <v>20</v>
      </c>
      <c r="AB1299" s="164">
        <v>10</v>
      </c>
      <c r="AC1299" s="163">
        <v>36</v>
      </c>
      <c r="AD1299" s="163" t="s">
        <v>79</v>
      </c>
      <c r="AE1299" s="163" t="s">
        <v>334</v>
      </c>
      <c r="AF1299" s="163"/>
      <c r="AG1299" s="163"/>
      <c r="AH1299" s="163"/>
      <c r="AI1299" s="163">
        <v>20</v>
      </c>
      <c r="AJ1299" s="163">
        <v>45</v>
      </c>
      <c r="AK1299" s="164"/>
      <c r="AL1299" s="164"/>
      <c r="AM1299" s="164"/>
      <c r="AN1299" s="164"/>
      <c r="AO1299" s="164"/>
      <c r="AP1299" s="164"/>
      <c r="AQ1299" s="164"/>
      <c r="AR1299" s="164"/>
      <c r="AS1299" s="163"/>
      <c r="AT1299" s="163"/>
      <c r="AU1299" s="163"/>
      <c r="AV1299" s="163"/>
      <c r="AW1299" s="163"/>
      <c r="AX1299" s="163"/>
      <c r="AY1299" s="163"/>
      <c r="AZ1299" s="163"/>
      <c r="BA1299" s="164">
        <v>26.8</v>
      </c>
      <c r="BB1299" s="164" t="s">
        <v>366</v>
      </c>
      <c r="BC1299" s="164" t="s">
        <v>334</v>
      </c>
      <c r="BD1299" s="164"/>
      <c r="BE1299" s="164"/>
      <c r="BF1299" s="164"/>
      <c r="BG1299" s="164">
        <v>21.8</v>
      </c>
      <c r="BH1299" s="164">
        <v>29.6</v>
      </c>
      <c r="BI1299" s="163"/>
      <c r="BJ1299" s="163"/>
      <c r="BK1299" s="163"/>
      <c r="BL1299" s="163"/>
      <c r="BM1299" s="163"/>
      <c r="BN1299" s="163"/>
      <c r="BO1299" s="163"/>
      <c r="BP1299" s="163"/>
      <c r="BQ1299" s="164" t="s">
        <v>3792</v>
      </c>
      <c r="BR1299" s="163" t="s">
        <v>3793</v>
      </c>
    </row>
    <row r="1300" spans="1:70" x14ac:dyDescent="0.25">
      <c r="A1300" s="91">
        <v>1354</v>
      </c>
      <c r="B1300" s="229" t="s">
        <v>4222</v>
      </c>
      <c r="C1300" s="259" t="s">
        <v>4221</v>
      </c>
      <c r="D1300" s="229" t="s">
        <v>1956</v>
      </c>
      <c r="E1300" s="123" t="s">
        <v>101</v>
      </c>
      <c r="F1300" s="179" t="s">
        <v>102</v>
      </c>
      <c r="J1300" s="22">
        <v>4</v>
      </c>
      <c r="L1300" s="180" t="s">
        <v>57</v>
      </c>
      <c r="M1300" s="22" t="s">
        <v>58</v>
      </c>
      <c r="N1300" s="22">
        <v>0</v>
      </c>
      <c r="O1300" s="22" t="s">
        <v>59</v>
      </c>
      <c r="P1300" s="22" t="s">
        <v>78</v>
      </c>
      <c r="R1300" s="23" t="s">
        <v>4227</v>
      </c>
      <c r="Z1300" s="167" t="s">
        <v>62</v>
      </c>
      <c r="AA1300" s="6">
        <v>24</v>
      </c>
      <c r="AB1300" s="6">
        <v>12</v>
      </c>
      <c r="AC1300" s="5">
        <v>25</v>
      </c>
      <c r="AD1300" s="163" t="s">
        <v>79</v>
      </c>
      <c r="AE1300" s="5" t="s">
        <v>189</v>
      </c>
      <c r="AI1300" s="5">
        <v>20</v>
      </c>
      <c r="AJ1300" s="5">
        <v>37</v>
      </c>
      <c r="BA1300" s="6">
        <v>22.8</v>
      </c>
      <c r="BB1300" s="164" t="s">
        <v>366</v>
      </c>
      <c r="BC1300" s="6" t="s">
        <v>189</v>
      </c>
      <c r="BG1300" s="6">
        <v>16.7</v>
      </c>
      <c r="BH1300" s="6">
        <v>32.9</v>
      </c>
      <c r="BQ1300" s="6" t="s">
        <v>4226</v>
      </c>
    </row>
    <row r="1301" spans="1:70" x14ac:dyDescent="0.25">
      <c r="A1301" s="91">
        <v>1355</v>
      </c>
      <c r="B1301" s="229" t="s">
        <v>4222</v>
      </c>
      <c r="C1301" s="259" t="s">
        <v>4221</v>
      </c>
      <c r="D1301" s="229" t="s">
        <v>4223</v>
      </c>
      <c r="E1301" s="123" t="s">
        <v>101</v>
      </c>
      <c r="F1301" s="179" t="s">
        <v>102</v>
      </c>
      <c r="J1301" s="22">
        <v>4</v>
      </c>
      <c r="L1301" s="180" t="s">
        <v>57</v>
      </c>
      <c r="M1301" s="176" t="s">
        <v>58</v>
      </c>
      <c r="N1301" s="22">
        <v>336</v>
      </c>
      <c r="O1301" s="22" t="s">
        <v>59</v>
      </c>
      <c r="P1301" s="22" t="s">
        <v>78</v>
      </c>
      <c r="R1301" s="177" t="s">
        <v>4227</v>
      </c>
      <c r="Z1301" s="167" t="s">
        <v>62</v>
      </c>
      <c r="AA1301" s="6">
        <v>8</v>
      </c>
      <c r="AB1301" s="6">
        <v>2</v>
      </c>
      <c r="AC1301" s="5">
        <v>24</v>
      </c>
      <c r="AD1301" s="163" t="s">
        <v>79</v>
      </c>
      <c r="AE1301" s="163" t="s">
        <v>189</v>
      </c>
      <c r="AI1301" s="5">
        <v>21</v>
      </c>
      <c r="AJ1301" s="5">
        <v>27</v>
      </c>
      <c r="BA1301" s="6">
        <v>22.1</v>
      </c>
      <c r="BB1301" s="164" t="s">
        <v>366</v>
      </c>
      <c r="BC1301" s="164" t="s">
        <v>189</v>
      </c>
      <c r="BG1301" s="6">
        <v>18.100000000000001</v>
      </c>
      <c r="BH1301" s="6">
        <v>32.9</v>
      </c>
      <c r="BQ1301" s="164" t="s">
        <v>4226</v>
      </c>
    </row>
    <row r="1302" spans="1:70" x14ac:dyDescent="0.25">
      <c r="A1302" s="91">
        <v>1356</v>
      </c>
      <c r="B1302" s="229" t="s">
        <v>4222</v>
      </c>
      <c r="C1302" s="259" t="s">
        <v>4221</v>
      </c>
      <c r="D1302" s="229" t="s">
        <v>4224</v>
      </c>
      <c r="E1302" s="123" t="s">
        <v>101</v>
      </c>
      <c r="F1302" s="179" t="s">
        <v>102</v>
      </c>
      <c r="J1302" s="22">
        <v>4</v>
      </c>
      <c r="L1302" s="180" t="s">
        <v>57</v>
      </c>
      <c r="M1302" s="176" t="s">
        <v>58</v>
      </c>
      <c r="N1302" s="176">
        <v>336</v>
      </c>
      <c r="O1302" s="22" t="s">
        <v>59</v>
      </c>
      <c r="P1302" s="22" t="s">
        <v>78</v>
      </c>
      <c r="R1302" s="177" t="s">
        <v>4227</v>
      </c>
      <c r="Z1302" s="167" t="s">
        <v>62</v>
      </c>
      <c r="AA1302" s="6">
        <v>8</v>
      </c>
      <c r="AB1302" s="6">
        <v>5</v>
      </c>
      <c r="AC1302" s="5">
        <v>28</v>
      </c>
      <c r="AD1302" s="163" t="s">
        <v>79</v>
      </c>
      <c r="AE1302" s="163" t="s">
        <v>189</v>
      </c>
      <c r="AI1302" s="5">
        <v>21</v>
      </c>
      <c r="AJ1302" s="5">
        <v>33</v>
      </c>
      <c r="BA1302" s="6">
        <v>20.7</v>
      </c>
      <c r="BB1302" s="164" t="s">
        <v>366</v>
      </c>
      <c r="BC1302" s="164" t="s">
        <v>189</v>
      </c>
      <c r="BG1302" s="6">
        <v>20.7</v>
      </c>
      <c r="BH1302" s="6">
        <v>26.4</v>
      </c>
      <c r="BQ1302" s="164" t="s">
        <v>4226</v>
      </c>
    </row>
    <row r="1303" spans="1:70" x14ac:dyDescent="0.25">
      <c r="A1303" s="91">
        <v>1357</v>
      </c>
      <c r="B1303" s="229" t="s">
        <v>4222</v>
      </c>
      <c r="C1303" s="259" t="s">
        <v>4221</v>
      </c>
      <c r="D1303" s="229" t="s">
        <v>4225</v>
      </c>
      <c r="E1303" s="123" t="s">
        <v>101</v>
      </c>
      <c r="F1303" s="179" t="s">
        <v>102</v>
      </c>
      <c r="J1303" s="22">
        <v>4</v>
      </c>
      <c r="L1303" s="180" t="s">
        <v>57</v>
      </c>
      <c r="M1303" s="176" t="s">
        <v>58</v>
      </c>
      <c r="N1303" s="176">
        <v>336</v>
      </c>
      <c r="O1303" s="22" t="s">
        <v>59</v>
      </c>
      <c r="P1303" s="22" t="s">
        <v>78</v>
      </c>
      <c r="R1303" s="177" t="s">
        <v>4227</v>
      </c>
      <c r="Z1303" s="167" t="s">
        <v>62</v>
      </c>
      <c r="AA1303" s="6">
        <v>8</v>
      </c>
      <c r="AB1303" s="6">
        <v>5</v>
      </c>
      <c r="AC1303" s="5">
        <v>24</v>
      </c>
      <c r="AD1303" s="163" t="s">
        <v>79</v>
      </c>
      <c r="AE1303" s="163" t="s">
        <v>189</v>
      </c>
      <c r="AI1303" s="5">
        <v>20</v>
      </c>
      <c r="AJ1303" s="5">
        <v>37</v>
      </c>
      <c r="BA1303" s="6">
        <v>24</v>
      </c>
      <c r="BB1303" s="164" t="s">
        <v>366</v>
      </c>
      <c r="BC1303" s="164" t="s">
        <v>189</v>
      </c>
      <c r="BG1303" s="6">
        <v>24</v>
      </c>
      <c r="BH1303" s="6">
        <v>27.1</v>
      </c>
      <c r="BQ1303" s="164" t="s">
        <v>4226</v>
      </c>
    </row>
    <row r="1304" spans="1:70" x14ac:dyDescent="0.25">
      <c r="A1304" s="91">
        <v>1358</v>
      </c>
      <c r="B1304" s="231" t="s">
        <v>721</v>
      </c>
      <c r="C1304" s="259" t="s">
        <v>4244</v>
      </c>
      <c r="D1304" s="231" t="s">
        <v>4239</v>
      </c>
      <c r="E1304" s="123" t="s">
        <v>4236</v>
      </c>
      <c r="F1304" s="179" t="s">
        <v>4237</v>
      </c>
      <c r="G1304" s="179" t="s">
        <v>55</v>
      </c>
      <c r="H1304" s="179" t="s">
        <v>1944</v>
      </c>
      <c r="I1304" s="179" t="s">
        <v>4245</v>
      </c>
      <c r="J1304" s="176">
        <v>600</v>
      </c>
      <c r="K1304" s="180"/>
      <c r="L1304" s="180" t="s">
        <v>57</v>
      </c>
      <c r="M1304" s="176" t="s">
        <v>58</v>
      </c>
      <c r="N1304" s="176" t="s">
        <v>4250</v>
      </c>
      <c r="O1304" s="176" t="s">
        <v>59</v>
      </c>
      <c r="P1304" s="176" t="s">
        <v>4252</v>
      </c>
      <c r="Q1304" s="177" t="s">
        <v>53</v>
      </c>
      <c r="R1304" s="177"/>
      <c r="S1304" s="178"/>
      <c r="T1304" s="177"/>
      <c r="U1304" s="177"/>
      <c r="V1304" s="165"/>
      <c r="W1304" s="166"/>
      <c r="X1304" s="166"/>
      <c r="Y1304" s="165"/>
      <c r="Z1304" s="167" t="s">
        <v>62</v>
      </c>
      <c r="AA1304" s="164">
        <v>8</v>
      </c>
      <c r="AB1304" s="164">
        <v>0</v>
      </c>
      <c r="AC1304" s="163">
        <v>29</v>
      </c>
      <c r="AD1304" s="163" t="s">
        <v>79</v>
      </c>
      <c r="AE1304" s="163" t="s">
        <v>334</v>
      </c>
      <c r="AF1304" s="163">
        <v>5</v>
      </c>
      <c r="AG1304" s="163" t="s">
        <v>79</v>
      </c>
      <c r="AH1304" s="163" t="s">
        <v>116</v>
      </c>
      <c r="AI1304" s="163"/>
      <c r="AJ1304" s="163"/>
      <c r="AK1304" s="164">
        <v>84</v>
      </c>
      <c r="AL1304" s="164" t="s">
        <v>80</v>
      </c>
      <c r="AM1304" s="164" t="s">
        <v>334</v>
      </c>
      <c r="AN1304" s="164">
        <v>9</v>
      </c>
      <c r="AO1304" s="164" t="s">
        <v>80</v>
      </c>
      <c r="AP1304" s="164" t="s">
        <v>116</v>
      </c>
      <c r="AQ1304" s="164"/>
      <c r="AR1304" s="164"/>
      <c r="AS1304" s="163"/>
      <c r="AT1304" s="163"/>
      <c r="AU1304" s="163"/>
      <c r="AV1304" s="163"/>
      <c r="AW1304" s="163"/>
      <c r="AX1304" s="163"/>
      <c r="AY1304" s="163"/>
      <c r="AZ1304" s="163"/>
      <c r="BA1304" s="164"/>
      <c r="BB1304" s="164"/>
      <c r="BC1304" s="164"/>
      <c r="BD1304" s="164"/>
      <c r="BE1304" s="164"/>
      <c r="BF1304" s="164"/>
      <c r="BG1304" s="164"/>
      <c r="BH1304" s="164"/>
      <c r="BI1304" s="163"/>
      <c r="BJ1304" s="163"/>
      <c r="BK1304" s="163"/>
      <c r="BL1304" s="163"/>
      <c r="BM1304" s="163"/>
      <c r="BN1304" s="163"/>
      <c r="BO1304" s="163"/>
      <c r="BP1304" s="163"/>
      <c r="BQ1304" s="164" t="s">
        <v>194</v>
      </c>
      <c r="BR1304" s="163" t="s">
        <v>723</v>
      </c>
    </row>
    <row r="1305" spans="1:70" x14ac:dyDescent="0.25">
      <c r="A1305" s="91">
        <v>1359</v>
      </c>
      <c r="B1305" s="231" t="s">
        <v>721</v>
      </c>
      <c r="C1305" s="259" t="s">
        <v>4244</v>
      </c>
      <c r="D1305" s="231" t="s">
        <v>4243</v>
      </c>
      <c r="E1305" s="123" t="s">
        <v>4238</v>
      </c>
      <c r="F1305" s="179" t="s">
        <v>4237</v>
      </c>
      <c r="G1305" s="179" t="s">
        <v>55</v>
      </c>
      <c r="H1305" s="179" t="s">
        <v>1944</v>
      </c>
      <c r="I1305" s="179" t="s">
        <v>4245</v>
      </c>
      <c r="J1305" s="22">
        <v>600</v>
      </c>
      <c r="L1305" s="180" t="s">
        <v>57</v>
      </c>
      <c r="M1305" s="176" t="s">
        <v>58</v>
      </c>
      <c r="N1305" s="176" t="s">
        <v>4250</v>
      </c>
      <c r="O1305" s="22" t="s">
        <v>59</v>
      </c>
      <c r="P1305" s="176" t="s">
        <v>4252</v>
      </c>
      <c r="Q1305" s="177" t="s">
        <v>53</v>
      </c>
      <c r="Z1305" s="167" t="s">
        <v>62</v>
      </c>
      <c r="AA1305" s="164">
        <v>8</v>
      </c>
      <c r="AB1305" s="164">
        <v>0</v>
      </c>
      <c r="AC1305" s="163">
        <v>29</v>
      </c>
      <c r="AD1305" s="163" t="s">
        <v>79</v>
      </c>
      <c r="AE1305" s="163" t="s">
        <v>334</v>
      </c>
      <c r="AF1305" s="163">
        <v>6</v>
      </c>
      <c r="AG1305" s="163" t="s">
        <v>79</v>
      </c>
      <c r="AH1305" s="163" t="s">
        <v>116</v>
      </c>
      <c r="AI1305" s="163"/>
      <c r="AJ1305" s="163"/>
      <c r="AK1305" s="164">
        <v>85</v>
      </c>
      <c r="AL1305" s="164" t="s">
        <v>80</v>
      </c>
      <c r="AM1305" s="164" t="s">
        <v>334</v>
      </c>
      <c r="AN1305" s="164">
        <v>10</v>
      </c>
      <c r="AO1305" s="164" t="s">
        <v>80</v>
      </c>
      <c r="AP1305" s="164" t="s">
        <v>116</v>
      </c>
      <c r="AQ1305" s="164"/>
      <c r="AR1305" s="164"/>
      <c r="AS1305" s="163"/>
      <c r="AT1305" s="163"/>
      <c r="AU1305" s="163"/>
      <c r="AV1305" s="163"/>
      <c r="AW1305" s="163"/>
      <c r="AX1305" s="163"/>
      <c r="AY1305" s="163"/>
      <c r="AZ1305" s="163"/>
      <c r="BA1305" s="164"/>
      <c r="BB1305" s="164"/>
      <c r="BC1305" s="164"/>
      <c r="BD1305" s="164"/>
      <c r="BE1305" s="164"/>
      <c r="BF1305" s="164"/>
      <c r="BG1305" s="164"/>
      <c r="BH1305" s="164"/>
      <c r="BI1305" s="163"/>
      <c r="BJ1305" s="163"/>
      <c r="BK1305" s="163"/>
      <c r="BL1305" s="163"/>
      <c r="BM1305" s="163"/>
      <c r="BN1305" s="163"/>
      <c r="BO1305" s="163"/>
      <c r="BP1305" s="163"/>
      <c r="BQ1305" s="164" t="s">
        <v>194</v>
      </c>
      <c r="BR1305" s="163" t="s">
        <v>723</v>
      </c>
    </row>
    <row r="1306" spans="1:70" x14ac:dyDescent="0.25">
      <c r="A1306" s="91">
        <v>1360</v>
      </c>
      <c r="B1306" s="229" t="s">
        <v>4240</v>
      </c>
      <c r="C1306" s="259" t="s">
        <v>4242</v>
      </c>
      <c r="D1306" s="231" t="s">
        <v>4239</v>
      </c>
      <c r="E1306" s="3" t="s">
        <v>4236</v>
      </c>
      <c r="F1306" s="179" t="s">
        <v>4237</v>
      </c>
      <c r="G1306" s="179" t="s">
        <v>55</v>
      </c>
      <c r="H1306" s="179" t="s">
        <v>1944</v>
      </c>
      <c r="I1306" s="179" t="s">
        <v>4241</v>
      </c>
      <c r="J1306" s="22">
        <v>600</v>
      </c>
      <c r="L1306" s="180" t="s">
        <v>57</v>
      </c>
      <c r="M1306" s="176" t="s">
        <v>58</v>
      </c>
      <c r="N1306" s="176" t="s">
        <v>4251</v>
      </c>
      <c r="O1306" s="22" t="s">
        <v>59</v>
      </c>
      <c r="P1306" s="176" t="s">
        <v>4253</v>
      </c>
      <c r="Q1306" s="177" t="s">
        <v>53</v>
      </c>
      <c r="Z1306" s="167" t="s">
        <v>62</v>
      </c>
      <c r="AA1306" s="6">
        <v>8</v>
      </c>
      <c r="AB1306" s="6">
        <v>0</v>
      </c>
      <c r="AD1306" s="5" t="s">
        <v>79</v>
      </c>
      <c r="AI1306" s="5">
        <v>22</v>
      </c>
      <c r="AJ1306" s="5">
        <v>26</v>
      </c>
      <c r="AO1306" s="6" t="s">
        <v>80</v>
      </c>
      <c r="AQ1306" s="6">
        <v>67</v>
      </c>
      <c r="AR1306" s="6">
        <v>84</v>
      </c>
      <c r="BR1306" s="163"/>
    </row>
    <row r="1307" spans="1:70" x14ac:dyDescent="0.25">
      <c r="A1307" s="91">
        <v>1361</v>
      </c>
      <c r="B1307" s="229" t="s">
        <v>4254</v>
      </c>
      <c r="C1307" s="259" t="s">
        <v>4255</v>
      </c>
      <c r="D1307" s="229" t="s">
        <v>4265</v>
      </c>
      <c r="E1307" s="123" t="s">
        <v>101</v>
      </c>
      <c r="F1307" s="179" t="s">
        <v>102</v>
      </c>
      <c r="G1307" s="179" t="s">
        <v>55</v>
      </c>
      <c r="H1307" s="26" t="s">
        <v>4256</v>
      </c>
      <c r="I1307" s="179" t="s">
        <v>4257</v>
      </c>
      <c r="J1307" s="22">
        <v>1</v>
      </c>
      <c r="L1307" s="28" t="s">
        <v>57</v>
      </c>
      <c r="M1307" s="176" t="s">
        <v>58</v>
      </c>
      <c r="N1307" s="22">
        <v>0</v>
      </c>
      <c r="O1307" s="22" t="s">
        <v>59</v>
      </c>
      <c r="P1307" s="22" t="s">
        <v>78</v>
      </c>
      <c r="Z1307" s="167" t="s">
        <v>62</v>
      </c>
      <c r="AA1307" s="6">
        <v>11</v>
      </c>
      <c r="AB1307" s="6">
        <v>11</v>
      </c>
      <c r="AC1307" s="5">
        <v>57</v>
      </c>
      <c r="AD1307" s="163" t="s">
        <v>79</v>
      </c>
      <c r="AE1307" s="5" t="s">
        <v>537</v>
      </c>
      <c r="AI1307" s="5">
        <v>51</v>
      </c>
      <c r="AJ1307" s="5">
        <v>64</v>
      </c>
      <c r="AK1307" s="6">
        <v>71.5</v>
      </c>
      <c r="AL1307" s="6" t="s">
        <v>80</v>
      </c>
      <c r="AM1307" s="6" t="s">
        <v>537</v>
      </c>
      <c r="AQ1307" s="6">
        <v>55</v>
      </c>
      <c r="AR1307" s="6">
        <v>87.6</v>
      </c>
      <c r="BQ1307" s="6" t="s">
        <v>2082</v>
      </c>
    </row>
    <row r="1308" spans="1:70" x14ac:dyDescent="0.25">
      <c r="A1308" s="91">
        <v>1362</v>
      </c>
      <c r="B1308" s="229" t="s">
        <v>4254</v>
      </c>
      <c r="C1308" s="259" t="s">
        <v>4255</v>
      </c>
      <c r="D1308" s="231" t="s">
        <v>204</v>
      </c>
      <c r="E1308" s="123" t="s">
        <v>101</v>
      </c>
      <c r="F1308" s="179" t="s">
        <v>102</v>
      </c>
      <c r="G1308" s="179" t="s">
        <v>55</v>
      </c>
      <c r="H1308" s="179" t="s">
        <v>4256</v>
      </c>
      <c r="I1308" s="26" t="s">
        <v>4257</v>
      </c>
      <c r="J1308" s="22">
        <v>1</v>
      </c>
      <c r="L1308" s="28" t="s">
        <v>57</v>
      </c>
      <c r="M1308" s="176" t="s">
        <v>58</v>
      </c>
      <c r="N1308" s="22">
        <v>168</v>
      </c>
      <c r="O1308" s="22" t="s">
        <v>59</v>
      </c>
      <c r="P1308" s="22" t="s">
        <v>78</v>
      </c>
      <c r="Z1308" s="167" t="s">
        <v>62</v>
      </c>
      <c r="AA1308" s="164">
        <v>11</v>
      </c>
      <c r="AB1308" s="164">
        <v>11</v>
      </c>
      <c r="AC1308" s="163">
        <v>57</v>
      </c>
      <c r="AD1308" s="163" t="s">
        <v>79</v>
      </c>
      <c r="AE1308" s="163" t="s">
        <v>537</v>
      </c>
      <c r="AF1308" s="163"/>
      <c r="AG1308" s="163"/>
      <c r="AH1308" s="163"/>
      <c r="AI1308" s="163">
        <v>51</v>
      </c>
      <c r="AJ1308" s="163">
        <v>64</v>
      </c>
      <c r="AK1308" s="164">
        <v>71.5</v>
      </c>
      <c r="AL1308" s="164" t="s">
        <v>80</v>
      </c>
      <c r="AM1308" s="164" t="s">
        <v>537</v>
      </c>
      <c r="AN1308" s="164"/>
      <c r="AO1308" s="164"/>
      <c r="AP1308" s="164"/>
      <c r="AQ1308" s="164">
        <v>55</v>
      </c>
      <c r="AR1308" s="164">
        <v>87.6</v>
      </c>
      <c r="BQ1308" s="164" t="s">
        <v>2082</v>
      </c>
    </row>
    <row r="1309" spans="1:70" ht="20.399999999999999" customHeight="1" x14ac:dyDescent="0.25">
      <c r="A1309" s="91">
        <v>1363</v>
      </c>
      <c r="B1309" s="229" t="s">
        <v>4254</v>
      </c>
      <c r="C1309" s="259" t="s">
        <v>4255</v>
      </c>
      <c r="D1309" s="231" t="s">
        <v>53</v>
      </c>
      <c r="E1309" s="3" t="s">
        <v>53</v>
      </c>
      <c r="F1309" s="179" t="s">
        <v>102</v>
      </c>
      <c r="G1309" s="179" t="s">
        <v>55</v>
      </c>
      <c r="H1309" s="26" t="s">
        <v>4263</v>
      </c>
      <c r="J1309" s="22">
        <v>600</v>
      </c>
      <c r="L1309" s="28" t="s">
        <v>57</v>
      </c>
      <c r="M1309" s="176" t="s">
        <v>58</v>
      </c>
      <c r="N1309" s="22" t="s">
        <v>4266</v>
      </c>
      <c r="O1309" s="22" t="s">
        <v>59</v>
      </c>
      <c r="P1309" s="22" t="s">
        <v>4267</v>
      </c>
      <c r="Z1309" s="167" t="s">
        <v>62</v>
      </c>
      <c r="AA1309" s="164">
        <v>11</v>
      </c>
      <c r="AB1309" s="164">
        <v>11</v>
      </c>
      <c r="AC1309" s="163">
        <v>57</v>
      </c>
      <c r="AD1309" s="163" t="s">
        <v>79</v>
      </c>
      <c r="AE1309" s="163" t="s">
        <v>537</v>
      </c>
      <c r="AF1309" s="163"/>
      <c r="AG1309" s="163"/>
      <c r="AH1309" s="163"/>
      <c r="AI1309" s="163">
        <v>51</v>
      </c>
      <c r="AJ1309" s="163">
        <v>64</v>
      </c>
      <c r="AK1309" s="164">
        <v>71.5</v>
      </c>
      <c r="AL1309" s="164" t="s">
        <v>80</v>
      </c>
      <c r="AM1309" s="164" t="s">
        <v>537</v>
      </c>
      <c r="AN1309" s="164"/>
      <c r="AO1309" s="164"/>
      <c r="AP1309" s="164"/>
      <c r="AQ1309" s="164">
        <v>55</v>
      </c>
      <c r="AR1309" s="164">
        <v>87.6</v>
      </c>
      <c r="BQ1309" s="164" t="s">
        <v>2082</v>
      </c>
    </row>
    <row r="1310" spans="1:70" x14ac:dyDescent="0.25">
      <c r="A1310" s="91">
        <v>1364</v>
      </c>
      <c r="B1310" s="229" t="s">
        <v>4278</v>
      </c>
      <c r="C1310" s="259" t="s">
        <v>4279</v>
      </c>
      <c r="D1310" s="229" t="s">
        <v>4285</v>
      </c>
      <c r="E1310" s="3" t="s">
        <v>1146</v>
      </c>
      <c r="F1310" s="26" t="s">
        <v>102</v>
      </c>
      <c r="G1310" s="26" t="s">
        <v>55</v>
      </c>
      <c r="H1310" s="26" t="s">
        <v>4280</v>
      </c>
      <c r="J1310" s="22">
        <v>400</v>
      </c>
      <c r="L1310" s="28" t="s">
        <v>57</v>
      </c>
      <c r="M1310" s="22" t="s">
        <v>77</v>
      </c>
      <c r="N1310" s="22">
        <v>0</v>
      </c>
      <c r="O1310" s="22" t="s">
        <v>59</v>
      </c>
      <c r="P1310" s="22" t="s">
        <v>78</v>
      </c>
      <c r="R1310" s="23" t="s">
        <v>4281</v>
      </c>
      <c r="S1310" s="24">
        <v>60</v>
      </c>
      <c r="V1310" s="25" t="s">
        <v>61</v>
      </c>
      <c r="W1310" s="65">
        <v>2</v>
      </c>
      <c r="X1310" s="106" t="s">
        <v>202</v>
      </c>
      <c r="Y1310" s="165" t="s">
        <v>4290</v>
      </c>
      <c r="Z1310" s="83" t="s">
        <v>62</v>
      </c>
      <c r="AA1310" s="6">
        <v>9</v>
      </c>
      <c r="AB1310" s="6">
        <v>4</v>
      </c>
      <c r="AI1310" s="5">
        <v>19</v>
      </c>
      <c r="AJ1310" s="5">
        <v>25</v>
      </c>
      <c r="AQ1310" s="6">
        <v>52</v>
      </c>
      <c r="AR1310" s="6">
        <v>92</v>
      </c>
      <c r="BR1310" s="5" t="s">
        <v>4282</v>
      </c>
    </row>
    <row r="1311" spans="1:70" s="122" customFormat="1" x14ac:dyDescent="0.25">
      <c r="A1311" s="91">
        <v>1365</v>
      </c>
      <c r="B1311" s="229" t="s">
        <v>4278</v>
      </c>
      <c r="C1311" s="259" t="s">
        <v>4279</v>
      </c>
      <c r="D1311" s="229" t="s">
        <v>4286</v>
      </c>
      <c r="E1311" s="123" t="s">
        <v>1146</v>
      </c>
      <c r="F1311" s="179" t="s">
        <v>102</v>
      </c>
      <c r="G1311" s="179" t="s">
        <v>55</v>
      </c>
      <c r="H1311" s="179" t="s">
        <v>4280</v>
      </c>
      <c r="I1311" s="179"/>
      <c r="J1311" s="176">
        <v>400</v>
      </c>
      <c r="K1311" s="180"/>
      <c r="L1311" s="180" t="s">
        <v>57</v>
      </c>
      <c r="M1311" s="176" t="s">
        <v>58</v>
      </c>
      <c r="N1311" s="176">
        <v>0</v>
      </c>
      <c r="O1311" s="176" t="s">
        <v>59</v>
      </c>
      <c r="P1311" s="176" t="s">
        <v>78</v>
      </c>
      <c r="Q1311" s="177"/>
      <c r="R1311" s="177" t="s">
        <v>4288</v>
      </c>
      <c r="S1311" s="178"/>
      <c r="T1311" s="177"/>
      <c r="U1311" s="177"/>
      <c r="V1311" s="165" t="s">
        <v>61</v>
      </c>
      <c r="W1311" s="166">
        <v>2</v>
      </c>
      <c r="X1311" s="106" t="s">
        <v>4289</v>
      </c>
      <c r="Y1311" s="165" t="s">
        <v>4290</v>
      </c>
      <c r="Z1311" s="167" t="s">
        <v>62</v>
      </c>
      <c r="AA1311" s="164">
        <v>9</v>
      </c>
      <c r="AB1311" s="164">
        <v>4</v>
      </c>
      <c r="AC1311" s="163"/>
      <c r="AD1311" s="163"/>
      <c r="AE1311" s="163"/>
      <c r="AF1311" s="163"/>
      <c r="AG1311" s="163"/>
      <c r="AH1311" s="163"/>
      <c r="AI1311" s="163">
        <v>19</v>
      </c>
      <c r="AJ1311" s="163">
        <v>25</v>
      </c>
      <c r="AK1311" s="164"/>
      <c r="AL1311" s="164"/>
      <c r="AM1311" s="164"/>
      <c r="AN1311" s="164"/>
      <c r="AO1311" s="164"/>
      <c r="AP1311" s="164"/>
      <c r="AQ1311" s="164">
        <v>52</v>
      </c>
      <c r="AR1311" s="164">
        <v>92</v>
      </c>
      <c r="AS1311" s="163"/>
      <c r="AT1311" s="163"/>
      <c r="AU1311" s="163"/>
      <c r="AV1311" s="163"/>
      <c r="AW1311" s="163"/>
      <c r="AX1311" s="163"/>
      <c r="AY1311" s="163"/>
      <c r="AZ1311" s="163"/>
      <c r="BA1311" s="164"/>
      <c r="BB1311" s="164"/>
      <c r="BC1311" s="164"/>
      <c r="BD1311" s="164"/>
      <c r="BE1311" s="164"/>
      <c r="BF1311" s="164"/>
      <c r="BG1311" s="164"/>
      <c r="BH1311" s="164"/>
      <c r="BI1311" s="163"/>
      <c r="BJ1311" s="163"/>
      <c r="BK1311" s="163"/>
      <c r="BL1311" s="163"/>
      <c r="BM1311" s="163"/>
      <c r="BN1311" s="163"/>
      <c r="BO1311" s="163"/>
      <c r="BP1311" s="163"/>
      <c r="BQ1311" s="164"/>
      <c r="BR1311" s="163" t="s">
        <v>4282</v>
      </c>
    </row>
    <row r="1312" spans="1:70" x14ac:dyDescent="0.25">
      <c r="A1312" s="91">
        <v>1366</v>
      </c>
      <c r="B1312" s="229" t="s">
        <v>4283</v>
      </c>
      <c r="C1312" s="259" t="s">
        <v>4284</v>
      </c>
      <c r="D1312" s="229" t="s">
        <v>4292</v>
      </c>
      <c r="E1312" s="123" t="s">
        <v>1146</v>
      </c>
      <c r="F1312" s="179" t="s">
        <v>102</v>
      </c>
      <c r="G1312" s="179" t="s">
        <v>55</v>
      </c>
      <c r="H1312" s="179" t="s">
        <v>4287</v>
      </c>
      <c r="J1312" s="22">
        <v>50</v>
      </c>
      <c r="L1312" s="180" t="s">
        <v>57</v>
      </c>
      <c r="M1312" s="22" t="s">
        <v>77</v>
      </c>
      <c r="N1312" s="22">
        <v>0</v>
      </c>
      <c r="O1312" s="22" t="s">
        <v>59</v>
      </c>
      <c r="P1312" s="22" t="s">
        <v>78</v>
      </c>
      <c r="Y1312" s="165"/>
      <c r="Z1312" s="167" t="s">
        <v>62</v>
      </c>
      <c r="AA1312" s="6">
        <v>12</v>
      </c>
      <c r="AB1312" s="6">
        <v>0</v>
      </c>
      <c r="BR1312" s="5" t="s">
        <v>4291</v>
      </c>
    </row>
    <row r="1313" spans="1:70" x14ac:dyDescent="0.25">
      <c r="A1313" s="91">
        <v>1367</v>
      </c>
      <c r="B1313" s="229" t="s">
        <v>4283</v>
      </c>
      <c r="C1313" s="259" t="s">
        <v>4284</v>
      </c>
      <c r="D1313" s="229" t="s">
        <v>4296</v>
      </c>
      <c r="E1313" s="123" t="s">
        <v>1146</v>
      </c>
      <c r="F1313" s="179" t="s">
        <v>102</v>
      </c>
      <c r="G1313" s="179" t="s">
        <v>55</v>
      </c>
      <c r="H1313" s="26" t="s">
        <v>4287</v>
      </c>
      <c r="J1313" s="176">
        <v>50</v>
      </c>
      <c r="K1313" s="180"/>
      <c r="L1313" s="180" t="s">
        <v>57</v>
      </c>
      <c r="M1313" s="22" t="s">
        <v>58</v>
      </c>
      <c r="N1313" s="22">
        <v>0</v>
      </c>
      <c r="O1313" s="22" t="s">
        <v>59</v>
      </c>
      <c r="P1313" s="176" t="s">
        <v>78</v>
      </c>
      <c r="Y1313" s="165"/>
      <c r="Z1313" s="167" t="s">
        <v>62</v>
      </c>
      <c r="AA1313" s="6">
        <v>12</v>
      </c>
      <c r="AB1313" s="6">
        <v>0</v>
      </c>
      <c r="BR1313" s="163" t="s">
        <v>4291</v>
      </c>
    </row>
    <row r="1314" spans="1:70" x14ac:dyDescent="0.25">
      <c r="A1314" s="91">
        <v>1368</v>
      </c>
      <c r="B1314" s="229" t="s">
        <v>4283</v>
      </c>
      <c r="C1314" s="259" t="s">
        <v>4284</v>
      </c>
      <c r="D1314" s="229" t="s">
        <v>4293</v>
      </c>
      <c r="E1314" s="123" t="s">
        <v>1146</v>
      </c>
      <c r="F1314" s="179" t="s">
        <v>102</v>
      </c>
      <c r="G1314" s="179" t="s">
        <v>55</v>
      </c>
      <c r="H1314" s="179" t="s">
        <v>274</v>
      </c>
      <c r="J1314" s="22">
        <v>200</v>
      </c>
      <c r="L1314" s="180" t="s">
        <v>57</v>
      </c>
      <c r="M1314" s="176" t="s">
        <v>58</v>
      </c>
      <c r="N1314" s="176" t="s">
        <v>4297</v>
      </c>
      <c r="O1314" s="176" t="s">
        <v>59</v>
      </c>
      <c r="P1314" s="22" t="s">
        <v>4298</v>
      </c>
      <c r="R1314" s="177" t="s">
        <v>1135</v>
      </c>
      <c r="Z1314" s="167" t="s">
        <v>62</v>
      </c>
      <c r="AA1314" s="6">
        <v>15</v>
      </c>
      <c r="BR1314" s="163" t="s">
        <v>4291</v>
      </c>
    </row>
    <row r="1315" spans="1:70" x14ac:dyDescent="0.25">
      <c r="A1315" s="91">
        <v>1369</v>
      </c>
      <c r="B1315" s="229" t="s">
        <v>4283</v>
      </c>
      <c r="C1315" s="259" t="s">
        <v>4284</v>
      </c>
      <c r="D1315" s="229" t="s">
        <v>4294</v>
      </c>
      <c r="E1315" s="123" t="s">
        <v>1146</v>
      </c>
      <c r="F1315" s="179" t="s">
        <v>102</v>
      </c>
      <c r="G1315" s="179" t="s">
        <v>55</v>
      </c>
      <c r="H1315" s="26" t="s">
        <v>274</v>
      </c>
      <c r="J1315" s="22">
        <v>300</v>
      </c>
      <c r="L1315" s="180" t="s">
        <v>57</v>
      </c>
      <c r="M1315" s="176" t="s">
        <v>58</v>
      </c>
      <c r="N1315" s="176" t="s">
        <v>4297</v>
      </c>
      <c r="O1315" s="176" t="s">
        <v>59</v>
      </c>
      <c r="P1315" s="176" t="s">
        <v>4298</v>
      </c>
      <c r="R1315" s="177" t="s">
        <v>1135</v>
      </c>
      <c r="Z1315" s="167" t="s">
        <v>62</v>
      </c>
      <c r="AA1315" s="6">
        <v>15</v>
      </c>
      <c r="BR1315" s="163" t="s">
        <v>4291</v>
      </c>
    </row>
    <row r="1316" spans="1:70" x14ac:dyDescent="0.25">
      <c r="A1316" s="91">
        <v>1370</v>
      </c>
      <c r="B1316" s="229" t="s">
        <v>4283</v>
      </c>
      <c r="C1316" s="259" t="s">
        <v>4284</v>
      </c>
      <c r="D1316" s="229" t="s">
        <v>4295</v>
      </c>
      <c r="E1316" s="123" t="s">
        <v>1146</v>
      </c>
      <c r="F1316" s="179" t="s">
        <v>102</v>
      </c>
      <c r="G1316" s="179" t="s">
        <v>55</v>
      </c>
      <c r="H1316" s="26" t="s">
        <v>274</v>
      </c>
      <c r="J1316" s="22">
        <v>400</v>
      </c>
      <c r="L1316" s="180" t="s">
        <v>57</v>
      </c>
      <c r="M1316" s="176" t="s">
        <v>58</v>
      </c>
      <c r="N1316" s="176" t="s">
        <v>4297</v>
      </c>
      <c r="O1316" s="176" t="s">
        <v>59</v>
      </c>
      <c r="P1316" s="176" t="s">
        <v>4298</v>
      </c>
      <c r="R1316" s="23" t="s">
        <v>1135</v>
      </c>
      <c r="Z1316" s="167" t="s">
        <v>62</v>
      </c>
      <c r="AA1316" s="164">
        <v>15</v>
      </c>
      <c r="BR1316" s="163" t="s">
        <v>4291</v>
      </c>
    </row>
    <row r="1317" spans="1:70" x14ac:dyDescent="0.25">
      <c r="A1317" s="91">
        <v>1371</v>
      </c>
      <c r="B1317" s="229" t="s">
        <v>4301</v>
      </c>
      <c r="C1317" s="259" t="s">
        <v>4300</v>
      </c>
      <c r="D1317" s="229" t="s">
        <v>4302</v>
      </c>
      <c r="E1317" s="123" t="s">
        <v>1146</v>
      </c>
      <c r="F1317" s="179" t="s">
        <v>102</v>
      </c>
      <c r="G1317" s="179" t="s">
        <v>55</v>
      </c>
      <c r="H1317" s="179" t="s">
        <v>4280</v>
      </c>
      <c r="J1317" s="176">
        <v>400</v>
      </c>
      <c r="L1317" s="180" t="s">
        <v>57</v>
      </c>
      <c r="M1317" s="22" t="s">
        <v>77</v>
      </c>
      <c r="N1317" s="22">
        <v>0</v>
      </c>
      <c r="O1317" s="22" t="s">
        <v>59</v>
      </c>
      <c r="P1317" s="22" t="s">
        <v>78</v>
      </c>
      <c r="S1317" s="24">
        <v>60</v>
      </c>
      <c r="V1317" s="25" t="s">
        <v>61</v>
      </c>
      <c r="W1317" s="65">
        <v>3</v>
      </c>
      <c r="X1317" s="106" t="s">
        <v>4303</v>
      </c>
      <c r="Z1317" s="167" t="s">
        <v>62</v>
      </c>
      <c r="AA1317" s="6">
        <v>9</v>
      </c>
      <c r="AB1317" s="6">
        <v>3</v>
      </c>
      <c r="AI1317" s="5">
        <v>19</v>
      </c>
      <c r="AJ1317" s="5">
        <v>26</v>
      </c>
      <c r="AQ1317" s="6">
        <v>54</v>
      </c>
      <c r="AR1317" s="6">
        <v>98</v>
      </c>
      <c r="BR1317" s="163" t="s">
        <v>4304</v>
      </c>
    </row>
    <row r="1318" spans="1:70" x14ac:dyDescent="0.25">
      <c r="A1318" s="91">
        <v>1372</v>
      </c>
      <c r="B1318" s="229" t="s">
        <v>4301</v>
      </c>
      <c r="C1318" s="259" t="s">
        <v>4300</v>
      </c>
      <c r="D1318" s="229" t="s">
        <v>4305</v>
      </c>
      <c r="E1318" s="123" t="s">
        <v>1146</v>
      </c>
      <c r="F1318" s="179" t="s">
        <v>102</v>
      </c>
      <c r="G1318" s="179" t="s">
        <v>55</v>
      </c>
      <c r="H1318" s="179" t="s">
        <v>4280</v>
      </c>
      <c r="J1318" s="22">
        <v>400</v>
      </c>
      <c r="L1318" s="180" t="s">
        <v>57</v>
      </c>
      <c r="M1318" s="22" t="s">
        <v>58</v>
      </c>
      <c r="N1318" s="22">
        <v>0</v>
      </c>
      <c r="O1318" s="22" t="s">
        <v>59</v>
      </c>
      <c r="P1318" s="22" t="s">
        <v>78</v>
      </c>
      <c r="R1318" s="23" t="s">
        <v>4288</v>
      </c>
      <c r="V1318" s="165" t="s">
        <v>61</v>
      </c>
      <c r="W1318" s="65">
        <v>3</v>
      </c>
      <c r="X1318" s="106" t="s">
        <v>205</v>
      </c>
      <c r="Z1318" s="167" t="s">
        <v>62</v>
      </c>
      <c r="AA1318" s="6">
        <v>9</v>
      </c>
      <c r="AB1318" s="6">
        <v>3</v>
      </c>
      <c r="AI1318" s="5">
        <v>19</v>
      </c>
      <c r="AJ1318" s="5">
        <v>26</v>
      </c>
      <c r="AQ1318" s="6">
        <v>54</v>
      </c>
      <c r="AR1318" s="6">
        <v>98</v>
      </c>
      <c r="BR1318" s="163" t="s">
        <v>4304</v>
      </c>
    </row>
    <row r="1319" spans="1:70" x14ac:dyDescent="0.25">
      <c r="A1319" s="91">
        <v>1373</v>
      </c>
      <c r="B1319" s="229" t="s">
        <v>4307</v>
      </c>
      <c r="C1319" s="259" t="s">
        <v>4306</v>
      </c>
      <c r="D1319" s="229" t="s">
        <v>4285</v>
      </c>
      <c r="E1319" s="3" t="s">
        <v>1146</v>
      </c>
      <c r="F1319" s="26" t="s">
        <v>102</v>
      </c>
      <c r="G1319" s="26" t="s">
        <v>55</v>
      </c>
      <c r="H1319" s="26" t="s">
        <v>584</v>
      </c>
      <c r="J1319" s="22">
        <v>100</v>
      </c>
      <c r="L1319" s="28" t="s">
        <v>57</v>
      </c>
      <c r="M1319" s="22" t="s">
        <v>77</v>
      </c>
      <c r="N1319" s="22">
        <v>0</v>
      </c>
      <c r="O1319" s="22" t="s">
        <v>59</v>
      </c>
      <c r="P1319" s="22" t="s">
        <v>78</v>
      </c>
      <c r="S1319" s="24">
        <v>30</v>
      </c>
      <c r="Z1319" s="83" t="s">
        <v>62</v>
      </c>
      <c r="AA1319" s="6">
        <v>6</v>
      </c>
      <c r="AB1319" s="6">
        <v>3</v>
      </c>
      <c r="BR1319" s="163" t="s">
        <v>4291</v>
      </c>
    </row>
    <row r="1320" spans="1:70" x14ac:dyDescent="0.25">
      <c r="A1320" s="91">
        <v>1374</v>
      </c>
      <c r="B1320" s="229" t="s">
        <v>4310</v>
      </c>
      <c r="C1320" s="259" t="s">
        <v>4308</v>
      </c>
      <c r="D1320" s="229" t="s">
        <v>4309</v>
      </c>
      <c r="E1320" s="123" t="s">
        <v>1146</v>
      </c>
      <c r="F1320" s="179" t="s">
        <v>102</v>
      </c>
      <c r="G1320" s="179" t="s">
        <v>55</v>
      </c>
      <c r="H1320" s="26" t="s">
        <v>76</v>
      </c>
      <c r="J1320" s="22">
        <v>25</v>
      </c>
      <c r="L1320" s="28" t="s">
        <v>57</v>
      </c>
      <c r="M1320" s="22" t="s">
        <v>77</v>
      </c>
      <c r="N1320" s="22">
        <v>0</v>
      </c>
      <c r="O1320" s="22" t="s">
        <v>59</v>
      </c>
      <c r="P1320" s="22" t="s">
        <v>78</v>
      </c>
      <c r="S1320" s="24">
        <v>1</v>
      </c>
      <c r="V1320" s="25" t="s">
        <v>61</v>
      </c>
      <c r="W1320" s="65" t="s">
        <v>1953</v>
      </c>
      <c r="X1320" s="106" t="s">
        <v>202</v>
      </c>
      <c r="Z1320" s="167" t="s">
        <v>62</v>
      </c>
      <c r="AA1320" s="6">
        <v>8</v>
      </c>
      <c r="AB1320" s="6">
        <v>0</v>
      </c>
      <c r="AC1320" s="5">
        <v>21.1</v>
      </c>
      <c r="AD1320" s="5" t="s">
        <v>79</v>
      </c>
      <c r="AE1320" s="5" t="s">
        <v>334</v>
      </c>
      <c r="AI1320" s="5">
        <v>21</v>
      </c>
      <c r="AJ1320" s="5">
        <v>22</v>
      </c>
      <c r="AK1320" s="6">
        <v>73.2</v>
      </c>
      <c r="AL1320" s="6" t="s">
        <v>80</v>
      </c>
      <c r="AM1320" s="6" t="s">
        <v>4341</v>
      </c>
      <c r="AQ1320" s="6">
        <v>67.7</v>
      </c>
      <c r="AR1320" s="6">
        <v>80.400000000000006</v>
      </c>
      <c r="AS1320" s="5">
        <v>174.2</v>
      </c>
      <c r="AT1320" s="5" t="s">
        <v>118</v>
      </c>
      <c r="AU1320" s="5" t="s">
        <v>334</v>
      </c>
      <c r="AY1320" s="5">
        <v>165.5</v>
      </c>
      <c r="AZ1320" s="5">
        <v>180.5</v>
      </c>
      <c r="BR1320" s="163" t="s">
        <v>4291</v>
      </c>
    </row>
    <row r="1321" spans="1:70" x14ac:dyDescent="0.25">
      <c r="A1321" s="91">
        <v>1375</v>
      </c>
      <c r="B1321" s="229" t="s">
        <v>4310</v>
      </c>
      <c r="C1321" s="259" t="s">
        <v>4308</v>
      </c>
      <c r="D1321" s="229" t="s">
        <v>4311</v>
      </c>
      <c r="E1321" s="123" t="s">
        <v>1146</v>
      </c>
      <c r="F1321" s="179" t="s">
        <v>102</v>
      </c>
      <c r="G1321" s="179" t="s">
        <v>55</v>
      </c>
      <c r="H1321" s="179" t="s">
        <v>76</v>
      </c>
      <c r="I1321" s="179"/>
      <c r="J1321" s="22">
        <v>50</v>
      </c>
      <c r="L1321" s="28" t="s">
        <v>57</v>
      </c>
      <c r="M1321" s="22" t="s">
        <v>77</v>
      </c>
      <c r="N1321" s="22">
        <v>0</v>
      </c>
      <c r="O1321" s="22" t="s">
        <v>59</v>
      </c>
      <c r="P1321" s="22" t="s">
        <v>78</v>
      </c>
      <c r="S1321" s="24">
        <v>2</v>
      </c>
      <c r="V1321" s="165" t="s">
        <v>61</v>
      </c>
      <c r="W1321" s="166" t="s">
        <v>1953</v>
      </c>
      <c r="X1321" s="106" t="s">
        <v>202</v>
      </c>
      <c r="Z1321" s="167" t="s">
        <v>62</v>
      </c>
      <c r="AA1321" s="164">
        <v>8</v>
      </c>
      <c r="AB1321" s="164">
        <v>0</v>
      </c>
      <c r="AC1321" s="5">
        <v>21.1</v>
      </c>
      <c r="AD1321" s="163" t="s">
        <v>79</v>
      </c>
      <c r="AE1321" s="163" t="s">
        <v>334</v>
      </c>
      <c r="AI1321" s="163">
        <v>21</v>
      </c>
      <c r="AJ1321" s="163">
        <v>22</v>
      </c>
      <c r="AK1321" s="164">
        <v>73.2</v>
      </c>
      <c r="AL1321" s="164" t="s">
        <v>80</v>
      </c>
      <c r="AM1321" s="164" t="s">
        <v>4341</v>
      </c>
      <c r="AQ1321" s="164">
        <v>67.7</v>
      </c>
      <c r="AR1321" s="164">
        <v>80.400000000000006</v>
      </c>
      <c r="AS1321" s="163">
        <v>174.2</v>
      </c>
      <c r="AT1321" s="163" t="s">
        <v>118</v>
      </c>
      <c r="AU1321" s="163" t="s">
        <v>334</v>
      </c>
      <c r="AY1321" s="163">
        <v>165.5</v>
      </c>
      <c r="AZ1321" s="163">
        <v>180.5</v>
      </c>
      <c r="BR1321" s="163" t="s">
        <v>4291</v>
      </c>
    </row>
    <row r="1322" spans="1:70" x14ac:dyDescent="0.25">
      <c r="A1322" s="91">
        <v>1376</v>
      </c>
      <c r="B1322" s="229" t="s">
        <v>4310</v>
      </c>
      <c r="C1322" s="259" t="s">
        <v>4308</v>
      </c>
      <c r="D1322" s="229" t="s">
        <v>4313</v>
      </c>
      <c r="E1322" s="123" t="s">
        <v>1146</v>
      </c>
      <c r="F1322" s="26" t="s">
        <v>70</v>
      </c>
      <c r="G1322" s="179" t="s">
        <v>55</v>
      </c>
      <c r="H1322" s="26" t="s">
        <v>4312</v>
      </c>
      <c r="J1322" s="176">
        <v>25</v>
      </c>
      <c r="L1322" s="180" t="s">
        <v>57</v>
      </c>
      <c r="M1322" s="176" t="s">
        <v>77</v>
      </c>
      <c r="N1322" s="22">
        <v>0</v>
      </c>
      <c r="O1322" s="22" t="s">
        <v>59</v>
      </c>
      <c r="P1322" s="22" t="s">
        <v>78</v>
      </c>
      <c r="S1322" s="24">
        <v>1</v>
      </c>
      <c r="V1322" s="165" t="s">
        <v>61</v>
      </c>
      <c r="W1322" s="166" t="s">
        <v>1953</v>
      </c>
      <c r="X1322" s="106" t="s">
        <v>202</v>
      </c>
      <c r="Z1322" s="167" t="s">
        <v>62</v>
      </c>
      <c r="AA1322" s="164">
        <v>8</v>
      </c>
      <c r="AB1322" s="164">
        <v>0</v>
      </c>
      <c r="AC1322" s="163">
        <v>21.1</v>
      </c>
      <c r="AD1322" s="163" t="s">
        <v>79</v>
      </c>
      <c r="AE1322" s="163" t="s">
        <v>334</v>
      </c>
      <c r="AI1322" s="163">
        <v>21</v>
      </c>
      <c r="AJ1322" s="163">
        <v>22</v>
      </c>
      <c r="AK1322" s="164">
        <v>73.2</v>
      </c>
      <c r="AL1322" s="164" t="s">
        <v>80</v>
      </c>
      <c r="AM1322" s="164" t="s">
        <v>4341</v>
      </c>
      <c r="AQ1322" s="164">
        <v>67.7</v>
      </c>
      <c r="AR1322" s="164">
        <v>80.400000000000006</v>
      </c>
      <c r="AS1322" s="163">
        <v>174.2</v>
      </c>
      <c r="AT1322" s="163" t="s">
        <v>118</v>
      </c>
      <c r="AU1322" s="163" t="s">
        <v>334</v>
      </c>
      <c r="AY1322" s="163">
        <v>165.5</v>
      </c>
      <c r="AZ1322" s="163">
        <v>180.5</v>
      </c>
      <c r="BR1322" s="163" t="s">
        <v>4291</v>
      </c>
    </row>
    <row r="1323" spans="1:70" x14ac:dyDescent="0.25">
      <c r="A1323" s="91">
        <v>1377</v>
      </c>
      <c r="B1323" s="229" t="s">
        <v>4310</v>
      </c>
      <c r="C1323" s="259" t="s">
        <v>4308</v>
      </c>
      <c r="D1323" s="229" t="s">
        <v>4314</v>
      </c>
      <c r="E1323" s="123" t="s">
        <v>1146</v>
      </c>
      <c r="F1323" s="179" t="s">
        <v>70</v>
      </c>
      <c r="G1323" s="179" t="s">
        <v>55</v>
      </c>
      <c r="H1323" s="26" t="s">
        <v>3257</v>
      </c>
      <c r="J1323" s="176">
        <v>50</v>
      </c>
      <c r="L1323" s="180" t="s">
        <v>57</v>
      </c>
      <c r="M1323" s="176" t="s">
        <v>77</v>
      </c>
      <c r="N1323" s="22">
        <v>0</v>
      </c>
      <c r="O1323" s="22" t="s">
        <v>59</v>
      </c>
      <c r="P1323" s="22" t="s">
        <v>78</v>
      </c>
      <c r="S1323" s="24">
        <v>2</v>
      </c>
      <c r="V1323" s="165" t="s">
        <v>61</v>
      </c>
      <c r="W1323" s="166" t="s">
        <v>1953</v>
      </c>
      <c r="X1323" s="106" t="s">
        <v>202</v>
      </c>
      <c r="Z1323" s="167" t="s">
        <v>62</v>
      </c>
      <c r="AA1323" s="164">
        <v>8</v>
      </c>
      <c r="AB1323" s="164">
        <v>0</v>
      </c>
      <c r="AC1323" s="163">
        <v>21.1</v>
      </c>
      <c r="AD1323" s="163" t="s">
        <v>79</v>
      </c>
      <c r="AE1323" s="163" t="s">
        <v>334</v>
      </c>
      <c r="AI1323" s="163">
        <v>21</v>
      </c>
      <c r="AJ1323" s="163">
        <v>22</v>
      </c>
      <c r="AK1323" s="164">
        <v>73.2</v>
      </c>
      <c r="AL1323" s="164" t="s">
        <v>80</v>
      </c>
      <c r="AM1323" s="164" t="s">
        <v>4341</v>
      </c>
      <c r="AQ1323" s="164">
        <v>67.7</v>
      </c>
      <c r="AR1323" s="164">
        <v>80.400000000000006</v>
      </c>
      <c r="AS1323" s="163">
        <v>174.2</v>
      </c>
      <c r="AT1323" s="163" t="s">
        <v>118</v>
      </c>
      <c r="AU1323" s="163" t="s">
        <v>334</v>
      </c>
      <c r="AY1323" s="163">
        <v>165.5</v>
      </c>
      <c r="AZ1323" s="163">
        <v>180.5</v>
      </c>
      <c r="BR1323" s="163" t="s">
        <v>4291</v>
      </c>
    </row>
    <row r="1324" spans="1:70" x14ac:dyDescent="0.25">
      <c r="A1324" s="91">
        <v>1378</v>
      </c>
      <c r="B1324" s="229" t="s">
        <v>4310</v>
      </c>
      <c r="C1324" s="259" t="s">
        <v>4308</v>
      </c>
      <c r="D1324" s="229" t="s">
        <v>4315</v>
      </c>
      <c r="E1324" s="123" t="s">
        <v>1146</v>
      </c>
      <c r="F1324" s="26" t="s">
        <v>102</v>
      </c>
      <c r="G1324" s="179" t="s">
        <v>55</v>
      </c>
      <c r="H1324" s="26" t="s">
        <v>76</v>
      </c>
      <c r="J1324" s="22">
        <v>25</v>
      </c>
      <c r="L1324" s="180" t="s">
        <v>57</v>
      </c>
      <c r="M1324" s="22" t="s">
        <v>58</v>
      </c>
      <c r="N1324" s="22">
        <v>0</v>
      </c>
      <c r="O1324" s="22" t="s">
        <v>59</v>
      </c>
      <c r="P1324" s="176" t="s">
        <v>78</v>
      </c>
      <c r="R1324" s="23" t="s">
        <v>1135</v>
      </c>
      <c r="T1324" s="23">
        <v>150</v>
      </c>
      <c r="V1324" s="165" t="s">
        <v>61</v>
      </c>
      <c r="W1324" s="166" t="s">
        <v>1953</v>
      </c>
      <c r="X1324" s="106" t="s">
        <v>202</v>
      </c>
      <c r="Z1324" s="167" t="s">
        <v>62</v>
      </c>
      <c r="AA1324" s="164">
        <v>8</v>
      </c>
      <c r="AB1324" s="164">
        <v>0</v>
      </c>
      <c r="AC1324" s="163">
        <v>21.1</v>
      </c>
      <c r="AD1324" s="163" t="s">
        <v>79</v>
      </c>
      <c r="AE1324" s="163" t="s">
        <v>334</v>
      </c>
      <c r="AI1324" s="163">
        <v>21</v>
      </c>
      <c r="AJ1324" s="163">
        <v>22</v>
      </c>
      <c r="AK1324" s="164">
        <v>73.2</v>
      </c>
      <c r="AL1324" s="164" t="s">
        <v>80</v>
      </c>
      <c r="AM1324" s="164" t="s">
        <v>4341</v>
      </c>
      <c r="AQ1324" s="164">
        <v>67.7</v>
      </c>
      <c r="AR1324" s="164">
        <v>80.400000000000006</v>
      </c>
      <c r="AS1324" s="163">
        <v>174.2</v>
      </c>
      <c r="AT1324" s="163" t="s">
        <v>118</v>
      </c>
      <c r="AU1324" s="163" t="s">
        <v>334</v>
      </c>
      <c r="AY1324" s="163">
        <v>165.5</v>
      </c>
      <c r="AZ1324" s="163">
        <v>180.5</v>
      </c>
      <c r="BR1324" s="163" t="s">
        <v>4291</v>
      </c>
    </row>
    <row r="1325" spans="1:70" x14ac:dyDescent="0.25">
      <c r="A1325" s="91">
        <v>1379</v>
      </c>
      <c r="B1325" s="229" t="s">
        <v>4310</v>
      </c>
      <c r="C1325" s="259" t="s">
        <v>4308</v>
      </c>
      <c r="D1325" s="229" t="s">
        <v>4316</v>
      </c>
      <c r="E1325" s="123" t="s">
        <v>1146</v>
      </c>
      <c r="F1325" s="179" t="s">
        <v>102</v>
      </c>
      <c r="G1325" s="179" t="s">
        <v>55</v>
      </c>
      <c r="H1325" s="179" t="s">
        <v>76</v>
      </c>
      <c r="J1325" s="22">
        <v>50</v>
      </c>
      <c r="L1325" s="180" t="s">
        <v>57</v>
      </c>
      <c r="M1325" s="176" t="s">
        <v>58</v>
      </c>
      <c r="N1325" s="22">
        <v>0</v>
      </c>
      <c r="O1325" s="22" t="s">
        <v>59</v>
      </c>
      <c r="P1325" s="176" t="s">
        <v>78</v>
      </c>
      <c r="R1325" s="177" t="s">
        <v>1135</v>
      </c>
      <c r="T1325" s="177">
        <v>150</v>
      </c>
      <c r="V1325" s="165" t="s">
        <v>61</v>
      </c>
      <c r="W1325" s="166" t="s">
        <v>1953</v>
      </c>
      <c r="X1325" s="106" t="s">
        <v>202</v>
      </c>
      <c r="Z1325" s="167" t="s">
        <v>62</v>
      </c>
      <c r="AA1325" s="164">
        <v>8</v>
      </c>
      <c r="AB1325" s="164">
        <v>0</v>
      </c>
      <c r="AC1325" s="163">
        <v>21.1</v>
      </c>
      <c r="AD1325" s="163" t="s">
        <v>79</v>
      </c>
      <c r="AE1325" s="163" t="s">
        <v>334</v>
      </c>
      <c r="AI1325" s="163">
        <v>21</v>
      </c>
      <c r="AJ1325" s="163">
        <v>22</v>
      </c>
      <c r="AK1325" s="164">
        <v>73.2</v>
      </c>
      <c r="AL1325" s="164" t="s">
        <v>80</v>
      </c>
      <c r="AM1325" s="164" t="s">
        <v>4341</v>
      </c>
      <c r="AQ1325" s="164">
        <v>67.7</v>
      </c>
      <c r="AR1325" s="164">
        <v>80.400000000000006</v>
      </c>
      <c r="AS1325" s="163">
        <v>174.2</v>
      </c>
      <c r="AT1325" s="163" t="s">
        <v>118</v>
      </c>
      <c r="AU1325" s="163" t="s">
        <v>334</v>
      </c>
      <c r="AY1325" s="163">
        <v>165.5</v>
      </c>
      <c r="AZ1325" s="163">
        <v>180.5</v>
      </c>
      <c r="BR1325" s="163" t="s">
        <v>4291</v>
      </c>
    </row>
    <row r="1326" spans="1:70" x14ac:dyDescent="0.25">
      <c r="A1326" s="91">
        <v>1380</v>
      </c>
      <c r="B1326" s="229" t="s">
        <v>4310</v>
      </c>
      <c r="C1326" s="259" t="s">
        <v>4308</v>
      </c>
      <c r="D1326" s="229" t="s">
        <v>4317</v>
      </c>
      <c r="E1326" s="123" t="s">
        <v>1146</v>
      </c>
      <c r="F1326" s="179" t="s">
        <v>102</v>
      </c>
      <c r="G1326" s="179" t="s">
        <v>55</v>
      </c>
      <c r="H1326" s="179" t="s">
        <v>76</v>
      </c>
      <c r="J1326" s="22">
        <v>100</v>
      </c>
      <c r="L1326" s="180" t="s">
        <v>57</v>
      </c>
      <c r="M1326" s="176" t="s">
        <v>58</v>
      </c>
      <c r="N1326" s="22">
        <v>0</v>
      </c>
      <c r="O1326" s="22" t="s">
        <v>59</v>
      </c>
      <c r="P1326" s="176" t="s">
        <v>78</v>
      </c>
      <c r="R1326" s="177" t="s">
        <v>1135</v>
      </c>
      <c r="T1326" s="177">
        <v>150</v>
      </c>
      <c r="V1326" s="165" t="s">
        <v>61</v>
      </c>
      <c r="W1326" s="166" t="s">
        <v>1953</v>
      </c>
      <c r="X1326" s="106" t="s">
        <v>202</v>
      </c>
      <c r="Z1326" s="167" t="s">
        <v>62</v>
      </c>
      <c r="AA1326" s="164">
        <v>6</v>
      </c>
      <c r="AB1326" s="164">
        <v>0</v>
      </c>
      <c r="AC1326" s="163"/>
      <c r="AD1326" s="163"/>
      <c r="AE1326" s="163"/>
      <c r="AI1326" s="163"/>
      <c r="AJ1326" s="163"/>
      <c r="AK1326" s="164"/>
      <c r="AL1326" s="164"/>
      <c r="AM1326" s="164"/>
      <c r="AQ1326" s="164"/>
      <c r="AR1326" s="164"/>
      <c r="AS1326" s="163"/>
      <c r="AT1326" s="163"/>
      <c r="AU1326" s="163"/>
      <c r="AY1326" s="163"/>
      <c r="AZ1326" s="163"/>
      <c r="BR1326" s="163" t="s">
        <v>4291</v>
      </c>
    </row>
    <row r="1327" spans="1:70" x14ac:dyDescent="0.25">
      <c r="A1327" s="91">
        <v>1381</v>
      </c>
      <c r="B1327" s="229" t="s">
        <v>4310</v>
      </c>
      <c r="C1327" s="259" t="s">
        <v>4308</v>
      </c>
      <c r="D1327" s="229" t="s">
        <v>4320</v>
      </c>
      <c r="E1327" s="123" t="s">
        <v>1146</v>
      </c>
      <c r="F1327" s="26" t="s">
        <v>70</v>
      </c>
      <c r="G1327" s="179" t="s">
        <v>55</v>
      </c>
      <c r="H1327" s="26" t="s">
        <v>3257</v>
      </c>
      <c r="J1327" s="176">
        <v>25</v>
      </c>
      <c r="L1327" s="180" t="s">
        <v>57</v>
      </c>
      <c r="M1327" s="176" t="s">
        <v>58</v>
      </c>
      <c r="N1327" s="176">
        <v>1</v>
      </c>
      <c r="O1327" s="176" t="s">
        <v>59</v>
      </c>
      <c r="P1327" s="176" t="s">
        <v>78</v>
      </c>
      <c r="R1327" s="177" t="s">
        <v>1135</v>
      </c>
      <c r="T1327" s="177">
        <v>150</v>
      </c>
      <c r="V1327" s="165" t="s">
        <v>61</v>
      </c>
      <c r="W1327" s="166" t="s">
        <v>1953</v>
      </c>
      <c r="X1327" s="106" t="s">
        <v>202</v>
      </c>
      <c r="Z1327" s="167" t="s">
        <v>62</v>
      </c>
      <c r="AA1327" s="164">
        <v>8</v>
      </c>
      <c r="AB1327" s="164">
        <v>0</v>
      </c>
      <c r="AC1327" s="163">
        <v>21.1</v>
      </c>
      <c r="AD1327" s="163" t="s">
        <v>79</v>
      </c>
      <c r="AE1327" s="163" t="s">
        <v>334</v>
      </c>
      <c r="AI1327" s="163">
        <v>21</v>
      </c>
      <c r="AJ1327" s="163">
        <v>22</v>
      </c>
      <c r="AK1327" s="164">
        <v>73.2</v>
      </c>
      <c r="AL1327" s="164" t="s">
        <v>80</v>
      </c>
      <c r="AM1327" s="164" t="s">
        <v>4341</v>
      </c>
      <c r="AQ1327" s="164">
        <v>67.7</v>
      </c>
      <c r="AR1327" s="164">
        <v>80.400000000000006</v>
      </c>
      <c r="AS1327" s="163">
        <v>174.2</v>
      </c>
      <c r="AT1327" s="163" t="s">
        <v>118</v>
      </c>
      <c r="AU1327" s="163" t="s">
        <v>334</v>
      </c>
      <c r="AY1327" s="163">
        <v>165.5</v>
      </c>
      <c r="AZ1327" s="163">
        <v>180.5</v>
      </c>
      <c r="BR1327" s="163" t="s">
        <v>4291</v>
      </c>
    </row>
    <row r="1328" spans="1:70" x14ac:dyDescent="0.25">
      <c r="A1328" s="91">
        <v>1382</v>
      </c>
      <c r="B1328" s="229" t="s">
        <v>4310</v>
      </c>
      <c r="C1328" s="259" t="s">
        <v>4308</v>
      </c>
      <c r="D1328" s="229" t="s">
        <v>4321</v>
      </c>
      <c r="E1328" s="123" t="s">
        <v>1146</v>
      </c>
      <c r="F1328" s="179" t="s">
        <v>70</v>
      </c>
      <c r="G1328" s="179" t="s">
        <v>55</v>
      </c>
      <c r="H1328" s="26" t="s">
        <v>3257</v>
      </c>
      <c r="J1328" s="176">
        <v>50</v>
      </c>
      <c r="L1328" s="180" t="s">
        <v>57</v>
      </c>
      <c r="M1328" s="176" t="s">
        <v>58</v>
      </c>
      <c r="N1328" s="176">
        <v>2</v>
      </c>
      <c r="O1328" s="176" t="s">
        <v>59</v>
      </c>
      <c r="P1328" s="176" t="s">
        <v>78</v>
      </c>
      <c r="R1328" s="177" t="s">
        <v>1135</v>
      </c>
      <c r="T1328" s="177">
        <v>150</v>
      </c>
      <c r="V1328" s="165" t="s">
        <v>61</v>
      </c>
      <c r="W1328" s="166" t="s">
        <v>1953</v>
      </c>
      <c r="X1328" s="106" t="s">
        <v>202</v>
      </c>
      <c r="Z1328" s="167" t="s">
        <v>62</v>
      </c>
      <c r="AA1328" s="164">
        <v>8</v>
      </c>
      <c r="AB1328" s="164">
        <v>0</v>
      </c>
      <c r="AC1328" s="163">
        <v>21.1</v>
      </c>
      <c r="AD1328" s="163" t="s">
        <v>79</v>
      </c>
      <c r="AE1328" s="163" t="s">
        <v>334</v>
      </c>
      <c r="AI1328" s="163">
        <v>21</v>
      </c>
      <c r="AJ1328" s="163">
        <v>22</v>
      </c>
      <c r="AK1328" s="164">
        <v>73.2</v>
      </c>
      <c r="AL1328" s="164" t="s">
        <v>80</v>
      </c>
      <c r="AM1328" s="164" t="s">
        <v>4341</v>
      </c>
      <c r="AQ1328" s="164">
        <v>67.7</v>
      </c>
      <c r="AR1328" s="164">
        <v>80.400000000000006</v>
      </c>
      <c r="AS1328" s="163">
        <v>174.2</v>
      </c>
      <c r="AT1328" s="163" t="s">
        <v>118</v>
      </c>
      <c r="AU1328" s="163" t="s">
        <v>334</v>
      </c>
      <c r="AY1328" s="163">
        <v>165.5</v>
      </c>
      <c r="AZ1328" s="163">
        <v>180.5</v>
      </c>
      <c r="BR1328" s="163" t="s">
        <v>4291</v>
      </c>
    </row>
    <row r="1329" spans="1:70" x14ac:dyDescent="0.25">
      <c r="A1329" s="91">
        <v>1383</v>
      </c>
      <c r="B1329" s="229" t="s">
        <v>4310</v>
      </c>
      <c r="C1329" s="259" t="s">
        <v>4308</v>
      </c>
      <c r="D1329" s="229" t="s">
        <v>4322</v>
      </c>
      <c r="E1329" s="123" t="s">
        <v>1146</v>
      </c>
      <c r="F1329" s="179" t="s">
        <v>70</v>
      </c>
      <c r="G1329" s="179" t="s">
        <v>55</v>
      </c>
      <c r="H1329" s="179" t="s">
        <v>3257</v>
      </c>
      <c r="J1329" s="176">
        <v>100</v>
      </c>
      <c r="L1329" s="180" t="s">
        <v>57</v>
      </c>
      <c r="M1329" s="176" t="s">
        <v>58</v>
      </c>
      <c r="N1329" s="176">
        <v>3</v>
      </c>
      <c r="O1329" s="176" t="s">
        <v>59</v>
      </c>
      <c r="P1329" s="176" t="s">
        <v>78</v>
      </c>
      <c r="R1329" s="177" t="s">
        <v>1135</v>
      </c>
      <c r="T1329" s="177">
        <v>150</v>
      </c>
      <c r="V1329" s="165" t="s">
        <v>61</v>
      </c>
      <c r="W1329" s="166" t="s">
        <v>1953</v>
      </c>
      <c r="X1329" s="106" t="s">
        <v>202</v>
      </c>
      <c r="Z1329" s="167" t="s">
        <v>62</v>
      </c>
      <c r="AA1329" s="164">
        <v>6</v>
      </c>
      <c r="AB1329" s="164">
        <v>0</v>
      </c>
      <c r="AC1329" s="163"/>
      <c r="AD1329" s="163"/>
      <c r="AE1329" s="163"/>
      <c r="AI1329" s="163"/>
      <c r="AJ1329" s="163"/>
      <c r="AK1329" s="164"/>
      <c r="AL1329" s="164"/>
      <c r="AY1329" s="163"/>
      <c r="AZ1329" s="163"/>
      <c r="BR1329" s="163" t="s">
        <v>4291</v>
      </c>
    </row>
    <row r="1330" spans="1:70" x14ac:dyDescent="0.25">
      <c r="A1330" s="91">
        <v>1384</v>
      </c>
      <c r="B1330" s="229" t="s">
        <v>4319</v>
      </c>
      <c r="C1330" s="259" t="s">
        <v>4318</v>
      </c>
      <c r="D1330" s="229" t="s">
        <v>4285</v>
      </c>
      <c r="E1330" s="123" t="s">
        <v>1146</v>
      </c>
      <c r="F1330" s="179" t="s">
        <v>102</v>
      </c>
      <c r="G1330" s="179" t="s">
        <v>55</v>
      </c>
      <c r="H1330" s="26" t="s">
        <v>4280</v>
      </c>
      <c r="J1330" s="22">
        <v>800</v>
      </c>
      <c r="L1330" s="28" t="s">
        <v>57</v>
      </c>
      <c r="M1330" s="22" t="s">
        <v>77</v>
      </c>
      <c r="N1330" s="176" t="s">
        <v>4297</v>
      </c>
      <c r="O1330" s="22" t="s">
        <v>59</v>
      </c>
      <c r="P1330" s="22" t="s">
        <v>4298</v>
      </c>
      <c r="R1330" s="177"/>
      <c r="S1330" s="24">
        <v>240</v>
      </c>
      <c r="Z1330" s="83" t="s">
        <v>62</v>
      </c>
      <c r="AA1330" s="6">
        <v>18</v>
      </c>
      <c r="AB1330" s="6">
        <v>0</v>
      </c>
      <c r="BR1330" s="163" t="s">
        <v>4291</v>
      </c>
    </row>
    <row r="1331" spans="1:70" x14ac:dyDescent="0.25">
      <c r="A1331" s="91">
        <v>1385</v>
      </c>
      <c r="B1331" s="229" t="s">
        <v>4324</v>
      </c>
      <c r="C1331" s="259" t="s">
        <v>4323</v>
      </c>
      <c r="D1331" s="229" t="s">
        <v>4325</v>
      </c>
      <c r="E1331" s="123" t="s">
        <v>1146</v>
      </c>
      <c r="F1331" s="179" t="s">
        <v>102</v>
      </c>
      <c r="G1331" s="179" t="s">
        <v>55</v>
      </c>
      <c r="H1331" s="179" t="s">
        <v>4287</v>
      </c>
      <c r="J1331" s="22">
        <v>100</v>
      </c>
      <c r="L1331" s="180" t="s">
        <v>57</v>
      </c>
      <c r="M1331" s="176" t="s">
        <v>77</v>
      </c>
      <c r="N1331" s="22">
        <v>0</v>
      </c>
      <c r="O1331" s="22" t="s">
        <v>59</v>
      </c>
      <c r="P1331" s="22" t="s">
        <v>78</v>
      </c>
      <c r="S1331" s="24">
        <v>20</v>
      </c>
      <c r="Z1331" s="167" t="s">
        <v>62</v>
      </c>
      <c r="AA1331" s="6">
        <v>10</v>
      </c>
      <c r="AB1331" s="6">
        <v>5</v>
      </c>
      <c r="AC1331" s="5">
        <v>27</v>
      </c>
      <c r="AD1331" s="5" t="s">
        <v>79</v>
      </c>
      <c r="AE1331" s="5" t="s">
        <v>4326</v>
      </c>
      <c r="AF1331" s="5">
        <v>4</v>
      </c>
      <c r="AG1331" s="5" t="s">
        <v>79</v>
      </c>
      <c r="AK1331" s="6">
        <v>69</v>
      </c>
      <c r="AL1331" s="6" t="s">
        <v>80</v>
      </c>
      <c r="AM1331" s="6" t="s">
        <v>4326</v>
      </c>
      <c r="AN1331" s="6">
        <v>12</v>
      </c>
      <c r="AO1331" s="6" t="s">
        <v>80</v>
      </c>
      <c r="AS1331" s="5">
        <v>175</v>
      </c>
      <c r="AT1331" s="5" t="s">
        <v>118</v>
      </c>
      <c r="AU1331" s="5" t="s">
        <v>4326</v>
      </c>
      <c r="AV1331" s="5">
        <v>10</v>
      </c>
      <c r="AW1331" s="5" t="s">
        <v>118</v>
      </c>
      <c r="BR1331" s="163" t="s">
        <v>4291</v>
      </c>
    </row>
    <row r="1332" spans="1:70" x14ac:dyDescent="0.25">
      <c r="A1332" s="91">
        <v>1386</v>
      </c>
      <c r="B1332" s="229" t="s">
        <v>4328</v>
      </c>
      <c r="C1332" s="259" t="s">
        <v>4327</v>
      </c>
      <c r="D1332" s="229" t="s">
        <v>4329</v>
      </c>
      <c r="E1332" s="123" t="s">
        <v>1146</v>
      </c>
      <c r="F1332" s="179" t="s">
        <v>102</v>
      </c>
      <c r="G1332" s="179" t="s">
        <v>55</v>
      </c>
      <c r="H1332" s="26" t="s">
        <v>76</v>
      </c>
      <c r="J1332" s="22">
        <v>50</v>
      </c>
      <c r="L1332" s="28" t="s">
        <v>57</v>
      </c>
      <c r="M1332" s="22" t="s">
        <v>58</v>
      </c>
      <c r="N1332" s="22">
        <v>0</v>
      </c>
      <c r="O1332" s="22" t="s">
        <v>59</v>
      </c>
      <c r="P1332" s="22" t="s">
        <v>78</v>
      </c>
      <c r="R1332" s="23" t="s">
        <v>1135</v>
      </c>
      <c r="T1332" s="23">
        <v>150</v>
      </c>
      <c r="Z1332" s="83" t="s">
        <v>62</v>
      </c>
      <c r="AA1332" s="6">
        <v>3</v>
      </c>
      <c r="AB1332" s="6">
        <v>0</v>
      </c>
      <c r="AI1332" s="5">
        <v>26</v>
      </c>
      <c r="AJ1332" s="5">
        <v>30</v>
      </c>
      <c r="BR1332" s="163" t="s">
        <v>4291</v>
      </c>
    </row>
    <row r="1333" spans="1:70" x14ac:dyDescent="0.25">
      <c r="A1333" s="91">
        <v>1387</v>
      </c>
      <c r="B1333" s="229" t="s">
        <v>4331</v>
      </c>
      <c r="C1333" s="259" t="s">
        <v>4330</v>
      </c>
      <c r="D1333" s="229" t="s">
        <v>4332</v>
      </c>
      <c r="E1333" s="123" t="s">
        <v>1146</v>
      </c>
      <c r="F1333" s="179" t="s">
        <v>102</v>
      </c>
      <c r="G1333" s="179" t="s">
        <v>55</v>
      </c>
      <c r="H1333" s="26" t="s">
        <v>4333</v>
      </c>
      <c r="J1333" s="22">
        <v>100</v>
      </c>
      <c r="L1333" s="28" t="s">
        <v>57</v>
      </c>
      <c r="M1333" s="22" t="s">
        <v>58</v>
      </c>
      <c r="N1333" s="22">
        <v>0</v>
      </c>
      <c r="O1333" s="22" t="s">
        <v>59</v>
      </c>
      <c r="P1333" s="22" t="s">
        <v>78</v>
      </c>
      <c r="R1333" s="23" t="s">
        <v>1135</v>
      </c>
      <c r="T1333" s="23">
        <v>150</v>
      </c>
      <c r="V1333" s="25" t="s">
        <v>61</v>
      </c>
      <c r="W1333" s="65" t="s">
        <v>1953</v>
      </c>
      <c r="X1333" s="106" t="s">
        <v>202</v>
      </c>
      <c r="Z1333" s="83" t="s">
        <v>62</v>
      </c>
      <c r="AA1333" s="6">
        <v>14</v>
      </c>
      <c r="AB1333" s="6">
        <v>0</v>
      </c>
      <c r="AC1333" s="5">
        <v>25.2</v>
      </c>
      <c r="AD1333" s="5" t="s">
        <v>79</v>
      </c>
      <c r="AE1333" s="5" t="s">
        <v>4326</v>
      </c>
      <c r="AI1333" s="5">
        <v>21</v>
      </c>
      <c r="AJ1333" s="5">
        <v>29</v>
      </c>
      <c r="BR1333" s="163" t="s">
        <v>4291</v>
      </c>
    </row>
    <row r="1334" spans="1:70" x14ac:dyDescent="0.25">
      <c r="A1334" s="91">
        <v>1388</v>
      </c>
      <c r="B1334" s="229" t="s">
        <v>4335</v>
      </c>
      <c r="C1334" s="259" t="s">
        <v>4334</v>
      </c>
      <c r="D1334" s="229" t="s">
        <v>4329</v>
      </c>
      <c r="E1334" s="123" t="s">
        <v>1146</v>
      </c>
      <c r="F1334" s="179" t="s">
        <v>102</v>
      </c>
      <c r="G1334" s="179" t="s">
        <v>55</v>
      </c>
      <c r="H1334" s="179" t="s">
        <v>4280</v>
      </c>
      <c r="J1334" s="22">
        <v>50</v>
      </c>
      <c r="L1334" s="180" t="s">
        <v>57</v>
      </c>
      <c r="M1334" s="176" t="s">
        <v>58</v>
      </c>
      <c r="N1334" s="176" t="s">
        <v>830</v>
      </c>
      <c r="O1334" s="176" t="s">
        <v>59</v>
      </c>
      <c r="P1334" s="176" t="s">
        <v>4339</v>
      </c>
      <c r="R1334" s="23" t="s">
        <v>4338</v>
      </c>
      <c r="Z1334" s="167" t="s">
        <v>62</v>
      </c>
      <c r="AA1334" s="6">
        <v>8</v>
      </c>
      <c r="AB1334" s="6">
        <v>5</v>
      </c>
      <c r="AI1334" s="5">
        <v>20</v>
      </c>
      <c r="AJ1334" s="5">
        <v>32</v>
      </c>
      <c r="AQ1334" s="6">
        <v>53</v>
      </c>
      <c r="AR1334" s="6">
        <v>83</v>
      </c>
      <c r="BR1334" s="163" t="s">
        <v>4291</v>
      </c>
    </row>
    <row r="1335" spans="1:70" x14ac:dyDescent="0.25">
      <c r="A1335" s="91">
        <v>1389</v>
      </c>
      <c r="B1335" s="229" t="s">
        <v>4335</v>
      </c>
      <c r="C1335" s="259" t="s">
        <v>4334</v>
      </c>
      <c r="D1335" s="229" t="s">
        <v>4336</v>
      </c>
      <c r="E1335" s="123" t="s">
        <v>1146</v>
      </c>
      <c r="F1335" s="179" t="s">
        <v>102</v>
      </c>
      <c r="G1335" s="179" t="s">
        <v>55</v>
      </c>
      <c r="H1335" s="179" t="s">
        <v>4280</v>
      </c>
      <c r="J1335" s="22">
        <v>100</v>
      </c>
      <c r="L1335" s="180" t="s">
        <v>57</v>
      </c>
      <c r="M1335" s="176" t="s">
        <v>58</v>
      </c>
      <c r="N1335" s="176" t="s">
        <v>830</v>
      </c>
      <c r="O1335" s="176" t="s">
        <v>59</v>
      </c>
      <c r="P1335" s="176" t="s">
        <v>4339</v>
      </c>
      <c r="R1335" s="177" t="s">
        <v>4338</v>
      </c>
      <c r="Z1335" s="167" t="s">
        <v>62</v>
      </c>
      <c r="AA1335" s="6">
        <v>8</v>
      </c>
      <c r="AB1335" s="6">
        <v>5</v>
      </c>
      <c r="AI1335" s="5">
        <v>20</v>
      </c>
      <c r="AJ1335" s="5">
        <v>32</v>
      </c>
      <c r="AQ1335" s="6">
        <v>53</v>
      </c>
      <c r="AR1335" s="6">
        <v>83</v>
      </c>
      <c r="BR1335" s="163" t="s">
        <v>4291</v>
      </c>
    </row>
    <row r="1336" spans="1:70" x14ac:dyDescent="0.25">
      <c r="A1336" s="91">
        <v>1390</v>
      </c>
      <c r="B1336" s="229" t="s">
        <v>4335</v>
      </c>
      <c r="C1336" s="259" t="s">
        <v>4334</v>
      </c>
      <c r="D1336" s="229" t="s">
        <v>4337</v>
      </c>
      <c r="E1336" s="123" t="s">
        <v>1146</v>
      </c>
      <c r="F1336" s="179" t="s">
        <v>102</v>
      </c>
      <c r="G1336" s="179" t="s">
        <v>55</v>
      </c>
      <c r="H1336" s="179" t="s">
        <v>4280</v>
      </c>
      <c r="J1336" s="22">
        <v>200</v>
      </c>
      <c r="L1336" s="180" t="s">
        <v>57</v>
      </c>
      <c r="M1336" s="176" t="s">
        <v>58</v>
      </c>
      <c r="N1336" s="176" t="s">
        <v>830</v>
      </c>
      <c r="O1336" s="176" t="s">
        <v>59</v>
      </c>
      <c r="P1336" s="176" t="s">
        <v>4340</v>
      </c>
      <c r="R1336" s="177" t="s">
        <v>4338</v>
      </c>
      <c r="Z1336" s="167" t="s">
        <v>62</v>
      </c>
      <c r="AA1336" s="6">
        <v>8</v>
      </c>
      <c r="AB1336" s="6">
        <v>5</v>
      </c>
      <c r="AI1336" s="5">
        <v>20</v>
      </c>
      <c r="AJ1336" s="5">
        <v>32</v>
      </c>
      <c r="AQ1336" s="6">
        <v>53</v>
      </c>
      <c r="AR1336" s="6">
        <v>83</v>
      </c>
      <c r="BR1336" s="163" t="s">
        <v>4291</v>
      </c>
    </row>
  </sheetData>
  <autoFilter ref="A2:BR1310"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phoneticPr fontId="41" type="noConversion"/>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 ref="C995" r:id="rId34" xr:uid="{76C86CC0-FD14-455E-9398-93AC036F995A}"/>
    <hyperlink ref="C996" r:id="rId35" xr:uid="{8FAF469E-9BB3-44E9-AA75-33008D2A7E51}"/>
    <hyperlink ref="C997" r:id="rId36" xr:uid="{FDF5131A-3AE9-481F-9BC9-237EFA354B6C}"/>
    <hyperlink ref="H995" r:id="rId37" xr:uid="{5A6E2F56-7D80-463A-92DC-337873EE1B0C}"/>
    <hyperlink ref="H996" r:id="rId38" xr:uid="{EABF5AA2-9D2A-490C-9489-E40894643619}"/>
    <hyperlink ref="H997" r:id="rId39" xr:uid="{F46EA3CF-3257-4886-B7FF-368FF35236D4}"/>
    <hyperlink ref="C1300" r:id="rId40" xr:uid="{57E39A06-FA2E-413A-B5B9-0B05932CC0FE}"/>
    <hyperlink ref="C1301" r:id="rId41" xr:uid="{7B0311BF-F02A-46DA-A32A-B841E251F7A7}"/>
    <hyperlink ref="C1302" r:id="rId42" xr:uid="{3C03F1C4-18F9-44CB-A324-BC13B6359CCA}"/>
    <hyperlink ref="C1303" r:id="rId43" xr:uid="{A3AE64F7-D9CD-46FA-A1BA-85972CE322CB}"/>
    <hyperlink ref="C1304" r:id="rId44" xr:uid="{E6A59CA5-21F8-48D1-A5DA-4DF56B51D66D}"/>
    <hyperlink ref="C1305" r:id="rId45" xr:uid="{34FA3AD2-EAAC-489F-8FC5-828853B1E6BF}"/>
    <hyperlink ref="C1306" r:id="rId46" xr:uid="{B5466EFF-F4BA-45D2-A555-0928F0312271}"/>
    <hyperlink ref="C1307" r:id="rId47" xr:uid="{28D961A6-FD5B-41C4-ABA0-3059192F40CE}"/>
    <hyperlink ref="C1308" r:id="rId48" xr:uid="{B9859EDE-01D9-499A-A5F7-B7AFD060A93C}"/>
    <hyperlink ref="C1309" r:id="rId49" xr:uid="{1AB73DC5-9271-427C-85C7-3EAA6E8C4EC1}"/>
  </hyperlinks>
  <pageMargins left="0.7" right="0.7" top="0.75" bottom="0.75" header="0.3" footer="0.3"/>
  <pageSetup paperSize="9" orientation="portrait" r:id="rId50"/>
  <legacyDrawing r:id="rId5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 G1304:G1306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969"/>
  <sheetViews>
    <sheetView zoomScale="90" zoomScaleNormal="90" workbookViewId="0">
      <pane xSplit="5" ySplit="1" topLeftCell="F927" activePane="bottomRight" state="frozen"/>
      <selection pane="topRight" activeCell="F1" sqref="F1"/>
      <selection pane="bottomLeft" activeCell="A2" sqref="A2"/>
      <selection pane="bottomRight" activeCell="F966" sqref="F966"/>
    </sheetView>
  </sheetViews>
  <sheetFormatPr defaultColWidth="11" defaultRowHeight="13.8" x14ac:dyDescent="0.25"/>
  <cols>
    <col min="1" max="1" width="4.8984375" bestFit="1" customWidth="1"/>
    <col min="2" max="2" width="16.3984375" style="234" customWidth="1"/>
    <col min="3" max="3" width="40.19921875" style="234" customWidth="1"/>
    <col min="4" max="4" width="38" style="234" customWidth="1"/>
    <col min="5" max="5" width="18.8984375" style="101" customWidth="1"/>
    <col min="6" max="6" width="5.3984375" style="58" bestFit="1" customWidth="1"/>
    <col min="7" max="7" width="6.5" style="58" bestFit="1" customWidth="1"/>
    <col min="8" max="8" width="7.09765625" style="58" bestFit="1" customWidth="1"/>
    <col min="9" max="9" width="9.69921875" style="46" bestFit="1" customWidth="1"/>
    <col min="10" max="10" width="12.69921875" style="46" bestFit="1" customWidth="1"/>
    <col min="11" max="11" width="13.5" style="46" bestFit="1" customWidth="1"/>
    <col min="12" max="12" width="9.59765625" style="47" bestFit="1" customWidth="1"/>
    <col min="13" max="13" width="12.59765625" style="47" bestFit="1" customWidth="1"/>
    <col min="14" max="14" width="13.3984375" style="47" bestFit="1" customWidth="1"/>
    <col min="15" max="15" width="12.59765625" style="46" bestFit="1" customWidth="1"/>
    <col min="16" max="16" width="11" style="48" bestFit="1" customWidth="1"/>
    <col min="17" max="17" width="14" style="48" bestFit="1" customWidth="1"/>
    <col min="18" max="18" width="14.8984375" style="48" bestFit="1" customWidth="1"/>
    <col min="19" max="19" width="10.8984375" style="49" bestFit="1" customWidth="1"/>
    <col min="20" max="20" width="13.8984375" style="49" bestFit="1" customWidth="1"/>
    <col min="21" max="21" width="14.59765625" style="49" bestFit="1" customWidth="1"/>
    <col min="22" max="22" width="11.69921875" style="62" bestFit="1" customWidth="1"/>
    <col min="23" max="23" width="8.5" style="54" bestFit="1" customWidth="1"/>
    <col min="24" max="24" width="13.09765625" style="54" bestFit="1" customWidth="1"/>
    <col min="25" max="25" width="12.19921875" style="54" bestFit="1" customWidth="1"/>
    <col min="26" max="26" width="8.3984375" style="56" bestFit="1" customWidth="1"/>
    <col min="27" max="27" width="13.09765625" style="56" bestFit="1" customWidth="1"/>
    <col min="28" max="28" width="12.09765625" style="56" bestFit="1" customWidth="1"/>
    <col min="29" max="29" width="7.3984375" style="61" bestFit="1" customWidth="1"/>
    <col min="30" max="30" width="39.5" style="70" bestFit="1" customWidth="1"/>
  </cols>
  <sheetData>
    <row r="1" spans="1:30" x14ac:dyDescent="0.25">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5">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5">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5">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5">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5">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5">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5">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5">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5">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5">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5">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5">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5">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5">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5">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5">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5">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5">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5">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5">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5">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5">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5">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5">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5">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5">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5">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5">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5">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5">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5">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5">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5">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5">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5">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5">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5">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5">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5">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5">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5">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5">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5">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5">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5">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5">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5">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5">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5">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5">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5">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5">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5">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5">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5">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5">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5">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5">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5">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5">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5">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5">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5">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5">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5">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5">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5">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5">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5">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5">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5">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5">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5">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5">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5">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5">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5">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5">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5">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5">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5">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5">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5">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5">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5">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5">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5">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5">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5">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5">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5">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5">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5">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5">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5">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5">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5">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5">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5">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5">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5">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5">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5">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5">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5">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5">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5">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5">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5">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5">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5">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5">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5">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5">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5">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5">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5">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5">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5">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5">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5">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5">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5">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5">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5">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5">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5">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5">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5">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5">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5">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5">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5">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5">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5">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5">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5">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5">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5">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5">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5">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5">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5">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5">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5">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5">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5">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5">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5">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5">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5">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5">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5">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5">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5">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5">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5">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5">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5">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5">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5">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5">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5">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5">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5">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5">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5">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5">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5">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5">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5">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5">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5">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5">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5">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5">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5">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5">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5">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5">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5">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5">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5">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5">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5">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5">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5">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5">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5">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5">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5">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5">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5">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5">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5">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5">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5">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5">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5">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5">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5">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5">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5">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5">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5">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5">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5">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5">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5">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5">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5">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5">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5">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5">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5">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5">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5">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5">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5">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5">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5">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5">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5">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5">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5">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5">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5">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5">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5">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5">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5">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5">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5">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5">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5">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5">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5">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5">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5">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5">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5">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5">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5">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5">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5">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5">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5">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5">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5">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5">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5">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5">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5">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5">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5">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5">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5">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5">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5">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5">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5">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5">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5">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5">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5">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5">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5">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5">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5">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5">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5">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5">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5">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5">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5">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5">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5">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5">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5">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5">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5">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5">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5">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5">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5">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5">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5">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5">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5">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5">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5">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5">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5">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5">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5">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5">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5">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5">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5">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5">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5">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5">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5">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5">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5">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5">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5">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5">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5">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5">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5">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5">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5">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5">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5">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5">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5">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5">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5">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5">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5">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5">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5">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5">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5">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5">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5">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5">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5">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5">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5">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5">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5">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5">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5">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5">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5">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5">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5">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5">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5">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5">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5">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5">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5">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1310</v>
      </c>
      <c r="W346" s="194">
        <v>1143</v>
      </c>
      <c r="X346" s="194" t="s">
        <v>1201</v>
      </c>
      <c r="Y346" s="194" t="s">
        <v>334</v>
      </c>
      <c r="Z346" s="195">
        <v>513</v>
      </c>
      <c r="AA346" s="195" t="s">
        <v>1201</v>
      </c>
      <c r="AB346" s="195" t="s">
        <v>334</v>
      </c>
      <c r="AC346" s="198" t="s">
        <v>949</v>
      </c>
      <c r="AD346" s="200"/>
    </row>
    <row r="347" spans="1:30" x14ac:dyDescent="0.25">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1310</v>
      </c>
      <c r="W347" s="194">
        <v>529</v>
      </c>
      <c r="X347" s="194" t="s">
        <v>1201</v>
      </c>
      <c r="Y347" s="194" t="s">
        <v>334</v>
      </c>
      <c r="Z347" s="195">
        <v>611</v>
      </c>
      <c r="AA347" s="195" t="s">
        <v>1201</v>
      </c>
      <c r="AB347" s="195" t="s">
        <v>334</v>
      </c>
      <c r="AC347" s="198" t="s">
        <v>949</v>
      </c>
      <c r="AD347" s="200"/>
    </row>
    <row r="348" spans="1:30" x14ac:dyDescent="0.25">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1310</v>
      </c>
      <c r="W348" s="194">
        <v>621</v>
      </c>
      <c r="X348" s="194" t="s">
        <v>1201</v>
      </c>
      <c r="Y348" s="194" t="s">
        <v>334</v>
      </c>
      <c r="Z348" s="195">
        <v>340</v>
      </c>
      <c r="AA348" s="195" t="s">
        <v>1201</v>
      </c>
      <c r="AB348" s="195" t="s">
        <v>334</v>
      </c>
      <c r="AC348" s="198" t="s">
        <v>949</v>
      </c>
    </row>
    <row r="349" spans="1:30" x14ac:dyDescent="0.25">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1310</v>
      </c>
      <c r="W349" s="194">
        <v>777</v>
      </c>
      <c r="X349" s="194" t="s">
        <v>1201</v>
      </c>
      <c r="Y349" s="194" t="s">
        <v>334</v>
      </c>
      <c r="Z349" s="195">
        <v>455</v>
      </c>
      <c r="AA349" s="195" t="s">
        <v>1201</v>
      </c>
      <c r="AB349" s="195" t="s">
        <v>334</v>
      </c>
      <c r="AC349" s="198" t="s">
        <v>949</v>
      </c>
    </row>
    <row r="350" spans="1:30" x14ac:dyDescent="0.25">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5">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5">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5">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5">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5">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5">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5">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5">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5">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5">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5">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5">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5">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5">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5">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5">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5">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5">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5">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5">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5">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5">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5">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1253</v>
      </c>
      <c r="K373" s="46" t="s">
        <v>115</v>
      </c>
      <c r="O373" s="46" t="s">
        <v>937</v>
      </c>
    </row>
    <row r="374" spans="1:30" x14ac:dyDescent="0.25">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1253</v>
      </c>
      <c r="K374" s="46" t="s">
        <v>115</v>
      </c>
      <c r="O374" s="46" t="s">
        <v>937</v>
      </c>
    </row>
    <row r="375" spans="1:30" x14ac:dyDescent="0.25">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1253</v>
      </c>
      <c r="K375" s="46" t="s">
        <v>115</v>
      </c>
      <c r="O375" s="46" t="s">
        <v>937</v>
      </c>
    </row>
    <row r="376" spans="1:30" x14ac:dyDescent="0.25">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5">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5">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5">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5">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1388</v>
      </c>
    </row>
    <row r="381" spans="1:30" x14ac:dyDescent="0.25">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1391</v>
      </c>
    </row>
    <row r="382" spans="1:30" x14ac:dyDescent="0.25">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1391</v>
      </c>
    </row>
    <row r="383" spans="1:30" x14ac:dyDescent="0.25">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5">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5">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5">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5">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5">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5">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5">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5">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5">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5">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5">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5">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5">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5">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5">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5">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5">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5">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5">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5">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5">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5">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5">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5">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5">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5">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5">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5">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5">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5">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5">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1208</v>
      </c>
      <c r="K414" s="46" t="s">
        <v>941</v>
      </c>
      <c r="L414" s="47">
        <v>122</v>
      </c>
      <c r="M414" s="47" t="s">
        <v>446</v>
      </c>
      <c r="N414" s="47" t="s">
        <v>1752</v>
      </c>
      <c r="O414" s="46" t="s">
        <v>937</v>
      </c>
      <c r="P414" s="48">
        <v>2.88</v>
      </c>
      <c r="Q414" s="48" t="s">
        <v>1207</v>
      </c>
      <c r="R414" s="48" t="s">
        <v>1751</v>
      </c>
      <c r="S414" s="49">
        <v>184</v>
      </c>
      <c r="T414" s="49" t="s">
        <v>1207</v>
      </c>
      <c r="U414" s="49" t="s">
        <v>1752</v>
      </c>
      <c r="V414" s="62" t="s">
        <v>939</v>
      </c>
    </row>
    <row r="415" spans="1:30" x14ac:dyDescent="0.25">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1208</v>
      </c>
      <c r="K415" s="46" t="s">
        <v>941</v>
      </c>
      <c r="O415" s="46" t="s">
        <v>940</v>
      </c>
      <c r="P415" s="48">
        <v>2.1</v>
      </c>
      <c r="Q415" s="48" t="s">
        <v>1207</v>
      </c>
      <c r="R415" s="48" t="s">
        <v>1751</v>
      </c>
      <c r="AD415" s="70" t="s">
        <v>1805</v>
      </c>
    </row>
    <row r="416" spans="1:30" x14ac:dyDescent="0.25">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1208</v>
      </c>
      <c r="K416" s="46" t="s">
        <v>941</v>
      </c>
      <c r="O416" s="46" t="s">
        <v>940</v>
      </c>
      <c r="P416" s="48">
        <v>3.5</v>
      </c>
      <c r="Q416" s="48" t="s">
        <v>1207</v>
      </c>
      <c r="R416" s="48" t="s">
        <v>1751</v>
      </c>
      <c r="AD416" s="70" t="s">
        <v>1805</v>
      </c>
    </row>
    <row r="417" spans="1:30" x14ac:dyDescent="0.25">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1208</v>
      </c>
      <c r="K417" s="46" t="s">
        <v>941</v>
      </c>
      <c r="O417" s="46" t="s">
        <v>940</v>
      </c>
      <c r="P417" s="48">
        <v>4.5</v>
      </c>
      <c r="Q417" s="48" t="s">
        <v>1207</v>
      </c>
      <c r="R417" s="48" t="s">
        <v>1751</v>
      </c>
      <c r="AD417" s="70" t="s">
        <v>1805</v>
      </c>
    </row>
    <row r="418" spans="1:30" x14ac:dyDescent="0.25">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1208</v>
      </c>
      <c r="K418" s="46" t="s">
        <v>941</v>
      </c>
      <c r="O418" s="46" t="s">
        <v>940</v>
      </c>
      <c r="P418" s="48">
        <v>3.8</v>
      </c>
      <c r="Q418" s="48" t="s">
        <v>1207</v>
      </c>
      <c r="R418" s="48" t="s">
        <v>1751</v>
      </c>
      <c r="AD418" s="70" t="s">
        <v>1805</v>
      </c>
    </row>
    <row r="419" spans="1:30" x14ac:dyDescent="0.25">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1208</v>
      </c>
      <c r="K419" s="46" t="s">
        <v>334</v>
      </c>
      <c r="L419" s="47">
        <v>4.3600000000000003</v>
      </c>
      <c r="M419" s="47" t="s">
        <v>1208</v>
      </c>
      <c r="N419" s="47" t="s">
        <v>116</v>
      </c>
      <c r="O419" s="46" t="s">
        <v>940</v>
      </c>
      <c r="P419" s="48">
        <v>4.9400000000000004</v>
      </c>
      <c r="Q419" s="48" t="s">
        <v>1207</v>
      </c>
      <c r="R419" s="48" t="s">
        <v>115</v>
      </c>
      <c r="S419" s="49">
        <v>1.8</v>
      </c>
      <c r="T419" s="49" t="s">
        <v>1207</v>
      </c>
      <c r="U419" s="49" t="s">
        <v>116</v>
      </c>
      <c r="V419" s="62" t="s">
        <v>939</v>
      </c>
      <c r="AD419" s="70" t="s">
        <v>1806</v>
      </c>
    </row>
    <row r="420" spans="1:30" x14ac:dyDescent="0.25">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1208</v>
      </c>
      <c r="K420" s="46" t="s">
        <v>941</v>
      </c>
      <c r="L420" s="47">
        <v>40</v>
      </c>
      <c r="M420" s="47" t="s">
        <v>446</v>
      </c>
      <c r="N420" s="47" t="s">
        <v>1752</v>
      </c>
      <c r="O420" s="46" t="s">
        <v>954</v>
      </c>
    </row>
    <row r="421" spans="1:30" x14ac:dyDescent="0.25">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1208</v>
      </c>
      <c r="K421" s="46" t="s">
        <v>941</v>
      </c>
      <c r="L421" s="47">
        <v>34</v>
      </c>
      <c r="M421" s="47" t="s">
        <v>446</v>
      </c>
      <c r="N421" s="47" t="s">
        <v>1752</v>
      </c>
      <c r="O421" s="46" t="s">
        <v>954</v>
      </c>
    </row>
    <row r="422" spans="1:30" x14ac:dyDescent="0.25">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1807</v>
      </c>
    </row>
    <row r="423" spans="1:30" x14ac:dyDescent="0.25">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1807</v>
      </c>
    </row>
    <row r="424" spans="1:30" x14ac:dyDescent="0.25">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1807</v>
      </c>
    </row>
    <row r="425" spans="1:30" x14ac:dyDescent="0.25">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1807</v>
      </c>
    </row>
    <row r="426" spans="1:30" x14ac:dyDescent="0.25">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1208</v>
      </c>
      <c r="K426" s="46" t="s">
        <v>941</v>
      </c>
      <c r="L426" s="47">
        <v>59</v>
      </c>
      <c r="M426" s="47" t="s">
        <v>446</v>
      </c>
      <c r="N426" s="47" t="s">
        <v>1752</v>
      </c>
      <c r="O426" s="46" t="s">
        <v>954</v>
      </c>
    </row>
    <row r="427" spans="1:30" x14ac:dyDescent="0.25">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1208</v>
      </c>
      <c r="K427" s="46" t="s">
        <v>941</v>
      </c>
      <c r="L427" s="47">
        <v>34</v>
      </c>
      <c r="M427" s="47" t="s">
        <v>446</v>
      </c>
      <c r="N427" s="47" t="s">
        <v>1752</v>
      </c>
      <c r="O427" s="46" t="s">
        <v>954</v>
      </c>
    </row>
    <row r="428" spans="1:30" x14ac:dyDescent="0.25">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1208</v>
      </c>
      <c r="K428" s="46" t="s">
        <v>941</v>
      </c>
      <c r="L428" s="47">
        <v>120</v>
      </c>
      <c r="M428" s="47" t="s">
        <v>446</v>
      </c>
      <c r="N428" s="47" t="s">
        <v>1752</v>
      </c>
      <c r="O428" s="46" t="s">
        <v>954</v>
      </c>
    </row>
    <row r="429" spans="1:30" x14ac:dyDescent="0.25">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1208</v>
      </c>
      <c r="K429" s="46" t="s">
        <v>941</v>
      </c>
      <c r="L429" s="47">
        <v>98</v>
      </c>
      <c r="M429" s="47" t="s">
        <v>446</v>
      </c>
      <c r="N429" s="47" t="s">
        <v>1752</v>
      </c>
      <c r="O429" s="46" t="s">
        <v>954</v>
      </c>
    </row>
    <row r="430" spans="1:30" x14ac:dyDescent="0.25">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1208</v>
      </c>
      <c r="K430" s="46" t="s">
        <v>941</v>
      </c>
      <c r="O430" s="46" t="s">
        <v>937</v>
      </c>
      <c r="P430" s="48">
        <v>16.100000000000001</v>
      </c>
      <c r="Q430" s="48" t="s">
        <v>1207</v>
      </c>
      <c r="R430" s="48" t="s">
        <v>1808</v>
      </c>
      <c r="V430" s="62" t="s">
        <v>939</v>
      </c>
    </row>
    <row r="431" spans="1:30" x14ac:dyDescent="0.25">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1208</v>
      </c>
      <c r="K431" s="46" t="s">
        <v>941</v>
      </c>
      <c r="O431" s="46" t="s">
        <v>937</v>
      </c>
      <c r="P431" s="48">
        <v>6.14</v>
      </c>
      <c r="Q431" s="48" t="s">
        <v>1207</v>
      </c>
      <c r="R431" s="48" t="s">
        <v>1808</v>
      </c>
      <c r="V431" s="62" t="s">
        <v>939</v>
      </c>
    </row>
    <row r="432" spans="1:30" x14ac:dyDescent="0.25">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1208</v>
      </c>
      <c r="K432" s="46" t="s">
        <v>941</v>
      </c>
      <c r="O432" s="46" t="s">
        <v>937</v>
      </c>
      <c r="P432" s="48">
        <v>23.2</v>
      </c>
      <c r="Q432" s="48" t="s">
        <v>1207</v>
      </c>
      <c r="R432" s="48" t="s">
        <v>1808</v>
      </c>
      <c r="V432" s="62" t="s">
        <v>939</v>
      </c>
    </row>
    <row r="433" spans="1:30" x14ac:dyDescent="0.25">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1208</v>
      </c>
      <c r="K433" s="46" t="s">
        <v>941</v>
      </c>
      <c r="O433" s="46" t="s">
        <v>937</v>
      </c>
      <c r="P433" s="48">
        <v>5</v>
      </c>
      <c r="Q433" s="48" t="s">
        <v>1207</v>
      </c>
      <c r="R433" s="48" t="s">
        <v>1808</v>
      </c>
      <c r="V433" s="62" t="s">
        <v>939</v>
      </c>
    </row>
    <row r="434" spans="1:30" x14ac:dyDescent="0.25">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1208</v>
      </c>
      <c r="K434" s="46" t="s">
        <v>941</v>
      </c>
      <c r="O434" s="46" t="s">
        <v>937</v>
      </c>
      <c r="P434" s="48">
        <v>0.57999999999999996</v>
      </c>
      <c r="Q434" s="48" t="s">
        <v>1207</v>
      </c>
      <c r="R434" s="48" t="s">
        <v>1808</v>
      </c>
      <c r="V434" s="62" t="s">
        <v>939</v>
      </c>
      <c r="W434" s="54">
        <v>51.62</v>
      </c>
      <c r="X434" s="54" t="s">
        <v>951</v>
      </c>
      <c r="Y434" s="54" t="s">
        <v>117</v>
      </c>
    </row>
    <row r="435" spans="1:30" x14ac:dyDescent="0.25">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1208</v>
      </c>
      <c r="K435" s="46" t="s">
        <v>941</v>
      </c>
      <c r="O435" s="46" t="s">
        <v>937</v>
      </c>
      <c r="P435" s="48">
        <v>1.17</v>
      </c>
      <c r="Q435" s="48" t="s">
        <v>1207</v>
      </c>
      <c r="R435" s="48" t="s">
        <v>1808</v>
      </c>
      <c r="V435" s="62" t="s">
        <v>939</v>
      </c>
      <c r="W435" s="54">
        <v>78.400000000000006</v>
      </c>
      <c r="X435" s="54" t="s">
        <v>951</v>
      </c>
      <c r="Y435" s="54" t="s">
        <v>117</v>
      </c>
    </row>
    <row r="436" spans="1:30" x14ac:dyDescent="0.25">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1208</v>
      </c>
      <c r="K436" s="46" t="s">
        <v>941</v>
      </c>
      <c r="O436" s="46" t="s">
        <v>937</v>
      </c>
      <c r="P436" s="48">
        <v>2.37</v>
      </c>
      <c r="Q436" s="48" t="s">
        <v>1207</v>
      </c>
      <c r="R436" s="48" t="s">
        <v>1808</v>
      </c>
      <c r="V436" s="62" t="s">
        <v>939</v>
      </c>
      <c r="W436" s="54">
        <v>53.92</v>
      </c>
      <c r="X436" s="54" t="s">
        <v>951</v>
      </c>
      <c r="Y436" s="54" t="s">
        <v>117</v>
      </c>
    </row>
    <row r="437" spans="1:30" x14ac:dyDescent="0.25">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1208</v>
      </c>
      <c r="K437" s="46" t="s">
        <v>941</v>
      </c>
      <c r="O437" s="46" t="s">
        <v>937</v>
      </c>
      <c r="P437" s="48">
        <v>2.75</v>
      </c>
      <c r="Q437" s="48" t="s">
        <v>1207</v>
      </c>
      <c r="R437" s="48" t="s">
        <v>1808</v>
      </c>
      <c r="V437" s="62" t="s">
        <v>939</v>
      </c>
      <c r="W437" s="54">
        <v>59</v>
      </c>
      <c r="X437" s="54" t="s">
        <v>951</v>
      </c>
      <c r="Y437" s="54" t="s">
        <v>117</v>
      </c>
    </row>
    <row r="438" spans="1:30" x14ac:dyDescent="0.25">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1208</v>
      </c>
      <c r="K438" s="46" t="s">
        <v>941</v>
      </c>
      <c r="O438" s="46" t="s">
        <v>937</v>
      </c>
      <c r="P438" s="48">
        <v>5.83</v>
      </c>
      <c r="Q438" s="48" t="s">
        <v>1207</v>
      </c>
      <c r="R438" s="48" t="s">
        <v>1808</v>
      </c>
      <c r="V438" s="62" t="s">
        <v>939</v>
      </c>
      <c r="W438" s="54">
        <v>46.53</v>
      </c>
      <c r="X438" s="54" t="s">
        <v>951</v>
      </c>
      <c r="Y438" s="54" t="s">
        <v>117</v>
      </c>
    </row>
    <row r="439" spans="1:30" x14ac:dyDescent="0.25">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1208</v>
      </c>
      <c r="K439" s="46" t="s">
        <v>941</v>
      </c>
      <c r="O439" s="46" t="s">
        <v>937</v>
      </c>
      <c r="P439" s="48">
        <v>10.63</v>
      </c>
      <c r="Q439" s="48" t="s">
        <v>1207</v>
      </c>
      <c r="R439" s="48" t="s">
        <v>1808</v>
      </c>
      <c r="V439" s="62" t="s">
        <v>939</v>
      </c>
      <c r="W439" s="54">
        <v>60.88</v>
      </c>
      <c r="X439" s="54" t="s">
        <v>951</v>
      </c>
      <c r="Y439" s="54" t="s">
        <v>117</v>
      </c>
    </row>
    <row r="440" spans="1:30" x14ac:dyDescent="0.25">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1208</v>
      </c>
      <c r="K440" s="46" t="s">
        <v>941</v>
      </c>
      <c r="O440" s="46" t="s">
        <v>937</v>
      </c>
      <c r="P440" s="48">
        <v>24.67</v>
      </c>
      <c r="Q440" s="48" t="s">
        <v>1207</v>
      </c>
      <c r="R440" s="48" t="s">
        <v>1808</v>
      </c>
      <c r="V440" s="62" t="s">
        <v>939</v>
      </c>
      <c r="W440" s="54">
        <v>48.52</v>
      </c>
      <c r="X440" s="54" t="s">
        <v>951</v>
      </c>
      <c r="Y440" s="54" t="s">
        <v>117</v>
      </c>
    </row>
    <row r="441" spans="1:30" x14ac:dyDescent="0.25">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1208</v>
      </c>
      <c r="K441" s="46" t="s">
        <v>941</v>
      </c>
      <c r="O441" s="46" t="s">
        <v>937</v>
      </c>
      <c r="P441" s="48">
        <v>30.96</v>
      </c>
      <c r="Q441" s="48" t="s">
        <v>1207</v>
      </c>
      <c r="R441" s="48" t="s">
        <v>1808</v>
      </c>
      <c r="V441" s="62" t="s">
        <v>939</v>
      </c>
      <c r="W441" s="54">
        <v>42.22</v>
      </c>
      <c r="X441" s="54" t="s">
        <v>951</v>
      </c>
      <c r="Y441" s="54" t="s">
        <v>117</v>
      </c>
    </row>
    <row r="442" spans="1:30" x14ac:dyDescent="0.25">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1208</v>
      </c>
      <c r="K442" s="46" t="s">
        <v>941</v>
      </c>
      <c r="O442" s="46" t="s">
        <v>937</v>
      </c>
      <c r="P442" s="48">
        <v>36.06</v>
      </c>
      <c r="Q442" s="48" t="s">
        <v>1207</v>
      </c>
      <c r="R442" s="48" t="s">
        <v>1808</v>
      </c>
      <c r="V442" s="62" t="s">
        <v>939</v>
      </c>
      <c r="W442" s="54">
        <v>43.52</v>
      </c>
      <c r="X442" s="54" t="s">
        <v>951</v>
      </c>
      <c r="Y442" s="54" t="s">
        <v>117</v>
      </c>
    </row>
    <row r="443" spans="1:30" x14ac:dyDescent="0.25">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1208</v>
      </c>
      <c r="K443" s="46" t="s">
        <v>941</v>
      </c>
      <c r="O443" s="46" t="s">
        <v>937</v>
      </c>
      <c r="P443" s="48">
        <v>8.61</v>
      </c>
      <c r="Q443" s="48" t="s">
        <v>1207</v>
      </c>
      <c r="R443" s="48" t="s">
        <v>1808</v>
      </c>
    </row>
    <row r="444" spans="1:30" x14ac:dyDescent="0.25">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1917</v>
      </c>
    </row>
    <row r="445" spans="1:30" x14ac:dyDescent="0.25">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1918</v>
      </c>
    </row>
    <row r="446" spans="1:30" x14ac:dyDescent="0.25">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1918</v>
      </c>
    </row>
    <row r="447" spans="1:30" x14ac:dyDescent="0.25">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1918</v>
      </c>
    </row>
    <row r="448" spans="1:30" x14ac:dyDescent="0.25">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1918</v>
      </c>
    </row>
    <row r="449" spans="1:30" x14ac:dyDescent="0.25">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1829</v>
      </c>
      <c r="AC449" s="61" t="s">
        <v>966</v>
      </c>
      <c r="AD449" s="70" t="s">
        <v>1919</v>
      </c>
    </row>
    <row r="450" spans="1:30" x14ac:dyDescent="0.25">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1829</v>
      </c>
      <c r="AC450" s="61" t="s">
        <v>1185</v>
      </c>
      <c r="AD450" s="70" t="s">
        <v>1920</v>
      </c>
    </row>
    <row r="451" spans="1:30" x14ac:dyDescent="0.25">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5">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5">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1921</v>
      </c>
    </row>
    <row r="454" spans="1:30" x14ac:dyDescent="0.25">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1922</v>
      </c>
      <c r="V454" s="62" t="s">
        <v>939</v>
      </c>
      <c r="AD454" s="70" t="s">
        <v>1923</v>
      </c>
    </row>
    <row r="455" spans="1:30" x14ac:dyDescent="0.25">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5">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1924</v>
      </c>
    </row>
    <row r="457" spans="1:30" x14ac:dyDescent="0.25">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1922</v>
      </c>
      <c r="O457" s="46" t="s">
        <v>937</v>
      </c>
      <c r="P457" s="48">
        <v>1.3</v>
      </c>
      <c r="Q457" s="48" t="s">
        <v>956</v>
      </c>
      <c r="R457" s="48" t="s">
        <v>334</v>
      </c>
      <c r="S457" s="49">
        <v>0.1</v>
      </c>
      <c r="T457" s="49" t="s">
        <v>956</v>
      </c>
      <c r="U457" s="49" t="s">
        <v>1922</v>
      </c>
      <c r="V457" s="62" t="s">
        <v>939</v>
      </c>
    </row>
    <row r="458" spans="1:30" x14ac:dyDescent="0.25">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1922</v>
      </c>
      <c r="O458" s="46" t="s">
        <v>937</v>
      </c>
      <c r="P458" s="48">
        <v>2.8</v>
      </c>
      <c r="Q458" s="48" t="s">
        <v>956</v>
      </c>
      <c r="R458" s="48" t="s">
        <v>334</v>
      </c>
      <c r="S458" s="49">
        <v>0.3</v>
      </c>
      <c r="T458" s="49" t="s">
        <v>956</v>
      </c>
      <c r="U458" s="49" t="s">
        <v>1922</v>
      </c>
      <c r="V458" s="62" t="s">
        <v>939</v>
      </c>
    </row>
    <row r="459" spans="1:30" x14ac:dyDescent="0.25">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1922</v>
      </c>
      <c r="O459" s="46" t="s">
        <v>937</v>
      </c>
      <c r="P459" s="48">
        <v>2.9</v>
      </c>
      <c r="Q459" s="48" t="s">
        <v>956</v>
      </c>
      <c r="R459" s="48" t="s">
        <v>334</v>
      </c>
      <c r="S459" s="49">
        <v>0.5</v>
      </c>
      <c r="T459" s="49" t="s">
        <v>956</v>
      </c>
      <c r="U459" s="49" t="s">
        <v>1922</v>
      </c>
      <c r="V459" s="62" t="s">
        <v>939</v>
      </c>
    </row>
    <row r="460" spans="1:30" x14ac:dyDescent="0.25">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1922</v>
      </c>
      <c r="O460" s="46" t="s">
        <v>937</v>
      </c>
      <c r="P460" s="48">
        <v>8</v>
      </c>
      <c r="Q460" s="48" t="s">
        <v>959</v>
      </c>
      <c r="R460" s="48" t="s">
        <v>115</v>
      </c>
      <c r="S460" s="49">
        <v>1.3</v>
      </c>
      <c r="T460" s="49" t="s">
        <v>959</v>
      </c>
      <c r="U460" s="49" t="s">
        <v>1922</v>
      </c>
      <c r="V460" s="62" t="s">
        <v>939</v>
      </c>
      <c r="W460" s="54">
        <v>0.64</v>
      </c>
      <c r="X460" s="54" t="s">
        <v>944</v>
      </c>
      <c r="Y460" s="54" t="s">
        <v>334</v>
      </c>
      <c r="Z460" s="56">
        <v>0.14000000000000001</v>
      </c>
      <c r="AA460" s="56" t="s">
        <v>944</v>
      </c>
      <c r="AB460" s="56" t="s">
        <v>1922</v>
      </c>
      <c r="AC460" s="61" t="s">
        <v>945</v>
      </c>
    </row>
    <row r="461" spans="1:30" x14ac:dyDescent="0.25">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1922</v>
      </c>
      <c r="O461" s="46" t="s">
        <v>940</v>
      </c>
      <c r="P461" s="48">
        <v>6.8</v>
      </c>
      <c r="Q461" s="48" t="s">
        <v>959</v>
      </c>
      <c r="R461" s="48" t="s">
        <v>115</v>
      </c>
      <c r="S461" s="49">
        <v>0.7</v>
      </c>
      <c r="T461" s="49" t="s">
        <v>959</v>
      </c>
      <c r="U461" s="49" t="s">
        <v>1922</v>
      </c>
      <c r="V461" s="62" t="s">
        <v>939</v>
      </c>
      <c r="W461" s="54">
        <v>0.69</v>
      </c>
      <c r="X461" s="54" t="s">
        <v>944</v>
      </c>
      <c r="Y461" s="54" t="s">
        <v>334</v>
      </c>
      <c r="Z461" s="56">
        <v>0.11</v>
      </c>
      <c r="AA461" s="56" t="s">
        <v>944</v>
      </c>
      <c r="AB461" s="56" t="s">
        <v>1922</v>
      </c>
      <c r="AC461" s="61" t="s">
        <v>945</v>
      </c>
    </row>
    <row r="462" spans="1:30" x14ac:dyDescent="0.25">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1925</v>
      </c>
    </row>
    <row r="463" spans="1:30" x14ac:dyDescent="0.25">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5">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5">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5">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5">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1926</v>
      </c>
      <c r="O467" s="46" t="s">
        <v>937</v>
      </c>
      <c r="P467" s="48">
        <v>2</v>
      </c>
      <c r="Q467" s="48" t="s">
        <v>959</v>
      </c>
      <c r="R467" s="48" t="s">
        <v>115</v>
      </c>
      <c r="S467" s="49">
        <v>0.3</v>
      </c>
      <c r="T467" s="49" t="s">
        <v>959</v>
      </c>
      <c r="U467" s="49" t="s">
        <v>1926</v>
      </c>
      <c r="V467" s="62" t="s">
        <v>939</v>
      </c>
      <c r="AD467" s="70" t="s">
        <v>1927</v>
      </c>
    </row>
    <row r="468" spans="1:30" x14ac:dyDescent="0.25">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1926</v>
      </c>
      <c r="O468" s="46" t="s">
        <v>937</v>
      </c>
      <c r="P468" s="48">
        <v>1.5</v>
      </c>
      <c r="Q468" s="48" t="s">
        <v>959</v>
      </c>
      <c r="R468" s="48" t="s">
        <v>115</v>
      </c>
      <c r="S468" s="49">
        <v>0.5</v>
      </c>
      <c r="T468" s="49" t="s">
        <v>959</v>
      </c>
      <c r="U468" s="49" t="s">
        <v>1926</v>
      </c>
      <c r="V468" s="62" t="s">
        <v>939</v>
      </c>
      <c r="AD468" s="70" t="s">
        <v>1927</v>
      </c>
    </row>
    <row r="469" spans="1:30" x14ac:dyDescent="0.25">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1926</v>
      </c>
      <c r="O469" s="46" t="s">
        <v>937</v>
      </c>
      <c r="P469" s="48">
        <v>2.2000000000000002</v>
      </c>
      <c r="Q469" s="48" t="s">
        <v>959</v>
      </c>
      <c r="R469" s="48" t="s">
        <v>115</v>
      </c>
      <c r="S469" s="49">
        <v>0.4</v>
      </c>
      <c r="T469" s="49" t="s">
        <v>959</v>
      </c>
      <c r="U469" s="49" t="s">
        <v>1926</v>
      </c>
      <c r="V469" s="62" t="s">
        <v>939</v>
      </c>
    </row>
    <row r="470" spans="1:30" x14ac:dyDescent="0.25">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1926</v>
      </c>
      <c r="O470" s="46" t="s">
        <v>937</v>
      </c>
      <c r="P470" s="48">
        <v>1.5</v>
      </c>
      <c r="Q470" s="48" t="s">
        <v>959</v>
      </c>
      <c r="R470" s="48" t="s">
        <v>115</v>
      </c>
      <c r="S470" s="49">
        <v>0.2</v>
      </c>
      <c r="T470" s="49" t="s">
        <v>959</v>
      </c>
      <c r="U470" s="49" t="s">
        <v>1926</v>
      </c>
      <c r="V470" s="62" t="s">
        <v>939</v>
      </c>
    </row>
    <row r="471" spans="1:30" x14ac:dyDescent="0.25">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1928</v>
      </c>
    </row>
    <row r="472" spans="1:30" x14ac:dyDescent="0.25">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1929</v>
      </c>
    </row>
    <row r="473" spans="1:30" x14ac:dyDescent="0.25">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1930</v>
      </c>
    </row>
    <row r="474" spans="1:30" x14ac:dyDescent="0.25">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1930</v>
      </c>
    </row>
    <row r="475" spans="1:30" x14ac:dyDescent="0.25">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5">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5">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1931</v>
      </c>
    </row>
    <row r="478" spans="1:30" x14ac:dyDescent="0.25">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1932</v>
      </c>
    </row>
    <row r="479" spans="1:30" x14ac:dyDescent="0.25">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1932</v>
      </c>
    </row>
    <row r="480" spans="1:30" x14ac:dyDescent="0.25">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1932</v>
      </c>
    </row>
    <row r="481" spans="1:30" x14ac:dyDescent="0.25">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5">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5">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2130</v>
      </c>
    </row>
    <row r="484" spans="1:30" x14ac:dyDescent="0.25">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2130</v>
      </c>
    </row>
    <row r="485" spans="1:30" x14ac:dyDescent="0.25">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2130</v>
      </c>
    </row>
    <row r="486" spans="1:30" x14ac:dyDescent="0.25">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2130</v>
      </c>
    </row>
    <row r="487" spans="1:30" x14ac:dyDescent="0.25">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2130</v>
      </c>
    </row>
    <row r="488" spans="1:30" x14ac:dyDescent="0.25">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2130</v>
      </c>
    </row>
    <row r="489" spans="1:30" x14ac:dyDescent="0.25">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2130</v>
      </c>
    </row>
    <row r="490" spans="1:30" x14ac:dyDescent="0.25">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2130</v>
      </c>
    </row>
    <row r="491" spans="1:30" x14ac:dyDescent="0.25">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2130</v>
      </c>
    </row>
    <row r="492" spans="1:30" x14ac:dyDescent="0.25">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2130</v>
      </c>
    </row>
    <row r="493" spans="1:30" x14ac:dyDescent="0.25">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2130</v>
      </c>
    </row>
    <row r="494" spans="1:30" x14ac:dyDescent="0.25">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2130</v>
      </c>
    </row>
    <row r="495" spans="1:30" x14ac:dyDescent="0.25">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2130</v>
      </c>
    </row>
    <row r="496" spans="1:30" x14ac:dyDescent="0.25">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2130</v>
      </c>
    </row>
    <row r="497" spans="1:30" x14ac:dyDescent="0.25">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2130</v>
      </c>
    </row>
    <row r="498" spans="1:30" x14ac:dyDescent="0.25">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2130</v>
      </c>
    </row>
    <row r="499" spans="1:30" x14ac:dyDescent="0.25">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2512</v>
      </c>
    </row>
    <row r="500" spans="1:30" x14ac:dyDescent="0.25">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2513</v>
      </c>
    </row>
    <row r="501" spans="1:30" x14ac:dyDescent="0.25">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2512</v>
      </c>
    </row>
    <row r="502" spans="1:30" x14ac:dyDescent="0.25">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2673</v>
      </c>
    </row>
    <row r="503" spans="1:30" x14ac:dyDescent="0.25">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2673</v>
      </c>
    </row>
    <row r="504" spans="1:30" x14ac:dyDescent="0.25">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2673</v>
      </c>
    </row>
    <row r="505" spans="1:30" x14ac:dyDescent="0.25">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2673</v>
      </c>
    </row>
    <row r="506" spans="1:30" x14ac:dyDescent="0.25">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2673</v>
      </c>
    </row>
    <row r="507" spans="1:30" x14ac:dyDescent="0.25">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2673</v>
      </c>
    </row>
    <row r="508" spans="1:30" x14ac:dyDescent="0.25">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2514</v>
      </c>
    </row>
    <row r="509" spans="1:30" x14ac:dyDescent="0.25">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2515</v>
      </c>
    </row>
    <row r="510" spans="1:30" x14ac:dyDescent="0.25">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2516</v>
      </c>
    </row>
    <row r="511" spans="1:30" x14ac:dyDescent="0.25">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2517</v>
      </c>
      <c r="M511" s="47" t="s">
        <v>964</v>
      </c>
      <c r="N511" s="47" t="s">
        <v>1096</v>
      </c>
      <c r="O511" s="46" t="s">
        <v>937</v>
      </c>
      <c r="P511" s="48">
        <v>58</v>
      </c>
      <c r="Q511" s="48" t="s">
        <v>965</v>
      </c>
      <c r="R511" s="48" t="s">
        <v>334</v>
      </c>
      <c r="S511" s="49" t="s">
        <v>2518</v>
      </c>
      <c r="T511" s="49" t="s">
        <v>965</v>
      </c>
      <c r="U511" s="49" t="s">
        <v>1096</v>
      </c>
      <c r="V511" s="62" t="s">
        <v>939</v>
      </c>
      <c r="W511" s="54">
        <v>36</v>
      </c>
      <c r="X511" s="54" t="s">
        <v>963</v>
      </c>
      <c r="Y511" s="54" t="s">
        <v>334</v>
      </c>
      <c r="Z511" s="56" t="s">
        <v>2519</v>
      </c>
      <c r="AA511" s="56" t="s">
        <v>963</v>
      </c>
      <c r="AB511" s="56" t="s">
        <v>1096</v>
      </c>
      <c r="AC511" s="61" t="s">
        <v>966</v>
      </c>
      <c r="AD511" s="70" t="s">
        <v>2520</v>
      </c>
    </row>
    <row r="512" spans="1:30" x14ac:dyDescent="0.25">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2521</v>
      </c>
      <c r="M512" s="47" t="s">
        <v>964</v>
      </c>
      <c r="N512" s="47" t="s">
        <v>1096</v>
      </c>
      <c r="O512" s="46" t="s">
        <v>937</v>
      </c>
      <c r="P512" s="48">
        <v>59</v>
      </c>
      <c r="Q512" s="48" t="s">
        <v>965</v>
      </c>
      <c r="R512" s="48" t="s">
        <v>334</v>
      </c>
      <c r="S512" s="49" t="s">
        <v>2522</v>
      </c>
      <c r="T512" s="49" t="s">
        <v>965</v>
      </c>
      <c r="U512" s="49" t="s">
        <v>1096</v>
      </c>
      <c r="V512" s="62" t="s">
        <v>939</v>
      </c>
      <c r="W512" s="54">
        <v>30.4</v>
      </c>
      <c r="X512" s="54" t="s">
        <v>963</v>
      </c>
      <c r="Y512" s="54" t="s">
        <v>334</v>
      </c>
      <c r="Z512" s="56" t="s">
        <v>2523</v>
      </c>
      <c r="AA512" s="56" t="s">
        <v>963</v>
      </c>
      <c r="AB512" s="56" t="s">
        <v>1096</v>
      </c>
      <c r="AC512" s="61" t="s">
        <v>966</v>
      </c>
      <c r="AD512" s="70" t="s">
        <v>2520</v>
      </c>
    </row>
    <row r="513" spans="1:30" x14ac:dyDescent="0.25">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2524</v>
      </c>
      <c r="M513" s="47" t="s">
        <v>964</v>
      </c>
      <c r="N513" s="47" t="s">
        <v>1096</v>
      </c>
      <c r="O513" s="46" t="s">
        <v>937</v>
      </c>
      <c r="P513" s="48">
        <v>58</v>
      </c>
      <c r="Q513" s="48" t="s">
        <v>965</v>
      </c>
      <c r="R513" s="48" t="s">
        <v>334</v>
      </c>
      <c r="S513" s="49" t="s">
        <v>2522</v>
      </c>
      <c r="T513" s="49" t="s">
        <v>965</v>
      </c>
      <c r="U513" s="49" t="s">
        <v>1096</v>
      </c>
      <c r="V513" s="62" t="s">
        <v>939</v>
      </c>
      <c r="W513" s="54">
        <v>33.200000000000003</v>
      </c>
      <c r="X513" s="54" t="s">
        <v>963</v>
      </c>
      <c r="Y513" s="54" t="s">
        <v>334</v>
      </c>
      <c r="Z513" s="56" t="s">
        <v>2525</v>
      </c>
      <c r="AA513" s="56" t="s">
        <v>963</v>
      </c>
      <c r="AB513" s="56" t="s">
        <v>1096</v>
      </c>
      <c r="AC513" s="61" t="s">
        <v>966</v>
      </c>
      <c r="AD513" s="70" t="s">
        <v>2520</v>
      </c>
    </row>
    <row r="514" spans="1:30" x14ac:dyDescent="0.25">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2526</v>
      </c>
      <c r="M514" s="47" t="s">
        <v>964</v>
      </c>
      <c r="N514" s="47" t="s">
        <v>1096</v>
      </c>
      <c r="O514" s="46" t="s">
        <v>937</v>
      </c>
      <c r="P514" s="48">
        <v>12</v>
      </c>
      <c r="Q514" s="48" t="s">
        <v>965</v>
      </c>
      <c r="R514" s="48" t="s">
        <v>334</v>
      </c>
      <c r="S514" s="49" t="s">
        <v>2527</v>
      </c>
      <c r="T514" s="49" t="s">
        <v>965</v>
      </c>
      <c r="U514" s="49" t="s">
        <v>1096</v>
      </c>
      <c r="V514" s="62" t="s">
        <v>939</v>
      </c>
      <c r="W514" s="54">
        <v>124</v>
      </c>
      <c r="X514" s="54" t="s">
        <v>963</v>
      </c>
      <c r="Y514" s="54" t="s">
        <v>334</v>
      </c>
      <c r="Z514" s="56" t="s">
        <v>2528</v>
      </c>
      <c r="AA514" s="56" t="s">
        <v>963</v>
      </c>
      <c r="AB514" s="56" t="s">
        <v>1096</v>
      </c>
      <c r="AC514" s="61" t="s">
        <v>945</v>
      </c>
      <c r="AD514" s="70" t="s">
        <v>2520</v>
      </c>
    </row>
    <row r="515" spans="1:30" x14ac:dyDescent="0.25">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2529</v>
      </c>
      <c r="M515" s="47" t="s">
        <v>964</v>
      </c>
      <c r="N515" s="47" t="s">
        <v>1096</v>
      </c>
      <c r="O515" s="46" t="s">
        <v>937</v>
      </c>
      <c r="P515" s="48">
        <v>12</v>
      </c>
      <c r="Q515" s="48" t="s">
        <v>965</v>
      </c>
      <c r="R515" s="48" t="s">
        <v>334</v>
      </c>
      <c r="S515" s="49" t="s">
        <v>2530</v>
      </c>
      <c r="T515" s="49" t="s">
        <v>965</v>
      </c>
      <c r="U515" s="49" t="s">
        <v>1096</v>
      </c>
      <c r="V515" s="62" t="s">
        <v>939</v>
      </c>
      <c r="W515" s="54">
        <v>119</v>
      </c>
      <c r="X515" s="54" t="s">
        <v>963</v>
      </c>
      <c r="Y515" s="54" t="s">
        <v>334</v>
      </c>
      <c r="Z515" s="56" t="s">
        <v>2531</v>
      </c>
      <c r="AA515" s="56" t="s">
        <v>963</v>
      </c>
      <c r="AB515" s="56" t="s">
        <v>1096</v>
      </c>
      <c r="AC515" s="61" t="s">
        <v>945</v>
      </c>
      <c r="AD515" s="70" t="s">
        <v>2520</v>
      </c>
    </row>
    <row r="516" spans="1:30" x14ac:dyDescent="0.25">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2532</v>
      </c>
      <c r="M516" s="47" t="s">
        <v>964</v>
      </c>
      <c r="N516" s="47" t="s">
        <v>1096</v>
      </c>
      <c r="O516" s="46" t="s">
        <v>937</v>
      </c>
      <c r="P516" s="48">
        <v>12</v>
      </c>
      <c r="Q516" s="48" t="s">
        <v>965</v>
      </c>
      <c r="R516" s="48" t="s">
        <v>334</v>
      </c>
      <c r="S516" s="49" t="s">
        <v>2533</v>
      </c>
      <c r="T516" s="49" t="s">
        <v>965</v>
      </c>
      <c r="U516" s="49" t="s">
        <v>1096</v>
      </c>
      <c r="V516" s="62" t="s">
        <v>939</v>
      </c>
      <c r="W516" s="54">
        <v>121</v>
      </c>
      <c r="X516" s="54" t="s">
        <v>963</v>
      </c>
      <c r="Y516" s="54" t="s">
        <v>334</v>
      </c>
      <c r="Z516" s="56" t="s">
        <v>2534</v>
      </c>
      <c r="AA516" s="56" t="s">
        <v>963</v>
      </c>
      <c r="AB516" s="56" t="s">
        <v>1096</v>
      </c>
      <c r="AC516" s="61" t="s">
        <v>945</v>
      </c>
      <c r="AD516" s="70" t="s">
        <v>2520</v>
      </c>
    </row>
    <row r="517" spans="1:30" x14ac:dyDescent="0.25">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2535</v>
      </c>
      <c r="M517" s="47" t="s">
        <v>964</v>
      </c>
      <c r="N517" s="47" t="s">
        <v>1096</v>
      </c>
      <c r="O517" s="46" t="s">
        <v>937</v>
      </c>
      <c r="P517" s="48">
        <v>70</v>
      </c>
      <c r="Q517" s="48" t="s">
        <v>965</v>
      </c>
      <c r="R517" s="48" t="s">
        <v>334</v>
      </c>
      <c r="S517" s="49" t="s">
        <v>2536</v>
      </c>
      <c r="T517" s="49" t="s">
        <v>965</v>
      </c>
      <c r="U517" s="49" t="s">
        <v>1096</v>
      </c>
      <c r="V517" s="62" t="s">
        <v>939</v>
      </c>
      <c r="W517" s="54">
        <v>10.6</v>
      </c>
      <c r="X517" s="54" t="s">
        <v>963</v>
      </c>
      <c r="Y517" s="54" t="s">
        <v>334</v>
      </c>
      <c r="Z517" s="56" t="s">
        <v>2537</v>
      </c>
      <c r="AA517" s="56" t="s">
        <v>963</v>
      </c>
      <c r="AB517" s="56" t="s">
        <v>1096</v>
      </c>
      <c r="AC517" s="61" t="s">
        <v>966</v>
      </c>
      <c r="AD517" s="70" t="s">
        <v>2520</v>
      </c>
    </row>
    <row r="518" spans="1:30" x14ac:dyDescent="0.25">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2538</v>
      </c>
      <c r="M518" s="47" t="s">
        <v>964</v>
      </c>
      <c r="N518" s="47" t="s">
        <v>1096</v>
      </c>
      <c r="O518" s="46" t="s">
        <v>937</v>
      </c>
      <c r="P518" s="48">
        <v>66</v>
      </c>
      <c r="Q518" s="48" t="s">
        <v>965</v>
      </c>
      <c r="R518" s="48" t="s">
        <v>334</v>
      </c>
      <c r="S518" s="49" t="s">
        <v>2539</v>
      </c>
      <c r="T518" s="49" t="s">
        <v>965</v>
      </c>
      <c r="U518" s="49" t="s">
        <v>1096</v>
      </c>
      <c r="V518" s="62" t="s">
        <v>939</v>
      </c>
      <c r="W518" s="54">
        <v>12.4</v>
      </c>
      <c r="X518" s="54" t="s">
        <v>963</v>
      </c>
      <c r="Y518" s="54" t="s">
        <v>334</v>
      </c>
      <c r="Z518" s="56" t="s">
        <v>2540</v>
      </c>
      <c r="AA518" s="56" t="s">
        <v>963</v>
      </c>
      <c r="AB518" s="56" t="s">
        <v>1096</v>
      </c>
      <c r="AC518" s="61" t="s">
        <v>966</v>
      </c>
      <c r="AD518" s="70" t="s">
        <v>2520</v>
      </c>
    </row>
    <row r="519" spans="1:30" x14ac:dyDescent="0.25">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2541</v>
      </c>
      <c r="M519" s="47" t="s">
        <v>964</v>
      </c>
      <c r="N519" s="47" t="s">
        <v>1096</v>
      </c>
      <c r="O519" s="46" t="s">
        <v>937</v>
      </c>
      <c r="P519" s="48">
        <v>68</v>
      </c>
      <c r="Q519" s="48" t="s">
        <v>965</v>
      </c>
      <c r="R519" s="48" t="s">
        <v>334</v>
      </c>
      <c r="S519" s="49" t="s">
        <v>2542</v>
      </c>
      <c r="T519" s="49" t="s">
        <v>965</v>
      </c>
      <c r="U519" s="49" t="s">
        <v>1096</v>
      </c>
      <c r="V519" s="62" t="s">
        <v>939</v>
      </c>
      <c r="W519" s="54">
        <v>11.5</v>
      </c>
      <c r="X519" s="54" t="s">
        <v>963</v>
      </c>
      <c r="Y519" s="54" t="s">
        <v>334</v>
      </c>
      <c r="Z519" s="56" t="s">
        <v>2543</v>
      </c>
      <c r="AA519" s="56" t="s">
        <v>963</v>
      </c>
      <c r="AB519" s="56" t="s">
        <v>1096</v>
      </c>
      <c r="AC519" s="61" t="s">
        <v>966</v>
      </c>
      <c r="AD519" s="70" t="s">
        <v>2520</v>
      </c>
    </row>
    <row r="520" spans="1:30" x14ac:dyDescent="0.25">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2544</v>
      </c>
      <c r="M520" s="47" t="s">
        <v>964</v>
      </c>
      <c r="N520" s="47" t="s">
        <v>1096</v>
      </c>
      <c r="O520" s="46" t="s">
        <v>937</v>
      </c>
      <c r="P520" s="48">
        <v>34</v>
      </c>
      <c r="Q520" s="48" t="s">
        <v>965</v>
      </c>
      <c r="R520" s="48" t="s">
        <v>334</v>
      </c>
      <c r="S520" s="49" t="s">
        <v>2545</v>
      </c>
      <c r="T520" s="49" t="s">
        <v>965</v>
      </c>
      <c r="U520" s="49" t="s">
        <v>1096</v>
      </c>
      <c r="V520" s="62" t="s">
        <v>939</v>
      </c>
      <c r="W520" s="54">
        <v>16.2</v>
      </c>
      <c r="X520" s="54" t="s">
        <v>963</v>
      </c>
      <c r="Y520" s="54" t="s">
        <v>334</v>
      </c>
      <c r="Z520" s="56" t="s">
        <v>2546</v>
      </c>
      <c r="AA520" s="56" t="s">
        <v>963</v>
      </c>
      <c r="AB520" s="56" t="s">
        <v>1096</v>
      </c>
      <c r="AC520" s="61" t="s">
        <v>945</v>
      </c>
      <c r="AD520" s="70" t="s">
        <v>2520</v>
      </c>
    </row>
    <row r="521" spans="1:30" x14ac:dyDescent="0.25">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2547</v>
      </c>
      <c r="M521" s="47" t="s">
        <v>964</v>
      </c>
      <c r="N521" s="47" t="s">
        <v>1096</v>
      </c>
      <c r="O521" s="46" t="s">
        <v>937</v>
      </c>
      <c r="P521" s="48">
        <v>31</v>
      </c>
      <c r="Q521" s="48" t="s">
        <v>965</v>
      </c>
      <c r="R521" s="48" t="s">
        <v>334</v>
      </c>
      <c r="S521" s="49" t="s">
        <v>2548</v>
      </c>
      <c r="T521" s="49" t="s">
        <v>965</v>
      </c>
      <c r="U521" s="49" t="s">
        <v>1096</v>
      </c>
      <c r="V521" s="62" t="s">
        <v>939</v>
      </c>
      <c r="W521" s="54">
        <v>18.600000000000001</v>
      </c>
      <c r="X521" s="54" t="s">
        <v>963</v>
      </c>
      <c r="Y521" s="54" t="s">
        <v>334</v>
      </c>
      <c r="Z521" s="56" t="s">
        <v>2549</v>
      </c>
      <c r="AA521" s="56" t="s">
        <v>963</v>
      </c>
      <c r="AB521" s="56" t="s">
        <v>1096</v>
      </c>
      <c r="AC521" s="61" t="s">
        <v>945</v>
      </c>
      <c r="AD521" s="70" t="s">
        <v>2520</v>
      </c>
    </row>
    <row r="522" spans="1:30" x14ac:dyDescent="0.25">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2550</v>
      </c>
      <c r="M522" s="47" t="s">
        <v>964</v>
      </c>
      <c r="N522" s="47" t="s">
        <v>1096</v>
      </c>
      <c r="O522" s="46" t="s">
        <v>937</v>
      </c>
      <c r="P522" s="48">
        <v>33</v>
      </c>
      <c r="Q522" s="48" t="s">
        <v>965</v>
      </c>
      <c r="R522" s="48" t="s">
        <v>334</v>
      </c>
      <c r="S522" s="49" t="s">
        <v>2551</v>
      </c>
      <c r="T522" s="49" t="s">
        <v>965</v>
      </c>
      <c r="U522" s="49" t="s">
        <v>1096</v>
      </c>
      <c r="V522" s="62" t="s">
        <v>939</v>
      </c>
      <c r="W522" s="54">
        <v>17.399999999999999</v>
      </c>
      <c r="X522" s="54" t="s">
        <v>963</v>
      </c>
      <c r="Y522" s="54" t="s">
        <v>334</v>
      </c>
      <c r="Z522" s="56" t="s">
        <v>2552</v>
      </c>
      <c r="AA522" s="56" t="s">
        <v>963</v>
      </c>
      <c r="AB522" s="56" t="s">
        <v>1096</v>
      </c>
      <c r="AC522" s="61" t="s">
        <v>945</v>
      </c>
      <c r="AD522" s="70" t="s">
        <v>2520</v>
      </c>
    </row>
    <row r="523" spans="1:30" x14ac:dyDescent="0.25">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1208</v>
      </c>
      <c r="K523" s="46" t="s">
        <v>334</v>
      </c>
      <c r="L523" s="47" t="s">
        <v>2553</v>
      </c>
      <c r="M523" s="47" t="s">
        <v>1208</v>
      </c>
      <c r="N523" s="47" t="s">
        <v>1096</v>
      </c>
      <c r="O523" s="46" t="s">
        <v>940</v>
      </c>
      <c r="W523" s="54">
        <v>10.9</v>
      </c>
      <c r="X523" s="54" t="s">
        <v>963</v>
      </c>
      <c r="Y523" s="54" t="s">
        <v>334</v>
      </c>
      <c r="Z523" s="56" t="s">
        <v>2554</v>
      </c>
      <c r="AA523" s="56" t="s">
        <v>963</v>
      </c>
      <c r="AB523" s="56" t="s">
        <v>1096</v>
      </c>
      <c r="AC523" s="61" t="s">
        <v>945</v>
      </c>
      <c r="AD523" s="70" t="s">
        <v>2555</v>
      </c>
    </row>
    <row r="524" spans="1:30" x14ac:dyDescent="0.25">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1208</v>
      </c>
      <c r="K524" s="46" t="s">
        <v>334</v>
      </c>
      <c r="L524" s="47" t="s">
        <v>2556</v>
      </c>
      <c r="M524" s="189" t="s">
        <v>1208</v>
      </c>
      <c r="N524" s="47" t="s">
        <v>1096</v>
      </c>
      <c r="O524" s="46" t="s">
        <v>940</v>
      </c>
      <c r="AD524" s="70" t="s">
        <v>2555</v>
      </c>
    </row>
    <row r="525" spans="1:30" x14ac:dyDescent="0.25">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1208</v>
      </c>
      <c r="K525" s="46" t="s">
        <v>334</v>
      </c>
      <c r="L525" s="47" t="s">
        <v>2557</v>
      </c>
      <c r="M525" s="189" t="s">
        <v>1208</v>
      </c>
      <c r="N525" s="47" t="s">
        <v>1096</v>
      </c>
      <c r="O525" s="46" t="s">
        <v>940</v>
      </c>
      <c r="AD525" s="70" t="s">
        <v>2555</v>
      </c>
    </row>
    <row r="526" spans="1:30" x14ac:dyDescent="0.25">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1228</v>
      </c>
      <c r="K526" s="46" t="s">
        <v>993</v>
      </c>
      <c r="L526" s="47" t="s">
        <v>2721</v>
      </c>
      <c r="M526" s="47" t="s">
        <v>1228</v>
      </c>
      <c r="N526" s="47" t="s">
        <v>1096</v>
      </c>
      <c r="O526" s="46" t="s">
        <v>954</v>
      </c>
      <c r="P526" s="48">
        <v>7.2</v>
      </c>
      <c r="Q526" s="48" t="s">
        <v>965</v>
      </c>
      <c r="R526" s="48" t="s">
        <v>993</v>
      </c>
      <c r="S526" s="49" t="s">
        <v>2722</v>
      </c>
      <c r="T526" s="49" t="s">
        <v>965</v>
      </c>
      <c r="U526" s="49" t="s">
        <v>1096</v>
      </c>
      <c r="V526" s="62" t="s">
        <v>939</v>
      </c>
    </row>
    <row r="527" spans="1:30" x14ac:dyDescent="0.25">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1228</v>
      </c>
      <c r="K527" s="46" t="s">
        <v>993</v>
      </c>
      <c r="L527" s="47" t="s">
        <v>2723</v>
      </c>
      <c r="M527" s="47" t="s">
        <v>1228</v>
      </c>
      <c r="N527" s="47" t="s">
        <v>1096</v>
      </c>
      <c r="O527" s="46" t="s">
        <v>954</v>
      </c>
      <c r="P527" s="48">
        <v>5.5</v>
      </c>
      <c r="Q527" s="48" t="s">
        <v>965</v>
      </c>
      <c r="R527" s="48" t="s">
        <v>993</v>
      </c>
      <c r="S527" s="49" t="s">
        <v>2724</v>
      </c>
      <c r="T527" s="49" t="s">
        <v>965</v>
      </c>
      <c r="U527" s="49" t="s">
        <v>1096</v>
      </c>
      <c r="V527" s="62" t="s">
        <v>939</v>
      </c>
    </row>
    <row r="528" spans="1:30" x14ac:dyDescent="0.25">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1228</v>
      </c>
      <c r="K528" s="46" t="s">
        <v>993</v>
      </c>
      <c r="L528" s="47" t="s">
        <v>2725</v>
      </c>
      <c r="M528" s="47" t="s">
        <v>1228</v>
      </c>
      <c r="N528" s="47" t="s">
        <v>1096</v>
      </c>
      <c r="O528" s="46" t="s">
        <v>954</v>
      </c>
      <c r="P528" s="48">
        <v>2.7</v>
      </c>
      <c r="Q528" s="48" t="s">
        <v>965</v>
      </c>
      <c r="R528" s="48" t="s">
        <v>993</v>
      </c>
      <c r="S528" s="49" t="s">
        <v>2726</v>
      </c>
      <c r="T528" s="49" t="s">
        <v>965</v>
      </c>
      <c r="U528" s="49" t="s">
        <v>1096</v>
      </c>
      <c r="V528" s="62" t="s">
        <v>939</v>
      </c>
    </row>
    <row r="529" spans="1:30" x14ac:dyDescent="0.25">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1228</v>
      </c>
      <c r="K529" s="46" t="s">
        <v>993</v>
      </c>
      <c r="L529" s="47" t="s">
        <v>2727</v>
      </c>
      <c r="M529" s="47" t="s">
        <v>1228</v>
      </c>
      <c r="N529" s="47" t="s">
        <v>1096</v>
      </c>
      <c r="O529" s="46" t="s">
        <v>954</v>
      </c>
      <c r="P529" s="48">
        <v>1.2</v>
      </c>
      <c r="Q529" s="48" t="s">
        <v>965</v>
      </c>
      <c r="R529" s="48" t="s">
        <v>993</v>
      </c>
      <c r="S529" s="49" t="s">
        <v>2728</v>
      </c>
      <c r="T529" s="49" t="s">
        <v>965</v>
      </c>
      <c r="U529" s="49" t="s">
        <v>1096</v>
      </c>
      <c r="V529" s="62" t="s">
        <v>939</v>
      </c>
    </row>
    <row r="530" spans="1:30" x14ac:dyDescent="0.25">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1228</v>
      </c>
      <c r="K530" s="46" t="s">
        <v>993</v>
      </c>
      <c r="L530" s="47" t="s">
        <v>2729</v>
      </c>
      <c r="M530" s="47" t="s">
        <v>1228</v>
      </c>
      <c r="N530" s="47" t="s">
        <v>1096</v>
      </c>
      <c r="O530" s="46" t="s">
        <v>954</v>
      </c>
      <c r="P530" s="48">
        <v>12.6</v>
      </c>
      <c r="Q530" s="48" t="s">
        <v>965</v>
      </c>
      <c r="R530" s="48" t="s">
        <v>993</v>
      </c>
      <c r="S530" s="49" t="s">
        <v>2730</v>
      </c>
      <c r="T530" s="49" t="s">
        <v>965</v>
      </c>
      <c r="U530" s="49" t="s">
        <v>1096</v>
      </c>
      <c r="V530" s="62" t="s">
        <v>939</v>
      </c>
    </row>
    <row r="531" spans="1:30" x14ac:dyDescent="0.25">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1228</v>
      </c>
      <c r="K531" s="46" t="s">
        <v>993</v>
      </c>
      <c r="L531" s="47" t="s">
        <v>2558</v>
      </c>
      <c r="M531" s="47" t="s">
        <v>1228</v>
      </c>
      <c r="N531" s="47" t="s">
        <v>1096</v>
      </c>
      <c r="O531" s="46" t="s">
        <v>954</v>
      </c>
      <c r="P531" s="48">
        <v>8.3000000000000007</v>
      </c>
      <c r="Q531" s="48" t="s">
        <v>965</v>
      </c>
      <c r="R531" s="48" t="s">
        <v>993</v>
      </c>
      <c r="S531" s="49" t="s">
        <v>2559</v>
      </c>
      <c r="T531" s="49" t="s">
        <v>965</v>
      </c>
      <c r="U531" s="49" t="s">
        <v>1096</v>
      </c>
      <c r="V531" s="62" t="s">
        <v>939</v>
      </c>
    </row>
    <row r="532" spans="1:30" x14ac:dyDescent="0.25">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1198</v>
      </c>
      <c r="Y532" s="54" t="s">
        <v>334</v>
      </c>
      <c r="Z532" s="56">
        <v>2.3999999999999998E-3</v>
      </c>
      <c r="AA532" s="56" t="s">
        <v>1198</v>
      </c>
      <c r="AB532" s="56" t="s">
        <v>116</v>
      </c>
      <c r="AC532" s="61" t="s">
        <v>966</v>
      </c>
      <c r="AD532" s="70" t="s">
        <v>2560</v>
      </c>
    </row>
    <row r="533" spans="1:30" x14ac:dyDescent="0.25">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1198</v>
      </c>
      <c r="Y533" s="54" t="s">
        <v>334</v>
      </c>
      <c r="Z533" s="56">
        <v>2.0999999999999999E-3</v>
      </c>
      <c r="AA533" s="56" t="s">
        <v>1198</v>
      </c>
      <c r="AB533" s="56" t="s">
        <v>116</v>
      </c>
      <c r="AC533" s="61" t="s">
        <v>966</v>
      </c>
      <c r="AD533" s="70" t="s">
        <v>2561</v>
      </c>
    </row>
    <row r="534" spans="1:30" x14ac:dyDescent="0.25">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1926</v>
      </c>
      <c r="O534" s="46" t="s">
        <v>937</v>
      </c>
      <c r="P534" s="48">
        <v>15.2</v>
      </c>
      <c r="Q534" s="48" t="s">
        <v>965</v>
      </c>
      <c r="R534" s="48" t="s">
        <v>334</v>
      </c>
      <c r="S534" s="49">
        <v>1.5</v>
      </c>
      <c r="T534" s="49" t="s">
        <v>965</v>
      </c>
      <c r="U534" s="49" t="s">
        <v>1926</v>
      </c>
      <c r="V534" s="62" t="s">
        <v>939</v>
      </c>
      <c r="W534" s="54">
        <v>1.1000000000000001</v>
      </c>
      <c r="X534" s="54" t="s">
        <v>973</v>
      </c>
      <c r="Y534" s="54" t="s">
        <v>334</v>
      </c>
      <c r="Z534" s="56">
        <v>0.1</v>
      </c>
      <c r="AA534" s="56" t="s">
        <v>973</v>
      </c>
      <c r="AB534" s="56" t="s">
        <v>1926</v>
      </c>
      <c r="AC534" s="61" t="s">
        <v>945</v>
      </c>
      <c r="AD534" s="70" t="s">
        <v>2684</v>
      </c>
    </row>
    <row r="535" spans="1:30" x14ac:dyDescent="0.25">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1926</v>
      </c>
      <c r="O535" s="46" t="s">
        <v>937</v>
      </c>
      <c r="P535" s="48">
        <v>9.6999999999999993</v>
      </c>
      <c r="Q535" s="48" t="s">
        <v>965</v>
      </c>
      <c r="R535" s="48" t="s">
        <v>334</v>
      </c>
      <c r="S535" s="49">
        <v>2.6</v>
      </c>
      <c r="T535" s="49" t="s">
        <v>965</v>
      </c>
      <c r="U535" s="49" t="s">
        <v>1926</v>
      </c>
      <c r="V535" s="62" t="s">
        <v>939</v>
      </c>
      <c r="W535" s="54">
        <v>8.3000000000000007</v>
      </c>
      <c r="X535" s="54" t="s">
        <v>973</v>
      </c>
      <c r="Y535" s="54" t="s">
        <v>334</v>
      </c>
      <c r="Z535" s="56">
        <v>1.6</v>
      </c>
      <c r="AA535" s="56" t="s">
        <v>973</v>
      </c>
      <c r="AB535" s="56" t="s">
        <v>1926</v>
      </c>
      <c r="AC535" s="61" t="s">
        <v>945</v>
      </c>
      <c r="AD535" s="70" t="s">
        <v>2684</v>
      </c>
    </row>
    <row r="536" spans="1:30" x14ac:dyDescent="0.25">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1926</v>
      </c>
      <c r="O536" s="46" t="s">
        <v>937</v>
      </c>
      <c r="P536" s="48">
        <v>16.399999999999999</v>
      </c>
      <c r="Q536" s="48" t="s">
        <v>965</v>
      </c>
      <c r="R536" s="48" t="s">
        <v>334</v>
      </c>
      <c r="S536" s="49">
        <v>2.9</v>
      </c>
      <c r="T536" s="49" t="s">
        <v>965</v>
      </c>
      <c r="U536" s="49" t="s">
        <v>1926</v>
      </c>
      <c r="V536" s="62" t="s">
        <v>939</v>
      </c>
      <c r="W536" s="54">
        <v>0.6</v>
      </c>
      <c r="X536" s="54" t="s">
        <v>973</v>
      </c>
      <c r="Y536" s="54" t="s">
        <v>334</v>
      </c>
      <c r="Z536" s="56">
        <v>0.1</v>
      </c>
      <c r="AA536" s="56" t="s">
        <v>973</v>
      </c>
      <c r="AB536" s="56" t="s">
        <v>1926</v>
      </c>
      <c r="AC536" s="61" t="s">
        <v>945</v>
      </c>
      <c r="AD536" s="70" t="s">
        <v>2684</v>
      </c>
    </row>
    <row r="537" spans="1:30" x14ac:dyDescent="0.25">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1922</v>
      </c>
      <c r="O537" s="46" t="s">
        <v>937</v>
      </c>
      <c r="P537" s="48">
        <v>2.9</v>
      </c>
      <c r="Q537" s="48" t="s">
        <v>938</v>
      </c>
      <c r="R537" s="48" t="s">
        <v>334</v>
      </c>
      <c r="S537" s="49">
        <v>0.2</v>
      </c>
      <c r="T537" s="49" t="s">
        <v>938</v>
      </c>
      <c r="U537" s="49" t="s">
        <v>1922</v>
      </c>
      <c r="V537" s="62" t="s">
        <v>939</v>
      </c>
      <c r="AD537" s="70" t="s">
        <v>2685</v>
      </c>
    </row>
    <row r="538" spans="1:30" x14ac:dyDescent="0.25">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1922</v>
      </c>
      <c r="O538" s="46" t="s">
        <v>937</v>
      </c>
      <c r="P538" s="48">
        <v>0.36</v>
      </c>
      <c r="Q538" s="48" t="s">
        <v>938</v>
      </c>
      <c r="R538" s="48" t="s">
        <v>334</v>
      </c>
      <c r="S538" s="49">
        <v>0.06</v>
      </c>
      <c r="T538" s="49" t="s">
        <v>938</v>
      </c>
      <c r="U538" s="49" t="s">
        <v>1922</v>
      </c>
      <c r="V538" s="62" t="s">
        <v>939</v>
      </c>
      <c r="AD538" s="70" t="s">
        <v>2686</v>
      </c>
    </row>
    <row r="539" spans="1:30" x14ac:dyDescent="0.25">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2687</v>
      </c>
    </row>
    <row r="540" spans="1:30" x14ac:dyDescent="0.25">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2688</v>
      </c>
    </row>
    <row r="541" spans="1:30" x14ac:dyDescent="0.25">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1922</v>
      </c>
      <c r="O541" s="46" t="s">
        <v>937</v>
      </c>
      <c r="P541" s="48">
        <v>1.7</v>
      </c>
      <c r="Q541" s="48" t="s">
        <v>938</v>
      </c>
      <c r="R541" s="48" t="s">
        <v>115</v>
      </c>
      <c r="S541" s="49">
        <v>0.1</v>
      </c>
      <c r="T541" s="49" t="s">
        <v>938</v>
      </c>
      <c r="U541" s="49" t="s">
        <v>1922</v>
      </c>
      <c r="V541" s="62" t="s">
        <v>939</v>
      </c>
      <c r="AD541" s="70" t="s">
        <v>2689</v>
      </c>
    </row>
    <row r="542" spans="1:30" x14ac:dyDescent="0.25">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1922</v>
      </c>
      <c r="O542" s="46" t="s">
        <v>937</v>
      </c>
      <c r="P542" s="48">
        <v>2.4</v>
      </c>
      <c r="Q542" s="48" t="s">
        <v>938</v>
      </c>
      <c r="R542" s="48" t="s">
        <v>115</v>
      </c>
      <c r="S542" s="49">
        <v>0.1</v>
      </c>
      <c r="T542" s="49" t="s">
        <v>938</v>
      </c>
      <c r="U542" s="49" t="s">
        <v>1922</v>
      </c>
      <c r="V542" s="62" t="s">
        <v>939</v>
      </c>
      <c r="AD542" s="70" t="s">
        <v>2690</v>
      </c>
    </row>
    <row r="543" spans="1:30" x14ac:dyDescent="0.25">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1922</v>
      </c>
      <c r="O543" s="46" t="s">
        <v>937</v>
      </c>
      <c r="P543" s="48">
        <v>3</v>
      </c>
      <c r="Q543" s="48" t="s">
        <v>938</v>
      </c>
      <c r="R543" s="48" t="s">
        <v>115</v>
      </c>
      <c r="S543" s="49">
        <v>0.2</v>
      </c>
      <c r="T543" s="49" t="s">
        <v>938</v>
      </c>
      <c r="U543" s="49" t="s">
        <v>1922</v>
      </c>
      <c r="V543" s="62" t="s">
        <v>939</v>
      </c>
      <c r="AD543" s="70" t="s">
        <v>2691</v>
      </c>
    </row>
    <row r="544" spans="1:30" x14ac:dyDescent="0.25">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1922</v>
      </c>
      <c r="O544" s="46" t="s">
        <v>937</v>
      </c>
      <c r="P544" s="48">
        <v>3</v>
      </c>
      <c r="Q544" s="48" t="s">
        <v>938</v>
      </c>
      <c r="R544" s="48" t="s">
        <v>115</v>
      </c>
      <c r="S544" s="49">
        <v>0.2</v>
      </c>
      <c r="T544" s="49" t="s">
        <v>938</v>
      </c>
      <c r="U544" s="49" t="s">
        <v>1922</v>
      </c>
      <c r="V544" s="62" t="s">
        <v>939</v>
      </c>
      <c r="AD544" s="70" t="s">
        <v>2692</v>
      </c>
    </row>
    <row r="545" spans="1:30" x14ac:dyDescent="0.25">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1922</v>
      </c>
      <c r="O545" s="46" t="s">
        <v>937</v>
      </c>
      <c r="P545" s="48">
        <v>2.9</v>
      </c>
      <c r="Q545" s="48" t="s">
        <v>938</v>
      </c>
      <c r="R545" s="48" t="s">
        <v>115</v>
      </c>
      <c r="S545" s="49">
        <v>0.2</v>
      </c>
      <c r="T545" s="49" t="s">
        <v>938</v>
      </c>
      <c r="U545" s="49" t="s">
        <v>1922</v>
      </c>
      <c r="V545" s="62" t="s">
        <v>939</v>
      </c>
      <c r="AD545" s="70" t="s">
        <v>2693</v>
      </c>
    </row>
    <row r="546" spans="1:30" x14ac:dyDescent="0.25">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1922</v>
      </c>
      <c r="O546" s="46" t="s">
        <v>954</v>
      </c>
      <c r="P546" s="48">
        <v>98.9</v>
      </c>
      <c r="Q546" s="48" t="s">
        <v>938</v>
      </c>
      <c r="R546" s="48" t="s">
        <v>115</v>
      </c>
      <c r="S546" s="49">
        <v>8.3000000000000007</v>
      </c>
      <c r="T546" s="49" t="s">
        <v>938</v>
      </c>
      <c r="U546" s="49" t="s">
        <v>1922</v>
      </c>
      <c r="V546" s="62" t="s">
        <v>939</v>
      </c>
    </row>
    <row r="547" spans="1:30" x14ac:dyDescent="0.25">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1922</v>
      </c>
      <c r="O547" s="46" t="s">
        <v>954</v>
      </c>
      <c r="P547" s="48">
        <v>175</v>
      </c>
      <c r="Q547" s="48" t="s">
        <v>938</v>
      </c>
      <c r="R547" s="48" t="s">
        <v>115</v>
      </c>
      <c r="S547" s="49">
        <v>30</v>
      </c>
      <c r="T547" s="49" t="s">
        <v>938</v>
      </c>
      <c r="U547" s="49" t="s">
        <v>1922</v>
      </c>
      <c r="V547" s="62" t="s">
        <v>939</v>
      </c>
    </row>
    <row r="548" spans="1:30" x14ac:dyDescent="0.25">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1922</v>
      </c>
      <c r="O548" s="46" t="s">
        <v>954</v>
      </c>
      <c r="P548" s="48">
        <v>55.2</v>
      </c>
      <c r="Q548" s="48" t="s">
        <v>938</v>
      </c>
      <c r="R548" s="48" t="s">
        <v>115</v>
      </c>
      <c r="S548" s="49">
        <v>8.5</v>
      </c>
      <c r="T548" s="49" t="s">
        <v>938</v>
      </c>
      <c r="U548" s="49" t="s">
        <v>1922</v>
      </c>
      <c r="V548" s="62" t="s">
        <v>939</v>
      </c>
    </row>
    <row r="549" spans="1:30" x14ac:dyDescent="0.25">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1922</v>
      </c>
      <c r="O549" s="46" t="s">
        <v>954</v>
      </c>
      <c r="P549" s="48">
        <v>45.3</v>
      </c>
      <c r="Q549" s="48" t="s">
        <v>938</v>
      </c>
      <c r="R549" s="48" t="s">
        <v>115</v>
      </c>
      <c r="S549" s="49">
        <v>6.8</v>
      </c>
      <c r="T549" s="49" t="s">
        <v>938</v>
      </c>
      <c r="U549" s="49" t="s">
        <v>1922</v>
      </c>
      <c r="V549" s="62" t="s">
        <v>939</v>
      </c>
    </row>
    <row r="550" spans="1:30" x14ac:dyDescent="0.25">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5">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5">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5">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5">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2732</v>
      </c>
    </row>
    <row r="555" spans="1:30" x14ac:dyDescent="0.25">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2732</v>
      </c>
    </row>
    <row r="556" spans="1:30" x14ac:dyDescent="0.25">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2732</v>
      </c>
    </row>
    <row r="557" spans="1:30" x14ac:dyDescent="0.25">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2732</v>
      </c>
    </row>
    <row r="558" spans="1:30" x14ac:dyDescent="0.25">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2732</v>
      </c>
    </row>
    <row r="559" spans="1:30" x14ac:dyDescent="0.25">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2732</v>
      </c>
    </row>
    <row r="560" spans="1:30" x14ac:dyDescent="0.25">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2694</v>
      </c>
      <c r="M560" s="47" t="s">
        <v>952</v>
      </c>
      <c r="N560" s="47" t="s">
        <v>1096</v>
      </c>
      <c r="O560" s="46" t="s">
        <v>937</v>
      </c>
      <c r="P560" s="48">
        <v>55.7</v>
      </c>
      <c r="Q560" s="48" t="s">
        <v>943</v>
      </c>
      <c r="R560" s="48" t="s">
        <v>993</v>
      </c>
      <c r="S560" s="49" t="s">
        <v>2695</v>
      </c>
      <c r="T560" s="49" t="s">
        <v>943</v>
      </c>
      <c r="U560" s="49" t="s">
        <v>1096</v>
      </c>
      <c r="V560" s="62" t="s">
        <v>939</v>
      </c>
      <c r="AD560" s="70" t="s">
        <v>2696</v>
      </c>
    </row>
    <row r="561" spans="1:30" x14ac:dyDescent="0.25">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2697</v>
      </c>
      <c r="M561" s="47" t="s">
        <v>952</v>
      </c>
      <c r="N561" s="47" t="s">
        <v>1096</v>
      </c>
      <c r="O561" s="46" t="s">
        <v>937</v>
      </c>
      <c r="P561" s="48">
        <v>207</v>
      </c>
      <c r="Q561" s="48" t="s">
        <v>943</v>
      </c>
      <c r="R561" s="48" t="s">
        <v>993</v>
      </c>
      <c r="S561" s="49" t="s">
        <v>2698</v>
      </c>
      <c r="T561" s="49" t="s">
        <v>943</v>
      </c>
      <c r="U561" s="49" t="s">
        <v>1096</v>
      </c>
      <c r="V561" s="62" t="s">
        <v>939</v>
      </c>
      <c r="AD561" s="70" t="s">
        <v>2699</v>
      </c>
    </row>
    <row r="562" spans="1:30" x14ac:dyDescent="0.25">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2700</v>
      </c>
      <c r="M562" s="47" t="s">
        <v>952</v>
      </c>
      <c r="N562" s="47" t="s">
        <v>1096</v>
      </c>
      <c r="O562" s="46" t="s">
        <v>937</v>
      </c>
      <c r="P562" s="48">
        <v>72.599999999999994</v>
      </c>
      <c r="Q562" s="48" t="s">
        <v>943</v>
      </c>
      <c r="R562" s="48" t="s">
        <v>993</v>
      </c>
      <c r="S562" s="49" t="s">
        <v>2701</v>
      </c>
      <c r="T562" s="49" t="s">
        <v>943</v>
      </c>
      <c r="U562" s="49" t="s">
        <v>1096</v>
      </c>
      <c r="V562" s="62" t="s">
        <v>939</v>
      </c>
      <c r="AD562" s="70" t="s">
        <v>2702</v>
      </c>
    </row>
    <row r="563" spans="1:30" x14ac:dyDescent="0.25">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2703</v>
      </c>
      <c r="M563" s="47" t="s">
        <v>952</v>
      </c>
      <c r="N563" s="47" t="s">
        <v>1096</v>
      </c>
      <c r="O563" s="46" t="s">
        <v>937</v>
      </c>
      <c r="P563" s="48">
        <v>150</v>
      </c>
      <c r="Q563" s="48" t="s">
        <v>943</v>
      </c>
      <c r="R563" s="48" t="s">
        <v>993</v>
      </c>
      <c r="S563" s="49" t="s">
        <v>2704</v>
      </c>
      <c r="T563" s="49" t="s">
        <v>943</v>
      </c>
      <c r="U563" s="49" t="s">
        <v>1096</v>
      </c>
      <c r="V563" s="62" t="s">
        <v>939</v>
      </c>
      <c r="AD563" s="70" t="s">
        <v>2705</v>
      </c>
    </row>
    <row r="564" spans="1:30" x14ac:dyDescent="0.25">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5">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2706</v>
      </c>
    </row>
    <row r="566" spans="1:30" x14ac:dyDescent="0.25">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5">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2706</v>
      </c>
    </row>
    <row r="568" spans="1:30" x14ac:dyDescent="0.25">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5">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5">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5">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5">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2582</v>
      </c>
      <c r="L572" s="47">
        <v>1</v>
      </c>
      <c r="M572" s="47" t="s">
        <v>1009</v>
      </c>
      <c r="N572" s="47" t="s">
        <v>1922</v>
      </c>
      <c r="O572" s="46" t="s">
        <v>937</v>
      </c>
      <c r="P572" s="48">
        <v>65</v>
      </c>
      <c r="Q572" s="48" t="s">
        <v>992</v>
      </c>
      <c r="R572" s="48" t="s">
        <v>2582</v>
      </c>
      <c r="S572" s="49">
        <v>9</v>
      </c>
      <c r="T572" s="49" t="s">
        <v>992</v>
      </c>
      <c r="U572" s="49" t="s">
        <v>1922</v>
      </c>
      <c r="V572" s="62" t="s">
        <v>939</v>
      </c>
    </row>
    <row r="573" spans="1:30" x14ac:dyDescent="0.25">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2582</v>
      </c>
      <c r="L573" s="47">
        <v>5</v>
      </c>
      <c r="M573" s="47" t="s">
        <v>1009</v>
      </c>
      <c r="N573" s="47" t="s">
        <v>1922</v>
      </c>
      <c r="O573" s="46" t="s">
        <v>937</v>
      </c>
      <c r="P573" s="48">
        <v>128</v>
      </c>
      <c r="Q573" s="48" t="s">
        <v>992</v>
      </c>
      <c r="R573" s="48" t="s">
        <v>2582</v>
      </c>
      <c r="S573" s="49">
        <v>16</v>
      </c>
      <c r="T573" s="49" t="s">
        <v>992</v>
      </c>
      <c r="U573" s="49" t="s">
        <v>1922</v>
      </c>
      <c r="V573" s="62" t="s">
        <v>939</v>
      </c>
    </row>
    <row r="574" spans="1:30" x14ac:dyDescent="0.25">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2582</v>
      </c>
      <c r="L574" s="47">
        <v>0.5</v>
      </c>
      <c r="M574" s="47" t="s">
        <v>936</v>
      </c>
      <c r="N574" s="47" t="s">
        <v>1926</v>
      </c>
      <c r="O574" s="46" t="s">
        <v>937</v>
      </c>
      <c r="P574" s="48">
        <v>1.25</v>
      </c>
      <c r="Q574" s="48" t="s">
        <v>938</v>
      </c>
      <c r="R574" s="48" t="s">
        <v>2582</v>
      </c>
      <c r="S574" s="49">
        <v>0.14000000000000001</v>
      </c>
      <c r="T574" s="49" t="s">
        <v>938</v>
      </c>
      <c r="U574" s="49" t="s">
        <v>1926</v>
      </c>
      <c r="V574" s="62" t="s">
        <v>939</v>
      </c>
      <c r="W574" s="54">
        <v>413</v>
      </c>
      <c r="X574" s="54" t="s">
        <v>951</v>
      </c>
      <c r="Y574" s="54" t="s">
        <v>2582</v>
      </c>
      <c r="Z574" s="56">
        <v>39</v>
      </c>
      <c r="AA574" s="56" t="s">
        <v>951</v>
      </c>
      <c r="AB574" s="56" t="s">
        <v>1926</v>
      </c>
      <c r="AC574" s="61" t="s">
        <v>945</v>
      </c>
    </row>
    <row r="575" spans="1:30" x14ac:dyDescent="0.25">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2582</v>
      </c>
      <c r="L575" s="47">
        <v>3</v>
      </c>
      <c r="M575" s="47" t="s">
        <v>936</v>
      </c>
      <c r="N575" s="47" t="s">
        <v>1926</v>
      </c>
      <c r="O575" s="46" t="s">
        <v>937</v>
      </c>
      <c r="P575" s="48">
        <v>2.21</v>
      </c>
      <c r="Q575" s="48" t="s">
        <v>938</v>
      </c>
      <c r="R575" s="48" t="s">
        <v>2582</v>
      </c>
      <c r="S575" s="49">
        <v>0.24</v>
      </c>
      <c r="T575" s="49" t="s">
        <v>938</v>
      </c>
      <c r="U575" s="49" t="s">
        <v>1926</v>
      </c>
      <c r="V575" s="62" t="s">
        <v>939</v>
      </c>
      <c r="W575" s="54">
        <v>146</v>
      </c>
      <c r="X575" s="54" t="s">
        <v>951</v>
      </c>
      <c r="Y575" s="54" t="s">
        <v>2582</v>
      </c>
      <c r="Z575" s="56">
        <v>32</v>
      </c>
      <c r="AA575" s="56" t="s">
        <v>951</v>
      </c>
      <c r="AB575" s="56" t="s">
        <v>1926</v>
      </c>
      <c r="AC575" s="61" t="s">
        <v>945</v>
      </c>
    </row>
    <row r="576" spans="1:30" x14ac:dyDescent="0.25">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2582</v>
      </c>
      <c r="L576" s="47">
        <v>4</v>
      </c>
      <c r="M576" s="47" t="s">
        <v>936</v>
      </c>
      <c r="N576" s="47" t="s">
        <v>1926</v>
      </c>
      <c r="O576" s="46" t="s">
        <v>937</v>
      </c>
      <c r="P576" s="48">
        <v>2.46</v>
      </c>
      <c r="Q576" s="48" t="s">
        <v>938</v>
      </c>
      <c r="R576" s="48" t="s">
        <v>2582</v>
      </c>
      <c r="S576" s="49">
        <v>0.26</v>
      </c>
      <c r="T576" s="49" t="s">
        <v>938</v>
      </c>
      <c r="U576" s="49" t="s">
        <v>1926</v>
      </c>
      <c r="V576" s="62" t="s">
        <v>939</v>
      </c>
      <c r="W576" s="54">
        <v>95</v>
      </c>
      <c r="X576" s="54" t="s">
        <v>951</v>
      </c>
      <c r="Y576" s="54" t="s">
        <v>2582</v>
      </c>
      <c r="Z576" s="56">
        <v>17</v>
      </c>
      <c r="AA576" s="56" t="s">
        <v>951</v>
      </c>
      <c r="AB576" s="56" t="s">
        <v>1926</v>
      </c>
      <c r="AC576" s="61" t="s">
        <v>945</v>
      </c>
    </row>
    <row r="577" spans="1:30" x14ac:dyDescent="0.25">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1922</v>
      </c>
      <c r="O577" s="46" t="s">
        <v>937</v>
      </c>
      <c r="P577" s="48">
        <v>1.5</v>
      </c>
      <c r="Q577" s="48" t="s">
        <v>938</v>
      </c>
      <c r="R577" s="48" t="s">
        <v>334</v>
      </c>
      <c r="S577" s="49">
        <v>0.2</v>
      </c>
      <c r="T577" s="49" t="s">
        <v>938</v>
      </c>
      <c r="U577" s="49" t="s">
        <v>1922</v>
      </c>
      <c r="V577" s="62" t="s">
        <v>939</v>
      </c>
      <c r="AD577" s="70" t="s">
        <v>2707</v>
      </c>
    </row>
    <row r="578" spans="1:30" x14ac:dyDescent="0.25">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1922</v>
      </c>
      <c r="O578" s="46" t="s">
        <v>937</v>
      </c>
      <c r="P578" s="48">
        <v>4.5999999999999996</v>
      </c>
      <c r="Q578" s="48" t="s">
        <v>938</v>
      </c>
      <c r="R578" s="48" t="s">
        <v>334</v>
      </c>
      <c r="S578" s="49">
        <v>0.5</v>
      </c>
      <c r="T578" s="49" t="s">
        <v>938</v>
      </c>
      <c r="U578" s="49" t="s">
        <v>1922</v>
      </c>
      <c r="V578" s="62" t="s">
        <v>939</v>
      </c>
      <c r="AD578" s="70" t="s">
        <v>2707</v>
      </c>
    </row>
    <row r="579" spans="1:30" x14ac:dyDescent="0.25">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1922</v>
      </c>
      <c r="O579" s="46" t="s">
        <v>937</v>
      </c>
      <c r="P579" s="48">
        <v>4.2</v>
      </c>
      <c r="Q579" s="48" t="s">
        <v>938</v>
      </c>
      <c r="R579" s="48" t="s">
        <v>334</v>
      </c>
      <c r="S579" s="49">
        <v>0.9</v>
      </c>
      <c r="T579" s="49" t="s">
        <v>938</v>
      </c>
      <c r="U579" s="49" t="s">
        <v>1922</v>
      </c>
      <c r="V579" s="62" t="s">
        <v>939</v>
      </c>
      <c r="AD579" s="70" t="s">
        <v>2707</v>
      </c>
    </row>
    <row r="580" spans="1:30" x14ac:dyDescent="0.25">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5">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5">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5">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5">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5">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5">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5">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5">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5">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5">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5">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5">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5">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5">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5">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5">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5">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5">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5">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5">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2707</v>
      </c>
    </row>
    <row r="601" spans="1:30" x14ac:dyDescent="0.25">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2707</v>
      </c>
    </row>
    <row r="602" spans="1:30" x14ac:dyDescent="0.25">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2707</v>
      </c>
    </row>
    <row r="603" spans="1:30" x14ac:dyDescent="0.25">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2707</v>
      </c>
    </row>
    <row r="604" spans="1:30" x14ac:dyDescent="0.25">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2707</v>
      </c>
    </row>
    <row r="605" spans="1:30" x14ac:dyDescent="0.25">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2707</v>
      </c>
    </row>
    <row r="606" spans="1:30" x14ac:dyDescent="0.25">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2707</v>
      </c>
    </row>
    <row r="607" spans="1:30" x14ac:dyDescent="0.25">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2707</v>
      </c>
    </row>
    <row r="608" spans="1:30" x14ac:dyDescent="0.25">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2707</v>
      </c>
    </row>
    <row r="609" spans="1:30" x14ac:dyDescent="0.25">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2707</v>
      </c>
    </row>
    <row r="610" spans="1:30" x14ac:dyDescent="0.25">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2707</v>
      </c>
    </row>
    <row r="611" spans="1:30" x14ac:dyDescent="0.25">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2707</v>
      </c>
    </row>
    <row r="612" spans="1:30" x14ac:dyDescent="0.25">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2707</v>
      </c>
    </row>
    <row r="613" spans="1:30" x14ac:dyDescent="0.25">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2707</v>
      </c>
    </row>
    <row r="614" spans="1:30" x14ac:dyDescent="0.25">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2707</v>
      </c>
    </row>
    <row r="615" spans="1:30" x14ac:dyDescent="0.25">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2707</v>
      </c>
    </row>
    <row r="616" spans="1:30" x14ac:dyDescent="0.25">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2707</v>
      </c>
    </row>
    <row r="617" spans="1:30" x14ac:dyDescent="0.25">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2707</v>
      </c>
    </row>
    <row r="618" spans="1:30" x14ac:dyDescent="0.25">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2707</v>
      </c>
    </row>
    <row r="619" spans="1:30" x14ac:dyDescent="0.25">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2707</v>
      </c>
    </row>
    <row r="620" spans="1:30" x14ac:dyDescent="0.25">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2707</v>
      </c>
    </row>
    <row r="621" spans="1:30" x14ac:dyDescent="0.25">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2707</v>
      </c>
    </row>
    <row r="622" spans="1:30" x14ac:dyDescent="0.25">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2707</v>
      </c>
    </row>
    <row r="623" spans="1:30" x14ac:dyDescent="0.25">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2707</v>
      </c>
    </row>
    <row r="624" spans="1:30" x14ac:dyDescent="0.25">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2707</v>
      </c>
    </row>
    <row r="625" spans="1:30" x14ac:dyDescent="0.25">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2707</v>
      </c>
    </row>
    <row r="626" spans="1:30" x14ac:dyDescent="0.25">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2707</v>
      </c>
    </row>
    <row r="627" spans="1:30" x14ac:dyDescent="0.25">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5">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168</v>
      </c>
      <c r="G628" s="58" t="s">
        <v>935</v>
      </c>
      <c r="H628" s="58" t="s">
        <v>59</v>
      </c>
      <c r="W628" s="54">
        <v>16.8</v>
      </c>
      <c r="X628" s="54" t="s">
        <v>963</v>
      </c>
      <c r="Y628" s="54" t="s">
        <v>334</v>
      </c>
      <c r="Z628" s="56">
        <v>10.3</v>
      </c>
      <c r="AA628" s="56" t="s">
        <v>963</v>
      </c>
      <c r="AB628" s="56" t="s">
        <v>116</v>
      </c>
      <c r="AC628" s="61" t="s">
        <v>945</v>
      </c>
    </row>
    <row r="629" spans="1:30" x14ac:dyDescent="0.25">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5">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192</v>
      </c>
      <c r="G630" s="58" t="s">
        <v>935</v>
      </c>
      <c r="H630" s="58" t="s">
        <v>59</v>
      </c>
      <c r="W630" s="54">
        <v>26.7</v>
      </c>
      <c r="X630" s="54" t="s">
        <v>963</v>
      </c>
      <c r="Y630" s="54" t="s">
        <v>334</v>
      </c>
      <c r="Z630" s="56">
        <v>17.100000000000001</v>
      </c>
      <c r="AA630" s="56" t="s">
        <v>963</v>
      </c>
      <c r="AB630" s="56" t="s">
        <v>116</v>
      </c>
      <c r="AC630" s="61" t="s">
        <v>966</v>
      </c>
    </row>
    <row r="631" spans="1:30" x14ac:dyDescent="0.25">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5">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5">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5">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2751</v>
      </c>
      <c r="M634" s="47" t="s">
        <v>936</v>
      </c>
      <c r="N634" s="47" t="s">
        <v>1096</v>
      </c>
      <c r="O634" s="46" t="s">
        <v>954</v>
      </c>
      <c r="W634" s="54">
        <v>1313</v>
      </c>
      <c r="X634" s="54" t="s">
        <v>951</v>
      </c>
      <c r="Y634" s="54" t="s">
        <v>334</v>
      </c>
      <c r="Z634" s="56" t="s">
        <v>2752</v>
      </c>
      <c r="AA634" s="56" t="s">
        <v>951</v>
      </c>
      <c r="AB634" s="56" t="s">
        <v>116</v>
      </c>
      <c r="AC634" s="61" t="s">
        <v>945</v>
      </c>
    </row>
    <row r="635" spans="1:30" x14ac:dyDescent="0.25">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2753</v>
      </c>
      <c r="M635" s="47" t="s">
        <v>936</v>
      </c>
      <c r="N635" s="47" t="s">
        <v>1096</v>
      </c>
      <c r="O635" s="46" t="s">
        <v>954</v>
      </c>
      <c r="W635" s="54">
        <v>393</v>
      </c>
      <c r="X635" s="54" t="s">
        <v>951</v>
      </c>
      <c r="Y635" s="54" t="s">
        <v>334</v>
      </c>
      <c r="Z635" s="56" t="s">
        <v>2754</v>
      </c>
      <c r="AA635" s="56" t="s">
        <v>951</v>
      </c>
      <c r="AB635" s="56" t="s">
        <v>116</v>
      </c>
      <c r="AC635" s="61" t="s">
        <v>966</v>
      </c>
    </row>
    <row r="636" spans="1:30" x14ac:dyDescent="0.25">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2755</v>
      </c>
      <c r="M636" s="47" t="s">
        <v>936</v>
      </c>
      <c r="N636" s="47" t="s">
        <v>1096</v>
      </c>
      <c r="O636" s="46" t="s">
        <v>954</v>
      </c>
      <c r="W636" s="54">
        <v>2231</v>
      </c>
      <c r="X636" s="54" t="s">
        <v>951</v>
      </c>
      <c r="Y636" s="54" t="s">
        <v>334</v>
      </c>
      <c r="Z636" s="56" t="s">
        <v>2756</v>
      </c>
      <c r="AA636" s="56" t="s">
        <v>951</v>
      </c>
      <c r="AB636" s="56" t="s">
        <v>116</v>
      </c>
      <c r="AC636" s="61" t="s">
        <v>945</v>
      </c>
    </row>
    <row r="637" spans="1:30" x14ac:dyDescent="0.25">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2757</v>
      </c>
      <c r="M637" s="47" t="s">
        <v>936</v>
      </c>
      <c r="N637" s="47" t="s">
        <v>1096</v>
      </c>
      <c r="O637" s="46" t="s">
        <v>954</v>
      </c>
      <c r="W637" s="54">
        <v>500</v>
      </c>
      <c r="X637" s="54" t="s">
        <v>951</v>
      </c>
      <c r="Y637" s="54" t="s">
        <v>334</v>
      </c>
      <c r="Z637" s="56" t="s">
        <v>2758</v>
      </c>
      <c r="AA637" s="56" t="s">
        <v>951</v>
      </c>
      <c r="AB637" s="56" t="s">
        <v>116</v>
      </c>
      <c r="AC637" s="61" t="s">
        <v>966</v>
      </c>
    </row>
    <row r="638" spans="1:30" x14ac:dyDescent="0.25">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2759</v>
      </c>
      <c r="M638" s="47" t="s">
        <v>936</v>
      </c>
      <c r="N638" s="47" t="s">
        <v>1096</v>
      </c>
      <c r="O638" s="46" t="s">
        <v>954</v>
      </c>
      <c r="W638" s="54">
        <v>2138</v>
      </c>
      <c r="X638" s="54" t="s">
        <v>951</v>
      </c>
      <c r="Y638" s="54" t="s">
        <v>334</v>
      </c>
      <c r="Z638" s="56" t="s">
        <v>2760</v>
      </c>
      <c r="AA638" s="56" t="s">
        <v>951</v>
      </c>
      <c r="AB638" s="56" t="s">
        <v>116</v>
      </c>
      <c r="AC638" s="61" t="s">
        <v>945</v>
      </c>
    </row>
    <row r="639" spans="1:30" x14ac:dyDescent="0.25">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2761</v>
      </c>
      <c r="M639" s="47" t="s">
        <v>936</v>
      </c>
      <c r="N639" s="47" t="s">
        <v>1096</v>
      </c>
      <c r="O639" s="46" t="s">
        <v>954</v>
      </c>
      <c r="W639" s="54">
        <v>506</v>
      </c>
      <c r="X639" s="54" t="s">
        <v>951</v>
      </c>
      <c r="Y639" s="54" t="s">
        <v>334</v>
      </c>
      <c r="Z639" s="56" t="s">
        <v>2762</v>
      </c>
      <c r="AA639" s="56" t="s">
        <v>951</v>
      </c>
      <c r="AB639" s="56" t="s">
        <v>116</v>
      </c>
      <c r="AC639" s="61" t="s">
        <v>966</v>
      </c>
    </row>
    <row r="640" spans="1:30" x14ac:dyDescent="0.25">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2763</v>
      </c>
      <c r="M640" s="47" t="s">
        <v>936</v>
      </c>
      <c r="N640" s="47" t="s">
        <v>1096</v>
      </c>
      <c r="O640" s="46" t="s">
        <v>954</v>
      </c>
      <c r="W640" s="54">
        <v>1703</v>
      </c>
      <c r="X640" s="54" t="s">
        <v>951</v>
      </c>
      <c r="Y640" s="54" t="s">
        <v>334</v>
      </c>
      <c r="Z640" s="56" t="s">
        <v>2764</v>
      </c>
      <c r="AA640" s="56" t="s">
        <v>951</v>
      </c>
      <c r="AB640" s="56" t="s">
        <v>116</v>
      </c>
      <c r="AC640" s="61" t="s">
        <v>945</v>
      </c>
    </row>
    <row r="641" spans="1:30" x14ac:dyDescent="0.25">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2765</v>
      </c>
      <c r="M641" s="47" t="s">
        <v>936</v>
      </c>
      <c r="N641" s="47" t="s">
        <v>1096</v>
      </c>
      <c r="O641" s="46" t="s">
        <v>954</v>
      </c>
      <c r="W641" s="54">
        <v>420</v>
      </c>
      <c r="X641" s="54" t="s">
        <v>951</v>
      </c>
      <c r="Y641" s="54" t="s">
        <v>334</v>
      </c>
      <c r="Z641" s="56" t="s">
        <v>2766</v>
      </c>
      <c r="AA641" s="56" t="s">
        <v>951</v>
      </c>
      <c r="AB641" s="56" t="s">
        <v>116</v>
      </c>
      <c r="AC641" s="61" t="s">
        <v>966</v>
      </c>
    </row>
    <row r="642" spans="1:30" x14ac:dyDescent="0.25">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2767</v>
      </c>
      <c r="M642" s="47" t="s">
        <v>936</v>
      </c>
      <c r="N642" s="47" t="s">
        <v>1096</v>
      </c>
      <c r="O642" s="46" t="s">
        <v>954</v>
      </c>
      <c r="W642" s="54">
        <v>1755</v>
      </c>
      <c r="X642" s="54" t="s">
        <v>951</v>
      </c>
      <c r="Y642" s="54" t="s">
        <v>334</v>
      </c>
      <c r="Z642" s="56" t="s">
        <v>2768</v>
      </c>
      <c r="AA642" s="56" t="s">
        <v>951</v>
      </c>
      <c r="AB642" s="56" t="s">
        <v>116</v>
      </c>
      <c r="AC642" s="61" t="s">
        <v>945</v>
      </c>
    </row>
    <row r="643" spans="1:30" x14ac:dyDescent="0.25">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2769</v>
      </c>
      <c r="M643" s="47" t="s">
        <v>936</v>
      </c>
      <c r="N643" s="47" t="s">
        <v>1096</v>
      </c>
      <c r="O643" s="46" t="s">
        <v>954</v>
      </c>
      <c r="W643" s="54">
        <v>461</v>
      </c>
      <c r="X643" s="54" t="s">
        <v>951</v>
      </c>
      <c r="Y643" s="54" t="s">
        <v>334</v>
      </c>
      <c r="Z643" s="56" t="s">
        <v>2770</v>
      </c>
      <c r="AA643" s="56" t="s">
        <v>951</v>
      </c>
      <c r="AB643" s="56" t="s">
        <v>116</v>
      </c>
      <c r="AC643" s="61" t="s">
        <v>966</v>
      </c>
    </row>
    <row r="644" spans="1:30" x14ac:dyDescent="0.25">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2771</v>
      </c>
      <c r="M644" s="47" t="s">
        <v>936</v>
      </c>
      <c r="N644" s="47" t="s">
        <v>1096</v>
      </c>
      <c r="O644" s="46" t="s">
        <v>954</v>
      </c>
      <c r="W644" s="54">
        <v>1564</v>
      </c>
      <c r="X644" s="54" t="s">
        <v>951</v>
      </c>
      <c r="Y644" s="54" t="s">
        <v>334</v>
      </c>
      <c r="Z644" s="56" t="s">
        <v>2772</v>
      </c>
      <c r="AA644" s="56" t="s">
        <v>951</v>
      </c>
      <c r="AB644" s="56" t="s">
        <v>116</v>
      </c>
      <c r="AC644" s="61" t="s">
        <v>945</v>
      </c>
    </row>
    <row r="645" spans="1:30" x14ac:dyDescent="0.25">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2773</v>
      </c>
      <c r="M645" s="47" t="s">
        <v>936</v>
      </c>
      <c r="N645" s="47" t="s">
        <v>1096</v>
      </c>
      <c r="O645" s="46" t="s">
        <v>954</v>
      </c>
      <c r="W645" s="54">
        <v>426</v>
      </c>
      <c r="X645" s="54" t="s">
        <v>951</v>
      </c>
      <c r="Y645" s="54" t="s">
        <v>334</v>
      </c>
      <c r="Z645" s="56" t="s">
        <v>2774</v>
      </c>
      <c r="AA645" s="56" t="s">
        <v>951</v>
      </c>
      <c r="AB645" s="56" t="s">
        <v>116</v>
      </c>
      <c r="AC645" s="61" t="s">
        <v>966</v>
      </c>
    </row>
    <row r="646" spans="1:30" x14ac:dyDescent="0.25">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3004</v>
      </c>
    </row>
    <row r="647" spans="1:30" x14ac:dyDescent="0.25">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3004</v>
      </c>
    </row>
    <row r="648" spans="1:30" x14ac:dyDescent="0.25">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3004</v>
      </c>
    </row>
    <row r="649" spans="1:30" x14ac:dyDescent="0.25">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3004</v>
      </c>
    </row>
    <row r="650" spans="1:30" x14ac:dyDescent="0.25">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3004</v>
      </c>
    </row>
    <row r="651" spans="1:30" x14ac:dyDescent="0.25">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3004</v>
      </c>
    </row>
    <row r="652" spans="1:30" x14ac:dyDescent="0.25">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3004</v>
      </c>
    </row>
    <row r="653" spans="1:30" x14ac:dyDescent="0.25">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3004</v>
      </c>
    </row>
    <row r="654" spans="1:30" x14ac:dyDescent="0.25">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3004</v>
      </c>
    </row>
    <row r="655" spans="1:30" x14ac:dyDescent="0.25">
      <c r="A655" s="91">
        <v>203</v>
      </c>
      <c r="B655" s="228" t="str">
        <f>IF(AND(A655&lt;&gt;"",ISNUMBER(A655)),VLOOKUP(A655,Studies!A:BR,2,FALSE),"")</f>
        <v>Wiesinger 2020</v>
      </c>
      <c r="C655" s="228" t="str">
        <f>IF(AND(A655&lt;&gt;"",ISNUMBER(A655)),VLOOKUP(A655,Studies!A:BR,3,FALSE),"")</f>
        <v>https://www.ncbi.nlm.nih.gov/pubmed/32275771</v>
      </c>
      <c r="D655" s="228" t="str">
        <f>IF(AND(A655&lt;&gt;"",ISNUMBER(A655)),VLOOKUP(A655,Studies!A:BR,4,FALSE),"")</f>
        <v>Control phase (no RIF)</v>
      </c>
      <c r="E655" s="204" t="str">
        <f>IF(AND(A655&lt;&gt;"",ISNUMBER(A655)),VLOOKUP(A655,Studies!A:BR,5,FALSE),"")</f>
        <v>Midazolam</v>
      </c>
      <c r="F655" s="58">
        <v>0</v>
      </c>
      <c r="G655" s="58" t="s">
        <v>935</v>
      </c>
      <c r="H655" s="196" t="s">
        <v>59</v>
      </c>
      <c r="I655" s="46">
        <v>12.7</v>
      </c>
      <c r="J655" s="46" t="s">
        <v>964</v>
      </c>
      <c r="K655" s="46" t="s">
        <v>993</v>
      </c>
      <c r="L655" s="47">
        <v>36.700000000000003</v>
      </c>
      <c r="M655" s="47" t="s">
        <v>446</v>
      </c>
      <c r="N655" s="47" t="s">
        <v>989</v>
      </c>
      <c r="O655" s="46" t="s">
        <v>937</v>
      </c>
      <c r="P655" s="48">
        <v>4.9000000000000004</v>
      </c>
      <c r="Q655" s="48" t="s">
        <v>965</v>
      </c>
      <c r="R655" s="48" t="s">
        <v>993</v>
      </c>
      <c r="S655" s="49">
        <v>33</v>
      </c>
      <c r="T655" s="49" t="s">
        <v>446</v>
      </c>
      <c r="U655" s="49" t="s">
        <v>989</v>
      </c>
    </row>
    <row r="656" spans="1:30" x14ac:dyDescent="0.25">
      <c r="A656" s="91">
        <v>204</v>
      </c>
      <c r="B656" s="228" t="str">
        <f>IF(AND(A656&lt;&gt;"",ISNUMBER(A656)),VLOOKUP(A656,Studies!A:BR,2,FALSE),"")</f>
        <v>Wiesinger 2020</v>
      </c>
      <c r="C656" s="228" t="str">
        <f>IF(AND(A656&lt;&gt;"",ISNUMBER(A656)),VLOOKUP(A656,Studies!A:BR,3,FALSE),"")</f>
        <v>https://www.ncbi.nlm.nih.gov/pubmed/32275771</v>
      </c>
      <c r="D656" s="228" t="str">
        <f>IF(AND(A656&lt;&gt;"",ISNUMBER(A656)),VLOOKUP(A656,Studies!A:BR,4,FALSE),"")</f>
        <v>Weak-induction phase (RIF 10 mg)</v>
      </c>
      <c r="E656" s="204" t="str">
        <f>IF(AND(A656&lt;&gt;"",ISNUMBER(A656)),VLOOKUP(A656,Studies!A:BR,5,FALSE),"")</f>
        <v>Midazolam</v>
      </c>
      <c r="F656" s="58">
        <v>180</v>
      </c>
      <c r="G656" s="58">
        <v>444</v>
      </c>
      <c r="H656" s="196" t="s">
        <v>59</v>
      </c>
      <c r="I656" s="46">
        <v>6.84</v>
      </c>
      <c r="J656" s="188" t="s">
        <v>964</v>
      </c>
      <c r="K656" s="188" t="s">
        <v>993</v>
      </c>
      <c r="L656" s="47">
        <v>37.299999999999997</v>
      </c>
      <c r="M656" s="189" t="s">
        <v>446</v>
      </c>
      <c r="N656" s="189" t="s">
        <v>989</v>
      </c>
      <c r="O656" s="188" t="s">
        <v>937</v>
      </c>
      <c r="P656" s="48">
        <v>3.1</v>
      </c>
      <c r="Q656" s="190" t="s">
        <v>965</v>
      </c>
      <c r="R656" s="190" t="s">
        <v>993</v>
      </c>
      <c r="S656" s="49">
        <v>38.6</v>
      </c>
      <c r="T656" s="49" t="s">
        <v>446</v>
      </c>
      <c r="U656" s="191" t="s">
        <v>989</v>
      </c>
    </row>
    <row r="657" spans="1:30" x14ac:dyDescent="0.25">
      <c r="A657" s="91">
        <v>205</v>
      </c>
      <c r="B657" s="228" t="str">
        <f>IF(AND(A657&lt;&gt;"",ISNUMBER(A657)),VLOOKUP(A657,Studies!A:BR,2,FALSE),"")</f>
        <v>Wiesinger 2020</v>
      </c>
      <c r="C657" s="228" t="str">
        <f>IF(AND(A657&lt;&gt;"",ISNUMBER(A657)),VLOOKUP(A657,Studies!A:BR,3,FALSE),"")</f>
        <v>https://www.ncbi.nlm.nih.gov/pubmed/32275771</v>
      </c>
      <c r="D657" s="228" t="str">
        <f>IF(AND(A657&lt;&gt;"",ISNUMBER(A657)),VLOOKUP(A657,Studies!A:BR,4,FALSE),"")</f>
        <v>Strong-induction phase (RIF 600 mg)</v>
      </c>
      <c r="E657" s="204" t="str">
        <f>IF(AND(A657&lt;&gt;"",ISNUMBER(A657)),VLOOKUP(A657,Studies!A:BR,5,FALSE),"")</f>
        <v>Midazolam</v>
      </c>
      <c r="F657" s="58">
        <v>444</v>
      </c>
      <c r="G657" s="58">
        <v>9999</v>
      </c>
      <c r="H657" s="196" t="s">
        <v>59</v>
      </c>
      <c r="I657" s="46">
        <v>1.73</v>
      </c>
      <c r="J657" s="188" t="s">
        <v>964</v>
      </c>
      <c r="K657" s="188" t="s">
        <v>993</v>
      </c>
      <c r="L657" s="47">
        <v>49.3</v>
      </c>
      <c r="M657" s="189" t="s">
        <v>446</v>
      </c>
      <c r="N657" s="189" t="s">
        <v>989</v>
      </c>
      <c r="O657" s="188" t="s">
        <v>937</v>
      </c>
      <c r="P657" s="48">
        <v>0.91900000000000004</v>
      </c>
      <c r="Q657" s="190" t="s">
        <v>965</v>
      </c>
      <c r="R657" s="190" t="s">
        <v>993</v>
      </c>
      <c r="S657" s="49">
        <v>46.2</v>
      </c>
      <c r="T657" s="49" t="s">
        <v>446</v>
      </c>
      <c r="U657" s="191" t="s">
        <v>989</v>
      </c>
    </row>
    <row r="658" spans="1:30" x14ac:dyDescent="0.25">
      <c r="A658">
        <v>2055</v>
      </c>
      <c r="B658" s="228" t="str">
        <f>IF(AND(A658&lt;&gt;"",ISNUMBER(A658)),VLOOKUP(A658,Studies!A:BR,2,FALSE),"")</f>
        <v>Barbarash 1988</v>
      </c>
      <c r="C658" s="228" t="str">
        <f>IF(AND(A658&lt;&gt;"",ISNUMBER(A658)),VLOOKUP(A658,Studies!A:BR,3,FALSE),"")</f>
        <v>https://www.ncbi.nlm.nih.gov/pubmed/3180898</v>
      </c>
      <c r="D658" s="228" t="str">
        <f>IF(AND(A658&lt;&gt;"",ISNUMBER(A658)),VLOOKUP(A658,Studies!A:BR,4,FALSE),"")</f>
        <v>Verapamil IV control</v>
      </c>
      <c r="E658" s="204" t="str">
        <f>IF(AND(A658&lt;&gt;"",ISNUMBER(A658)),VLOOKUP(A658,Studies!A:BR,5,FALSE),"")</f>
        <v>Verapamil</v>
      </c>
      <c r="F658" s="58">
        <v>0</v>
      </c>
      <c r="G658" s="58" t="s">
        <v>935</v>
      </c>
      <c r="H658" s="58" t="s">
        <v>59</v>
      </c>
      <c r="I658" s="46">
        <v>173.7</v>
      </c>
      <c r="J658" s="46" t="s">
        <v>936</v>
      </c>
      <c r="K658" s="46" t="s">
        <v>334</v>
      </c>
      <c r="L658" s="47">
        <v>29.5</v>
      </c>
      <c r="M658" s="47" t="s">
        <v>936</v>
      </c>
      <c r="N658" s="47" t="s">
        <v>116</v>
      </c>
      <c r="O658" s="46" t="s">
        <v>937</v>
      </c>
      <c r="W658" s="54">
        <v>991</v>
      </c>
      <c r="X658" s="54" t="s">
        <v>951</v>
      </c>
      <c r="Y658" s="54" t="s">
        <v>334</v>
      </c>
      <c r="Z658" s="56">
        <v>185.4</v>
      </c>
      <c r="AA658" s="56" t="s">
        <v>951</v>
      </c>
      <c r="AB658" s="56" t="s">
        <v>116</v>
      </c>
      <c r="AC658" s="61" t="s">
        <v>966</v>
      </c>
    </row>
    <row r="659" spans="1:30" x14ac:dyDescent="0.25">
      <c r="A659">
        <v>2056</v>
      </c>
      <c r="B659" s="228" t="str">
        <f>IF(AND(A659&lt;&gt;"",ISNUMBER(A659)),VLOOKUP(A659,Studies!A:BR,2,FALSE),"")</f>
        <v>Barbarash 1988</v>
      </c>
      <c r="C659" s="228" t="str">
        <f>IF(AND(A659&lt;&gt;"",ISNUMBER(A659)),VLOOKUP(A659,Studies!A:BR,3,FALSE),"")</f>
        <v>https://www.ncbi.nlm.nih.gov/pubmed/3180898</v>
      </c>
      <c r="D659" s="228" t="str">
        <f>IF(AND(A659&lt;&gt;"",ISNUMBER(A659)),VLOOKUP(A659,Studies!A:BR,4,FALSE),"")</f>
        <v>Verapamil IV after 2 weeks of Rifampicin therapy</v>
      </c>
      <c r="E659" s="204" t="str">
        <f>IF(AND(A659&lt;&gt;"",ISNUMBER(A659)),VLOOKUP(A659,Studies!A:BR,5,FALSE),"")</f>
        <v>Verapamil</v>
      </c>
      <c r="F659" s="58">
        <v>300</v>
      </c>
      <c r="G659" s="58" t="s">
        <v>935</v>
      </c>
      <c r="H659" s="58" t="s">
        <v>59</v>
      </c>
      <c r="I659" s="46">
        <v>142.19999999999999</v>
      </c>
      <c r="J659" s="46" t="s">
        <v>936</v>
      </c>
      <c r="K659" s="46" t="s">
        <v>334</v>
      </c>
      <c r="L659" s="47">
        <v>30.4</v>
      </c>
      <c r="M659" s="47" t="s">
        <v>936</v>
      </c>
      <c r="N659" s="47" t="s">
        <v>116</v>
      </c>
      <c r="O659" s="46" t="s">
        <v>937</v>
      </c>
      <c r="W659" s="54">
        <v>1228.2</v>
      </c>
      <c r="X659" s="54" t="s">
        <v>951</v>
      </c>
      <c r="Y659" s="54" t="s">
        <v>334</v>
      </c>
      <c r="Z659" s="56">
        <v>267.8</v>
      </c>
      <c r="AA659" s="56" t="s">
        <v>951</v>
      </c>
      <c r="AB659" s="56" t="s">
        <v>116</v>
      </c>
      <c r="AC659" s="61" t="s">
        <v>966</v>
      </c>
    </row>
    <row r="660" spans="1:30" x14ac:dyDescent="0.25">
      <c r="A660">
        <v>2057</v>
      </c>
      <c r="B660" s="228" t="str">
        <f>IF(AND(A660&lt;&gt;"",ISNUMBER(A660)),VLOOKUP(A660,Studies!A:BR,2,FALSE),"")</f>
        <v>Barbarash 1988</v>
      </c>
      <c r="C660" s="228" t="str">
        <f>IF(AND(A660&lt;&gt;"",ISNUMBER(A660)),VLOOKUP(A660,Studies!A:BR,3,FALSE),"")</f>
        <v>https://www.ncbi.nlm.nih.gov/pubmed/3180898</v>
      </c>
      <c r="D660" s="228" t="str">
        <f>IF(AND(A660&lt;&gt;"",ISNUMBER(A660)),VLOOKUP(A660,Studies!A:BR,4,FALSE),"")</f>
        <v>Verapamil PO control</v>
      </c>
      <c r="E660" s="204" t="str">
        <f>IF(AND(A660&lt;&gt;"",ISNUMBER(A660)),VLOOKUP(A660,Studies!A:BR,5,FALSE),"")</f>
        <v>Verapamil</v>
      </c>
      <c r="F660" s="58">
        <v>0</v>
      </c>
      <c r="G660" s="58" t="s">
        <v>935</v>
      </c>
      <c r="H660" s="58" t="s">
        <v>59</v>
      </c>
      <c r="I660" s="46">
        <v>526.79999999999995</v>
      </c>
      <c r="J660" s="46" t="s">
        <v>936</v>
      </c>
      <c r="K660" s="46" t="s">
        <v>334</v>
      </c>
      <c r="L660" s="47">
        <v>173.8</v>
      </c>
      <c r="M660" s="47" t="s">
        <v>936</v>
      </c>
      <c r="N660" s="47" t="s">
        <v>116</v>
      </c>
      <c r="O660" s="46" t="s">
        <v>937</v>
      </c>
      <c r="P660" s="48">
        <v>194.8</v>
      </c>
      <c r="Q660" s="48" t="s">
        <v>938</v>
      </c>
      <c r="R660" s="48" t="s">
        <v>334</v>
      </c>
      <c r="S660" s="49">
        <v>107.8</v>
      </c>
      <c r="T660" s="49" t="s">
        <v>938</v>
      </c>
      <c r="U660" s="49" t="s">
        <v>116</v>
      </c>
      <c r="V660" s="62" t="s">
        <v>939</v>
      </c>
    </row>
    <row r="661" spans="1:30" x14ac:dyDescent="0.25">
      <c r="A661">
        <v>2058</v>
      </c>
      <c r="B661" s="228" t="str">
        <f>IF(AND(A661&lt;&gt;"",ISNUMBER(A661)),VLOOKUP(A661,Studies!A:BR,2,FALSE),"")</f>
        <v>Barbarash 1988</v>
      </c>
      <c r="C661" s="228" t="str">
        <f>IF(AND(A661&lt;&gt;"",ISNUMBER(A661)),VLOOKUP(A661,Studies!A:BR,3,FALSE),"")</f>
        <v>https://www.ncbi.nlm.nih.gov/pubmed/3180898</v>
      </c>
      <c r="D661" s="228" t="str">
        <f>IF(AND(A661&lt;&gt;"",ISNUMBER(A661)),VLOOKUP(A661,Studies!A:BR,4,FALSE),"")</f>
        <v>Verapamil PO after 2 weeks of Rifampicin therapy</v>
      </c>
      <c r="E661" s="204" t="str">
        <f>IF(AND(A661&lt;&gt;"",ISNUMBER(A661)),VLOOKUP(A661,Studies!A:BR,5,FALSE),"")</f>
        <v>Verapamil</v>
      </c>
      <c r="F661" s="58">
        <v>348</v>
      </c>
      <c r="G661" s="58" t="s">
        <v>935</v>
      </c>
      <c r="H661" s="58" t="s">
        <v>59</v>
      </c>
      <c r="I661" s="46">
        <v>34.299999999999997</v>
      </c>
      <c r="J661" s="46" t="s">
        <v>936</v>
      </c>
      <c r="K661" s="46" t="s">
        <v>334</v>
      </c>
      <c r="L661" s="47">
        <v>16.2</v>
      </c>
      <c r="M661" s="47" t="s">
        <v>936</v>
      </c>
      <c r="N661" s="47" t="s">
        <v>116</v>
      </c>
      <c r="O661" s="46" t="s">
        <v>937</v>
      </c>
      <c r="P661" s="48">
        <v>7.2</v>
      </c>
      <c r="Q661" s="48" t="s">
        <v>938</v>
      </c>
      <c r="R661" s="48" t="s">
        <v>334</v>
      </c>
      <c r="S661" s="49">
        <v>4.2</v>
      </c>
      <c r="T661" s="49" t="s">
        <v>938</v>
      </c>
      <c r="U661" s="49" t="s">
        <v>116</v>
      </c>
      <c r="V661" s="62" t="s">
        <v>939</v>
      </c>
    </row>
    <row r="662" spans="1:30" x14ac:dyDescent="0.25">
      <c r="A662">
        <v>2065</v>
      </c>
      <c r="B662" s="228" t="str">
        <f>IF(AND(A662&lt;&gt;"",ISNUMBER(A662)),VLOOKUP(A662,Studies!A:BR,2,FALSE),"")</f>
        <v>Maeda 2011</v>
      </c>
      <c r="C662" s="228" t="str">
        <f>IF(AND(A662&lt;&gt;"",ISNUMBER(A662)),VLOOKUP(A662,Studies!A:BR,3,FALSE),"")</f>
        <v>https://www.ncbi.nlm.nih.gov/pubmed/21716273</v>
      </c>
      <c r="D662" s="228" t="str">
        <f>IF(AND(A662&lt;&gt;"",ISNUMBER(A662)),VLOOKUP(A662,Studies!A:BR,4,FALSE),"")</f>
        <v>Verapamil 0.1 mg</v>
      </c>
      <c r="E662" s="204" t="str">
        <f>IF(AND(A662&lt;&gt;"",ISNUMBER(A662)),VLOOKUP(A662,Studies!A:BR,5,FALSE),"")</f>
        <v>Verapamil</v>
      </c>
      <c r="F662" s="58">
        <v>0</v>
      </c>
      <c r="G662" s="58" t="s">
        <v>935</v>
      </c>
      <c r="H662" s="58" t="s">
        <v>59</v>
      </c>
      <c r="I662" s="46">
        <v>0.13900000000000001</v>
      </c>
      <c r="J662" s="46" t="s">
        <v>936</v>
      </c>
      <c r="K662" s="46" t="s">
        <v>334</v>
      </c>
      <c r="L662" s="47">
        <v>0.09</v>
      </c>
      <c r="M662" s="47" t="s">
        <v>936</v>
      </c>
      <c r="N662" s="47" t="s">
        <v>116</v>
      </c>
      <c r="O662" s="46" t="s">
        <v>937</v>
      </c>
      <c r="P662" s="48">
        <v>3.3799999999999997E-2</v>
      </c>
      <c r="Q662" s="48" t="s">
        <v>938</v>
      </c>
      <c r="R662" s="48" t="s">
        <v>334</v>
      </c>
      <c r="S662" s="49">
        <v>2.92E-2</v>
      </c>
      <c r="T662" s="49" t="s">
        <v>938</v>
      </c>
      <c r="U662" s="49" t="s">
        <v>116</v>
      </c>
      <c r="V662" s="62" t="s">
        <v>939</v>
      </c>
      <c r="AD662" s="70" t="s">
        <v>3158</v>
      </c>
    </row>
    <row r="663" spans="1:30" x14ac:dyDescent="0.25">
      <c r="A663">
        <v>2066</v>
      </c>
      <c r="B663" s="228" t="str">
        <f>IF(AND(A663&lt;&gt;"",ISNUMBER(A663)),VLOOKUP(A663,Studies!A:BR,2,FALSE),"")</f>
        <v>Maeda 2011</v>
      </c>
      <c r="C663" s="228" t="str">
        <f>IF(AND(A663&lt;&gt;"",ISNUMBER(A663)),VLOOKUP(A663,Studies!A:BR,3,FALSE),"")</f>
        <v>https://www.ncbi.nlm.nih.gov/pubmed/21716273</v>
      </c>
      <c r="D663" s="228" t="str">
        <f>IF(AND(A663&lt;&gt;"",ISNUMBER(A663)),VLOOKUP(A663,Studies!A:BR,4,FALSE),"")</f>
        <v>Verapamil 3 mg</v>
      </c>
      <c r="E663" s="204" t="str">
        <f>IF(AND(A663&lt;&gt;"",ISNUMBER(A663)),VLOOKUP(A663,Studies!A:BR,5,FALSE),"")</f>
        <v>Verapamil</v>
      </c>
      <c r="F663" s="58">
        <v>0</v>
      </c>
      <c r="G663" s="58" t="s">
        <v>935</v>
      </c>
      <c r="H663" s="58" t="s">
        <v>59</v>
      </c>
      <c r="I663" s="46">
        <v>4.95</v>
      </c>
      <c r="J663" s="46" t="s">
        <v>936</v>
      </c>
      <c r="K663" s="46" t="s">
        <v>334</v>
      </c>
      <c r="L663" s="47">
        <v>2.68</v>
      </c>
      <c r="M663" s="47" t="s">
        <v>936</v>
      </c>
      <c r="N663" s="47" t="s">
        <v>116</v>
      </c>
      <c r="O663" s="46" t="s">
        <v>937</v>
      </c>
      <c r="P663" s="48">
        <v>1.03</v>
      </c>
      <c r="Q663" s="48" t="s">
        <v>938</v>
      </c>
      <c r="R663" s="48" t="s">
        <v>334</v>
      </c>
      <c r="S663" s="49">
        <v>0.64</v>
      </c>
      <c r="T663" s="49" t="s">
        <v>938</v>
      </c>
      <c r="U663" s="49" t="s">
        <v>116</v>
      </c>
      <c r="V663" s="62" t="s">
        <v>939</v>
      </c>
      <c r="AD663" s="70" t="s">
        <v>3159</v>
      </c>
    </row>
    <row r="664" spans="1:30" x14ac:dyDescent="0.25">
      <c r="A664">
        <v>2067</v>
      </c>
      <c r="B664" s="228" t="str">
        <f>IF(AND(A664&lt;&gt;"",ISNUMBER(A664)),VLOOKUP(A664,Studies!A:BR,2,FALSE),"")</f>
        <v>Maeda 2011</v>
      </c>
      <c r="C664" s="228" t="str">
        <f>IF(AND(A664&lt;&gt;"",ISNUMBER(A664)),VLOOKUP(A664,Studies!A:BR,3,FALSE),"")</f>
        <v>https://www.ncbi.nlm.nih.gov/pubmed/21716273</v>
      </c>
      <c r="D664" s="228" t="str">
        <f>IF(AND(A664&lt;&gt;"",ISNUMBER(A664)),VLOOKUP(A664,Studies!A:BR,4,FALSE),"")</f>
        <v>Verapamil 16 mg</v>
      </c>
      <c r="E664" s="204" t="str">
        <f>IF(AND(A664&lt;&gt;"",ISNUMBER(A664)),VLOOKUP(A664,Studies!A:BR,5,FALSE),"")</f>
        <v>Verapamil</v>
      </c>
      <c r="F664" s="58">
        <v>0</v>
      </c>
      <c r="G664" s="58" t="s">
        <v>935</v>
      </c>
      <c r="H664" s="58" t="s">
        <v>59</v>
      </c>
      <c r="I664" s="46">
        <v>40.799999999999997</v>
      </c>
      <c r="J664" s="46" t="s">
        <v>936</v>
      </c>
      <c r="K664" s="46" t="s">
        <v>334</v>
      </c>
      <c r="L664" s="47">
        <v>43.9</v>
      </c>
      <c r="M664" s="47" t="s">
        <v>936</v>
      </c>
      <c r="N664" s="47" t="s">
        <v>116</v>
      </c>
      <c r="O664" s="46" t="s">
        <v>937</v>
      </c>
      <c r="P664" s="48">
        <v>10.4</v>
      </c>
      <c r="Q664" s="48" t="s">
        <v>938</v>
      </c>
      <c r="R664" s="48" t="s">
        <v>334</v>
      </c>
      <c r="S664" s="49">
        <v>12.6</v>
      </c>
      <c r="T664" s="49" t="s">
        <v>938</v>
      </c>
      <c r="U664" s="49" t="s">
        <v>116</v>
      </c>
      <c r="V664" s="62" t="s">
        <v>939</v>
      </c>
      <c r="AD664" s="70" t="s">
        <v>3160</v>
      </c>
    </row>
    <row r="665" spans="1:30" x14ac:dyDescent="0.25">
      <c r="A665">
        <v>2068</v>
      </c>
      <c r="B665" s="228" t="str">
        <f>IF(AND(A665&lt;&gt;"",ISNUMBER(A665)),VLOOKUP(A665,Studies!A:BR,2,FALSE),"")</f>
        <v>Maeda 2011</v>
      </c>
      <c r="C665" s="228" t="str">
        <f>IF(AND(A665&lt;&gt;"",ISNUMBER(A665)),VLOOKUP(A665,Studies!A:BR,3,FALSE),"")</f>
        <v>https://www.ncbi.nlm.nih.gov/pubmed/21716273</v>
      </c>
      <c r="D665" s="228" t="str">
        <f>IF(AND(A665&lt;&gt;"",ISNUMBER(A665)),VLOOKUP(A665,Studies!A:BR,4,FALSE),"")</f>
        <v>Verapamil 80 mg</v>
      </c>
      <c r="E665" s="204" t="str">
        <f>IF(AND(A665&lt;&gt;"",ISNUMBER(A665)),VLOOKUP(A665,Studies!A:BR,5,FALSE),"")</f>
        <v>Verapamil</v>
      </c>
      <c r="F665" s="58">
        <v>0</v>
      </c>
      <c r="G665" s="58" t="s">
        <v>935</v>
      </c>
      <c r="H665" s="58" t="s">
        <v>59</v>
      </c>
      <c r="I665" s="46">
        <v>256</v>
      </c>
      <c r="J665" s="46" t="s">
        <v>936</v>
      </c>
      <c r="K665" s="46" t="s">
        <v>334</v>
      </c>
      <c r="L665" s="47">
        <v>143</v>
      </c>
      <c r="M665" s="47" t="s">
        <v>936</v>
      </c>
      <c r="N665" s="47" t="s">
        <v>116</v>
      </c>
      <c r="O665" s="46" t="s">
        <v>937</v>
      </c>
      <c r="P665" s="48">
        <v>63.3</v>
      </c>
      <c r="Q665" s="48" t="s">
        <v>938</v>
      </c>
      <c r="R665" s="48" t="s">
        <v>334</v>
      </c>
      <c r="S665" s="49">
        <v>34.200000000000003</v>
      </c>
      <c r="T665" s="49" t="s">
        <v>938</v>
      </c>
      <c r="U665" s="49" t="s">
        <v>116</v>
      </c>
      <c r="V665" s="62" t="s">
        <v>939</v>
      </c>
      <c r="AD665" s="70" t="s">
        <v>3161</v>
      </c>
    </row>
    <row r="666" spans="1:30" x14ac:dyDescent="0.25">
      <c r="A666">
        <v>2072</v>
      </c>
      <c r="B666" s="228" t="str">
        <f>IF(AND(A666&lt;&gt;"",ISNUMBER(A666)),VLOOKUP(A666,Studies!A:BR,2,FALSE),"")</f>
        <v>Jorgensen 1988</v>
      </c>
      <c r="C666" s="228" t="str">
        <f>IF(AND(A666&lt;&gt;"",ISNUMBER(A666)),VLOOKUP(A666,Studies!A:BR,3,FALSE),"")</f>
        <v>https://www.ncbi.nlm.nih.gov/pubmed/3186615</v>
      </c>
      <c r="D666" s="228" t="str">
        <f>IF(AND(A666&lt;&gt;"",ISNUMBER(A666)),VLOOKUP(A666,Studies!A:BR,4,FALSE),"")</f>
        <v>Conventional Verapamil 120 mg BID (day 8)</v>
      </c>
      <c r="E666" s="204" t="str">
        <f>IF(AND(A666&lt;&gt;"",ISNUMBER(A666)),VLOOKUP(A666,Studies!A:BR,5,FALSE),"")</f>
        <v>Verapamil</v>
      </c>
      <c r="F666" s="58">
        <v>168</v>
      </c>
      <c r="G666" s="58">
        <v>192</v>
      </c>
      <c r="H666" s="58" t="s">
        <v>59</v>
      </c>
      <c r="I666" s="46">
        <v>2487.8000000000002</v>
      </c>
      <c r="J666" s="46" t="s">
        <v>964</v>
      </c>
      <c r="K666" s="46" t="s">
        <v>334</v>
      </c>
      <c r="L666" s="47">
        <v>841.8</v>
      </c>
      <c r="M666" s="47" t="s">
        <v>964</v>
      </c>
      <c r="N666" s="47" t="s">
        <v>116</v>
      </c>
      <c r="O666" s="46" t="s">
        <v>954</v>
      </c>
      <c r="AD666" s="70" t="s">
        <v>3162</v>
      </c>
    </row>
    <row r="667" spans="1:30" x14ac:dyDescent="0.25">
      <c r="A667">
        <v>2074</v>
      </c>
      <c r="B667" s="228" t="str">
        <f>IF(AND(A667&lt;&gt;"",ISNUMBER(A667)),VLOOKUP(A667,Studies!A:BR,2,FALSE),"")</f>
        <v>Jorgensen 1988</v>
      </c>
      <c r="C667" s="228" t="str">
        <f>IF(AND(A667&lt;&gt;"",ISNUMBER(A667)),VLOOKUP(A667,Studies!A:BR,3,FALSE),"")</f>
        <v>https://www.ncbi.nlm.nih.gov/pubmed/3186615</v>
      </c>
      <c r="D667" s="228" t="str">
        <f>IF(AND(A667&lt;&gt;"",ISNUMBER(A667)),VLOOKUP(A667,Studies!A:BR,4,FALSE),"")</f>
        <v>Sustained release Verapamil 240 mg OD (day 8)</v>
      </c>
      <c r="E667" s="204" t="str">
        <f>IF(AND(A667&lt;&gt;"",ISNUMBER(A667)),VLOOKUP(A667,Studies!A:BR,5,FALSE),"")</f>
        <v>Verapamil</v>
      </c>
      <c r="F667" s="58">
        <v>168</v>
      </c>
      <c r="G667" s="58">
        <v>192</v>
      </c>
      <c r="H667" s="58" t="s">
        <v>59</v>
      </c>
      <c r="I667" s="46">
        <v>2169.4</v>
      </c>
      <c r="J667" s="46" t="s">
        <v>964</v>
      </c>
      <c r="K667" s="46" t="s">
        <v>334</v>
      </c>
      <c r="L667" s="47">
        <v>764</v>
      </c>
      <c r="M667" s="47" t="s">
        <v>964</v>
      </c>
      <c r="N667" s="47" t="s">
        <v>116</v>
      </c>
      <c r="O667" s="46" t="s">
        <v>954</v>
      </c>
      <c r="AD667" s="70" t="s">
        <v>3162</v>
      </c>
    </row>
    <row r="668" spans="1:30" x14ac:dyDescent="0.25">
      <c r="A668">
        <v>2077</v>
      </c>
      <c r="B668" s="228" t="str">
        <f>IF(AND(A668&lt;&gt;"",ISNUMBER(A668)),VLOOKUP(A668,Studies!A:BR,2,FALSE),"")</f>
        <v>Shand 1981</v>
      </c>
      <c r="C668" s="228" t="str">
        <f>IF(AND(A668&lt;&gt;"",ISNUMBER(A668)),VLOOKUP(A668,Studies!A:BR,3,FALSE),"")</f>
        <v>https://www.ncbi.nlm.nih.gov/pubmed/7297027</v>
      </c>
      <c r="D668" s="228" t="str">
        <f>IF(AND(A668&lt;&gt;"",ISNUMBER(A668)),VLOOKUP(A668,Studies!A:BR,4,FALSE),"")</f>
        <v>Verapamil day 1</v>
      </c>
      <c r="E668" s="204" t="str">
        <f>IF(AND(A668&lt;&gt;"",ISNUMBER(A668)),VLOOKUP(A668,Studies!A:BR,5,FALSE),"")</f>
        <v>Verapamil</v>
      </c>
      <c r="F668" s="58">
        <v>0</v>
      </c>
      <c r="G668" s="58" t="s">
        <v>935</v>
      </c>
      <c r="H668" s="58" t="s">
        <v>59</v>
      </c>
      <c r="I668" s="46">
        <v>788</v>
      </c>
      <c r="J668" s="46" t="s">
        <v>936</v>
      </c>
      <c r="K668" s="46" t="s">
        <v>334</v>
      </c>
      <c r="L668" s="47">
        <v>224</v>
      </c>
      <c r="M668" s="47" t="s">
        <v>936</v>
      </c>
      <c r="N668" s="47" t="s">
        <v>116</v>
      </c>
      <c r="O668" s="46" t="s">
        <v>937</v>
      </c>
    </row>
    <row r="669" spans="1:30" x14ac:dyDescent="0.25">
      <c r="A669">
        <v>2078</v>
      </c>
      <c r="B669" s="228" t="str">
        <f>IF(AND(A669&lt;&gt;"",ISNUMBER(A669)),VLOOKUP(A669,Studies!A:BR,2,FALSE),"")</f>
        <v>Shand 1981</v>
      </c>
      <c r="C669" s="228" t="str">
        <f>IF(AND(A669&lt;&gt;"",ISNUMBER(A669)),VLOOKUP(A669,Studies!A:BR,3,FALSE),"")</f>
        <v>https://www.ncbi.nlm.nih.gov/pubmed/7297027</v>
      </c>
      <c r="D669" s="228" t="str">
        <f>IF(AND(A669&lt;&gt;"",ISNUMBER(A669)),VLOOKUP(A669,Studies!A:BR,4,FALSE),"")</f>
        <v>Verapamil day 3 (after 7th dose)</v>
      </c>
      <c r="E669" s="204" t="str">
        <f>IF(AND(A669&lt;&gt;"",ISNUMBER(A669)),VLOOKUP(A669,Studies!A:BR,5,FALSE),"")</f>
        <v>Verapamil</v>
      </c>
      <c r="F669" s="58">
        <v>48</v>
      </c>
      <c r="G669" s="58">
        <v>56</v>
      </c>
      <c r="H669" s="58" t="s">
        <v>59</v>
      </c>
      <c r="I669" s="46">
        <v>1999</v>
      </c>
      <c r="J669" s="46" t="s">
        <v>936</v>
      </c>
      <c r="K669" s="46" t="s">
        <v>334</v>
      </c>
      <c r="L669" s="47">
        <v>435</v>
      </c>
      <c r="M669" s="47" t="s">
        <v>936</v>
      </c>
      <c r="N669" s="47" t="s">
        <v>116</v>
      </c>
      <c r="O669" s="46" t="s">
        <v>954</v>
      </c>
      <c r="AD669" s="70" t="s">
        <v>3163</v>
      </c>
    </row>
    <row r="670" spans="1:30" x14ac:dyDescent="0.25">
      <c r="A670">
        <v>2079</v>
      </c>
      <c r="B670" s="228" t="str">
        <f>IF(AND(A670&lt;&gt;"",ISNUMBER(A670)),VLOOKUP(A670,Studies!A:BR,2,FALSE),"")</f>
        <v>Johnson 2001</v>
      </c>
      <c r="C670" s="228" t="str">
        <f>IF(AND(A670&lt;&gt;"",ISNUMBER(A670)),VLOOKUP(A670,Studies!A:BR,3,FALSE),"")</f>
        <v>https://www.ncbi.nlm.nih.gov/pubmed/11697758</v>
      </c>
      <c r="D670" s="228" t="str">
        <f>IF(AND(A670&lt;&gt;"",ISNUMBER(A670)),VLOOKUP(A670,Studies!A:BR,4,FALSE),"")</f>
        <v>Verapamil Steady State</v>
      </c>
      <c r="E670" s="204" t="str">
        <f>IF(AND(A670&lt;&gt;"",ISNUMBER(A670)),VLOOKUP(A670,Studies!A:BR,5,FALSE),"")</f>
        <v>Verapamil</v>
      </c>
      <c r="F670" s="58">
        <v>48</v>
      </c>
      <c r="G670" s="58">
        <v>56</v>
      </c>
      <c r="H670" s="58" t="s">
        <v>59</v>
      </c>
      <c r="I670" s="46">
        <v>829</v>
      </c>
      <c r="J670" s="46" t="s">
        <v>936</v>
      </c>
      <c r="K670" s="46" t="s">
        <v>993</v>
      </c>
      <c r="L670" s="47">
        <v>472</v>
      </c>
      <c r="M670" s="47" t="s">
        <v>936</v>
      </c>
      <c r="N670" s="47" t="s">
        <v>3164</v>
      </c>
      <c r="O670" s="46" t="s">
        <v>954</v>
      </c>
      <c r="P670" s="48">
        <v>230</v>
      </c>
      <c r="Q670" s="48" t="s">
        <v>938</v>
      </c>
      <c r="R670" s="48" t="s">
        <v>993</v>
      </c>
      <c r="S670" s="49">
        <v>122</v>
      </c>
      <c r="T670" s="49" t="s">
        <v>938</v>
      </c>
      <c r="U670" s="49" t="s">
        <v>3164</v>
      </c>
      <c r="V670" s="62" t="s">
        <v>939</v>
      </c>
      <c r="AD670" s="70" t="s">
        <v>3165</v>
      </c>
    </row>
    <row r="671" spans="1:30" x14ac:dyDescent="0.25">
      <c r="A671">
        <v>2069</v>
      </c>
      <c r="B671" s="228" t="str">
        <f>IF(AND(A671&lt;&gt;"",ISNUMBER(A671)),VLOOKUP(A671,Studies!A:BR,2,FALSE),"")</f>
        <v>Hla 1987</v>
      </c>
      <c r="C671" s="228" t="str">
        <f>IF(AND(A671&lt;&gt;"",ISNUMBER(A671)),VLOOKUP(A671,Studies!A:BR,3,FALSE),"")</f>
        <v>https://www.ncbi.nlm.nih.gov/pubmed/3435694</v>
      </c>
      <c r="D671" s="228" t="str">
        <f>IF(AND(A671&lt;&gt;"",ISNUMBER(A671)),VLOOKUP(A671,Studies!A:BR,4,FALSE),"")</f>
        <v>conventional Verapamil 120mg once daily (day 1)</v>
      </c>
      <c r="E671" s="204" t="str">
        <f>IF(AND(A671&lt;&gt;"",ISNUMBER(A671)),VLOOKUP(A671,Studies!A:BR,5,FALSE),"")</f>
        <v>Verapamil</v>
      </c>
      <c r="F671" s="58">
        <v>0</v>
      </c>
      <c r="G671" s="58" t="s">
        <v>935</v>
      </c>
      <c r="H671" s="58" t="s">
        <v>59</v>
      </c>
      <c r="I671" s="46">
        <v>450</v>
      </c>
      <c r="J671" s="46" t="s">
        <v>936</v>
      </c>
      <c r="K671" s="46" t="s">
        <v>334</v>
      </c>
      <c r="L671" s="47">
        <v>130</v>
      </c>
      <c r="M671" s="47" t="s">
        <v>936</v>
      </c>
      <c r="N671" s="47" t="s">
        <v>116</v>
      </c>
      <c r="O671" s="46" t="s">
        <v>937</v>
      </c>
      <c r="P671" s="48">
        <v>123</v>
      </c>
      <c r="Q671" s="48" t="s">
        <v>938</v>
      </c>
      <c r="R671" s="48" t="s">
        <v>334</v>
      </c>
      <c r="S671" s="49">
        <v>43</v>
      </c>
      <c r="T671" s="49" t="s">
        <v>938</v>
      </c>
      <c r="U671" s="49" t="s">
        <v>116</v>
      </c>
      <c r="V671" s="62" t="s">
        <v>939</v>
      </c>
    </row>
    <row r="672" spans="1:30" x14ac:dyDescent="0.25">
      <c r="A672">
        <v>2070</v>
      </c>
      <c r="B672" s="228" t="str">
        <f>IF(AND(A672&lt;&gt;"",ISNUMBER(A672)),VLOOKUP(A672,Studies!A:BR,2,FALSE),"")</f>
        <v>Hla 1987</v>
      </c>
      <c r="C672" s="228" t="str">
        <f>IF(AND(A672&lt;&gt;"",ISNUMBER(A672)),VLOOKUP(A672,Studies!A:BR,3,FALSE),"")</f>
        <v>https://www.ncbi.nlm.nih.gov/pubmed/3435694</v>
      </c>
      <c r="D672" s="228" t="str">
        <f>IF(AND(A672&lt;&gt;"",ISNUMBER(A672)),VLOOKUP(A672,Studies!A:BR,4,FALSE),"")</f>
        <v>conventional Verapamil 120mg twice daily (day 10)</v>
      </c>
      <c r="E672" s="204" t="str">
        <f>IF(AND(A672&lt;&gt;"",ISNUMBER(A672)),VLOOKUP(A672,Studies!A:BR,5,FALSE),"")</f>
        <v>Verapamil</v>
      </c>
      <c r="F672" s="58">
        <v>216</v>
      </c>
      <c r="G672" s="58">
        <v>240</v>
      </c>
      <c r="H672" s="58" t="s">
        <v>59</v>
      </c>
      <c r="I672" s="46">
        <v>1107</v>
      </c>
      <c r="J672" s="46" t="s">
        <v>936</v>
      </c>
      <c r="K672" s="46" t="s">
        <v>334</v>
      </c>
      <c r="L672" s="47">
        <v>411</v>
      </c>
      <c r="M672" s="47" t="s">
        <v>936</v>
      </c>
      <c r="N672" s="47" t="s">
        <v>116</v>
      </c>
      <c r="O672" s="46" t="s">
        <v>954</v>
      </c>
      <c r="P672" s="48">
        <v>272</v>
      </c>
      <c r="Q672" s="48" t="s">
        <v>938</v>
      </c>
      <c r="R672" s="48" t="s">
        <v>334</v>
      </c>
      <c r="S672" s="49">
        <v>117</v>
      </c>
      <c r="T672" s="49" t="s">
        <v>938</v>
      </c>
      <c r="U672" s="49" t="s">
        <v>116</v>
      </c>
      <c r="V672" s="62" t="s">
        <v>939</v>
      </c>
      <c r="AD672" s="70" t="s">
        <v>3162</v>
      </c>
    </row>
    <row r="673" spans="1:29" x14ac:dyDescent="0.25">
      <c r="A673">
        <v>2059</v>
      </c>
      <c r="B673" s="228" t="str">
        <f>IF(AND(A673&lt;&gt;"",ISNUMBER(A673)),VLOOKUP(A673,Studies!A:BR,2,FALSE),"")</f>
        <v>Johnston 1981</v>
      </c>
      <c r="C673" s="228" t="str">
        <f>IF(AND(A673&lt;&gt;"",ISNUMBER(A673)),VLOOKUP(A673,Studies!A:BR,3,FALSE),"")</f>
        <v>https://www.ncbi.nlm.nih.gov/pubmed/7295469</v>
      </c>
      <c r="D673" s="228" t="str">
        <f>IF(AND(A673&lt;&gt;"",ISNUMBER(A673)),VLOOKUP(A673,Studies!A:BR,4,FALSE),"")</f>
        <v>Verapamil IV</v>
      </c>
      <c r="E673" s="204" t="str">
        <f>IF(AND(A673&lt;&gt;"",ISNUMBER(A673)),VLOOKUP(A673,Studies!A:BR,5,FALSE),"")</f>
        <v>Verapamil</v>
      </c>
      <c r="F673" s="58">
        <v>0</v>
      </c>
      <c r="G673" s="58" t="s">
        <v>935</v>
      </c>
      <c r="H673" s="58" t="s">
        <v>59</v>
      </c>
      <c r="I673" s="46">
        <v>118.4</v>
      </c>
      <c r="J673" s="46" t="s">
        <v>936</v>
      </c>
      <c r="K673" s="46" t="s">
        <v>334</v>
      </c>
      <c r="L673" s="47">
        <v>45.1</v>
      </c>
      <c r="M673" s="47" t="s">
        <v>936</v>
      </c>
      <c r="N673" s="47" t="s">
        <v>116</v>
      </c>
      <c r="O673" s="46" t="s">
        <v>937</v>
      </c>
    </row>
    <row r="674" spans="1:29" x14ac:dyDescent="0.25">
      <c r="A674">
        <v>2060</v>
      </c>
      <c r="B674" s="228" t="str">
        <f>IF(AND(A674&lt;&gt;"",ISNUMBER(A674)),VLOOKUP(A674,Studies!A:BR,2,FALSE),"")</f>
        <v>Johnston 1981</v>
      </c>
      <c r="C674" s="228" t="str">
        <f>IF(AND(A674&lt;&gt;"",ISNUMBER(A674)),VLOOKUP(A674,Studies!A:BR,3,FALSE),"")</f>
        <v>https://www.ncbi.nlm.nih.gov/pubmed/7295469</v>
      </c>
      <c r="D674" s="228" t="str">
        <f>IF(AND(A674&lt;&gt;"",ISNUMBER(A674)),VLOOKUP(A674,Studies!A:BR,4,FALSE),"")</f>
        <v>Verapamil PO</v>
      </c>
      <c r="E674" s="204" t="str">
        <f>IF(AND(A674&lt;&gt;"",ISNUMBER(A674)),VLOOKUP(A674,Studies!A:BR,5,FALSE),"")</f>
        <v>Verapamil</v>
      </c>
      <c r="F674" s="58">
        <v>0</v>
      </c>
      <c r="G674" s="58" t="s">
        <v>935</v>
      </c>
      <c r="H674" s="58" t="s">
        <v>59</v>
      </c>
      <c r="I674" s="46">
        <v>494</v>
      </c>
      <c r="J674" s="46" t="s">
        <v>936</v>
      </c>
      <c r="K674" s="46" t="s">
        <v>334</v>
      </c>
      <c r="L674" s="47">
        <v>316.5</v>
      </c>
      <c r="M674" s="47" t="s">
        <v>936</v>
      </c>
      <c r="N674" s="47" t="s">
        <v>116</v>
      </c>
      <c r="O674" s="46" t="s">
        <v>937</v>
      </c>
    </row>
    <row r="675" spans="1:29" x14ac:dyDescent="0.25">
      <c r="A675">
        <v>2075</v>
      </c>
      <c r="B675" s="228" t="str">
        <f>IF(AND(A675&lt;&gt;"",ISNUMBER(A675)),VLOOKUP(A675,Studies!A:BR,2,FALSE),"")</f>
        <v>Karim 1995</v>
      </c>
      <c r="C675" s="228" t="str">
        <f>IF(AND(A675&lt;&gt;"",ISNUMBER(A675)),VLOOKUP(A675,Studies!A:BR,3,FALSE),"")</f>
        <v>https://www.ncbi.nlm.nih.gov/pubmed/7648767</v>
      </c>
      <c r="D675" s="228" t="str">
        <f>IF(AND(A675&lt;&gt;"",ISNUMBER(A675)),VLOOKUP(A675,Studies!A:BR,4,FALSE),"")</f>
        <v>Verapamil total IR fasting</v>
      </c>
      <c r="E675" s="204" t="str">
        <f>IF(AND(A675&lt;&gt;"",ISNUMBER(A675)),VLOOKUP(A675,Studies!A:BR,5,FALSE),"")</f>
        <v>Verapamil</v>
      </c>
      <c r="F675" s="58">
        <v>0</v>
      </c>
      <c r="G675" s="58">
        <v>48</v>
      </c>
      <c r="H675" s="58" t="s">
        <v>59</v>
      </c>
      <c r="I675" s="46">
        <v>1626</v>
      </c>
      <c r="J675" s="46" t="s">
        <v>936</v>
      </c>
      <c r="K675" s="46" t="s">
        <v>334</v>
      </c>
      <c r="L675" s="47">
        <v>53</v>
      </c>
      <c r="M675" s="47" t="s">
        <v>446</v>
      </c>
      <c r="N675" s="47" t="s">
        <v>958</v>
      </c>
      <c r="O675" s="46" t="s">
        <v>954</v>
      </c>
    </row>
    <row r="676" spans="1:29" x14ac:dyDescent="0.25">
      <c r="A676">
        <v>2076</v>
      </c>
      <c r="B676" s="228" t="str">
        <f>IF(AND(A676&lt;&gt;"",ISNUMBER(A676)),VLOOKUP(A676,Studies!A:BR,2,FALSE),"")</f>
        <v>Karim 1995</v>
      </c>
      <c r="C676" s="228" t="str">
        <f>IF(AND(A676&lt;&gt;"",ISNUMBER(A676)),VLOOKUP(A676,Studies!A:BR,3,FALSE),"")</f>
        <v>https://www.ncbi.nlm.nih.gov/pubmed/7648767</v>
      </c>
      <c r="D676" s="228" t="str">
        <f>IF(AND(A676&lt;&gt;"",ISNUMBER(A676)),VLOOKUP(A676,Studies!A:BR,4,FALSE),"")</f>
        <v>Verapamil total SR fed</v>
      </c>
      <c r="E676" s="204" t="str">
        <f>IF(AND(A676&lt;&gt;"",ISNUMBER(A676)),VLOOKUP(A676,Studies!A:BR,5,FALSE),"")</f>
        <v>Verapamil</v>
      </c>
      <c r="F676" s="58">
        <v>0</v>
      </c>
      <c r="G676" s="58">
        <v>48</v>
      </c>
      <c r="H676" s="58" t="s">
        <v>59</v>
      </c>
      <c r="I676" s="46">
        <v>1099</v>
      </c>
      <c r="J676" s="46" t="s">
        <v>936</v>
      </c>
      <c r="K676" s="46" t="s">
        <v>334</v>
      </c>
      <c r="L676" s="47">
        <v>48</v>
      </c>
      <c r="M676" s="47" t="s">
        <v>446</v>
      </c>
      <c r="N676" s="47" t="s">
        <v>958</v>
      </c>
      <c r="O676" s="46" t="s">
        <v>954</v>
      </c>
    </row>
    <row r="677" spans="1:29" x14ac:dyDescent="0.25">
      <c r="A677">
        <v>2075</v>
      </c>
      <c r="B677" s="228" t="str">
        <f>IF(AND(A677&lt;&gt;"",ISNUMBER(A677)),VLOOKUP(A677,Studies!A:BR,2,FALSE),"")</f>
        <v>Karim 1995</v>
      </c>
      <c r="C677" s="228" t="str">
        <f>IF(AND(A677&lt;&gt;"",ISNUMBER(A677)),VLOOKUP(A677,Studies!A:BR,3,FALSE),"")</f>
        <v>https://www.ncbi.nlm.nih.gov/pubmed/7648767</v>
      </c>
      <c r="D677" s="228" t="str">
        <f>IF(AND(A677&lt;&gt;"",ISNUMBER(A677)),VLOOKUP(A677,Studies!A:BR,4,FALSE),"")</f>
        <v>Verapamil total IR fasting</v>
      </c>
      <c r="E677" s="204" t="str">
        <f>IF(AND(A677&lt;&gt;"",ISNUMBER(A677)),VLOOKUP(A677,Studies!A:BR,5,FALSE),"")</f>
        <v>Verapamil</v>
      </c>
      <c r="F677" s="58">
        <v>0</v>
      </c>
      <c r="G677" s="58" t="s">
        <v>935</v>
      </c>
      <c r="H677" s="58" t="s">
        <v>59</v>
      </c>
      <c r="I677" s="46">
        <v>1656</v>
      </c>
      <c r="J677" s="46" t="s">
        <v>936</v>
      </c>
      <c r="K677" s="46" t="s">
        <v>334</v>
      </c>
      <c r="L677" s="47">
        <v>52</v>
      </c>
      <c r="M677" s="47" t="s">
        <v>446</v>
      </c>
      <c r="N677" s="47" t="s">
        <v>958</v>
      </c>
      <c r="O677" s="46" t="s">
        <v>937</v>
      </c>
      <c r="P677" s="48">
        <v>327</v>
      </c>
      <c r="Q677" s="48" t="s">
        <v>938</v>
      </c>
      <c r="R677" s="48" t="s">
        <v>334</v>
      </c>
      <c r="S677" s="49">
        <v>44</v>
      </c>
      <c r="T677" s="49" t="s">
        <v>446</v>
      </c>
      <c r="U677" s="49" t="s">
        <v>958</v>
      </c>
      <c r="V677" s="62" t="s">
        <v>939</v>
      </c>
      <c r="W677" s="54">
        <v>40.799999999999997</v>
      </c>
      <c r="X677" s="54" t="s">
        <v>973</v>
      </c>
      <c r="Y677" s="54" t="s">
        <v>334</v>
      </c>
      <c r="Z677" s="56">
        <v>52</v>
      </c>
      <c r="AA677" s="56" t="s">
        <v>446</v>
      </c>
      <c r="AB677" s="56" t="s">
        <v>958</v>
      </c>
      <c r="AC677" s="61" t="s">
        <v>945</v>
      </c>
    </row>
    <row r="678" spans="1:29" x14ac:dyDescent="0.25">
      <c r="A678">
        <v>2076</v>
      </c>
      <c r="B678" s="228" t="str">
        <f>IF(AND(A678&lt;&gt;"",ISNUMBER(A678)),VLOOKUP(A678,Studies!A:BR,2,FALSE),"")</f>
        <v>Karim 1995</v>
      </c>
      <c r="C678" s="228" t="str">
        <f>IF(AND(A678&lt;&gt;"",ISNUMBER(A678)),VLOOKUP(A678,Studies!A:BR,3,FALSE),"")</f>
        <v>https://www.ncbi.nlm.nih.gov/pubmed/7648767</v>
      </c>
      <c r="D678" s="228" t="str">
        <f>IF(AND(A678&lt;&gt;"",ISNUMBER(A678)),VLOOKUP(A678,Studies!A:BR,4,FALSE),"")</f>
        <v>Verapamil total SR fed</v>
      </c>
      <c r="E678" s="204" t="str">
        <f>IF(AND(A678&lt;&gt;"",ISNUMBER(A678)),VLOOKUP(A678,Studies!A:BR,5,FALSE),"")</f>
        <v>Verapamil</v>
      </c>
      <c r="F678" s="58">
        <v>0</v>
      </c>
      <c r="G678" s="58" t="s">
        <v>935</v>
      </c>
      <c r="H678" s="58" t="s">
        <v>59</v>
      </c>
      <c r="I678" s="46">
        <v>1215</v>
      </c>
      <c r="J678" s="46" t="s">
        <v>936</v>
      </c>
      <c r="K678" s="46" t="s">
        <v>334</v>
      </c>
      <c r="L678" s="47">
        <v>44</v>
      </c>
      <c r="M678" s="47" t="s">
        <v>446</v>
      </c>
      <c r="N678" s="47" t="s">
        <v>958</v>
      </c>
      <c r="O678" s="46" t="s">
        <v>937</v>
      </c>
      <c r="P678" s="48">
        <v>73.5</v>
      </c>
      <c r="Q678" s="48" t="s">
        <v>938</v>
      </c>
      <c r="R678" s="48" t="s">
        <v>334</v>
      </c>
      <c r="S678" s="49">
        <v>58</v>
      </c>
      <c r="T678" s="49" t="s">
        <v>446</v>
      </c>
      <c r="U678" s="49" t="s">
        <v>958</v>
      </c>
      <c r="V678" s="62" t="s">
        <v>939</v>
      </c>
    </row>
    <row r="679" spans="1:29" x14ac:dyDescent="0.25">
      <c r="A679">
        <v>2061</v>
      </c>
      <c r="B679" s="228" t="str">
        <f>IF(AND(A679&lt;&gt;"",ISNUMBER(A679)),VLOOKUP(A679,Studies!A:BR,2,FALSE),"")</f>
        <v>McAllister 1982</v>
      </c>
      <c r="C679" s="228" t="str">
        <f>IF(AND(A679&lt;&gt;"",ISNUMBER(A679)),VLOOKUP(A679,Studies!A:BR,3,FALSE),"")</f>
        <v>https://www.ncbi.nlm.nih.gov/pubmed/7060323</v>
      </c>
      <c r="D679" s="228" t="str">
        <f>IF(AND(A679&lt;&gt;"",ISNUMBER(A679)),VLOOKUP(A679,Studies!A:BR,4,FALSE),"")</f>
        <v>Verapamil 10 mg IV</v>
      </c>
      <c r="E679" s="204" t="str">
        <f>IF(AND(A679&lt;&gt;"",ISNUMBER(A679)),VLOOKUP(A679,Studies!A:BR,5,FALSE),"")</f>
        <v>Verapamil</v>
      </c>
      <c r="F679" s="58">
        <v>0</v>
      </c>
      <c r="G679" s="58" t="s">
        <v>935</v>
      </c>
      <c r="H679" s="58" t="s">
        <v>59</v>
      </c>
      <c r="I679" s="46">
        <v>214.6</v>
      </c>
      <c r="J679" s="46" t="s">
        <v>936</v>
      </c>
      <c r="K679" s="46" t="s">
        <v>334</v>
      </c>
      <c r="L679" s="47">
        <v>66.8</v>
      </c>
      <c r="M679" s="47" t="s">
        <v>936</v>
      </c>
      <c r="N679" s="47" t="s">
        <v>116</v>
      </c>
      <c r="O679" s="46" t="s">
        <v>937</v>
      </c>
      <c r="P679" s="48">
        <v>80.400000000000006</v>
      </c>
      <c r="Q679" s="48" t="s">
        <v>938</v>
      </c>
      <c r="R679" s="48" t="s">
        <v>334</v>
      </c>
      <c r="S679" s="49">
        <v>43.1</v>
      </c>
      <c r="T679" s="49" t="s">
        <v>938</v>
      </c>
      <c r="U679" s="49" t="s">
        <v>116</v>
      </c>
      <c r="V679" s="62" t="s">
        <v>939</v>
      </c>
      <c r="W679" s="54">
        <v>0.71</v>
      </c>
      <c r="X679" s="54" t="s">
        <v>944</v>
      </c>
      <c r="Y679" s="54" t="s">
        <v>334</v>
      </c>
      <c r="Z679" s="56">
        <v>0.3</v>
      </c>
      <c r="AA679" s="56" t="s">
        <v>944</v>
      </c>
      <c r="AB679" s="56" t="s">
        <v>116</v>
      </c>
      <c r="AC679" s="61" t="s">
        <v>945</v>
      </c>
    </row>
    <row r="680" spans="1:29" x14ac:dyDescent="0.25">
      <c r="A680">
        <v>2062</v>
      </c>
      <c r="B680" s="228" t="str">
        <f>IF(AND(A680&lt;&gt;"",ISNUMBER(A680)),VLOOKUP(A680,Studies!A:BR,2,FALSE),"")</f>
        <v>McAllister 1982</v>
      </c>
      <c r="C680" s="228" t="str">
        <f>IF(AND(A680&lt;&gt;"",ISNUMBER(A680)),VLOOKUP(A680,Studies!A:BR,3,FALSE),"")</f>
        <v>https://www.ncbi.nlm.nih.gov/pubmed/7060323</v>
      </c>
      <c r="D680" s="228" t="str">
        <f>IF(AND(A680&lt;&gt;"",ISNUMBER(A680)),VLOOKUP(A680,Studies!A:BR,4,FALSE),"")</f>
        <v>Verapamil 80 mg PO</v>
      </c>
      <c r="E680" s="204" t="str">
        <f>IF(AND(A680&lt;&gt;"",ISNUMBER(A680)),VLOOKUP(A680,Studies!A:BR,5,FALSE),"")</f>
        <v>Verapamil</v>
      </c>
      <c r="F680" s="58">
        <v>0</v>
      </c>
      <c r="G680" s="58" t="s">
        <v>935</v>
      </c>
      <c r="H680" s="58" t="s">
        <v>59</v>
      </c>
      <c r="I680" s="46">
        <v>34.5</v>
      </c>
      <c r="J680" s="46" t="s">
        <v>936</v>
      </c>
      <c r="K680" s="46" t="s">
        <v>334</v>
      </c>
      <c r="L680" s="47">
        <v>14.5</v>
      </c>
      <c r="M680" s="47" t="s">
        <v>936</v>
      </c>
      <c r="N680" s="47" t="s">
        <v>116</v>
      </c>
      <c r="O680" s="46" t="s">
        <v>937</v>
      </c>
      <c r="P680" s="48">
        <v>49.3</v>
      </c>
      <c r="Q680" s="48" t="s">
        <v>938</v>
      </c>
      <c r="R680" s="48" t="s">
        <v>334</v>
      </c>
      <c r="S680" s="49">
        <v>25.2</v>
      </c>
      <c r="T680" s="49" t="s">
        <v>938</v>
      </c>
      <c r="U680" s="49" t="s">
        <v>116</v>
      </c>
      <c r="V680" s="62" t="s">
        <v>939</v>
      </c>
      <c r="W680" s="54">
        <v>0.82</v>
      </c>
      <c r="X680" s="54" t="s">
        <v>944</v>
      </c>
      <c r="Y680" s="54" t="s">
        <v>334</v>
      </c>
      <c r="Z680" s="56">
        <v>0.3</v>
      </c>
      <c r="AA680" s="56" t="s">
        <v>944</v>
      </c>
      <c r="AB680" s="56" t="s">
        <v>116</v>
      </c>
      <c r="AC680" s="61" t="s">
        <v>945</v>
      </c>
    </row>
    <row r="681" spans="1:29" x14ac:dyDescent="0.25">
      <c r="A681">
        <v>2063</v>
      </c>
      <c r="B681" s="228" t="str">
        <f>IF(AND(A681&lt;&gt;"",ISNUMBER(A681)),VLOOKUP(A681,Studies!A:BR,2,FALSE),"")</f>
        <v>McAllister 1982</v>
      </c>
      <c r="C681" s="228" t="str">
        <f>IF(AND(A681&lt;&gt;"",ISNUMBER(A681)),VLOOKUP(A681,Studies!A:BR,3,FALSE),"")</f>
        <v>https://www.ncbi.nlm.nih.gov/pubmed/7060323</v>
      </c>
      <c r="D681" s="228" t="str">
        <f>IF(AND(A681&lt;&gt;"",ISNUMBER(A681)),VLOOKUP(A681,Studies!A:BR,4,FALSE),"")</f>
        <v>Verapamil 120 mg PO</v>
      </c>
      <c r="E681" s="204" t="str">
        <f>IF(AND(A681&lt;&gt;"",ISNUMBER(A681)),VLOOKUP(A681,Studies!A:BR,5,FALSE),"")</f>
        <v>Verapamil</v>
      </c>
      <c r="F681" s="58">
        <v>0</v>
      </c>
      <c r="G681" s="58" t="s">
        <v>935</v>
      </c>
      <c r="H681" s="58" t="s">
        <v>59</v>
      </c>
      <c r="I681" s="46">
        <v>37.1</v>
      </c>
      <c r="J681" s="46" t="s">
        <v>936</v>
      </c>
      <c r="K681" s="46" t="s">
        <v>334</v>
      </c>
      <c r="L681" s="47">
        <v>23.3</v>
      </c>
      <c r="M681" s="47" t="s">
        <v>936</v>
      </c>
      <c r="N681" s="47" t="s">
        <v>116</v>
      </c>
      <c r="O681" s="46" t="s">
        <v>937</v>
      </c>
      <c r="P681" s="48">
        <v>85</v>
      </c>
      <c r="Q681" s="48" t="s">
        <v>938</v>
      </c>
      <c r="R681" s="48" t="s">
        <v>334</v>
      </c>
      <c r="S681" s="49">
        <v>50.3</v>
      </c>
      <c r="T681" s="49" t="s">
        <v>938</v>
      </c>
      <c r="U681" s="49" t="s">
        <v>116</v>
      </c>
      <c r="V681" s="62" t="s">
        <v>939</v>
      </c>
      <c r="W681" s="54">
        <v>0.86</v>
      </c>
      <c r="X681" s="54" t="s">
        <v>944</v>
      </c>
      <c r="Y681" s="54" t="s">
        <v>334</v>
      </c>
      <c r="Z681" s="56">
        <v>0.3</v>
      </c>
      <c r="AA681" s="56" t="s">
        <v>944</v>
      </c>
      <c r="AB681" s="56" t="s">
        <v>116</v>
      </c>
      <c r="AC681" s="61" t="s">
        <v>945</v>
      </c>
    </row>
    <row r="682" spans="1:29" x14ac:dyDescent="0.25">
      <c r="A682">
        <v>2064</v>
      </c>
      <c r="B682" s="228" t="str">
        <f>IF(AND(A682&lt;&gt;"",ISNUMBER(A682)),VLOOKUP(A682,Studies!A:BR,2,FALSE),"")</f>
        <v>McAllister 1982</v>
      </c>
      <c r="C682" s="228" t="str">
        <f>IF(AND(A682&lt;&gt;"",ISNUMBER(A682)),VLOOKUP(A682,Studies!A:BR,3,FALSE),"")</f>
        <v>https://www.ncbi.nlm.nih.gov/pubmed/7060323</v>
      </c>
      <c r="D682" s="228" t="str">
        <f>IF(AND(A682&lt;&gt;"",ISNUMBER(A682)),VLOOKUP(A682,Studies!A:BR,4,FALSE),"")</f>
        <v>Verapamil 160 mg PO</v>
      </c>
      <c r="E682" s="204" t="str">
        <f>IF(AND(A682&lt;&gt;"",ISNUMBER(A682)),VLOOKUP(A682,Studies!A:BR,5,FALSE),"")</f>
        <v>Verapamil</v>
      </c>
      <c r="F682" s="58">
        <v>0</v>
      </c>
      <c r="G682" s="58" t="s">
        <v>935</v>
      </c>
      <c r="H682" s="58" t="s">
        <v>59</v>
      </c>
      <c r="I682" s="46">
        <v>38.700000000000003</v>
      </c>
      <c r="J682" s="46" t="s">
        <v>936</v>
      </c>
      <c r="K682" s="46" t="s">
        <v>334</v>
      </c>
      <c r="L682" s="47">
        <v>18.5</v>
      </c>
      <c r="M682" s="47" t="s">
        <v>936</v>
      </c>
      <c r="N682" s="47" t="s">
        <v>116</v>
      </c>
      <c r="O682" s="46" t="s">
        <v>937</v>
      </c>
      <c r="P682" s="48">
        <v>108.3</v>
      </c>
      <c r="Q682" s="48" t="s">
        <v>938</v>
      </c>
      <c r="R682" s="48" t="s">
        <v>334</v>
      </c>
      <c r="S682" s="49">
        <v>44.5</v>
      </c>
      <c r="T682" s="49" t="s">
        <v>938</v>
      </c>
      <c r="U682" s="49" t="s">
        <v>116</v>
      </c>
      <c r="V682" s="62" t="s">
        <v>939</v>
      </c>
      <c r="W682" s="54">
        <v>0.83</v>
      </c>
      <c r="X682" s="54" t="s">
        <v>944</v>
      </c>
      <c r="Y682" s="54" t="s">
        <v>334</v>
      </c>
      <c r="Z682" s="56">
        <v>0.4</v>
      </c>
      <c r="AA682" s="56" t="s">
        <v>944</v>
      </c>
      <c r="AB682" s="56" t="s">
        <v>116</v>
      </c>
      <c r="AC682" s="61" t="s">
        <v>945</v>
      </c>
    </row>
    <row r="683" spans="1:29" x14ac:dyDescent="0.25">
      <c r="A683">
        <v>2080</v>
      </c>
      <c r="B683" s="228" t="str">
        <f>IF(AND(A683&lt;&gt;"",ISNUMBER(A683)),VLOOKUP(A683,Studies!A:BR,2,FALSE),"")</f>
        <v>Streit 2005</v>
      </c>
      <c r="C683" s="228" t="str">
        <f>IF(AND(A683&lt;&gt;"",ISNUMBER(A683)),VLOOKUP(A683,Studies!A:BR,3,FALSE),"")</f>
        <v>https://www.ncbi.nlm.nih.gov/pubmed/15692829</v>
      </c>
      <c r="D683" s="228" t="str">
        <f>IF(AND(A683&lt;&gt;"",ISNUMBER(A683)),VLOOKUP(A683,Studies!A:BR,4,FALSE),"")</f>
        <v>intravenous verapamil during normoxia (5 mg)</v>
      </c>
      <c r="E683" s="204" t="str">
        <f>IF(AND(A683&lt;&gt;"",ISNUMBER(A683)),VLOOKUP(A683,Studies!A:BR,5,FALSE),"")</f>
        <v>Verapamil</v>
      </c>
      <c r="F683" s="58">
        <v>0</v>
      </c>
      <c r="G683" s="58">
        <v>14</v>
      </c>
      <c r="H683" s="58" t="s">
        <v>59</v>
      </c>
      <c r="I683" s="46">
        <v>58.7</v>
      </c>
      <c r="J683" s="46" t="s">
        <v>936</v>
      </c>
      <c r="K683" s="46" t="s">
        <v>334</v>
      </c>
      <c r="L683" s="47">
        <v>10.5</v>
      </c>
      <c r="M683" s="47" t="s">
        <v>936</v>
      </c>
      <c r="N683" s="47" t="s">
        <v>116</v>
      </c>
      <c r="O683" s="46" t="s">
        <v>954</v>
      </c>
      <c r="P683" s="48">
        <v>72.099999999999994</v>
      </c>
      <c r="Q683" s="48" t="s">
        <v>938</v>
      </c>
      <c r="R683" s="48" t="s">
        <v>334</v>
      </c>
      <c r="S683" s="49">
        <v>25.1</v>
      </c>
      <c r="T683" s="49" t="s">
        <v>938</v>
      </c>
      <c r="U683" s="49" t="s">
        <v>116</v>
      </c>
      <c r="V683" s="62" t="s">
        <v>939</v>
      </c>
      <c r="W683" s="54">
        <v>87.7</v>
      </c>
      <c r="X683" s="54" t="s">
        <v>963</v>
      </c>
      <c r="Y683" s="54" t="s">
        <v>334</v>
      </c>
      <c r="Z683" s="56">
        <v>16.100000000000001</v>
      </c>
      <c r="AA683" s="56" t="s">
        <v>963</v>
      </c>
      <c r="AB683" s="56" t="s">
        <v>116</v>
      </c>
      <c r="AC683" s="61" t="s">
        <v>966</v>
      </c>
    </row>
    <row r="684" spans="1:29" x14ac:dyDescent="0.25">
      <c r="A684">
        <v>1207</v>
      </c>
      <c r="B684" s="228" t="str">
        <f>IF(AND(A684&lt;&gt;"",ISNUMBER(A684)),VLOOKUP(A684,Studies!A:BR,2,FALSE),"")</f>
        <v>Grahnen 1979</v>
      </c>
      <c r="C684" s="228" t="str">
        <f>IF(AND(A684&lt;&gt;"",ISNUMBER(A684)),VLOOKUP(A684,Studies!A:BR,3,FALSE),"")</f>
        <v>https://pubmed.ncbi.nlm.nih.gov/520401/</v>
      </c>
      <c r="D684" s="228" t="str">
        <f>IF(AND(A684&lt;&gt;"",ISNUMBER(A684)),VLOOKUP(A684,Studies!A:BR,4,FALSE),"")</f>
        <v>IV 100 mg, Individual LH</v>
      </c>
      <c r="E684" s="204" t="str">
        <f>IF(AND(A684&lt;&gt;"",ISNUMBER(A684)),VLOOKUP(A684,Studies!A:BR,5,FALSE),"")</f>
        <v>Cimetidine</v>
      </c>
      <c r="F684" s="58">
        <v>0</v>
      </c>
      <c r="G684" s="58" t="s">
        <v>935</v>
      </c>
      <c r="H684" s="58" t="s">
        <v>59</v>
      </c>
      <c r="I684" s="46">
        <v>1.1000000000000001</v>
      </c>
      <c r="J684" s="46" t="s">
        <v>953</v>
      </c>
      <c r="K684" s="46" t="s">
        <v>334</v>
      </c>
      <c r="O684" s="46" t="s">
        <v>937</v>
      </c>
      <c r="W684" s="54">
        <v>1.1499999999999999</v>
      </c>
      <c r="X684" s="54" t="s">
        <v>944</v>
      </c>
      <c r="Y684" s="54" t="s">
        <v>334</v>
      </c>
      <c r="AC684" s="61" t="s">
        <v>966</v>
      </c>
    </row>
    <row r="685" spans="1:29" x14ac:dyDescent="0.25">
      <c r="A685">
        <v>1208</v>
      </c>
      <c r="B685" s="228" t="str">
        <f>IF(AND(A685&lt;&gt;"",ISNUMBER(A685)),VLOOKUP(A685,Studies!A:BR,2,FALSE),"")</f>
        <v>Grahnen 1979</v>
      </c>
      <c r="C685" s="228" t="str">
        <f>IF(AND(A685&lt;&gt;"",ISNUMBER(A685)),VLOOKUP(A685,Studies!A:BR,3,FALSE),"")</f>
        <v>https://pubmed.ncbi.nlm.nih.gov/520401/</v>
      </c>
      <c r="D685" s="228" t="str">
        <f>IF(AND(A685&lt;&gt;"",ISNUMBER(A685)),VLOOKUP(A685,Studies!A:BR,4,FALSE),"")</f>
        <v>IV 100 mg, Individual KN</v>
      </c>
      <c r="E685" s="204" t="str">
        <f>IF(AND(A685&lt;&gt;"",ISNUMBER(A685)),VLOOKUP(A685,Studies!A:BR,5,FALSE),"")</f>
        <v>Cimetidine</v>
      </c>
      <c r="F685" s="58">
        <v>0</v>
      </c>
      <c r="G685" s="58" t="s">
        <v>935</v>
      </c>
      <c r="H685" s="58" t="s">
        <v>59</v>
      </c>
      <c r="I685" s="46">
        <v>2.4</v>
      </c>
      <c r="J685" s="46" t="s">
        <v>953</v>
      </c>
      <c r="K685" s="46" t="s">
        <v>334</v>
      </c>
      <c r="O685" s="46" t="s">
        <v>937</v>
      </c>
      <c r="W685" s="54">
        <v>0.65</v>
      </c>
      <c r="X685" s="54" t="s">
        <v>944</v>
      </c>
      <c r="Y685" s="54" t="s">
        <v>334</v>
      </c>
      <c r="AC685" s="61" t="s">
        <v>966</v>
      </c>
    </row>
    <row r="686" spans="1:29" x14ac:dyDescent="0.25">
      <c r="A686">
        <v>1209</v>
      </c>
      <c r="B686" s="228" t="str">
        <f>IF(AND(A686&lt;&gt;"",ISNUMBER(A686)),VLOOKUP(A686,Studies!A:BR,2,FALSE),"")</f>
        <v>Grahnen 1979</v>
      </c>
      <c r="C686" s="228" t="str">
        <f>IF(AND(A686&lt;&gt;"",ISNUMBER(A686)),VLOOKUP(A686,Studies!A:BR,3,FALSE),"")</f>
        <v>https://pubmed.ncbi.nlm.nih.gov/520401/</v>
      </c>
      <c r="D686" s="228" t="str">
        <f>IF(AND(A686&lt;&gt;"",ISNUMBER(A686)),VLOOKUP(A686,Studies!A:BR,4,FALSE),"")</f>
        <v>IV 100 mg, Individual LOE</v>
      </c>
      <c r="E686" s="204" t="str">
        <f>IF(AND(A686&lt;&gt;"",ISNUMBER(A686)),VLOOKUP(A686,Studies!A:BR,5,FALSE),"")</f>
        <v>Cimetidine</v>
      </c>
      <c r="F686" s="58">
        <v>0</v>
      </c>
      <c r="G686" s="58" t="s">
        <v>935</v>
      </c>
      <c r="H686" s="58" t="s">
        <v>59</v>
      </c>
      <c r="I686" s="46">
        <v>1.6</v>
      </c>
      <c r="J686" s="46" t="s">
        <v>953</v>
      </c>
      <c r="K686" s="46" t="s">
        <v>334</v>
      </c>
      <c r="O686" s="46" t="s">
        <v>937</v>
      </c>
      <c r="W686" s="54">
        <v>1</v>
      </c>
      <c r="X686" s="54" t="s">
        <v>944</v>
      </c>
      <c r="Y686" s="54" t="s">
        <v>334</v>
      </c>
      <c r="AC686" s="61" t="s">
        <v>966</v>
      </c>
    </row>
    <row r="687" spans="1:29" x14ac:dyDescent="0.25">
      <c r="A687">
        <v>1210</v>
      </c>
      <c r="B687" s="228" t="str">
        <f>IF(AND(A687&lt;&gt;"",ISNUMBER(A687)),VLOOKUP(A687,Studies!A:BR,2,FALSE),"")</f>
        <v>Grahnen 1979</v>
      </c>
      <c r="C687" s="228" t="str">
        <f>IF(AND(A687&lt;&gt;"",ISNUMBER(A687)),VLOOKUP(A687,Studies!A:BR,3,FALSE),"")</f>
        <v>https://pubmed.ncbi.nlm.nih.gov/520401/</v>
      </c>
      <c r="D687" s="228" t="str">
        <f>IF(AND(A687&lt;&gt;"",ISNUMBER(A687)),VLOOKUP(A687,Studies!A:BR,4,FALSE),"")</f>
        <v>IV 100 mg, urine mean % of dose</v>
      </c>
      <c r="E687" s="204" t="str">
        <f>IF(AND(A687&lt;&gt;"",ISNUMBER(A687)),VLOOKUP(A687,Studies!A:BR,5,FALSE),"")</f>
        <v>Cimetidine</v>
      </c>
      <c r="F687" s="58">
        <v>0</v>
      </c>
      <c r="G687" s="58" t="s">
        <v>935</v>
      </c>
      <c r="H687" s="58" t="s">
        <v>59</v>
      </c>
      <c r="I687" s="46">
        <v>2.2000000000000002</v>
      </c>
      <c r="J687" s="46" t="s">
        <v>953</v>
      </c>
      <c r="K687" s="46" t="s">
        <v>334</v>
      </c>
      <c r="L687" s="47">
        <v>0.6</v>
      </c>
      <c r="M687" s="47" t="s">
        <v>953</v>
      </c>
      <c r="N687" s="47" t="s">
        <v>116</v>
      </c>
      <c r="O687" s="46" t="s">
        <v>937</v>
      </c>
      <c r="W687" s="54">
        <v>0.74</v>
      </c>
      <c r="X687" s="54" t="s">
        <v>944</v>
      </c>
      <c r="Y687" s="54" t="s">
        <v>334</v>
      </c>
      <c r="Z687" s="56">
        <v>0.2</v>
      </c>
      <c r="AA687" s="56" t="s">
        <v>944</v>
      </c>
      <c r="AB687" s="56" t="s">
        <v>116</v>
      </c>
      <c r="AC687" s="61" t="s">
        <v>966</v>
      </c>
    </row>
    <row r="688" spans="1:29" x14ac:dyDescent="0.25">
      <c r="A688">
        <v>1211</v>
      </c>
      <c r="B688" s="228" t="str">
        <f>IF(AND(A688&lt;&gt;"",ISNUMBER(A688)),VLOOKUP(A688,Studies!A:BR,2,FALSE),"")</f>
        <v>Grahnen 1979</v>
      </c>
      <c r="C688" s="228" t="str">
        <f>IF(AND(A688&lt;&gt;"",ISNUMBER(A688)),VLOOKUP(A688,Studies!A:BR,3,FALSE),"")</f>
        <v>https://pubmed.ncbi.nlm.nih.gov/520401/</v>
      </c>
      <c r="D688" s="228" t="str">
        <f>IF(AND(A688&lt;&gt;"",ISNUMBER(A688)),VLOOKUP(A688,Studies!A:BR,4,FALSE),"")</f>
        <v>PO 400 mg, Individual LH</v>
      </c>
      <c r="E688" s="204" t="str">
        <f>IF(AND(A688&lt;&gt;"",ISNUMBER(A688)),VLOOKUP(A688,Studies!A:BR,5,FALSE),"")</f>
        <v>Cimetidine</v>
      </c>
      <c r="F688" s="58">
        <v>0</v>
      </c>
      <c r="G688" s="58" t="s">
        <v>935</v>
      </c>
      <c r="H688" s="58" t="s">
        <v>59</v>
      </c>
      <c r="I688" s="46">
        <v>9.6</v>
      </c>
      <c r="J688" s="46" t="s">
        <v>953</v>
      </c>
      <c r="K688" s="46" t="s">
        <v>334</v>
      </c>
      <c r="O688" s="46" t="s">
        <v>937</v>
      </c>
    </row>
    <row r="689" spans="1:30" x14ac:dyDescent="0.25">
      <c r="A689">
        <v>1212</v>
      </c>
      <c r="B689" s="228" t="str">
        <f>IF(AND(A689&lt;&gt;"",ISNUMBER(A689)),VLOOKUP(A689,Studies!A:BR,2,FALSE),"")</f>
        <v>Grahnen 1979</v>
      </c>
      <c r="C689" s="228" t="str">
        <f>IF(AND(A689&lt;&gt;"",ISNUMBER(A689)),VLOOKUP(A689,Studies!A:BR,3,FALSE),"")</f>
        <v>https://pubmed.ncbi.nlm.nih.gov/520401/</v>
      </c>
      <c r="D689" s="228" t="str">
        <f>IF(AND(A689&lt;&gt;"",ISNUMBER(A689)),VLOOKUP(A689,Studies!A:BR,4,FALSE),"")</f>
        <v>PO 400 mg, Individual LOE</v>
      </c>
      <c r="E689" s="204" t="str">
        <f>IF(AND(A689&lt;&gt;"",ISNUMBER(A689)),VLOOKUP(A689,Studies!A:BR,5,FALSE),"")</f>
        <v>Cimetidine</v>
      </c>
      <c r="F689" s="58">
        <v>0</v>
      </c>
      <c r="G689" s="58" t="s">
        <v>935</v>
      </c>
      <c r="H689" s="58" t="s">
        <v>59</v>
      </c>
      <c r="I689" s="46">
        <v>8.6</v>
      </c>
      <c r="J689" s="46" t="s">
        <v>953</v>
      </c>
      <c r="K689" s="46" t="s">
        <v>334</v>
      </c>
      <c r="O689" s="46" t="s">
        <v>937</v>
      </c>
    </row>
    <row r="690" spans="1:30" x14ac:dyDescent="0.25">
      <c r="A690">
        <v>1213</v>
      </c>
      <c r="B690" s="228" t="str">
        <f>IF(AND(A690&lt;&gt;"",ISNUMBER(A690)),VLOOKUP(A690,Studies!A:BR,2,FALSE),"")</f>
        <v>Grahnen 1979</v>
      </c>
      <c r="C690" s="228" t="str">
        <f>IF(AND(A690&lt;&gt;"",ISNUMBER(A690)),VLOOKUP(A690,Studies!A:BR,3,FALSE),"")</f>
        <v>https://pubmed.ncbi.nlm.nih.gov/520401/</v>
      </c>
      <c r="D690" s="228" t="str">
        <f>IF(AND(A690&lt;&gt;"",ISNUMBER(A690)),VLOOKUP(A690,Studies!A:BR,4,FALSE),"")</f>
        <v>PO 400 mg, Individual UB</v>
      </c>
      <c r="E690" s="204" t="str">
        <f>IF(AND(A690&lt;&gt;"",ISNUMBER(A690)),VLOOKUP(A690,Studies!A:BR,5,FALSE),"")</f>
        <v>Cimetidine</v>
      </c>
      <c r="F690" s="58">
        <v>0</v>
      </c>
      <c r="G690" s="58" t="s">
        <v>935</v>
      </c>
      <c r="H690" s="58" t="s">
        <v>59</v>
      </c>
      <c r="I690" s="46">
        <v>7.6</v>
      </c>
      <c r="J690" s="46" t="s">
        <v>953</v>
      </c>
      <c r="K690" s="46" t="s">
        <v>334</v>
      </c>
      <c r="O690" s="46" t="s">
        <v>937</v>
      </c>
    </row>
    <row r="691" spans="1:30" x14ac:dyDescent="0.25">
      <c r="A691">
        <v>1214</v>
      </c>
      <c r="B691" s="228" t="str">
        <f>IF(AND(A691&lt;&gt;"",ISNUMBER(A691)),VLOOKUP(A691,Studies!A:BR,2,FALSE),"")</f>
        <v>Grahnen 1979</v>
      </c>
      <c r="C691" s="228" t="str">
        <f>IF(AND(A691&lt;&gt;"",ISNUMBER(A691)),VLOOKUP(A691,Studies!A:BR,3,FALSE),"")</f>
        <v>https://pubmed.ncbi.nlm.nih.gov/520401/</v>
      </c>
      <c r="D691" s="228" t="str">
        <f>IF(AND(A691&lt;&gt;"",ISNUMBER(A691)),VLOOKUP(A691,Studies!A:BR,4,FALSE),"")</f>
        <v>PO 400 mg, urine mean % of dose</v>
      </c>
      <c r="E691" s="204" t="str">
        <f>IF(AND(A691&lt;&gt;"",ISNUMBER(A691)),VLOOKUP(A691,Studies!A:BR,5,FALSE),"")</f>
        <v>Cimetidine</v>
      </c>
      <c r="F691" s="58">
        <v>0</v>
      </c>
      <c r="G691" s="58" t="s">
        <v>935</v>
      </c>
      <c r="H691" s="58" t="s">
        <v>59</v>
      </c>
      <c r="I691" s="46">
        <v>10.4</v>
      </c>
      <c r="J691" s="46" t="s">
        <v>953</v>
      </c>
      <c r="K691" s="46" t="s">
        <v>334</v>
      </c>
      <c r="L691" s="47">
        <v>2</v>
      </c>
      <c r="M691" s="47" t="s">
        <v>953</v>
      </c>
      <c r="N691" s="47" t="s">
        <v>116</v>
      </c>
      <c r="O691" s="46" t="s">
        <v>937</v>
      </c>
    </row>
    <row r="692" spans="1:30" x14ac:dyDescent="0.25">
      <c r="A692">
        <v>1215</v>
      </c>
      <c r="B692" s="228" t="str">
        <f>IF(AND(A692&lt;&gt;"",ISNUMBER(A692)),VLOOKUP(A692,Studies!A:BR,2,FALSE),"")</f>
        <v>Larsson 1982</v>
      </c>
      <c r="C692" s="228" t="str">
        <f>IF(AND(A692&lt;&gt;"",ISNUMBER(A692)),VLOOKUP(A692,Studies!A:BR,3,FALSE),"")</f>
        <v>https://pubmed.ncbi.nlm.nih.gov/7059413/</v>
      </c>
      <c r="D692" s="228" t="str">
        <f>IF(AND(A692&lt;&gt;"",ISNUMBER(A692)),VLOOKUP(A692,Studies!A:BR,4,FALSE),"")</f>
        <v>IV 200 mg in normal renal function group</v>
      </c>
      <c r="E692" s="204" t="str">
        <f>IF(AND(A692&lt;&gt;"",ISNUMBER(A692)),VLOOKUP(A692,Studies!A:BR,5,FALSE),"")</f>
        <v>Cimetidine</v>
      </c>
      <c r="F692" s="58">
        <v>0</v>
      </c>
      <c r="G692" s="58" t="s">
        <v>935</v>
      </c>
      <c r="H692" s="58" t="s">
        <v>59</v>
      </c>
      <c r="I692" s="46">
        <v>5.04</v>
      </c>
      <c r="J692" s="46" t="s">
        <v>953</v>
      </c>
      <c r="K692" s="46" t="s">
        <v>334</v>
      </c>
      <c r="L692" s="47">
        <v>0.47</v>
      </c>
      <c r="M692" s="47" t="s">
        <v>953</v>
      </c>
      <c r="N692" s="47" t="s">
        <v>1922</v>
      </c>
      <c r="O692" s="46" t="s">
        <v>937</v>
      </c>
      <c r="W692" s="54">
        <v>718</v>
      </c>
      <c r="X692" s="54" t="s">
        <v>951</v>
      </c>
      <c r="Y692" s="54" t="s">
        <v>334</v>
      </c>
      <c r="Z692" s="56">
        <v>80</v>
      </c>
      <c r="AA692" s="56" t="s">
        <v>951</v>
      </c>
      <c r="AB692" s="56" t="s">
        <v>1922</v>
      </c>
      <c r="AC692" s="61" t="s">
        <v>966</v>
      </c>
      <c r="AD692" s="70" t="s">
        <v>3461</v>
      </c>
    </row>
    <row r="693" spans="1:30" x14ac:dyDescent="0.25">
      <c r="A693">
        <v>1216</v>
      </c>
      <c r="B693" s="228" t="str">
        <f>IF(AND(A693&lt;&gt;"",ISNUMBER(A693)),VLOOKUP(A693,Studies!A:BR,2,FALSE),"")</f>
        <v>Larsson 1982</v>
      </c>
      <c r="C693" s="228" t="str">
        <f>IF(AND(A693&lt;&gt;"",ISNUMBER(A693)),VLOOKUP(A693,Studies!A:BR,3,FALSE),"")</f>
        <v>https://pubmed.ncbi.nlm.nih.gov/7059413/</v>
      </c>
      <c r="D693" s="228" t="str">
        <f>IF(AND(A693&lt;&gt;"",ISNUMBER(A693)),VLOOKUP(A693,Studies!A:BR,4,FALSE),"")</f>
        <v>IV 200 mg in normal renal function group</v>
      </c>
      <c r="E693" s="204" t="str">
        <f>IF(AND(A693&lt;&gt;"",ISNUMBER(A693)),VLOOKUP(A693,Studies!A:BR,5,FALSE),"")</f>
        <v>Cimetidine</v>
      </c>
    </row>
    <row r="694" spans="1:30" x14ac:dyDescent="0.25">
      <c r="A694">
        <v>1217</v>
      </c>
      <c r="B694" s="228" t="str">
        <f>IF(AND(A694&lt;&gt;"",ISNUMBER(A694)),VLOOKUP(A694,Studies!A:BR,2,FALSE),"")</f>
        <v>Mihaly 1984</v>
      </c>
      <c r="C694" s="228" t="str">
        <f>IF(AND(A694&lt;&gt;"",ISNUMBER(A694)),VLOOKUP(A694,Studies!A:BR,3,FALSE),"")</f>
        <v>https://pubmed.ncbi.nlm.nih.gov/6318788/</v>
      </c>
      <c r="D694" s="228" t="str">
        <f>IF(AND(A694&lt;&gt;"",ISNUMBER(A694)),VLOOKUP(A694,Studies!A:BR,4,FALSE),"")</f>
        <v>IV 200 mg, beginning of treatment</v>
      </c>
      <c r="E694" s="204" t="str">
        <f>IF(AND(A694&lt;&gt;"",ISNUMBER(A694)),VLOOKUP(A694,Studies!A:BR,5,FALSE),"")</f>
        <v>Cimetidine</v>
      </c>
      <c r="F694" s="58">
        <v>0</v>
      </c>
      <c r="G694" s="58" t="s">
        <v>935</v>
      </c>
      <c r="H694" s="58" t="s">
        <v>59</v>
      </c>
      <c r="I694" s="46">
        <v>4369</v>
      </c>
      <c r="J694" s="46" t="s">
        <v>936</v>
      </c>
      <c r="K694" s="46" t="s">
        <v>334</v>
      </c>
      <c r="L694" s="47">
        <v>944</v>
      </c>
      <c r="M694" s="47" t="s">
        <v>936</v>
      </c>
      <c r="N694" s="47" t="s">
        <v>116</v>
      </c>
      <c r="O694" s="46" t="s">
        <v>937</v>
      </c>
      <c r="W694" s="54">
        <v>30.7</v>
      </c>
      <c r="X694" s="54" t="s">
        <v>963</v>
      </c>
      <c r="Y694" s="54" t="s">
        <v>334</v>
      </c>
      <c r="Z694" s="56">
        <v>10.9</v>
      </c>
      <c r="AA694" s="56" t="s">
        <v>963</v>
      </c>
      <c r="AB694" s="56" t="s">
        <v>116</v>
      </c>
      <c r="AC694" s="61" t="s">
        <v>966</v>
      </c>
      <c r="AD694" s="70" t="s">
        <v>3462</v>
      </c>
    </row>
    <row r="695" spans="1:30" x14ac:dyDescent="0.25">
      <c r="A695">
        <v>1218</v>
      </c>
      <c r="B695" s="228" t="str">
        <f>IF(AND(A695&lt;&gt;"",ISNUMBER(A695)),VLOOKUP(A695,Studies!A:BR,2,FALSE),"")</f>
        <v>Mihaly 1984</v>
      </c>
      <c r="C695" s="228" t="str">
        <f>IF(AND(A695&lt;&gt;"",ISNUMBER(A695)),VLOOKUP(A695,Studies!A:BR,3,FALSE),"")</f>
        <v>https://pubmed.ncbi.nlm.nih.gov/6318788/</v>
      </c>
      <c r="D695" s="228" t="str">
        <f>IF(AND(A695&lt;&gt;"",ISNUMBER(A695)),VLOOKUP(A695,Studies!A:BR,4,FALSE),"")</f>
        <v>PO 200 mg, beginning of treatment</v>
      </c>
      <c r="E695" s="204" t="str">
        <f>IF(AND(A695&lt;&gt;"",ISNUMBER(A695)),VLOOKUP(A695,Studies!A:BR,5,FALSE),"")</f>
        <v>Cimetidine</v>
      </c>
      <c r="F695" s="58">
        <v>0</v>
      </c>
      <c r="G695" s="58" t="s">
        <v>935</v>
      </c>
      <c r="H695" s="58" t="s">
        <v>59</v>
      </c>
      <c r="I695" s="46">
        <v>3460</v>
      </c>
      <c r="J695" s="46" t="s">
        <v>936</v>
      </c>
      <c r="K695" s="46" t="s">
        <v>334</v>
      </c>
      <c r="L695" s="47">
        <v>1008</v>
      </c>
      <c r="M695" s="47" t="s">
        <v>936</v>
      </c>
      <c r="N695" s="47" t="s">
        <v>116</v>
      </c>
      <c r="O695" s="46" t="s">
        <v>937</v>
      </c>
      <c r="W695" s="54">
        <v>29</v>
      </c>
      <c r="X695" s="54" t="s">
        <v>963</v>
      </c>
      <c r="Y695" s="54" t="s">
        <v>334</v>
      </c>
      <c r="Z695" s="56">
        <v>11.9</v>
      </c>
      <c r="AA695" s="56" t="s">
        <v>963</v>
      </c>
      <c r="AB695" s="56" t="s">
        <v>116</v>
      </c>
      <c r="AC695" s="61" t="s">
        <v>945</v>
      </c>
      <c r="AD695" s="70" t="s">
        <v>3462</v>
      </c>
    </row>
    <row r="696" spans="1:30" x14ac:dyDescent="0.25">
      <c r="A696">
        <v>1219</v>
      </c>
      <c r="B696" s="228" t="str">
        <f>IF(AND(A696&lt;&gt;"",ISNUMBER(A696)),VLOOKUP(A696,Studies!A:BR,2,FALSE),"")</f>
        <v>Bodemar 1981</v>
      </c>
      <c r="C696" s="228" t="str">
        <f>IF(AND(A696&lt;&gt;"",ISNUMBER(A696)),VLOOKUP(A696,Studies!A:BR,3,FALSE),"")</f>
        <v>https://pubmed.ncbi.nlm.nih.gov/7249489/</v>
      </c>
      <c r="D696" s="228" t="str">
        <f>IF(AND(A696&lt;&gt;"",ISNUMBER(A696)),VLOOKUP(A696,Studies!A:BR,4,FALSE),"")</f>
        <v>IV 200 mg</v>
      </c>
      <c r="E696" s="204" t="str">
        <f>IF(AND(A696&lt;&gt;"",ISNUMBER(A696)),VLOOKUP(A696,Studies!A:BR,5,FALSE),"")</f>
        <v>Cimetidine</v>
      </c>
      <c r="F696" s="58">
        <v>0</v>
      </c>
      <c r="G696" s="58" t="s">
        <v>935</v>
      </c>
      <c r="H696" s="58" t="s">
        <v>59</v>
      </c>
      <c r="I696" s="46">
        <v>5.2960000000000003</v>
      </c>
      <c r="J696" s="46" t="s">
        <v>953</v>
      </c>
      <c r="K696" s="46" t="s">
        <v>334</v>
      </c>
      <c r="L696" s="47">
        <v>0.52600000000000002</v>
      </c>
      <c r="M696" s="47" t="s">
        <v>953</v>
      </c>
      <c r="N696" s="47" t="s">
        <v>1926</v>
      </c>
      <c r="O696" s="46" t="s">
        <v>937</v>
      </c>
      <c r="W696" s="54">
        <v>655.20000000000005</v>
      </c>
      <c r="X696" s="54" t="s">
        <v>951</v>
      </c>
      <c r="Y696" s="54" t="s">
        <v>334</v>
      </c>
      <c r="Z696" s="56">
        <v>54.7</v>
      </c>
      <c r="AA696" s="56" t="s">
        <v>951</v>
      </c>
      <c r="AB696" s="56" t="s">
        <v>1926</v>
      </c>
      <c r="AC696" s="61" t="s">
        <v>966</v>
      </c>
    </row>
    <row r="697" spans="1:30" x14ac:dyDescent="0.25">
      <c r="A697">
        <v>1220</v>
      </c>
      <c r="B697" s="228" t="str">
        <f>IF(AND(A697&lt;&gt;"",ISNUMBER(A697)),VLOOKUP(A697,Studies!A:BR,2,FALSE),"")</f>
        <v>Bodemar 1981</v>
      </c>
      <c r="C697" s="228" t="str">
        <f>IF(AND(A697&lt;&gt;"",ISNUMBER(A697)),VLOOKUP(A697,Studies!A:BR,3,FALSE),"")</f>
        <v>https://pubmed.ncbi.nlm.nih.gov/7249489/</v>
      </c>
      <c r="D697" s="228" t="str">
        <f>IF(AND(A697&lt;&gt;"",ISNUMBER(A697)),VLOOKUP(A697,Studies!A:BR,4,FALSE),"")</f>
        <v>PO 200 mg</v>
      </c>
      <c r="E697" s="204" t="str">
        <f>IF(AND(A697&lt;&gt;"",ISNUMBER(A697)),VLOOKUP(A697,Studies!A:BR,5,FALSE),"")</f>
        <v>Cimetidine</v>
      </c>
      <c r="F697" s="58">
        <v>0</v>
      </c>
      <c r="G697" s="58" t="s">
        <v>935</v>
      </c>
      <c r="H697" s="58" t="s">
        <v>59</v>
      </c>
      <c r="I697" s="46">
        <v>4.1120000000000001</v>
      </c>
      <c r="J697" s="46" t="s">
        <v>953</v>
      </c>
      <c r="K697" s="46" t="s">
        <v>334</v>
      </c>
      <c r="L697" s="47">
        <v>0.42</v>
      </c>
      <c r="M697" s="47" t="s">
        <v>953</v>
      </c>
      <c r="N697" s="47" t="s">
        <v>1926</v>
      </c>
      <c r="O697" s="46" t="s">
        <v>937</v>
      </c>
      <c r="P697" s="48">
        <v>1.06</v>
      </c>
      <c r="Q697" s="48" t="s">
        <v>956</v>
      </c>
      <c r="R697" s="48" t="s">
        <v>334</v>
      </c>
      <c r="S697" s="49">
        <v>0.1</v>
      </c>
      <c r="T697" s="49" t="s">
        <v>956</v>
      </c>
      <c r="U697" s="49" t="s">
        <v>1926</v>
      </c>
      <c r="V697" s="62" t="s">
        <v>939</v>
      </c>
    </row>
    <row r="698" spans="1:30" x14ac:dyDescent="0.25">
      <c r="A698">
        <v>1221</v>
      </c>
      <c r="B698" s="228" t="str">
        <f>IF(AND(A698&lt;&gt;"",ISNUMBER(A698)),VLOOKUP(A698,Studies!A:BR,2,FALSE),"")</f>
        <v>Bodemar 1981</v>
      </c>
      <c r="C698" s="228" t="str">
        <f>IF(AND(A698&lt;&gt;"",ISNUMBER(A698)),VLOOKUP(A698,Studies!A:BR,3,FALSE),"")</f>
        <v>https://pubmed.ncbi.nlm.nih.gov/7249489/</v>
      </c>
      <c r="D698" s="228" t="str">
        <f>IF(AND(A698&lt;&gt;"",ISNUMBER(A698)),VLOOKUP(A698,Studies!A:BR,4,FALSE),"")</f>
        <v>PO 400 mg</v>
      </c>
      <c r="E698" s="204" t="str">
        <f>IF(AND(A698&lt;&gt;"",ISNUMBER(A698)),VLOOKUP(A698,Studies!A:BR,5,FALSE),"")</f>
        <v>Cimetidine</v>
      </c>
      <c r="F698" s="58">
        <v>0</v>
      </c>
      <c r="G698" s="58" t="s">
        <v>935</v>
      </c>
      <c r="H698" s="58" t="s">
        <v>59</v>
      </c>
      <c r="I698" s="46">
        <v>8.4290000000000003</v>
      </c>
      <c r="J698" s="46" t="s">
        <v>953</v>
      </c>
      <c r="K698" s="46" t="s">
        <v>334</v>
      </c>
      <c r="L698" s="47">
        <v>0.98399999999999999</v>
      </c>
      <c r="M698" s="47" t="s">
        <v>953</v>
      </c>
      <c r="N698" s="47" t="s">
        <v>1926</v>
      </c>
      <c r="O698" s="46" t="s">
        <v>937</v>
      </c>
      <c r="P698" s="48">
        <v>2.27</v>
      </c>
      <c r="Q698" s="48" t="s">
        <v>956</v>
      </c>
      <c r="R698" s="48" t="s">
        <v>334</v>
      </c>
      <c r="S698" s="49">
        <v>0.22</v>
      </c>
      <c r="T698" s="49" t="s">
        <v>956</v>
      </c>
      <c r="U698" s="49" t="s">
        <v>1926</v>
      </c>
      <c r="V698" s="62" t="s">
        <v>939</v>
      </c>
    </row>
    <row r="699" spans="1:30" x14ac:dyDescent="0.25">
      <c r="A699">
        <v>1222</v>
      </c>
      <c r="B699" s="228" t="str">
        <f>IF(AND(A699&lt;&gt;"",ISNUMBER(A699)),VLOOKUP(A699,Studies!A:BR,2,FALSE),"")</f>
        <v>Bodemar 1981</v>
      </c>
      <c r="C699" s="228" t="str">
        <f>IF(AND(A699&lt;&gt;"",ISNUMBER(A699)),VLOOKUP(A699,Studies!A:BR,3,FALSE),"")</f>
        <v>https://pubmed.ncbi.nlm.nih.gov/7249489/</v>
      </c>
      <c r="D699" s="228" t="str">
        <f>IF(AND(A699&lt;&gt;"",ISNUMBER(A699)),VLOOKUP(A699,Studies!A:BR,4,FALSE),"")</f>
        <v>PO 800 mg</v>
      </c>
      <c r="E699" s="204" t="str">
        <f>IF(AND(A699&lt;&gt;"",ISNUMBER(A699)),VLOOKUP(A699,Studies!A:BR,5,FALSE),"")</f>
        <v>Cimetidine</v>
      </c>
      <c r="F699" s="58">
        <v>0</v>
      </c>
      <c r="G699" s="58" t="s">
        <v>935</v>
      </c>
      <c r="H699" s="58" t="s">
        <v>59</v>
      </c>
      <c r="I699" s="46">
        <v>17.887</v>
      </c>
      <c r="J699" s="46" t="s">
        <v>953</v>
      </c>
      <c r="K699" s="46" t="s">
        <v>334</v>
      </c>
      <c r="L699" s="47">
        <v>2.4380000000000002</v>
      </c>
      <c r="M699" s="47" t="s">
        <v>953</v>
      </c>
      <c r="N699" s="47" t="s">
        <v>1926</v>
      </c>
      <c r="O699" s="46" t="s">
        <v>937</v>
      </c>
      <c r="P699" s="48">
        <v>4.45</v>
      </c>
      <c r="Q699" s="48" t="s">
        <v>956</v>
      </c>
      <c r="R699" s="48" t="s">
        <v>334</v>
      </c>
      <c r="S699" s="49">
        <v>0.61</v>
      </c>
      <c r="T699" s="49" t="s">
        <v>956</v>
      </c>
      <c r="U699" s="49" t="s">
        <v>1926</v>
      </c>
      <c r="V699" s="62" t="s">
        <v>939</v>
      </c>
    </row>
    <row r="700" spans="1:30" x14ac:dyDescent="0.25">
      <c r="A700">
        <v>1223</v>
      </c>
      <c r="B700" s="228" t="str">
        <f>IF(AND(A700&lt;&gt;"",ISNUMBER(A700)),VLOOKUP(A700,Studies!A:BR,2,FALSE),"")</f>
        <v>Bodemar 1981</v>
      </c>
      <c r="C700" s="228" t="str">
        <f>IF(AND(A700&lt;&gt;"",ISNUMBER(A700)),VLOOKUP(A700,Studies!A:BR,3,FALSE),"")</f>
        <v>https://pubmed.ncbi.nlm.nih.gov/7249489/</v>
      </c>
      <c r="D700" s="228" t="str">
        <f>IF(AND(A700&lt;&gt;"",ISNUMBER(A700)),VLOOKUP(A700,Studies!A:BR,4,FALSE),"")</f>
        <v>IV 200 mg, Urine</v>
      </c>
      <c r="E700" s="204" t="str">
        <f>IF(AND(A700&lt;&gt;"",ISNUMBER(A700)),VLOOKUP(A700,Studies!A:BR,5,FALSE),"")</f>
        <v>Cimetidine</v>
      </c>
    </row>
    <row r="701" spans="1:30" x14ac:dyDescent="0.25">
      <c r="A701">
        <v>1224</v>
      </c>
      <c r="B701" s="228" t="str">
        <f>IF(AND(A701&lt;&gt;"",ISNUMBER(A701)),VLOOKUP(A701,Studies!A:BR,2,FALSE),"")</f>
        <v>Bodemar 1981</v>
      </c>
      <c r="C701" s="228" t="str">
        <f>IF(AND(A701&lt;&gt;"",ISNUMBER(A701)),VLOOKUP(A701,Studies!A:BR,3,FALSE),"")</f>
        <v>https://pubmed.ncbi.nlm.nih.gov/7249489/</v>
      </c>
      <c r="D701" s="228" t="str">
        <f>IF(AND(A701&lt;&gt;"",ISNUMBER(A701)),VLOOKUP(A701,Studies!A:BR,4,FALSE),"")</f>
        <v>PO 200 mg, Urine</v>
      </c>
      <c r="E701" s="204" t="str">
        <f>IF(AND(A701&lt;&gt;"",ISNUMBER(A701)),VLOOKUP(A701,Studies!A:BR,5,FALSE),"")</f>
        <v>Cimetidine</v>
      </c>
    </row>
    <row r="702" spans="1:30" x14ac:dyDescent="0.25">
      <c r="A702">
        <v>1225</v>
      </c>
      <c r="B702" s="228" t="str">
        <f>IF(AND(A702&lt;&gt;"",ISNUMBER(A702)),VLOOKUP(A702,Studies!A:BR,2,FALSE),"")</f>
        <v>Bodemar 1981</v>
      </c>
      <c r="C702" s="228" t="str">
        <f>IF(AND(A702&lt;&gt;"",ISNUMBER(A702)),VLOOKUP(A702,Studies!A:BR,3,FALSE),"")</f>
        <v>https://pubmed.ncbi.nlm.nih.gov/7249489/</v>
      </c>
      <c r="D702" s="228" t="str">
        <f>IF(AND(A702&lt;&gt;"",ISNUMBER(A702)),VLOOKUP(A702,Studies!A:BR,4,FALSE),"")</f>
        <v>PO 400 mg, Urine</v>
      </c>
      <c r="E702" s="204" t="str">
        <f>IF(AND(A702&lt;&gt;"",ISNUMBER(A702)),VLOOKUP(A702,Studies!A:BR,5,FALSE),"")</f>
        <v>Cimetidine</v>
      </c>
    </row>
    <row r="703" spans="1:30" x14ac:dyDescent="0.25">
      <c r="A703">
        <v>1226</v>
      </c>
      <c r="B703" s="228" t="str">
        <f>IF(AND(A703&lt;&gt;"",ISNUMBER(A703)),VLOOKUP(A703,Studies!A:BR,2,FALSE),"")</f>
        <v>Bodemar 1981</v>
      </c>
      <c r="C703" s="228" t="str">
        <f>IF(AND(A703&lt;&gt;"",ISNUMBER(A703)),VLOOKUP(A703,Studies!A:BR,3,FALSE),"")</f>
        <v>https://pubmed.ncbi.nlm.nih.gov/7249489/</v>
      </c>
      <c r="D703" s="228" t="str">
        <f>IF(AND(A703&lt;&gt;"",ISNUMBER(A703)),VLOOKUP(A703,Studies!A:BR,4,FALSE),"")</f>
        <v>PO 800 mg, Urine</v>
      </c>
      <c r="E703" s="204" t="str">
        <f>IF(AND(A703&lt;&gt;"",ISNUMBER(A703)),VLOOKUP(A703,Studies!A:BR,5,FALSE),"")</f>
        <v>Cimetidine</v>
      </c>
    </row>
    <row r="704" spans="1:30" x14ac:dyDescent="0.25">
      <c r="A704">
        <v>1227</v>
      </c>
      <c r="B704" s="228" t="str">
        <f>IF(AND(A704&lt;&gt;"",ISNUMBER(A704)),VLOOKUP(A704,Studies!A:BR,2,FALSE),"")</f>
        <v>Bodemar 1979</v>
      </c>
      <c r="C704" s="228" t="str">
        <f>IF(AND(A704&lt;&gt;"",ISNUMBER(A704)),VLOOKUP(A704,Studies!A:BR,3,FALSE),"")</f>
        <v>https://pubmed.ncbi.nlm.nih.gov/760739/</v>
      </c>
      <c r="D704" s="228" t="str">
        <f>IF(AND(A704&lt;&gt;"",ISNUMBER(A704)),VLOOKUP(A704,Studies!A:BR,4,FALSE),"")</f>
        <v>PO 200 mg</v>
      </c>
      <c r="E704" s="204" t="str">
        <f>IF(AND(A704&lt;&gt;"",ISNUMBER(A704)),VLOOKUP(A704,Studies!A:BR,5,FALSE),"")</f>
        <v>Cimetidine</v>
      </c>
      <c r="F704" s="58">
        <v>0</v>
      </c>
      <c r="G704" s="58" t="s">
        <v>935</v>
      </c>
      <c r="H704" s="58" t="s">
        <v>59</v>
      </c>
      <c r="I704" s="46">
        <v>373.5</v>
      </c>
      <c r="J704" s="46" t="s">
        <v>953</v>
      </c>
      <c r="K704" s="46" t="s">
        <v>334</v>
      </c>
      <c r="L704" s="47">
        <v>19.3</v>
      </c>
      <c r="M704" s="47" t="s">
        <v>953</v>
      </c>
      <c r="N704" s="47" t="s">
        <v>946</v>
      </c>
      <c r="O704" s="46" t="s">
        <v>937</v>
      </c>
      <c r="P704" s="48">
        <v>1.03</v>
      </c>
      <c r="Q704" s="48" t="s">
        <v>956</v>
      </c>
      <c r="R704" s="48" t="s">
        <v>334</v>
      </c>
      <c r="S704" s="49">
        <v>0.24</v>
      </c>
      <c r="T704" s="49" t="s">
        <v>956</v>
      </c>
      <c r="U704" s="49" t="s">
        <v>1922</v>
      </c>
      <c r="V704" s="62" t="s">
        <v>939</v>
      </c>
      <c r="AD704" s="70" t="s">
        <v>3463</v>
      </c>
    </row>
    <row r="705" spans="1:30" x14ac:dyDescent="0.25">
      <c r="A705">
        <v>1228</v>
      </c>
      <c r="B705" s="228" t="str">
        <f>IF(AND(A705&lt;&gt;"",ISNUMBER(A705)),VLOOKUP(A705,Studies!A:BR,2,FALSE),"")</f>
        <v>Bodemar 1979</v>
      </c>
      <c r="C705" s="228" t="str">
        <f>IF(AND(A705&lt;&gt;"",ISNUMBER(A705)),VLOOKUP(A705,Studies!A:BR,3,FALSE),"")</f>
        <v>https://pubmed.ncbi.nlm.nih.gov/760739/</v>
      </c>
      <c r="D705" s="228" t="str">
        <f>IF(AND(A705&lt;&gt;"",ISNUMBER(A705)),VLOOKUP(A705,Studies!A:BR,4,FALSE),"")</f>
        <v>PO 400 mg</v>
      </c>
      <c r="E705" s="204" t="str">
        <f>IF(AND(A705&lt;&gt;"",ISNUMBER(A705)),VLOOKUP(A705,Studies!A:BR,5,FALSE),"")</f>
        <v>Cimetidine</v>
      </c>
      <c r="F705" s="58">
        <v>0</v>
      </c>
      <c r="G705" s="58" t="s">
        <v>935</v>
      </c>
      <c r="H705" s="58" t="s">
        <v>59</v>
      </c>
      <c r="I705" s="46">
        <v>764.2</v>
      </c>
      <c r="J705" s="46" t="s">
        <v>953</v>
      </c>
      <c r="K705" s="46" t="s">
        <v>334</v>
      </c>
      <c r="L705" s="47">
        <v>8.6999999999999993</v>
      </c>
      <c r="M705" s="47" t="s">
        <v>953</v>
      </c>
      <c r="N705" s="47" t="s">
        <v>946</v>
      </c>
      <c r="O705" s="46" t="s">
        <v>937</v>
      </c>
      <c r="P705" s="48">
        <v>1.84</v>
      </c>
      <c r="Q705" s="48" t="s">
        <v>956</v>
      </c>
      <c r="R705" s="48" t="s">
        <v>334</v>
      </c>
      <c r="S705" s="49">
        <v>0.31</v>
      </c>
      <c r="T705" s="49" t="s">
        <v>956</v>
      </c>
      <c r="U705" s="49" t="s">
        <v>1922</v>
      </c>
      <c r="V705" s="62" t="s">
        <v>939</v>
      </c>
      <c r="AD705" s="70" t="s">
        <v>3464</v>
      </c>
    </row>
    <row r="706" spans="1:30" x14ac:dyDescent="0.25">
      <c r="A706">
        <v>1229</v>
      </c>
      <c r="B706" s="228" t="str">
        <f>IF(AND(A706&lt;&gt;"",ISNUMBER(A706)),VLOOKUP(A706,Studies!A:BR,2,FALSE),"")</f>
        <v>Bodemar 1979</v>
      </c>
      <c r="C706" s="228" t="str">
        <f>IF(AND(A706&lt;&gt;"",ISNUMBER(A706)),VLOOKUP(A706,Studies!A:BR,3,FALSE),"")</f>
        <v>https://pubmed.ncbi.nlm.nih.gov/760739/</v>
      </c>
      <c r="D706" s="228" t="str">
        <f>IF(AND(A706&lt;&gt;"",ISNUMBER(A706)),VLOOKUP(A706,Studies!A:BR,4,FALSE),"")</f>
        <v>PO 200 mg fasted</v>
      </c>
      <c r="E706" s="204" t="str">
        <f>IF(AND(A706&lt;&gt;"",ISNUMBER(A706)),VLOOKUP(A706,Studies!A:BR,5,FALSE),"")</f>
        <v>Cimetidine</v>
      </c>
      <c r="F706" s="58">
        <v>0</v>
      </c>
      <c r="G706" s="58" t="s">
        <v>935</v>
      </c>
      <c r="H706" s="58" t="s">
        <v>59</v>
      </c>
      <c r="I706" s="46">
        <v>406.6</v>
      </c>
      <c r="J706" s="46" t="s">
        <v>953</v>
      </c>
      <c r="K706" s="46" t="s">
        <v>334</v>
      </c>
      <c r="L706" s="47">
        <v>33.869999999999997</v>
      </c>
      <c r="M706" s="47" t="s">
        <v>953</v>
      </c>
      <c r="N706" s="47" t="s">
        <v>946</v>
      </c>
      <c r="O706" s="46" t="s">
        <v>937</v>
      </c>
      <c r="P706" s="48">
        <v>1.18</v>
      </c>
      <c r="Q706" s="48" t="s">
        <v>956</v>
      </c>
      <c r="R706" s="48" t="s">
        <v>334</v>
      </c>
      <c r="S706" s="49">
        <v>0.14000000000000001</v>
      </c>
      <c r="T706" s="49" t="s">
        <v>956</v>
      </c>
      <c r="U706" s="49" t="s">
        <v>1922</v>
      </c>
      <c r="V706" s="62" t="s">
        <v>939</v>
      </c>
      <c r="AD706" s="70" t="s">
        <v>3465</v>
      </c>
    </row>
    <row r="707" spans="1:30" x14ac:dyDescent="0.25">
      <c r="A707">
        <v>1230</v>
      </c>
      <c r="B707" s="228" t="str">
        <f>IF(AND(A707&lt;&gt;"",ISNUMBER(A707)),VLOOKUP(A707,Studies!A:BR,2,FALSE),"")</f>
        <v>Bodemar 1979</v>
      </c>
      <c r="C707" s="228" t="str">
        <f>IF(AND(A707&lt;&gt;"",ISNUMBER(A707)),VLOOKUP(A707,Studies!A:BR,3,FALSE),"")</f>
        <v>https://pubmed.ncbi.nlm.nih.gov/760739/</v>
      </c>
      <c r="D707" s="228" t="str">
        <f>IF(AND(A707&lt;&gt;"",ISNUMBER(A707)),VLOOKUP(A707,Studies!A:BR,4,FALSE),"")</f>
        <v>PO 200 mg fed</v>
      </c>
      <c r="E707" s="204" t="str">
        <f>IF(AND(A707&lt;&gt;"",ISNUMBER(A707)),VLOOKUP(A707,Studies!A:BR,5,FALSE),"")</f>
        <v>Cimetidine</v>
      </c>
      <c r="F707" s="58">
        <v>0</v>
      </c>
      <c r="G707" s="58" t="s">
        <v>935</v>
      </c>
      <c r="H707" s="58" t="s">
        <v>59</v>
      </c>
      <c r="I707" s="46">
        <v>371.7</v>
      </c>
      <c r="J707" s="46" t="s">
        <v>953</v>
      </c>
      <c r="K707" s="46" t="s">
        <v>334</v>
      </c>
      <c r="L707" s="47">
        <v>29.03</v>
      </c>
      <c r="M707" s="47" t="s">
        <v>953</v>
      </c>
      <c r="N707" s="47" t="s">
        <v>946</v>
      </c>
      <c r="O707" s="46" t="s">
        <v>937</v>
      </c>
      <c r="P707" s="48">
        <v>1.0900000000000001</v>
      </c>
      <c r="Q707" s="48" t="s">
        <v>956</v>
      </c>
      <c r="R707" s="48" t="s">
        <v>334</v>
      </c>
      <c r="S707" s="49">
        <v>0.1</v>
      </c>
      <c r="T707" s="49" t="s">
        <v>956</v>
      </c>
      <c r="U707" s="49" t="s">
        <v>1922</v>
      </c>
      <c r="V707" s="62" t="s">
        <v>939</v>
      </c>
      <c r="AD707" s="70" t="s">
        <v>3466</v>
      </c>
    </row>
    <row r="708" spans="1:30" x14ac:dyDescent="0.25">
      <c r="A708">
        <v>1231</v>
      </c>
      <c r="B708" s="228" t="str">
        <f>IF(AND(A708&lt;&gt;"",ISNUMBER(A708)),VLOOKUP(A708,Studies!A:BR,2,FALSE),"")</f>
        <v>Morgan 1983</v>
      </c>
      <c r="C708" s="228" t="str">
        <f>IF(AND(A708&lt;&gt;"",ISNUMBER(A708)),VLOOKUP(A708,Studies!A:BR,3,FALSE),"")</f>
        <v>https://pubmed.ncbi.nlm.nih.gov/6617722/</v>
      </c>
      <c r="D708" s="228" t="str">
        <f>IF(AND(A708&lt;&gt;"",ISNUMBER(A708)),VLOOKUP(A708,Studies!A:BR,4,FALSE),"")</f>
        <v>IV 200 mg 5 min</v>
      </c>
      <c r="E708" s="204" t="str">
        <f>IF(AND(A708&lt;&gt;"",ISNUMBER(A708)),VLOOKUP(A708,Studies!A:BR,5,FALSE),"")</f>
        <v>Cimetidine</v>
      </c>
      <c r="F708" s="58">
        <v>0</v>
      </c>
      <c r="G708" s="58" t="s">
        <v>935</v>
      </c>
      <c r="H708" s="58" t="s">
        <v>59</v>
      </c>
      <c r="P708" s="48">
        <v>7.33</v>
      </c>
      <c r="Q708" s="48" t="s">
        <v>956</v>
      </c>
      <c r="R708" s="48" t="s">
        <v>334</v>
      </c>
      <c r="S708" s="49">
        <v>1.38</v>
      </c>
      <c r="T708" s="49" t="s">
        <v>956</v>
      </c>
      <c r="U708" s="49" t="s">
        <v>116</v>
      </c>
      <c r="V708" s="62" t="s">
        <v>939</v>
      </c>
      <c r="AD708" s="70" t="s">
        <v>3467</v>
      </c>
    </row>
    <row r="709" spans="1:30" x14ac:dyDescent="0.25">
      <c r="A709">
        <v>1232</v>
      </c>
      <c r="B709" s="228" t="str">
        <f>IF(AND(A709&lt;&gt;"",ISNUMBER(A709)),VLOOKUP(A709,Studies!A:BR,2,FALSE),"")</f>
        <v>Morgan 1983</v>
      </c>
      <c r="C709" s="228" t="str">
        <f>IF(AND(A709&lt;&gt;"",ISNUMBER(A709)),VLOOKUP(A709,Studies!A:BR,3,FALSE),"")</f>
        <v>https://pubmed.ncbi.nlm.nih.gov/6617722/</v>
      </c>
      <c r="D709" s="228" t="str">
        <f>IF(AND(A709&lt;&gt;"",ISNUMBER(A709)),VLOOKUP(A709,Studies!A:BR,4,FALSE),"")</f>
        <v>IV 200 mg 30 min</v>
      </c>
      <c r="E709" s="204" t="str">
        <f>IF(AND(A709&lt;&gt;"",ISNUMBER(A709)),VLOOKUP(A709,Studies!A:BR,5,FALSE),"")</f>
        <v>Cimetidine</v>
      </c>
      <c r="F709" s="58">
        <v>0</v>
      </c>
      <c r="G709" s="58" t="s">
        <v>935</v>
      </c>
      <c r="H709" s="58" t="s">
        <v>59</v>
      </c>
      <c r="P709" s="48">
        <v>4.57</v>
      </c>
      <c r="Q709" s="48" t="s">
        <v>956</v>
      </c>
      <c r="R709" s="48" t="s">
        <v>334</v>
      </c>
      <c r="S709" s="49">
        <v>0.53</v>
      </c>
      <c r="T709" s="49" t="s">
        <v>956</v>
      </c>
      <c r="U709" s="49" t="s">
        <v>116</v>
      </c>
      <c r="V709" s="62" t="s">
        <v>939</v>
      </c>
    </row>
    <row r="710" spans="1:30" x14ac:dyDescent="0.25">
      <c r="A710">
        <v>1233</v>
      </c>
      <c r="B710" s="228" t="str">
        <f>IF(AND(A710&lt;&gt;"",ISNUMBER(A710)),VLOOKUP(A710,Studies!A:BR,2,FALSE),"")</f>
        <v>Lebert 1981</v>
      </c>
      <c r="C710" s="228" t="str">
        <f>IF(AND(A710&lt;&gt;"",ISNUMBER(A710)),VLOOKUP(A710,Studies!A:BR,3,FALSE),"")</f>
        <v>https://pubmed.ncbi.nlm.nih.gov/6269789/</v>
      </c>
      <c r="D710" s="228" t="str">
        <f>IF(AND(A710&lt;&gt;"",ISNUMBER(A710)),VLOOKUP(A710,Studies!A:BR,4,FALSE),"")</f>
        <v>IV 300 mg</v>
      </c>
      <c r="E710" s="204" t="str">
        <f>IF(AND(A710&lt;&gt;"",ISNUMBER(A710)),VLOOKUP(A710,Studies!A:BR,5,FALSE),"")</f>
        <v>Cimetidine</v>
      </c>
      <c r="F710" s="58">
        <v>0</v>
      </c>
      <c r="G710" s="58" t="s">
        <v>935</v>
      </c>
      <c r="H710" s="58" t="s">
        <v>59</v>
      </c>
      <c r="I710" s="46">
        <v>8.16</v>
      </c>
      <c r="J710" s="46" t="s">
        <v>953</v>
      </c>
      <c r="K710" s="46" t="s">
        <v>334</v>
      </c>
      <c r="L710" s="47">
        <v>0.65</v>
      </c>
      <c r="M710" s="47" t="s">
        <v>953</v>
      </c>
      <c r="N710" s="47" t="s">
        <v>946</v>
      </c>
      <c r="O710" s="46" t="s">
        <v>937</v>
      </c>
      <c r="W710" s="54">
        <v>0.55000000000000004</v>
      </c>
      <c r="X710" s="54" t="s">
        <v>944</v>
      </c>
      <c r="Y710" s="54" t="s">
        <v>334</v>
      </c>
      <c r="Z710" s="56">
        <v>0.05</v>
      </c>
      <c r="AA710" s="56" t="s">
        <v>944</v>
      </c>
      <c r="AB710" s="56" t="s">
        <v>1922</v>
      </c>
      <c r="AC710" s="61" t="s">
        <v>966</v>
      </c>
    </row>
    <row r="711" spans="1:30" x14ac:dyDescent="0.25">
      <c r="A711">
        <v>1234</v>
      </c>
      <c r="B711" s="228" t="str">
        <f>IF(AND(A711&lt;&gt;"",ISNUMBER(A711)),VLOOKUP(A711,Studies!A:BR,2,FALSE),"")</f>
        <v>Walkenstein 1978</v>
      </c>
      <c r="C711" s="228" t="str">
        <f>IF(AND(A711&lt;&gt;"",ISNUMBER(A711)),VLOOKUP(A711,Studies!A:BR,3,FALSE),"")</f>
        <v>https://pubmed.ncbi.nlm.nih.gov/620910/</v>
      </c>
      <c r="D711" s="228" t="str">
        <f>IF(AND(A711&lt;&gt;"",ISNUMBER(A711)),VLOOKUP(A711,Studies!A:BR,4,FALSE),"")</f>
        <v>IV 300 mg Subject 1</v>
      </c>
      <c r="E711" s="204" t="str">
        <f>IF(AND(A711&lt;&gt;"",ISNUMBER(A711)),VLOOKUP(A711,Studies!A:BR,5,FALSE),"")</f>
        <v>Cimetidine</v>
      </c>
    </row>
    <row r="712" spans="1:30" x14ac:dyDescent="0.25">
      <c r="A712">
        <v>1235</v>
      </c>
      <c r="B712" s="228" t="str">
        <f>IF(AND(A712&lt;&gt;"",ISNUMBER(A712)),VLOOKUP(A712,Studies!A:BR,2,FALSE),"")</f>
        <v>Walkenstein 1978</v>
      </c>
      <c r="C712" s="228" t="str">
        <f>IF(AND(A712&lt;&gt;"",ISNUMBER(A712)),VLOOKUP(A712,Studies!A:BR,3,FALSE),"")</f>
        <v>https://pubmed.ncbi.nlm.nih.gov/620910/</v>
      </c>
      <c r="D712" s="228" t="str">
        <f>IF(AND(A712&lt;&gt;"",ISNUMBER(A712)),VLOOKUP(A712,Studies!A:BR,4,FALSE),"")</f>
        <v>IV 300 mg Subject 2</v>
      </c>
      <c r="E712" s="204" t="str">
        <f>IF(AND(A712&lt;&gt;"",ISNUMBER(A712)),VLOOKUP(A712,Studies!A:BR,5,FALSE),"")</f>
        <v>Cimetidine</v>
      </c>
    </row>
    <row r="713" spans="1:30" x14ac:dyDescent="0.25">
      <c r="A713">
        <v>1236</v>
      </c>
      <c r="B713" s="228" t="str">
        <f>IF(AND(A713&lt;&gt;"",ISNUMBER(A713)),VLOOKUP(A713,Studies!A:BR,2,FALSE),"")</f>
        <v>Walkenstein 1978</v>
      </c>
      <c r="C713" s="228" t="str">
        <f>IF(AND(A713&lt;&gt;"",ISNUMBER(A713)),VLOOKUP(A713,Studies!A:BR,3,FALSE),"")</f>
        <v>https://pubmed.ncbi.nlm.nih.gov/620910/</v>
      </c>
      <c r="D713" s="228" t="str">
        <f>IF(AND(A713&lt;&gt;"",ISNUMBER(A713)),VLOOKUP(A713,Studies!A:BR,4,FALSE),"")</f>
        <v>IV 300 mg Subject 3</v>
      </c>
      <c r="E713" s="204" t="str">
        <f>IF(AND(A713&lt;&gt;"",ISNUMBER(A713)),VLOOKUP(A713,Studies!A:BR,5,FALSE),"")</f>
        <v>Cimetidine</v>
      </c>
    </row>
    <row r="714" spans="1:30" x14ac:dyDescent="0.25">
      <c r="A714">
        <v>1237</v>
      </c>
      <c r="B714" s="228" t="str">
        <f>IF(AND(A714&lt;&gt;"",ISNUMBER(A714)),VLOOKUP(A714,Studies!A:BR,2,FALSE),"")</f>
        <v>Walkenstein 1978</v>
      </c>
      <c r="C714" s="228" t="str">
        <f>IF(AND(A714&lt;&gt;"",ISNUMBER(A714)),VLOOKUP(A714,Studies!A:BR,3,FALSE),"")</f>
        <v>https://pubmed.ncbi.nlm.nih.gov/620910/</v>
      </c>
      <c r="D714" s="228" t="str">
        <f>IF(AND(A714&lt;&gt;"",ISNUMBER(A714)),VLOOKUP(A714,Studies!A:BR,4,FALSE),"")</f>
        <v>IV 300 mg Subject 4</v>
      </c>
      <c r="E714" s="204" t="str">
        <f>IF(AND(A714&lt;&gt;"",ISNUMBER(A714)),VLOOKUP(A714,Studies!A:BR,5,FALSE),"")</f>
        <v>Cimetidine</v>
      </c>
    </row>
    <row r="715" spans="1:30" x14ac:dyDescent="0.25">
      <c r="A715">
        <v>1238</v>
      </c>
      <c r="B715" s="228" t="str">
        <f>IF(AND(A715&lt;&gt;"",ISNUMBER(A715)),VLOOKUP(A715,Studies!A:BR,2,FALSE),"")</f>
        <v>Walkenstein 1978</v>
      </c>
      <c r="C715" s="228" t="str">
        <f>IF(AND(A715&lt;&gt;"",ISNUMBER(A715)),VLOOKUP(A715,Studies!A:BR,3,FALSE),"")</f>
        <v>https://pubmed.ncbi.nlm.nih.gov/620910/</v>
      </c>
      <c r="D715" s="228" t="str">
        <f>IF(AND(A715&lt;&gt;"",ISNUMBER(A715)),VLOOKUP(A715,Studies!A:BR,4,FALSE),"")</f>
        <v>IV 300 mg Subject 5</v>
      </c>
      <c r="E715" s="204" t="str">
        <f>IF(AND(A715&lt;&gt;"",ISNUMBER(A715)),VLOOKUP(A715,Studies!A:BR,5,FALSE),"")</f>
        <v>Cimetidine</v>
      </c>
    </row>
    <row r="716" spans="1:30" x14ac:dyDescent="0.25">
      <c r="A716">
        <v>1239</v>
      </c>
      <c r="B716" s="228" t="str">
        <f>IF(AND(A716&lt;&gt;"",ISNUMBER(A716)),VLOOKUP(A716,Studies!A:BR,2,FALSE),"")</f>
        <v>Walkenstein 1978</v>
      </c>
      <c r="C716" s="228" t="str">
        <f>IF(AND(A716&lt;&gt;"",ISNUMBER(A716)),VLOOKUP(A716,Studies!A:BR,3,FALSE),"")</f>
        <v>https://pubmed.ncbi.nlm.nih.gov/620910/</v>
      </c>
      <c r="D716" s="228" t="str">
        <f>IF(AND(A716&lt;&gt;"",ISNUMBER(A716)),VLOOKUP(A716,Studies!A:BR,4,FALSE),"")</f>
        <v>IV 300 mg Subject 6</v>
      </c>
      <c r="E716" s="204" t="str">
        <f>IF(AND(A716&lt;&gt;"",ISNUMBER(A716)),VLOOKUP(A716,Studies!A:BR,5,FALSE),"")</f>
        <v>Cimetidine</v>
      </c>
    </row>
    <row r="717" spans="1:30" x14ac:dyDescent="0.25">
      <c r="A717">
        <v>1240</v>
      </c>
      <c r="B717" s="228" t="str">
        <f>IF(AND(A717&lt;&gt;"",ISNUMBER(A717)),VLOOKUP(A717,Studies!A:BR,2,FALSE),"")</f>
        <v>Walkenstein 1978</v>
      </c>
      <c r="C717" s="228" t="str">
        <f>IF(AND(A717&lt;&gt;"",ISNUMBER(A717)),VLOOKUP(A717,Studies!A:BR,3,FALSE),"")</f>
        <v>https://pubmed.ncbi.nlm.nih.gov/620910/</v>
      </c>
      <c r="D717" s="228" t="str">
        <f>IF(AND(A717&lt;&gt;"",ISNUMBER(A717)),VLOOKUP(A717,Studies!A:BR,4,FALSE),"")</f>
        <v>IV 300 mg Subject 7</v>
      </c>
      <c r="E717" s="204" t="str">
        <f>IF(AND(A717&lt;&gt;"",ISNUMBER(A717)),VLOOKUP(A717,Studies!A:BR,5,FALSE),"")</f>
        <v>Cimetidine</v>
      </c>
    </row>
    <row r="718" spans="1:30" x14ac:dyDescent="0.25">
      <c r="A718">
        <v>1241</v>
      </c>
      <c r="B718" s="228" t="str">
        <f>IF(AND(A718&lt;&gt;"",ISNUMBER(A718)),VLOOKUP(A718,Studies!A:BR,2,FALSE),"")</f>
        <v>Walkenstein 1978</v>
      </c>
      <c r="C718" s="228" t="str">
        <f>IF(AND(A718&lt;&gt;"",ISNUMBER(A718)),VLOOKUP(A718,Studies!A:BR,3,FALSE),"")</f>
        <v>https://pubmed.ncbi.nlm.nih.gov/620910/</v>
      </c>
      <c r="D718" s="228" t="str">
        <f>IF(AND(A718&lt;&gt;"",ISNUMBER(A718)),VLOOKUP(A718,Studies!A:BR,4,FALSE),"")</f>
        <v>IV 300 mg Subject 8</v>
      </c>
      <c r="E718" s="204" t="str">
        <f>IF(AND(A718&lt;&gt;"",ISNUMBER(A718)),VLOOKUP(A718,Studies!A:BR,5,FALSE),"")</f>
        <v>Cimetidine</v>
      </c>
    </row>
    <row r="719" spans="1:30" x14ac:dyDescent="0.25">
      <c r="A719">
        <v>1242</v>
      </c>
      <c r="B719" s="228" t="str">
        <f>IF(AND(A719&lt;&gt;"",ISNUMBER(A719)),VLOOKUP(A719,Studies!A:BR,2,FALSE),"")</f>
        <v>Walkenstein 1978</v>
      </c>
      <c r="C719" s="228" t="str">
        <f>IF(AND(A719&lt;&gt;"",ISNUMBER(A719)),VLOOKUP(A719,Studies!A:BR,3,FALSE),"")</f>
        <v>https://pubmed.ncbi.nlm.nih.gov/620910/</v>
      </c>
      <c r="D719" s="228" t="str">
        <f>IF(AND(A719&lt;&gt;"",ISNUMBER(A719)),VLOOKUP(A719,Studies!A:BR,4,FALSE),"")</f>
        <v>IV 300 mg Subject 9</v>
      </c>
      <c r="E719" s="204" t="str">
        <f>IF(AND(A719&lt;&gt;"",ISNUMBER(A719)),VLOOKUP(A719,Studies!A:BR,5,FALSE),"")</f>
        <v>Cimetidine</v>
      </c>
    </row>
    <row r="720" spans="1:30" x14ac:dyDescent="0.25">
      <c r="A720">
        <v>1243</v>
      </c>
      <c r="B720" s="228" t="str">
        <f>IF(AND(A720&lt;&gt;"",ISNUMBER(A720)),VLOOKUP(A720,Studies!A:BR,2,FALSE),"")</f>
        <v>Walkenstein 1978</v>
      </c>
      <c r="C720" s="228" t="str">
        <f>IF(AND(A720&lt;&gt;"",ISNUMBER(A720)),VLOOKUP(A720,Studies!A:BR,3,FALSE),"")</f>
        <v>https://pubmed.ncbi.nlm.nih.gov/620910/</v>
      </c>
      <c r="D720" s="228" t="str">
        <f>IF(AND(A720&lt;&gt;"",ISNUMBER(A720)),VLOOKUP(A720,Studies!A:BR,4,FALSE),"")</f>
        <v>IV 300 mg Subject 10</v>
      </c>
      <c r="E720" s="204" t="str">
        <f>IF(AND(A720&lt;&gt;"",ISNUMBER(A720)),VLOOKUP(A720,Studies!A:BR,5,FALSE),"")</f>
        <v>Cimetidine</v>
      </c>
    </row>
    <row r="721" spans="1:5" x14ac:dyDescent="0.25">
      <c r="A721">
        <v>1244</v>
      </c>
      <c r="B721" s="228" t="str">
        <f>IF(AND(A721&lt;&gt;"",ISNUMBER(A721)),VLOOKUP(A721,Studies!A:BR,2,FALSE),"")</f>
        <v>Walkenstein 1978</v>
      </c>
      <c r="C721" s="228" t="str">
        <f>IF(AND(A721&lt;&gt;"",ISNUMBER(A721)),VLOOKUP(A721,Studies!A:BR,3,FALSE),"")</f>
        <v>https://pubmed.ncbi.nlm.nih.gov/620910/</v>
      </c>
      <c r="D721" s="228" t="str">
        <f>IF(AND(A721&lt;&gt;"",ISNUMBER(A721)),VLOOKUP(A721,Studies!A:BR,4,FALSE),"")</f>
        <v>IV 300 mg Subject 11</v>
      </c>
      <c r="E721" s="204" t="str">
        <f>IF(AND(A721&lt;&gt;"",ISNUMBER(A721)),VLOOKUP(A721,Studies!A:BR,5,FALSE),"")</f>
        <v>Cimetidine</v>
      </c>
    </row>
    <row r="722" spans="1:5" x14ac:dyDescent="0.25">
      <c r="A722">
        <v>1245</v>
      </c>
      <c r="B722" s="228" t="str">
        <f>IF(AND(A722&lt;&gt;"",ISNUMBER(A722)),VLOOKUP(A722,Studies!A:BR,2,FALSE),"")</f>
        <v>Walkenstein 1978</v>
      </c>
      <c r="C722" s="228" t="str">
        <f>IF(AND(A722&lt;&gt;"",ISNUMBER(A722)),VLOOKUP(A722,Studies!A:BR,3,FALSE),"")</f>
        <v>https://pubmed.ncbi.nlm.nih.gov/620910/</v>
      </c>
      <c r="D722" s="228" t="str">
        <f>IF(AND(A722&lt;&gt;"",ISNUMBER(A722)),VLOOKUP(A722,Studies!A:BR,4,FALSE),"")</f>
        <v>IV 300 mg Subject 12</v>
      </c>
      <c r="E722" s="204" t="str">
        <f>IF(AND(A722&lt;&gt;"",ISNUMBER(A722)),VLOOKUP(A722,Studies!A:BR,5,FALSE),"")</f>
        <v>Cimetidine</v>
      </c>
    </row>
    <row r="723" spans="1:5" x14ac:dyDescent="0.25">
      <c r="A723">
        <v>1246</v>
      </c>
      <c r="B723" s="228" t="str">
        <f>IF(AND(A723&lt;&gt;"",ISNUMBER(A723)),VLOOKUP(A723,Studies!A:BR,2,FALSE),"")</f>
        <v>Walkenstein 1978</v>
      </c>
      <c r="C723" s="228" t="str">
        <f>IF(AND(A723&lt;&gt;"",ISNUMBER(A723)),VLOOKUP(A723,Studies!A:BR,3,FALSE),"")</f>
        <v>https://pubmed.ncbi.nlm.nih.gov/620910/</v>
      </c>
      <c r="D723" s="228" t="str">
        <f>IF(AND(A723&lt;&gt;"",ISNUMBER(A723)),VLOOKUP(A723,Studies!A:BR,4,FALSE),"")</f>
        <v>PO 300 mg sol Subject 1</v>
      </c>
      <c r="E723" s="204" t="str">
        <f>IF(AND(A723&lt;&gt;"",ISNUMBER(A723)),VLOOKUP(A723,Studies!A:BR,5,FALSE),"")</f>
        <v>Cimetidine</v>
      </c>
    </row>
    <row r="724" spans="1:5" x14ac:dyDescent="0.25">
      <c r="A724">
        <v>1247</v>
      </c>
      <c r="B724" s="228" t="str">
        <f>IF(AND(A724&lt;&gt;"",ISNUMBER(A724)),VLOOKUP(A724,Studies!A:BR,2,FALSE),"")</f>
        <v>Walkenstein 1978</v>
      </c>
      <c r="C724" s="228" t="str">
        <f>IF(AND(A724&lt;&gt;"",ISNUMBER(A724)),VLOOKUP(A724,Studies!A:BR,3,FALSE),"")</f>
        <v>https://pubmed.ncbi.nlm.nih.gov/620910/</v>
      </c>
      <c r="D724" s="228" t="str">
        <f>IF(AND(A724&lt;&gt;"",ISNUMBER(A724)),VLOOKUP(A724,Studies!A:BR,4,FALSE),"")</f>
        <v>PO 300 mg sol Subject 2</v>
      </c>
      <c r="E724" s="204" t="str">
        <f>IF(AND(A724&lt;&gt;"",ISNUMBER(A724)),VLOOKUP(A724,Studies!A:BR,5,FALSE),"")</f>
        <v>Cimetidine</v>
      </c>
    </row>
    <row r="725" spans="1:5" x14ac:dyDescent="0.25">
      <c r="A725">
        <v>1248</v>
      </c>
      <c r="B725" s="228" t="str">
        <f>IF(AND(A725&lt;&gt;"",ISNUMBER(A725)),VLOOKUP(A725,Studies!A:BR,2,FALSE),"")</f>
        <v>Walkenstein 1978</v>
      </c>
      <c r="C725" s="228" t="str">
        <f>IF(AND(A725&lt;&gt;"",ISNUMBER(A725)),VLOOKUP(A725,Studies!A:BR,3,FALSE),"")</f>
        <v>https://pubmed.ncbi.nlm.nih.gov/620910/</v>
      </c>
      <c r="D725" s="228" t="str">
        <f>IF(AND(A725&lt;&gt;"",ISNUMBER(A725)),VLOOKUP(A725,Studies!A:BR,4,FALSE),"")</f>
        <v>PO 300 mg sol Subject 3</v>
      </c>
      <c r="E725" s="204" t="str">
        <f>IF(AND(A725&lt;&gt;"",ISNUMBER(A725)),VLOOKUP(A725,Studies!A:BR,5,FALSE),"")</f>
        <v>Cimetidine</v>
      </c>
    </row>
    <row r="726" spans="1:5" x14ac:dyDescent="0.25">
      <c r="A726">
        <v>1249</v>
      </c>
      <c r="B726" s="228" t="str">
        <f>IF(AND(A726&lt;&gt;"",ISNUMBER(A726)),VLOOKUP(A726,Studies!A:BR,2,FALSE),"")</f>
        <v>Walkenstein 1978</v>
      </c>
      <c r="C726" s="228" t="str">
        <f>IF(AND(A726&lt;&gt;"",ISNUMBER(A726)),VLOOKUP(A726,Studies!A:BR,3,FALSE),"")</f>
        <v>https://pubmed.ncbi.nlm.nih.gov/620910/</v>
      </c>
      <c r="D726" s="228" t="str">
        <f>IF(AND(A726&lt;&gt;"",ISNUMBER(A726)),VLOOKUP(A726,Studies!A:BR,4,FALSE),"")</f>
        <v>PO 300 mg sol Subject 4</v>
      </c>
      <c r="E726" s="204" t="str">
        <f>IF(AND(A726&lt;&gt;"",ISNUMBER(A726)),VLOOKUP(A726,Studies!A:BR,5,FALSE),"")</f>
        <v>Cimetidine</v>
      </c>
    </row>
    <row r="727" spans="1:5" x14ac:dyDescent="0.25">
      <c r="A727">
        <v>1250</v>
      </c>
      <c r="B727" s="228" t="str">
        <f>IF(AND(A727&lt;&gt;"",ISNUMBER(A727)),VLOOKUP(A727,Studies!A:BR,2,FALSE),"")</f>
        <v>Walkenstein 1978</v>
      </c>
      <c r="C727" s="228" t="str">
        <f>IF(AND(A727&lt;&gt;"",ISNUMBER(A727)),VLOOKUP(A727,Studies!A:BR,3,FALSE),"")</f>
        <v>https://pubmed.ncbi.nlm.nih.gov/620910/</v>
      </c>
      <c r="D727" s="228" t="str">
        <f>IF(AND(A727&lt;&gt;"",ISNUMBER(A727)),VLOOKUP(A727,Studies!A:BR,4,FALSE),"")</f>
        <v>PO 300 mg sol Subject 5</v>
      </c>
      <c r="E727" s="204" t="str">
        <f>IF(AND(A727&lt;&gt;"",ISNUMBER(A727)),VLOOKUP(A727,Studies!A:BR,5,FALSE),"")</f>
        <v>Cimetidine</v>
      </c>
    </row>
    <row r="728" spans="1:5" x14ac:dyDescent="0.25">
      <c r="A728">
        <v>1251</v>
      </c>
      <c r="B728" s="228" t="str">
        <f>IF(AND(A728&lt;&gt;"",ISNUMBER(A728)),VLOOKUP(A728,Studies!A:BR,2,FALSE),"")</f>
        <v>Walkenstein 1978</v>
      </c>
      <c r="C728" s="228" t="str">
        <f>IF(AND(A728&lt;&gt;"",ISNUMBER(A728)),VLOOKUP(A728,Studies!A:BR,3,FALSE),"")</f>
        <v>https://pubmed.ncbi.nlm.nih.gov/620910/</v>
      </c>
      <c r="D728" s="228" t="str">
        <f>IF(AND(A728&lt;&gt;"",ISNUMBER(A728)),VLOOKUP(A728,Studies!A:BR,4,FALSE),"")</f>
        <v>PO 300 mg sol Subject 6</v>
      </c>
      <c r="E728" s="204" t="str">
        <f>IF(AND(A728&lt;&gt;"",ISNUMBER(A728)),VLOOKUP(A728,Studies!A:BR,5,FALSE),"")</f>
        <v>Cimetidine</v>
      </c>
    </row>
    <row r="729" spans="1:5" x14ac:dyDescent="0.25">
      <c r="A729">
        <v>1252</v>
      </c>
      <c r="B729" s="228" t="str">
        <f>IF(AND(A729&lt;&gt;"",ISNUMBER(A729)),VLOOKUP(A729,Studies!A:BR,2,FALSE),"")</f>
        <v>Walkenstein 1978</v>
      </c>
      <c r="C729" s="228" t="str">
        <f>IF(AND(A729&lt;&gt;"",ISNUMBER(A729)),VLOOKUP(A729,Studies!A:BR,3,FALSE),"")</f>
        <v>https://pubmed.ncbi.nlm.nih.gov/620910/</v>
      </c>
      <c r="D729" s="228" t="str">
        <f>IF(AND(A729&lt;&gt;"",ISNUMBER(A729)),VLOOKUP(A729,Studies!A:BR,4,FALSE),"")</f>
        <v>PO 300 mg sol Subject 7</v>
      </c>
      <c r="E729" s="204" t="str">
        <f>IF(AND(A729&lt;&gt;"",ISNUMBER(A729)),VLOOKUP(A729,Studies!A:BR,5,FALSE),"")</f>
        <v>Cimetidine</v>
      </c>
    </row>
    <row r="730" spans="1:5" x14ac:dyDescent="0.25">
      <c r="A730">
        <v>1253</v>
      </c>
      <c r="B730" s="228" t="str">
        <f>IF(AND(A730&lt;&gt;"",ISNUMBER(A730)),VLOOKUP(A730,Studies!A:BR,2,FALSE),"")</f>
        <v>Walkenstein 1978</v>
      </c>
      <c r="C730" s="228" t="str">
        <f>IF(AND(A730&lt;&gt;"",ISNUMBER(A730)),VLOOKUP(A730,Studies!A:BR,3,FALSE),"")</f>
        <v>https://pubmed.ncbi.nlm.nih.gov/620910/</v>
      </c>
      <c r="D730" s="228" t="str">
        <f>IF(AND(A730&lt;&gt;"",ISNUMBER(A730)),VLOOKUP(A730,Studies!A:BR,4,FALSE),"")</f>
        <v>PO 300 mg sol Subject 8</v>
      </c>
      <c r="E730" s="204" t="str">
        <f>IF(AND(A730&lt;&gt;"",ISNUMBER(A730)),VLOOKUP(A730,Studies!A:BR,5,FALSE),"")</f>
        <v>Cimetidine</v>
      </c>
    </row>
    <row r="731" spans="1:5" x14ac:dyDescent="0.25">
      <c r="A731">
        <v>1254</v>
      </c>
      <c r="B731" s="228" t="str">
        <f>IF(AND(A731&lt;&gt;"",ISNUMBER(A731)),VLOOKUP(A731,Studies!A:BR,2,FALSE),"")</f>
        <v>Walkenstein 1978</v>
      </c>
      <c r="C731" s="228" t="str">
        <f>IF(AND(A731&lt;&gt;"",ISNUMBER(A731)),VLOOKUP(A731,Studies!A:BR,3,FALSE),"")</f>
        <v>https://pubmed.ncbi.nlm.nih.gov/620910/</v>
      </c>
      <c r="D731" s="228" t="str">
        <f>IF(AND(A731&lt;&gt;"",ISNUMBER(A731)),VLOOKUP(A731,Studies!A:BR,4,FALSE),"")</f>
        <v>PO 300 mg sol Subject 9</v>
      </c>
      <c r="E731" s="204" t="str">
        <f>IF(AND(A731&lt;&gt;"",ISNUMBER(A731)),VLOOKUP(A731,Studies!A:BR,5,FALSE),"")</f>
        <v>Cimetidine</v>
      </c>
    </row>
    <row r="732" spans="1:5" x14ac:dyDescent="0.25">
      <c r="A732">
        <v>1255</v>
      </c>
      <c r="B732" s="228" t="str">
        <f>IF(AND(A732&lt;&gt;"",ISNUMBER(A732)),VLOOKUP(A732,Studies!A:BR,2,FALSE),"")</f>
        <v>Walkenstein 1978</v>
      </c>
      <c r="C732" s="228" t="str">
        <f>IF(AND(A732&lt;&gt;"",ISNUMBER(A732)),VLOOKUP(A732,Studies!A:BR,3,FALSE),"")</f>
        <v>https://pubmed.ncbi.nlm.nih.gov/620910/</v>
      </c>
      <c r="D732" s="228" t="str">
        <f>IF(AND(A732&lt;&gt;"",ISNUMBER(A732)),VLOOKUP(A732,Studies!A:BR,4,FALSE),"")</f>
        <v>PO 300 mg sol Subject 10</v>
      </c>
      <c r="E732" s="204" t="str">
        <f>IF(AND(A732&lt;&gt;"",ISNUMBER(A732)),VLOOKUP(A732,Studies!A:BR,5,FALSE),"")</f>
        <v>Cimetidine</v>
      </c>
    </row>
    <row r="733" spans="1:5" x14ac:dyDescent="0.25">
      <c r="A733">
        <v>1256</v>
      </c>
      <c r="B733" s="228" t="str">
        <f>IF(AND(A733&lt;&gt;"",ISNUMBER(A733)),VLOOKUP(A733,Studies!A:BR,2,FALSE),"")</f>
        <v>Walkenstein 1978</v>
      </c>
      <c r="C733" s="228" t="str">
        <f>IF(AND(A733&lt;&gt;"",ISNUMBER(A733)),VLOOKUP(A733,Studies!A:BR,3,FALSE),"")</f>
        <v>https://pubmed.ncbi.nlm.nih.gov/620910/</v>
      </c>
      <c r="D733" s="228" t="str">
        <f>IF(AND(A733&lt;&gt;"",ISNUMBER(A733)),VLOOKUP(A733,Studies!A:BR,4,FALSE),"")</f>
        <v>PO 300 mg sol Subject 11</v>
      </c>
      <c r="E733" s="204" t="str">
        <f>IF(AND(A733&lt;&gt;"",ISNUMBER(A733)),VLOOKUP(A733,Studies!A:BR,5,FALSE),"")</f>
        <v>Cimetidine</v>
      </c>
    </row>
    <row r="734" spans="1:5" x14ac:dyDescent="0.25">
      <c r="A734">
        <v>1257</v>
      </c>
      <c r="B734" s="228" t="str">
        <f>IF(AND(A734&lt;&gt;"",ISNUMBER(A734)),VLOOKUP(A734,Studies!A:BR,2,FALSE),"")</f>
        <v>Walkenstein 1978</v>
      </c>
      <c r="C734" s="228" t="str">
        <f>IF(AND(A734&lt;&gt;"",ISNUMBER(A734)),VLOOKUP(A734,Studies!A:BR,3,FALSE),"")</f>
        <v>https://pubmed.ncbi.nlm.nih.gov/620910/</v>
      </c>
      <c r="D734" s="228" t="str">
        <f>IF(AND(A734&lt;&gt;"",ISNUMBER(A734)),VLOOKUP(A734,Studies!A:BR,4,FALSE),"")</f>
        <v>PO 300 mg sol Subject 12</v>
      </c>
      <c r="E734" s="204" t="str">
        <f>IF(AND(A734&lt;&gt;"",ISNUMBER(A734)),VLOOKUP(A734,Studies!A:BR,5,FALSE),"")</f>
        <v>Cimetidine</v>
      </c>
    </row>
    <row r="735" spans="1:5" x14ac:dyDescent="0.25">
      <c r="A735">
        <v>1258</v>
      </c>
      <c r="B735" s="228" t="str">
        <f>IF(AND(A735&lt;&gt;"",ISNUMBER(A735)),VLOOKUP(A735,Studies!A:BR,2,FALSE),"")</f>
        <v>Walkenstein 1978</v>
      </c>
      <c r="C735" s="228" t="str">
        <f>IF(AND(A735&lt;&gt;"",ISNUMBER(A735)),VLOOKUP(A735,Studies!A:BR,3,FALSE),"")</f>
        <v>https://pubmed.ncbi.nlm.nih.gov/620910/</v>
      </c>
      <c r="D735" s="228" t="str">
        <f>IF(AND(A735&lt;&gt;"",ISNUMBER(A735)),VLOOKUP(A735,Studies!A:BR,4,FALSE),"")</f>
        <v>PO 300 mg sol Subject 13</v>
      </c>
      <c r="E735" s="204" t="str">
        <f>IF(AND(A735&lt;&gt;"",ISNUMBER(A735)),VLOOKUP(A735,Studies!A:BR,5,FALSE),"")</f>
        <v>Cimetidine</v>
      </c>
    </row>
    <row r="736" spans="1:5" x14ac:dyDescent="0.25">
      <c r="A736">
        <v>1259</v>
      </c>
      <c r="B736" s="228" t="str">
        <f>IF(AND(A736&lt;&gt;"",ISNUMBER(A736)),VLOOKUP(A736,Studies!A:BR,2,FALSE),"")</f>
        <v>Walkenstein 1978</v>
      </c>
      <c r="C736" s="228" t="str">
        <f>IF(AND(A736&lt;&gt;"",ISNUMBER(A736)),VLOOKUP(A736,Studies!A:BR,3,FALSE),"")</f>
        <v>https://pubmed.ncbi.nlm.nih.gov/620910/</v>
      </c>
      <c r="D736" s="228" t="str">
        <f>IF(AND(A736&lt;&gt;"",ISNUMBER(A736)),VLOOKUP(A736,Studies!A:BR,4,FALSE),"")</f>
        <v>PO 300 mg sol Subject 14</v>
      </c>
      <c r="E736" s="204" t="str">
        <f>IF(AND(A736&lt;&gt;"",ISNUMBER(A736)),VLOOKUP(A736,Studies!A:BR,5,FALSE),"")</f>
        <v>Cimetidine</v>
      </c>
    </row>
    <row r="737" spans="1:5" x14ac:dyDescent="0.25">
      <c r="A737">
        <v>1260</v>
      </c>
      <c r="B737" s="228" t="str">
        <f>IF(AND(A737&lt;&gt;"",ISNUMBER(A737)),VLOOKUP(A737,Studies!A:BR,2,FALSE),"")</f>
        <v>Walkenstein 1978</v>
      </c>
      <c r="C737" s="228" t="str">
        <f>IF(AND(A737&lt;&gt;"",ISNUMBER(A737)),VLOOKUP(A737,Studies!A:BR,3,FALSE),"")</f>
        <v>https://pubmed.ncbi.nlm.nih.gov/620910/</v>
      </c>
      <c r="D737" s="228" t="str">
        <f>IF(AND(A737&lt;&gt;"",ISNUMBER(A737)),VLOOKUP(A737,Studies!A:BR,4,FALSE),"")</f>
        <v>PO 300 mg sol Subject 15</v>
      </c>
      <c r="E737" s="204" t="str">
        <f>IF(AND(A737&lt;&gt;"",ISNUMBER(A737)),VLOOKUP(A737,Studies!A:BR,5,FALSE),"")</f>
        <v>Cimetidine</v>
      </c>
    </row>
    <row r="738" spans="1:5" x14ac:dyDescent="0.25">
      <c r="A738">
        <v>1261</v>
      </c>
      <c r="B738" s="228" t="str">
        <f>IF(AND(A738&lt;&gt;"",ISNUMBER(A738)),VLOOKUP(A738,Studies!A:BR,2,FALSE),"")</f>
        <v>Walkenstein 1978</v>
      </c>
      <c r="C738" s="228" t="str">
        <f>IF(AND(A738&lt;&gt;"",ISNUMBER(A738)),VLOOKUP(A738,Studies!A:BR,3,FALSE),"")</f>
        <v>https://pubmed.ncbi.nlm.nih.gov/620910/</v>
      </c>
      <c r="D738" s="228" t="str">
        <f>IF(AND(A738&lt;&gt;"",ISNUMBER(A738)),VLOOKUP(A738,Studies!A:BR,4,FALSE),"")</f>
        <v>PO 300 mg sol Subject 16</v>
      </c>
      <c r="E738" s="204" t="str">
        <f>IF(AND(A738&lt;&gt;"",ISNUMBER(A738)),VLOOKUP(A738,Studies!A:BR,5,FALSE),"")</f>
        <v>Cimetidine</v>
      </c>
    </row>
    <row r="739" spans="1:5" x14ac:dyDescent="0.25">
      <c r="A739">
        <v>1262</v>
      </c>
      <c r="B739" s="228" t="str">
        <f>IF(AND(A739&lt;&gt;"",ISNUMBER(A739)),VLOOKUP(A739,Studies!A:BR,2,FALSE),"")</f>
        <v>Walkenstein 1978</v>
      </c>
      <c r="C739" s="228" t="str">
        <f>IF(AND(A739&lt;&gt;"",ISNUMBER(A739)),VLOOKUP(A739,Studies!A:BR,3,FALSE),"")</f>
        <v>https://pubmed.ncbi.nlm.nih.gov/620910/</v>
      </c>
      <c r="D739" s="228" t="str">
        <f>IF(AND(A739&lt;&gt;"",ISNUMBER(A739)),VLOOKUP(A739,Studies!A:BR,4,FALSE),"")</f>
        <v>PO 300 mg sol Subject 17</v>
      </c>
      <c r="E739" s="204" t="str">
        <f>IF(AND(A739&lt;&gt;"",ISNUMBER(A739)),VLOOKUP(A739,Studies!A:BR,5,FALSE),"")</f>
        <v>Cimetidine</v>
      </c>
    </row>
    <row r="740" spans="1:5" x14ac:dyDescent="0.25">
      <c r="A740">
        <v>1263</v>
      </c>
      <c r="B740" s="228" t="str">
        <f>IF(AND(A740&lt;&gt;"",ISNUMBER(A740)),VLOOKUP(A740,Studies!A:BR,2,FALSE),"")</f>
        <v>Walkenstein 1978</v>
      </c>
      <c r="C740" s="228" t="str">
        <f>IF(AND(A740&lt;&gt;"",ISNUMBER(A740)),VLOOKUP(A740,Studies!A:BR,3,FALSE),"")</f>
        <v>https://pubmed.ncbi.nlm.nih.gov/620910/</v>
      </c>
      <c r="D740" s="228" t="str">
        <f>IF(AND(A740&lt;&gt;"",ISNUMBER(A740)),VLOOKUP(A740,Studies!A:BR,4,FALSE),"")</f>
        <v>PO 300 mg sol Subject 18</v>
      </c>
      <c r="E740" s="204" t="str">
        <f>IF(AND(A740&lt;&gt;"",ISNUMBER(A740)),VLOOKUP(A740,Studies!A:BR,5,FALSE),"")</f>
        <v>Cimetidine</v>
      </c>
    </row>
    <row r="741" spans="1:5" x14ac:dyDescent="0.25">
      <c r="A741">
        <v>1264</v>
      </c>
      <c r="B741" s="228" t="str">
        <f>IF(AND(A741&lt;&gt;"",ISNUMBER(A741)),VLOOKUP(A741,Studies!A:BR,2,FALSE),"")</f>
        <v>Walkenstein 1978</v>
      </c>
      <c r="C741" s="228" t="str">
        <f>IF(AND(A741&lt;&gt;"",ISNUMBER(A741)),VLOOKUP(A741,Studies!A:BR,3,FALSE),"")</f>
        <v>https://pubmed.ncbi.nlm.nih.gov/620910/</v>
      </c>
      <c r="D741" s="228" t="str">
        <f>IF(AND(A741&lt;&gt;"",ISNUMBER(A741)),VLOOKUP(A741,Studies!A:BR,4,FALSE),"")</f>
        <v>PO 300 mg sol Subject 19</v>
      </c>
      <c r="E741" s="204" t="str">
        <f>IF(AND(A741&lt;&gt;"",ISNUMBER(A741)),VLOOKUP(A741,Studies!A:BR,5,FALSE),"")</f>
        <v>Cimetidine</v>
      </c>
    </row>
    <row r="742" spans="1:5" x14ac:dyDescent="0.25">
      <c r="A742">
        <v>1265</v>
      </c>
      <c r="B742" s="228" t="str">
        <f>IF(AND(A742&lt;&gt;"",ISNUMBER(A742)),VLOOKUP(A742,Studies!A:BR,2,FALSE),"")</f>
        <v>Walkenstein 1978</v>
      </c>
      <c r="C742" s="228" t="str">
        <f>IF(AND(A742&lt;&gt;"",ISNUMBER(A742)),VLOOKUP(A742,Studies!A:BR,3,FALSE),"")</f>
        <v>https://pubmed.ncbi.nlm.nih.gov/620910/</v>
      </c>
      <c r="D742" s="228" t="str">
        <f>IF(AND(A742&lt;&gt;"",ISNUMBER(A742)),VLOOKUP(A742,Studies!A:BR,4,FALSE),"")</f>
        <v>PO 300 mg sol Subject 20</v>
      </c>
      <c r="E742" s="204" t="str">
        <f>IF(AND(A742&lt;&gt;"",ISNUMBER(A742)),VLOOKUP(A742,Studies!A:BR,5,FALSE),"")</f>
        <v>Cimetidine</v>
      </c>
    </row>
    <row r="743" spans="1:5" x14ac:dyDescent="0.25">
      <c r="A743">
        <v>1266</v>
      </c>
      <c r="B743" s="228" t="str">
        <f>IF(AND(A743&lt;&gt;"",ISNUMBER(A743)),VLOOKUP(A743,Studies!A:BR,2,FALSE),"")</f>
        <v>Walkenstein 1978</v>
      </c>
      <c r="C743" s="228" t="str">
        <f>IF(AND(A743&lt;&gt;"",ISNUMBER(A743)),VLOOKUP(A743,Studies!A:BR,3,FALSE),"")</f>
        <v>https://pubmed.ncbi.nlm.nih.gov/620910/</v>
      </c>
      <c r="D743" s="228" t="str">
        <f>IF(AND(A743&lt;&gt;"",ISNUMBER(A743)),VLOOKUP(A743,Studies!A:BR,4,FALSE),"")</f>
        <v>PO 300 mg sol Subject 21</v>
      </c>
      <c r="E743" s="204" t="str">
        <f>IF(AND(A743&lt;&gt;"",ISNUMBER(A743)),VLOOKUP(A743,Studies!A:BR,5,FALSE),"")</f>
        <v>Cimetidine</v>
      </c>
    </row>
    <row r="744" spans="1:5" x14ac:dyDescent="0.25">
      <c r="A744">
        <v>1267</v>
      </c>
      <c r="B744" s="228" t="str">
        <f>IF(AND(A744&lt;&gt;"",ISNUMBER(A744)),VLOOKUP(A744,Studies!A:BR,2,FALSE),"")</f>
        <v>Walkenstein 1978</v>
      </c>
      <c r="C744" s="228" t="str">
        <f>IF(AND(A744&lt;&gt;"",ISNUMBER(A744)),VLOOKUP(A744,Studies!A:BR,3,FALSE),"")</f>
        <v>https://pubmed.ncbi.nlm.nih.gov/620910/</v>
      </c>
      <c r="D744" s="228" t="str">
        <f>IF(AND(A744&lt;&gt;"",ISNUMBER(A744)),VLOOKUP(A744,Studies!A:BR,4,FALSE),"")</f>
        <v>PO 300 mg sol Subject 22</v>
      </c>
      <c r="E744" s="204" t="str">
        <f>IF(AND(A744&lt;&gt;"",ISNUMBER(A744)),VLOOKUP(A744,Studies!A:BR,5,FALSE),"")</f>
        <v>Cimetidine</v>
      </c>
    </row>
    <row r="745" spans="1:5" x14ac:dyDescent="0.25">
      <c r="A745">
        <v>1268</v>
      </c>
      <c r="B745" s="228" t="str">
        <f>IF(AND(A745&lt;&gt;"",ISNUMBER(A745)),VLOOKUP(A745,Studies!A:BR,2,FALSE),"")</f>
        <v>Walkenstein 1978</v>
      </c>
      <c r="C745" s="228" t="str">
        <f>IF(AND(A745&lt;&gt;"",ISNUMBER(A745)),VLOOKUP(A745,Studies!A:BR,3,FALSE),"")</f>
        <v>https://pubmed.ncbi.nlm.nih.gov/620910/</v>
      </c>
      <c r="D745" s="228" t="str">
        <f>IF(AND(A745&lt;&gt;"",ISNUMBER(A745)),VLOOKUP(A745,Studies!A:BR,4,FALSE),"")</f>
        <v>PO 300 mg sol Subject 23</v>
      </c>
      <c r="E745" s="204" t="str">
        <f>IF(AND(A745&lt;&gt;"",ISNUMBER(A745)),VLOOKUP(A745,Studies!A:BR,5,FALSE),"")</f>
        <v>Cimetidine</v>
      </c>
    </row>
    <row r="746" spans="1:5" x14ac:dyDescent="0.25">
      <c r="A746">
        <v>1269</v>
      </c>
      <c r="B746" s="228" t="str">
        <f>IF(AND(A746&lt;&gt;"",ISNUMBER(A746)),VLOOKUP(A746,Studies!A:BR,2,FALSE),"")</f>
        <v>Walkenstein 1978</v>
      </c>
      <c r="C746" s="228" t="str">
        <f>IF(AND(A746&lt;&gt;"",ISNUMBER(A746)),VLOOKUP(A746,Studies!A:BR,3,FALSE),"")</f>
        <v>https://pubmed.ncbi.nlm.nih.gov/620910/</v>
      </c>
      <c r="D746" s="228" t="str">
        <f>IF(AND(A746&lt;&gt;"",ISNUMBER(A746)),VLOOKUP(A746,Studies!A:BR,4,FALSE),"")</f>
        <v>PO 300 mg sol Subject 24</v>
      </c>
      <c r="E746" s="204" t="str">
        <f>IF(AND(A746&lt;&gt;"",ISNUMBER(A746)),VLOOKUP(A746,Studies!A:BR,5,FALSE),"")</f>
        <v>Cimetidine</v>
      </c>
    </row>
    <row r="747" spans="1:5" x14ac:dyDescent="0.25">
      <c r="A747">
        <v>1270</v>
      </c>
      <c r="B747" s="228" t="str">
        <f>IF(AND(A747&lt;&gt;"",ISNUMBER(A747)),VLOOKUP(A747,Studies!A:BR,2,FALSE),"")</f>
        <v>Walkenstein 1978</v>
      </c>
      <c r="C747" s="228" t="str">
        <f>IF(AND(A747&lt;&gt;"",ISNUMBER(A747)),VLOOKUP(A747,Studies!A:BR,3,FALSE),"")</f>
        <v>https://pubmed.ncbi.nlm.nih.gov/620910/</v>
      </c>
      <c r="D747" s="228" t="str">
        <f>IF(AND(A747&lt;&gt;"",ISNUMBER(A747)),VLOOKUP(A747,Studies!A:BR,4,FALSE),"")</f>
        <v>PO 300 mg tab Subject 13</v>
      </c>
      <c r="E747" s="204" t="str">
        <f>IF(AND(A747&lt;&gt;"",ISNUMBER(A747)),VLOOKUP(A747,Studies!A:BR,5,FALSE),"")</f>
        <v>Cimetidine</v>
      </c>
    </row>
    <row r="748" spans="1:5" x14ac:dyDescent="0.25">
      <c r="A748">
        <v>1271</v>
      </c>
      <c r="B748" s="228" t="str">
        <f>IF(AND(A748&lt;&gt;"",ISNUMBER(A748)),VLOOKUP(A748,Studies!A:BR,2,FALSE),"")</f>
        <v>Walkenstein 1978</v>
      </c>
      <c r="C748" s="228" t="str">
        <f>IF(AND(A748&lt;&gt;"",ISNUMBER(A748)),VLOOKUP(A748,Studies!A:BR,3,FALSE),"")</f>
        <v>https://pubmed.ncbi.nlm.nih.gov/620910/</v>
      </c>
      <c r="D748" s="228" t="str">
        <f>IF(AND(A748&lt;&gt;"",ISNUMBER(A748)),VLOOKUP(A748,Studies!A:BR,4,FALSE),"")</f>
        <v>PO 300 mg tab Subject 14</v>
      </c>
      <c r="E748" s="204" t="str">
        <f>IF(AND(A748&lt;&gt;"",ISNUMBER(A748)),VLOOKUP(A748,Studies!A:BR,5,FALSE),"")</f>
        <v>Cimetidine</v>
      </c>
    </row>
    <row r="749" spans="1:5" x14ac:dyDescent="0.25">
      <c r="A749">
        <v>1272</v>
      </c>
      <c r="B749" s="228" t="str">
        <f>IF(AND(A749&lt;&gt;"",ISNUMBER(A749)),VLOOKUP(A749,Studies!A:BR,2,FALSE),"")</f>
        <v>Walkenstein 1978</v>
      </c>
      <c r="C749" s="228" t="str">
        <f>IF(AND(A749&lt;&gt;"",ISNUMBER(A749)),VLOOKUP(A749,Studies!A:BR,3,FALSE),"")</f>
        <v>https://pubmed.ncbi.nlm.nih.gov/620910/</v>
      </c>
      <c r="D749" s="228" t="str">
        <f>IF(AND(A749&lt;&gt;"",ISNUMBER(A749)),VLOOKUP(A749,Studies!A:BR,4,FALSE),"")</f>
        <v>PO 300 mg tab Subject 15</v>
      </c>
      <c r="E749" s="204" t="str">
        <f>IF(AND(A749&lt;&gt;"",ISNUMBER(A749)),VLOOKUP(A749,Studies!A:BR,5,FALSE),"")</f>
        <v>Cimetidine</v>
      </c>
    </row>
    <row r="750" spans="1:5" x14ac:dyDescent="0.25">
      <c r="A750">
        <v>1273</v>
      </c>
      <c r="B750" s="228" t="str">
        <f>IF(AND(A750&lt;&gt;"",ISNUMBER(A750)),VLOOKUP(A750,Studies!A:BR,2,FALSE),"")</f>
        <v>Walkenstein 1978</v>
      </c>
      <c r="C750" s="228" t="str">
        <f>IF(AND(A750&lt;&gt;"",ISNUMBER(A750)),VLOOKUP(A750,Studies!A:BR,3,FALSE),"")</f>
        <v>https://pubmed.ncbi.nlm.nih.gov/620910/</v>
      </c>
      <c r="D750" s="228" t="str">
        <f>IF(AND(A750&lt;&gt;"",ISNUMBER(A750)),VLOOKUP(A750,Studies!A:BR,4,FALSE),"")</f>
        <v>PO 300 mg tab Subject 16</v>
      </c>
      <c r="E750" s="204" t="str">
        <f>IF(AND(A750&lt;&gt;"",ISNUMBER(A750)),VLOOKUP(A750,Studies!A:BR,5,FALSE),"")</f>
        <v>Cimetidine</v>
      </c>
    </row>
    <row r="751" spans="1:5" x14ac:dyDescent="0.25">
      <c r="A751">
        <v>1274</v>
      </c>
      <c r="B751" s="228" t="str">
        <f>IF(AND(A751&lt;&gt;"",ISNUMBER(A751)),VLOOKUP(A751,Studies!A:BR,2,FALSE),"")</f>
        <v>Walkenstein 1978</v>
      </c>
      <c r="C751" s="228" t="str">
        <f>IF(AND(A751&lt;&gt;"",ISNUMBER(A751)),VLOOKUP(A751,Studies!A:BR,3,FALSE),"")</f>
        <v>https://pubmed.ncbi.nlm.nih.gov/620910/</v>
      </c>
      <c r="D751" s="228" t="str">
        <f>IF(AND(A751&lt;&gt;"",ISNUMBER(A751)),VLOOKUP(A751,Studies!A:BR,4,FALSE),"")</f>
        <v>PO 300 mg tab Subject 17</v>
      </c>
      <c r="E751" s="204" t="str">
        <f>IF(AND(A751&lt;&gt;"",ISNUMBER(A751)),VLOOKUP(A751,Studies!A:BR,5,FALSE),"")</f>
        <v>Cimetidine</v>
      </c>
    </row>
    <row r="752" spans="1:5" x14ac:dyDescent="0.25">
      <c r="A752">
        <v>1275</v>
      </c>
      <c r="B752" s="228" t="str">
        <f>IF(AND(A752&lt;&gt;"",ISNUMBER(A752)),VLOOKUP(A752,Studies!A:BR,2,FALSE),"")</f>
        <v>Walkenstein 1978</v>
      </c>
      <c r="C752" s="228" t="str">
        <f>IF(AND(A752&lt;&gt;"",ISNUMBER(A752)),VLOOKUP(A752,Studies!A:BR,3,FALSE),"")</f>
        <v>https://pubmed.ncbi.nlm.nih.gov/620910/</v>
      </c>
      <c r="D752" s="228" t="str">
        <f>IF(AND(A752&lt;&gt;"",ISNUMBER(A752)),VLOOKUP(A752,Studies!A:BR,4,FALSE),"")</f>
        <v>PO 300 mg tab Subject 18</v>
      </c>
      <c r="E752" s="204" t="str">
        <f>IF(AND(A752&lt;&gt;"",ISNUMBER(A752)),VLOOKUP(A752,Studies!A:BR,5,FALSE),"")</f>
        <v>Cimetidine</v>
      </c>
    </row>
    <row r="753" spans="1:5" x14ac:dyDescent="0.25">
      <c r="A753">
        <v>1276</v>
      </c>
      <c r="B753" s="228" t="str">
        <f>IF(AND(A753&lt;&gt;"",ISNUMBER(A753)),VLOOKUP(A753,Studies!A:BR,2,FALSE),"")</f>
        <v>Walkenstein 1978</v>
      </c>
      <c r="C753" s="228" t="str">
        <f>IF(AND(A753&lt;&gt;"",ISNUMBER(A753)),VLOOKUP(A753,Studies!A:BR,3,FALSE),"")</f>
        <v>https://pubmed.ncbi.nlm.nih.gov/620910/</v>
      </c>
      <c r="D753" s="228" t="str">
        <f>IF(AND(A753&lt;&gt;"",ISNUMBER(A753)),VLOOKUP(A753,Studies!A:BR,4,FALSE),"")</f>
        <v>PO 300 mg tab Subject 19</v>
      </c>
      <c r="E753" s="204" t="str">
        <f>IF(AND(A753&lt;&gt;"",ISNUMBER(A753)),VLOOKUP(A753,Studies!A:BR,5,FALSE),"")</f>
        <v>Cimetidine</v>
      </c>
    </row>
    <row r="754" spans="1:5" x14ac:dyDescent="0.25">
      <c r="A754">
        <v>1277</v>
      </c>
      <c r="B754" s="228" t="str">
        <f>IF(AND(A754&lt;&gt;"",ISNUMBER(A754)),VLOOKUP(A754,Studies!A:BR,2,FALSE),"")</f>
        <v>Walkenstein 1978</v>
      </c>
      <c r="C754" s="228" t="str">
        <f>IF(AND(A754&lt;&gt;"",ISNUMBER(A754)),VLOOKUP(A754,Studies!A:BR,3,FALSE),"")</f>
        <v>https://pubmed.ncbi.nlm.nih.gov/620910/</v>
      </c>
      <c r="D754" s="228" t="str">
        <f>IF(AND(A754&lt;&gt;"",ISNUMBER(A754)),VLOOKUP(A754,Studies!A:BR,4,FALSE),"")</f>
        <v>PO 300 mg tab Subject 20</v>
      </c>
      <c r="E754" s="204" t="str">
        <f>IF(AND(A754&lt;&gt;"",ISNUMBER(A754)),VLOOKUP(A754,Studies!A:BR,5,FALSE),"")</f>
        <v>Cimetidine</v>
      </c>
    </row>
    <row r="755" spans="1:5" x14ac:dyDescent="0.25">
      <c r="A755">
        <v>1278</v>
      </c>
      <c r="B755" s="228" t="str">
        <f>IF(AND(A755&lt;&gt;"",ISNUMBER(A755)),VLOOKUP(A755,Studies!A:BR,2,FALSE),"")</f>
        <v>Walkenstein 1978</v>
      </c>
      <c r="C755" s="228" t="str">
        <f>IF(AND(A755&lt;&gt;"",ISNUMBER(A755)),VLOOKUP(A755,Studies!A:BR,3,FALSE),"")</f>
        <v>https://pubmed.ncbi.nlm.nih.gov/620910/</v>
      </c>
      <c r="D755" s="228" t="str">
        <f>IF(AND(A755&lt;&gt;"",ISNUMBER(A755)),VLOOKUP(A755,Studies!A:BR,4,FALSE),"")</f>
        <v>PO 300 mg tab Subject 21</v>
      </c>
      <c r="E755" s="204" t="str">
        <f>IF(AND(A755&lt;&gt;"",ISNUMBER(A755)),VLOOKUP(A755,Studies!A:BR,5,FALSE),"")</f>
        <v>Cimetidine</v>
      </c>
    </row>
    <row r="756" spans="1:5" x14ac:dyDescent="0.25">
      <c r="A756">
        <v>1279</v>
      </c>
      <c r="B756" s="228" t="str">
        <f>IF(AND(A756&lt;&gt;"",ISNUMBER(A756)),VLOOKUP(A756,Studies!A:BR,2,FALSE),"")</f>
        <v>Walkenstein 1978</v>
      </c>
      <c r="C756" s="228" t="str">
        <f>IF(AND(A756&lt;&gt;"",ISNUMBER(A756)),VLOOKUP(A756,Studies!A:BR,3,FALSE),"")</f>
        <v>https://pubmed.ncbi.nlm.nih.gov/620910/</v>
      </c>
      <c r="D756" s="228" t="str">
        <f>IF(AND(A756&lt;&gt;"",ISNUMBER(A756)),VLOOKUP(A756,Studies!A:BR,4,FALSE),"")</f>
        <v>PO 300 mg tab Subject 22</v>
      </c>
      <c r="E756" s="204" t="str">
        <f>IF(AND(A756&lt;&gt;"",ISNUMBER(A756)),VLOOKUP(A756,Studies!A:BR,5,FALSE),"")</f>
        <v>Cimetidine</v>
      </c>
    </row>
    <row r="757" spans="1:5" x14ac:dyDescent="0.25">
      <c r="A757">
        <v>1280</v>
      </c>
      <c r="B757" s="228" t="str">
        <f>IF(AND(A757&lt;&gt;"",ISNUMBER(A757)),VLOOKUP(A757,Studies!A:BR,2,FALSE),"")</f>
        <v>Walkenstein 1978</v>
      </c>
      <c r="C757" s="228" t="str">
        <f>IF(AND(A757&lt;&gt;"",ISNUMBER(A757)),VLOOKUP(A757,Studies!A:BR,3,FALSE),"")</f>
        <v>https://pubmed.ncbi.nlm.nih.gov/620910/</v>
      </c>
      <c r="D757" s="228" t="str">
        <f>IF(AND(A757&lt;&gt;"",ISNUMBER(A757)),VLOOKUP(A757,Studies!A:BR,4,FALSE),"")</f>
        <v>PO 300 mg tab Subject 23</v>
      </c>
      <c r="E757" s="204" t="str">
        <f>IF(AND(A757&lt;&gt;"",ISNUMBER(A757)),VLOOKUP(A757,Studies!A:BR,5,FALSE),"")</f>
        <v>Cimetidine</v>
      </c>
    </row>
    <row r="758" spans="1:5" x14ac:dyDescent="0.25">
      <c r="A758">
        <v>1281</v>
      </c>
      <c r="B758" s="228" t="str">
        <f>IF(AND(A758&lt;&gt;"",ISNUMBER(A758)),VLOOKUP(A758,Studies!A:BR,2,FALSE),"")</f>
        <v>Walkenstein 1978</v>
      </c>
      <c r="C758" s="228" t="str">
        <f>IF(AND(A758&lt;&gt;"",ISNUMBER(A758)),VLOOKUP(A758,Studies!A:BR,3,FALSE),"")</f>
        <v>https://pubmed.ncbi.nlm.nih.gov/620910/</v>
      </c>
      <c r="D758" s="228" t="str">
        <f>IF(AND(A758&lt;&gt;"",ISNUMBER(A758)),VLOOKUP(A758,Studies!A:BR,4,FALSE),"")</f>
        <v>PO 300 mg tab Subject 24</v>
      </c>
      <c r="E758" s="204" t="str">
        <f>IF(AND(A758&lt;&gt;"",ISNUMBER(A758)),VLOOKUP(A758,Studies!A:BR,5,FALSE),"")</f>
        <v>Cimetidine</v>
      </c>
    </row>
    <row r="759" spans="1:5" x14ac:dyDescent="0.25">
      <c r="A759">
        <v>1282</v>
      </c>
      <c r="B759" s="228" t="str">
        <f>IF(AND(A759&lt;&gt;"",ISNUMBER(A759)),VLOOKUP(A759,Studies!A:BR,2,FALSE),"")</f>
        <v>Walkenstein 1978</v>
      </c>
      <c r="C759" s="228" t="str">
        <f>IF(AND(A759&lt;&gt;"",ISNUMBER(A759)),VLOOKUP(A759,Studies!A:BR,3,FALSE),"")</f>
        <v>https://pubmed.ncbi.nlm.nih.gov/620910/</v>
      </c>
      <c r="D759" s="228" t="str">
        <f>IF(AND(A759&lt;&gt;"",ISNUMBER(A759)),VLOOKUP(A759,Studies!A:BR,4,FALSE),"")</f>
        <v>IV 300 mg urine Subject 1</v>
      </c>
      <c r="E759" s="204" t="str">
        <f>IF(AND(A759&lt;&gt;"",ISNUMBER(A759)),VLOOKUP(A759,Studies!A:BR,5,FALSE),"")</f>
        <v>Cimetidine</v>
      </c>
    </row>
    <row r="760" spans="1:5" x14ac:dyDescent="0.25">
      <c r="A760">
        <v>1283</v>
      </c>
      <c r="B760" s="228" t="str">
        <f>IF(AND(A760&lt;&gt;"",ISNUMBER(A760)),VLOOKUP(A760,Studies!A:BR,2,FALSE),"")</f>
        <v>Walkenstein 1978</v>
      </c>
      <c r="C760" s="228" t="str">
        <f>IF(AND(A760&lt;&gt;"",ISNUMBER(A760)),VLOOKUP(A760,Studies!A:BR,3,FALSE),"")</f>
        <v>https://pubmed.ncbi.nlm.nih.gov/620910/</v>
      </c>
      <c r="D760" s="228" t="str">
        <f>IF(AND(A760&lt;&gt;"",ISNUMBER(A760)),VLOOKUP(A760,Studies!A:BR,4,FALSE),"")</f>
        <v>IV 300 mg urine Subject 2</v>
      </c>
      <c r="E760" s="204" t="str">
        <f>IF(AND(A760&lt;&gt;"",ISNUMBER(A760)),VLOOKUP(A760,Studies!A:BR,5,FALSE),"")</f>
        <v>Cimetidine</v>
      </c>
    </row>
    <row r="761" spans="1:5" x14ac:dyDescent="0.25">
      <c r="A761">
        <v>1284</v>
      </c>
      <c r="B761" s="228" t="str">
        <f>IF(AND(A761&lt;&gt;"",ISNUMBER(A761)),VLOOKUP(A761,Studies!A:BR,2,FALSE),"")</f>
        <v>Walkenstein 1978</v>
      </c>
      <c r="C761" s="228" t="str">
        <f>IF(AND(A761&lt;&gt;"",ISNUMBER(A761)),VLOOKUP(A761,Studies!A:BR,3,FALSE),"")</f>
        <v>https://pubmed.ncbi.nlm.nih.gov/620910/</v>
      </c>
      <c r="D761" s="228" t="str">
        <f>IF(AND(A761&lt;&gt;"",ISNUMBER(A761)),VLOOKUP(A761,Studies!A:BR,4,FALSE),"")</f>
        <v>IV 300 mg urine Subject 3</v>
      </c>
      <c r="E761" s="204" t="str">
        <f>IF(AND(A761&lt;&gt;"",ISNUMBER(A761)),VLOOKUP(A761,Studies!A:BR,5,FALSE),"")</f>
        <v>Cimetidine</v>
      </c>
    </row>
    <row r="762" spans="1:5" x14ac:dyDescent="0.25">
      <c r="A762">
        <v>1285</v>
      </c>
      <c r="B762" s="228" t="str">
        <f>IF(AND(A762&lt;&gt;"",ISNUMBER(A762)),VLOOKUP(A762,Studies!A:BR,2,FALSE),"")</f>
        <v>Walkenstein 1978</v>
      </c>
      <c r="C762" s="228" t="str">
        <f>IF(AND(A762&lt;&gt;"",ISNUMBER(A762)),VLOOKUP(A762,Studies!A:BR,3,FALSE),"")</f>
        <v>https://pubmed.ncbi.nlm.nih.gov/620910/</v>
      </c>
      <c r="D762" s="228" t="str">
        <f>IF(AND(A762&lt;&gt;"",ISNUMBER(A762)),VLOOKUP(A762,Studies!A:BR,4,FALSE),"")</f>
        <v>IV 300 mg urine Subject 4</v>
      </c>
      <c r="E762" s="204" t="str">
        <f>IF(AND(A762&lt;&gt;"",ISNUMBER(A762)),VLOOKUP(A762,Studies!A:BR,5,FALSE),"")</f>
        <v>Cimetidine</v>
      </c>
    </row>
    <row r="763" spans="1:5" x14ac:dyDescent="0.25">
      <c r="A763">
        <v>1286</v>
      </c>
      <c r="B763" s="228" t="str">
        <f>IF(AND(A763&lt;&gt;"",ISNUMBER(A763)),VLOOKUP(A763,Studies!A:BR,2,FALSE),"")</f>
        <v>Walkenstein 1978</v>
      </c>
      <c r="C763" s="228" t="str">
        <f>IF(AND(A763&lt;&gt;"",ISNUMBER(A763)),VLOOKUP(A763,Studies!A:BR,3,FALSE),"")</f>
        <v>https://pubmed.ncbi.nlm.nih.gov/620910/</v>
      </c>
      <c r="D763" s="228" t="str">
        <f>IF(AND(A763&lt;&gt;"",ISNUMBER(A763)),VLOOKUP(A763,Studies!A:BR,4,FALSE),"")</f>
        <v>IV 300 mg urine Subject 5</v>
      </c>
      <c r="E763" s="204" t="str">
        <f>IF(AND(A763&lt;&gt;"",ISNUMBER(A763)),VLOOKUP(A763,Studies!A:BR,5,FALSE),"")</f>
        <v>Cimetidine</v>
      </c>
    </row>
    <row r="764" spans="1:5" x14ac:dyDescent="0.25">
      <c r="A764">
        <v>1287</v>
      </c>
      <c r="B764" s="228" t="str">
        <f>IF(AND(A764&lt;&gt;"",ISNUMBER(A764)),VLOOKUP(A764,Studies!A:BR,2,FALSE),"")</f>
        <v>Walkenstein 1978</v>
      </c>
      <c r="C764" s="228" t="str">
        <f>IF(AND(A764&lt;&gt;"",ISNUMBER(A764)),VLOOKUP(A764,Studies!A:BR,3,FALSE),"")</f>
        <v>https://pubmed.ncbi.nlm.nih.gov/620910/</v>
      </c>
      <c r="D764" s="228" t="str">
        <f>IF(AND(A764&lt;&gt;"",ISNUMBER(A764)),VLOOKUP(A764,Studies!A:BR,4,FALSE),"")</f>
        <v>IV 300 mg urine Subject 6</v>
      </c>
      <c r="E764" s="204" t="str">
        <f>IF(AND(A764&lt;&gt;"",ISNUMBER(A764)),VLOOKUP(A764,Studies!A:BR,5,FALSE),"")</f>
        <v>Cimetidine</v>
      </c>
    </row>
    <row r="765" spans="1:5" x14ac:dyDescent="0.25">
      <c r="A765">
        <v>1288</v>
      </c>
      <c r="B765" s="228" t="str">
        <f>IF(AND(A765&lt;&gt;"",ISNUMBER(A765)),VLOOKUP(A765,Studies!A:BR,2,FALSE),"")</f>
        <v>Walkenstein 1978</v>
      </c>
      <c r="C765" s="228" t="str">
        <f>IF(AND(A765&lt;&gt;"",ISNUMBER(A765)),VLOOKUP(A765,Studies!A:BR,3,FALSE),"")</f>
        <v>https://pubmed.ncbi.nlm.nih.gov/620910/</v>
      </c>
      <c r="D765" s="228" t="str">
        <f>IF(AND(A765&lt;&gt;"",ISNUMBER(A765)),VLOOKUP(A765,Studies!A:BR,4,FALSE),"")</f>
        <v>IV 300 mg urine Subject 7</v>
      </c>
      <c r="E765" s="204" t="str">
        <f>IF(AND(A765&lt;&gt;"",ISNUMBER(A765)),VLOOKUP(A765,Studies!A:BR,5,FALSE),"")</f>
        <v>Cimetidine</v>
      </c>
    </row>
    <row r="766" spans="1:5" x14ac:dyDescent="0.25">
      <c r="A766">
        <v>1289</v>
      </c>
      <c r="B766" s="228" t="str">
        <f>IF(AND(A766&lt;&gt;"",ISNUMBER(A766)),VLOOKUP(A766,Studies!A:BR,2,FALSE),"")</f>
        <v>Walkenstein 1978</v>
      </c>
      <c r="C766" s="228" t="str">
        <f>IF(AND(A766&lt;&gt;"",ISNUMBER(A766)),VLOOKUP(A766,Studies!A:BR,3,FALSE),"")</f>
        <v>https://pubmed.ncbi.nlm.nih.gov/620910/</v>
      </c>
      <c r="D766" s="228" t="str">
        <f>IF(AND(A766&lt;&gt;"",ISNUMBER(A766)),VLOOKUP(A766,Studies!A:BR,4,FALSE),"")</f>
        <v>IV 300 mg urine Subject 8</v>
      </c>
      <c r="E766" s="204" t="str">
        <f>IF(AND(A766&lt;&gt;"",ISNUMBER(A766)),VLOOKUP(A766,Studies!A:BR,5,FALSE),"")</f>
        <v>Cimetidine</v>
      </c>
    </row>
    <row r="767" spans="1:5" x14ac:dyDescent="0.25">
      <c r="A767">
        <v>1290</v>
      </c>
      <c r="B767" s="228" t="str">
        <f>IF(AND(A767&lt;&gt;"",ISNUMBER(A767)),VLOOKUP(A767,Studies!A:BR,2,FALSE),"")</f>
        <v>Walkenstein 1978</v>
      </c>
      <c r="C767" s="228" t="str">
        <f>IF(AND(A767&lt;&gt;"",ISNUMBER(A767)),VLOOKUP(A767,Studies!A:BR,3,FALSE),"")</f>
        <v>https://pubmed.ncbi.nlm.nih.gov/620910/</v>
      </c>
      <c r="D767" s="228" t="str">
        <f>IF(AND(A767&lt;&gt;"",ISNUMBER(A767)),VLOOKUP(A767,Studies!A:BR,4,FALSE),"")</f>
        <v>IV 300 mg urine Subject 9</v>
      </c>
      <c r="E767" s="204" t="str">
        <f>IF(AND(A767&lt;&gt;"",ISNUMBER(A767)),VLOOKUP(A767,Studies!A:BR,5,FALSE),"")</f>
        <v>Cimetidine</v>
      </c>
    </row>
    <row r="768" spans="1:5" x14ac:dyDescent="0.25">
      <c r="A768">
        <v>1291</v>
      </c>
      <c r="B768" s="228" t="str">
        <f>IF(AND(A768&lt;&gt;"",ISNUMBER(A768)),VLOOKUP(A768,Studies!A:BR,2,FALSE),"")</f>
        <v>Walkenstein 1978</v>
      </c>
      <c r="C768" s="228" t="str">
        <f>IF(AND(A768&lt;&gt;"",ISNUMBER(A768)),VLOOKUP(A768,Studies!A:BR,3,FALSE),"")</f>
        <v>https://pubmed.ncbi.nlm.nih.gov/620910/</v>
      </c>
      <c r="D768" s="228" t="str">
        <f>IF(AND(A768&lt;&gt;"",ISNUMBER(A768)),VLOOKUP(A768,Studies!A:BR,4,FALSE),"")</f>
        <v>IV 300 mg urine Subject 10</v>
      </c>
      <c r="E768" s="204" t="str">
        <f>IF(AND(A768&lt;&gt;"",ISNUMBER(A768)),VLOOKUP(A768,Studies!A:BR,5,FALSE),"")</f>
        <v>Cimetidine</v>
      </c>
    </row>
    <row r="769" spans="1:22" x14ac:dyDescent="0.25">
      <c r="A769">
        <v>1292</v>
      </c>
      <c r="B769" s="228" t="str">
        <f>IF(AND(A769&lt;&gt;"",ISNUMBER(A769)),VLOOKUP(A769,Studies!A:BR,2,FALSE),"")</f>
        <v>Walkenstein 1978</v>
      </c>
      <c r="C769" s="228" t="str">
        <f>IF(AND(A769&lt;&gt;"",ISNUMBER(A769)),VLOOKUP(A769,Studies!A:BR,3,FALSE),"")</f>
        <v>https://pubmed.ncbi.nlm.nih.gov/620910/</v>
      </c>
      <c r="D769" s="228" t="str">
        <f>IF(AND(A769&lt;&gt;"",ISNUMBER(A769)),VLOOKUP(A769,Studies!A:BR,4,FALSE),"")</f>
        <v>IV 300 mg urine Subject 11</v>
      </c>
      <c r="E769" s="204" t="str">
        <f>IF(AND(A769&lt;&gt;"",ISNUMBER(A769)),VLOOKUP(A769,Studies!A:BR,5,FALSE),"")</f>
        <v>Cimetidine</v>
      </c>
    </row>
    <row r="770" spans="1:22" x14ac:dyDescent="0.25">
      <c r="A770">
        <v>1293</v>
      </c>
      <c r="B770" s="228" t="str">
        <f>IF(AND(A770&lt;&gt;"",ISNUMBER(A770)),VLOOKUP(A770,Studies!A:BR,2,FALSE),"")</f>
        <v>Walkenstein 1978</v>
      </c>
      <c r="C770" s="228" t="str">
        <f>IF(AND(A770&lt;&gt;"",ISNUMBER(A770)),VLOOKUP(A770,Studies!A:BR,3,FALSE),"")</f>
        <v>https://pubmed.ncbi.nlm.nih.gov/620910/</v>
      </c>
      <c r="D770" s="228" t="str">
        <f>IF(AND(A770&lt;&gt;"",ISNUMBER(A770)),VLOOKUP(A770,Studies!A:BR,4,FALSE),"")</f>
        <v>IV 300 mg urine Subject 12</v>
      </c>
      <c r="E770" s="204" t="str">
        <f>IF(AND(A770&lt;&gt;"",ISNUMBER(A770)),VLOOKUP(A770,Studies!A:BR,5,FALSE),"")</f>
        <v>Cimetidine</v>
      </c>
    </row>
    <row r="771" spans="1:22" x14ac:dyDescent="0.25">
      <c r="A771">
        <v>1294</v>
      </c>
      <c r="B771" s="228" t="str">
        <f>IF(AND(A771&lt;&gt;"",ISNUMBER(A771)),VLOOKUP(A771,Studies!A:BR,2,FALSE),"")</f>
        <v>Walkenstein 1978</v>
      </c>
      <c r="C771" s="228" t="str">
        <f>IF(AND(A771&lt;&gt;"",ISNUMBER(A771)),VLOOKUP(A771,Studies!A:BR,3,FALSE),"")</f>
        <v>https://pubmed.ncbi.nlm.nih.gov/620910/</v>
      </c>
      <c r="D771" s="228" t="str">
        <f>IF(AND(A771&lt;&gt;"",ISNUMBER(A771)),VLOOKUP(A771,Studies!A:BR,4,FALSE),"")</f>
        <v>PO 300 mg urine Subject 1</v>
      </c>
      <c r="E771" s="204" t="str">
        <f>IF(AND(A771&lt;&gt;"",ISNUMBER(A771)),VLOOKUP(A771,Studies!A:BR,5,FALSE),"")</f>
        <v>Cimetidine</v>
      </c>
    </row>
    <row r="772" spans="1:22" x14ac:dyDescent="0.25">
      <c r="A772">
        <v>1295</v>
      </c>
      <c r="B772" s="228" t="str">
        <f>IF(AND(A772&lt;&gt;"",ISNUMBER(A772)),VLOOKUP(A772,Studies!A:BR,2,FALSE),"")</f>
        <v>Walkenstein 1978</v>
      </c>
      <c r="C772" s="228" t="str">
        <f>IF(AND(A772&lt;&gt;"",ISNUMBER(A772)),VLOOKUP(A772,Studies!A:BR,3,FALSE),"")</f>
        <v>https://pubmed.ncbi.nlm.nih.gov/620910/</v>
      </c>
      <c r="D772" s="228" t="str">
        <f>IF(AND(A772&lt;&gt;"",ISNUMBER(A772)),VLOOKUP(A772,Studies!A:BR,4,FALSE),"")</f>
        <v>PO 300 mg urine Subject 2</v>
      </c>
      <c r="E772" s="204" t="str">
        <f>IF(AND(A772&lt;&gt;"",ISNUMBER(A772)),VLOOKUP(A772,Studies!A:BR,5,FALSE),"")</f>
        <v>Cimetidine</v>
      </c>
    </row>
    <row r="773" spans="1:22" x14ac:dyDescent="0.25">
      <c r="A773">
        <v>1296</v>
      </c>
      <c r="B773" s="228" t="str">
        <f>IF(AND(A773&lt;&gt;"",ISNUMBER(A773)),VLOOKUP(A773,Studies!A:BR,2,FALSE),"")</f>
        <v>Walkenstein 1978</v>
      </c>
      <c r="C773" s="228" t="str">
        <f>IF(AND(A773&lt;&gt;"",ISNUMBER(A773)),VLOOKUP(A773,Studies!A:BR,3,FALSE),"")</f>
        <v>https://pubmed.ncbi.nlm.nih.gov/620910/</v>
      </c>
      <c r="D773" s="228" t="str">
        <f>IF(AND(A773&lt;&gt;"",ISNUMBER(A773)),VLOOKUP(A773,Studies!A:BR,4,FALSE),"")</f>
        <v>PO 300 mg urine Subject 3</v>
      </c>
      <c r="E773" s="204" t="str">
        <f>IF(AND(A773&lt;&gt;"",ISNUMBER(A773)),VLOOKUP(A773,Studies!A:BR,5,FALSE),"")</f>
        <v>Cimetidine</v>
      </c>
    </row>
    <row r="774" spans="1:22" x14ac:dyDescent="0.25">
      <c r="A774">
        <v>1297</v>
      </c>
      <c r="B774" s="228" t="str">
        <f>IF(AND(A774&lt;&gt;"",ISNUMBER(A774)),VLOOKUP(A774,Studies!A:BR,2,FALSE),"")</f>
        <v>Walkenstein 1978</v>
      </c>
      <c r="C774" s="228" t="str">
        <f>IF(AND(A774&lt;&gt;"",ISNUMBER(A774)),VLOOKUP(A774,Studies!A:BR,3,FALSE),"")</f>
        <v>https://pubmed.ncbi.nlm.nih.gov/620910/</v>
      </c>
      <c r="D774" s="228" t="str">
        <f>IF(AND(A774&lt;&gt;"",ISNUMBER(A774)),VLOOKUP(A774,Studies!A:BR,4,FALSE),"")</f>
        <v>PO 300 mg urine Subject 4</v>
      </c>
      <c r="E774" s="204" t="str">
        <f>IF(AND(A774&lt;&gt;"",ISNUMBER(A774)),VLOOKUP(A774,Studies!A:BR,5,FALSE),"")</f>
        <v>Cimetidine</v>
      </c>
    </row>
    <row r="775" spans="1:22" x14ac:dyDescent="0.25">
      <c r="A775">
        <v>1298</v>
      </c>
      <c r="B775" s="228" t="str">
        <f>IF(AND(A775&lt;&gt;"",ISNUMBER(A775)),VLOOKUP(A775,Studies!A:BR,2,FALSE),"")</f>
        <v>Walkenstein 1978</v>
      </c>
      <c r="C775" s="228" t="str">
        <f>IF(AND(A775&lt;&gt;"",ISNUMBER(A775)),VLOOKUP(A775,Studies!A:BR,3,FALSE),"")</f>
        <v>https://pubmed.ncbi.nlm.nih.gov/620910/</v>
      </c>
      <c r="D775" s="228" t="str">
        <f>IF(AND(A775&lt;&gt;"",ISNUMBER(A775)),VLOOKUP(A775,Studies!A:BR,4,FALSE),"")</f>
        <v>PO 300 mg urine Subject 5</v>
      </c>
      <c r="E775" s="204" t="str">
        <f>IF(AND(A775&lt;&gt;"",ISNUMBER(A775)),VLOOKUP(A775,Studies!A:BR,5,FALSE),"")</f>
        <v>Cimetidine</v>
      </c>
    </row>
    <row r="776" spans="1:22" x14ac:dyDescent="0.25">
      <c r="A776">
        <v>1299</v>
      </c>
      <c r="B776" s="228" t="str">
        <f>IF(AND(A776&lt;&gt;"",ISNUMBER(A776)),VLOOKUP(A776,Studies!A:BR,2,FALSE),"")</f>
        <v>Walkenstein 1978</v>
      </c>
      <c r="C776" s="228" t="str">
        <f>IF(AND(A776&lt;&gt;"",ISNUMBER(A776)),VLOOKUP(A776,Studies!A:BR,3,FALSE),"")</f>
        <v>https://pubmed.ncbi.nlm.nih.gov/620910/</v>
      </c>
      <c r="D776" s="228" t="str">
        <f>IF(AND(A776&lt;&gt;"",ISNUMBER(A776)),VLOOKUP(A776,Studies!A:BR,4,FALSE),"")</f>
        <v>PO 300 mg urine Subject 6</v>
      </c>
      <c r="E776" s="204" t="str">
        <f>IF(AND(A776&lt;&gt;"",ISNUMBER(A776)),VLOOKUP(A776,Studies!A:BR,5,FALSE),"")</f>
        <v>Cimetidine</v>
      </c>
    </row>
    <row r="777" spans="1:22" x14ac:dyDescent="0.25">
      <c r="A777">
        <v>1300</v>
      </c>
      <c r="B777" s="228" t="str">
        <f>IF(AND(A777&lt;&gt;"",ISNUMBER(A777)),VLOOKUP(A777,Studies!A:BR,2,FALSE),"")</f>
        <v>Walkenstein 1978</v>
      </c>
      <c r="C777" s="228" t="str">
        <f>IF(AND(A777&lt;&gt;"",ISNUMBER(A777)),VLOOKUP(A777,Studies!A:BR,3,FALSE),"")</f>
        <v>https://pubmed.ncbi.nlm.nih.gov/620910/</v>
      </c>
      <c r="D777" s="228" t="str">
        <f>IF(AND(A777&lt;&gt;"",ISNUMBER(A777)),VLOOKUP(A777,Studies!A:BR,4,FALSE),"")</f>
        <v>PO 300 mg urine Subject 7</v>
      </c>
      <c r="E777" s="204" t="str">
        <f>IF(AND(A777&lt;&gt;"",ISNUMBER(A777)),VLOOKUP(A777,Studies!A:BR,5,FALSE),"")</f>
        <v>Cimetidine</v>
      </c>
    </row>
    <row r="778" spans="1:22" x14ac:dyDescent="0.25">
      <c r="A778">
        <v>1301</v>
      </c>
      <c r="B778" s="228" t="str">
        <f>IF(AND(A778&lt;&gt;"",ISNUMBER(A778)),VLOOKUP(A778,Studies!A:BR,2,FALSE),"")</f>
        <v>Walkenstein 1978</v>
      </c>
      <c r="C778" s="228" t="str">
        <f>IF(AND(A778&lt;&gt;"",ISNUMBER(A778)),VLOOKUP(A778,Studies!A:BR,3,FALSE),"")</f>
        <v>https://pubmed.ncbi.nlm.nih.gov/620910/</v>
      </c>
      <c r="D778" s="228" t="str">
        <f>IF(AND(A778&lt;&gt;"",ISNUMBER(A778)),VLOOKUP(A778,Studies!A:BR,4,FALSE),"")</f>
        <v>PO 300 mg urine Subject 8</v>
      </c>
      <c r="E778" s="204" t="str">
        <f>IF(AND(A778&lt;&gt;"",ISNUMBER(A778)),VLOOKUP(A778,Studies!A:BR,5,FALSE),"")</f>
        <v>Cimetidine</v>
      </c>
    </row>
    <row r="779" spans="1:22" x14ac:dyDescent="0.25">
      <c r="A779">
        <v>1302</v>
      </c>
      <c r="B779" s="228" t="str">
        <f>IF(AND(A779&lt;&gt;"",ISNUMBER(A779)),VLOOKUP(A779,Studies!A:BR,2,FALSE),"")</f>
        <v>Walkenstein 1978</v>
      </c>
      <c r="C779" s="228" t="str">
        <f>IF(AND(A779&lt;&gt;"",ISNUMBER(A779)),VLOOKUP(A779,Studies!A:BR,3,FALSE),"")</f>
        <v>https://pubmed.ncbi.nlm.nih.gov/620910/</v>
      </c>
      <c r="D779" s="228" t="str">
        <f>IF(AND(A779&lt;&gt;"",ISNUMBER(A779)),VLOOKUP(A779,Studies!A:BR,4,FALSE),"")</f>
        <v>PO 300 mg urine Subject 9</v>
      </c>
      <c r="E779" s="204" t="str">
        <f>IF(AND(A779&lt;&gt;"",ISNUMBER(A779)),VLOOKUP(A779,Studies!A:BR,5,FALSE),"")</f>
        <v>Cimetidine</v>
      </c>
    </row>
    <row r="780" spans="1:22" x14ac:dyDescent="0.25">
      <c r="A780">
        <v>1303</v>
      </c>
      <c r="B780" s="228" t="str">
        <f>IF(AND(A780&lt;&gt;"",ISNUMBER(A780)),VLOOKUP(A780,Studies!A:BR,2,FALSE),"")</f>
        <v>Walkenstein 1978</v>
      </c>
      <c r="C780" s="228" t="str">
        <f>IF(AND(A780&lt;&gt;"",ISNUMBER(A780)),VLOOKUP(A780,Studies!A:BR,3,FALSE),"")</f>
        <v>https://pubmed.ncbi.nlm.nih.gov/620910/</v>
      </c>
      <c r="D780" s="228" t="str">
        <f>IF(AND(A780&lt;&gt;"",ISNUMBER(A780)),VLOOKUP(A780,Studies!A:BR,4,FALSE),"")</f>
        <v>PO 300 mg urine Subject 10</v>
      </c>
      <c r="E780" s="204" t="str">
        <f>IF(AND(A780&lt;&gt;"",ISNUMBER(A780)),VLOOKUP(A780,Studies!A:BR,5,FALSE),"")</f>
        <v>Cimetidine</v>
      </c>
    </row>
    <row r="781" spans="1:22" x14ac:dyDescent="0.25">
      <c r="A781">
        <v>1304</v>
      </c>
      <c r="B781" s="228" t="str">
        <f>IF(AND(A781&lt;&gt;"",ISNUMBER(A781)),VLOOKUP(A781,Studies!A:BR,2,FALSE),"")</f>
        <v>Walkenstein 1978</v>
      </c>
      <c r="C781" s="228" t="str">
        <f>IF(AND(A781&lt;&gt;"",ISNUMBER(A781)),VLOOKUP(A781,Studies!A:BR,3,FALSE),"")</f>
        <v>https://pubmed.ncbi.nlm.nih.gov/620910/</v>
      </c>
      <c r="D781" s="228" t="str">
        <f>IF(AND(A781&lt;&gt;"",ISNUMBER(A781)),VLOOKUP(A781,Studies!A:BR,4,FALSE),"")</f>
        <v>PO 300 mg urine Subject 11</v>
      </c>
      <c r="E781" s="204" t="str">
        <f>IF(AND(A781&lt;&gt;"",ISNUMBER(A781)),VLOOKUP(A781,Studies!A:BR,5,FALSE),"")</f>
        <v>Cimetidine</v>
      </c>
    </row>
    <row r="782" spans="1:22" x14ac:dyDescent="0.25">
      <c r="A782">
        <v>1305</v>
      </c>
      <c r="B782" s="228" t="str">
        <f>IF(AND(A782&lt;&gt;"",ISNUMBER(A782)),VLOOKUP(A782,Studies!A:BR,2,FALSE),"")</f>
        <v>Walkenstein 1978</v>
      </c>
      <c r="C782" s="228" t="str">
        <f>IF(AND(A782&lt;&gt;"",ISNUMBER(A782)),VLOOKUP(A782,Studies!A:BR,3,FALSE),"")</f>
        <v>https://pubmed.ncbi.nlm.nih.gov/620910/</v>
      </c>
      <c r="D782" s="228" t="str">
        <f>IF(AND(A782&lt;&gt;"",ISNUMBER(A782)),VLOOKUP(A782,Studies!A:BR,4,FALSE),"")</f>
        <v>PO 300 mg urine Subject 12</v>
      </c>
      <c r="E782" s="204" t="str">
        <f>IF(AND(A782&lt;&gt;"",ISNUMBER(A782)),VLOOKUP(A782,Studies!A:BR,5,FALSE),"")</f>
        <v>Cimetidine</v>
      </c>
    </row>
    <row r="783" spans="1:22" x14ac:dyDescent="0.25">
      <c r="A783">
        <v>1306</v>
      </c>
      <c r="B783" s="228" t="str">
        <f>IF(AND(A783&lt;&gt;"",ISNUMBER(A783)),VLOOKUP(A783,Studies!A:BR,2,FALSE),"")</f>
        <v>Kanto 1981</v>
      </c>
      <c r="C783" s="228" t="str">
        <f>IF(AND(A783&lt;&gt;"",ISNUMBER(A783)),VLOOKUP(A783,Studies!A:BR,3,FALSE),"")</f>
        <v>https://pubmed.ncbi.nlm.nih.gov/7272182/</v>
      </c>
      <c r="D783" s="228" t="str">
        <f>IF(AND(A783&lt;&gt;"",ISNUMBER(A783)),VLOOKUP(A783,Studies!A:BR,4,FALSE),"")</f>
        <v>PO  200 mg</v>
      </c>
      <c r="E783" s="204" t="str">
        <f>IF(AND(A783&lt;&gt;"",ISNUMBER(A783)),VLOOKUP(A783,Studies!A:BR,5,FALSE),"")</f>
        <v>Cimetidine</v>
      </c>
      <c r="F783" s="58">
        <v>0</v>
      </c>
      <c r="G783" s="58" t="s">
        <v>935</v>
      </c>
      <c r="H783" s="58" t="s">
        <v>59</v>
      </c>
      <c r="I783" s="46">
        <v>3.52</v>
      </c>
      <c r="J783" s="46" t="s">
        <v>953</v>
      </c>
      <c r="K783" s="46" t="s">
        <v>334</v>
      </c>
      <c r="L783" s="47">
        <v>0.25</v>
      </c>
      <c r="M783" s="47" t="s">
        <v>953</v>
      </c>
      <c r="N783" s="47" t="s">
        <v>1922</v>
      </c>
      <c r="O783" s="46" t="s">
        <v>937</v>
      </c>
      <c r="P783" s="48">
        <v>1.1200000000000001</v>
      </c>
      <c r="Q783" s="48" t="s">
        <v>956</v>
      </c>
      <c r="R783" s="48" t="s">
        <v>334</v>
      </c>
      <c r="S783" s="49">
        <v>0.15</v>
      </c>
      <c r="T783" s="49" t="s">
        <v>956</v>
      </c>
      <c r="U783" s="49" t="s">
        <v>1922</v>
      </c>
      <c r="V783" s="62" t="s">
        <v>939</v>
      </c>
    </row>
    <row r="784" spans="1:22" x14ac:dyDescent="0.25">
      <c r="A784">
        <v>1307</v>
      </c>
      <c r="B784" s="228" t="str">
        <f>IF(AND(A784&lt;&gt;"",ISNUMBER(A784)),VLOOKUP(A784,Studies!A:BR,2,FALSE),"")</f>
        <v>Burland 1975</v>
      </c>
      <c r="C784" s="228" t="str">
        <f>IF(AND(A784&lt;&gt;"",ISNUMBER(A784)),VLOOKUP(A784,Studies!A:BR,3,FALSE),"")</f>
        <v>https://pubmed.ncbi.nlm.nih.gov/9952/</v>
      </c>
      <c r="D784" s="228" t="str">
        <f>IF(AND(A784&lt;&gt;"",ISNUMBER(A784)),VLOOKUP(A784,Studies!A:BR,4,FALSE),"")</f>
        <v>PO 200 mg sol</v>
      </c>
      <c r="E784" s="204" t="str">
        <f>IF(AND(A784&lt;&gt;"",ISNUMBER(A784)),VLOOKUP(A784,Studies!A:BR,5,FALSE),"")</f>
        <v>Cimetidine</v>
      </c>
      <c r="P784" s="48">
        <v>2.8</v>
      </c>
      <c r="Q784" s="48" t="s">
        <v>1207</v>
      </c>
      <c r="R784" s="48" t="s">
        <v>3468</v>
      </c>
      <c r="S784" s="49" t="s">
        <v>3469</v>
      </c>
      <c r="T784" s="49" t="s">
        <v>1207</v>
      </c>
      <c r="U784" s="49" t="s">
        <v>969</v>
      </c>
      <c r="V784" s="62" t="s">
        <v>939</v>
      </c>
    </row>
    <row r="785" spans="1:30" x14ac:dyDescent="0.25">
      <c r="A785">
        <v>1308</v>
      </c>
      <c r="B785" s="228" t="str">
        <f>IF(AND(A785&lt;&gt;"",ISNUMBER(A785)),VLOOKUP(A785,Studies!A:BR,2,FALSE),"")</f>
        <v>Burland 1975</v>
      </c>
      <c r="C785" s="228" t="str">
        <f>IF(AND(A785&lt;&gt;"",ISNUMBER(A785)),VLOOKUP(A785,Studies!A:BR,3,FALSE),"")</f>
        <v>https://pubmed.ncbi.nlm.nih.gov/9952/</v>
      </c>
      <c r="D785" s="228" t="str">
        <f>IF(AND(A785&lt;&gt;"",ISNUMBER(A785)),VLOOKUP(A785,Studies!A:BR,4,FALSE),"")</f>
        <v>PO 200 mg caps</v>
      </c>
      <c r="E785" s="204" t="str">
        <f>IF(AND(A785&lt;&gt;"",ISNUMBER(A785)),VLOOKUP(A785,Studies!A:BR,5,FALSE),"")</f>
        <v>Cimetidine</v>
      </c>
      <c r="P785" s="48">
        <v>2.8</v>
      </c>
      <c r="Q785" s="48" t="s">
        <v>1207</v>
      </c>
      <c r="R785" s="48" t="s">
        <v>3468</v>
      </c>
      <c r="S785" s="49" t="s">
        <v>3469</v>
      </c>
      <c r="T785" s="49" t="s">
        <v>1207</v>
      </c>
      <c r="U785" s="49" t="s">
        <v>969</v>
      </c>
      <c r="V785" s="62" t="s">
        <v>939</v>
      </c>
    </row>
    <row r="786" spans="1:30" x14ac:dyDescent="0.25">
      <c r="A786">
        <v>1309</v>
      </c>
      <c r="B786" s="228" t="str">
        <f>IF(AND(A786&lt;&gt;"",ISNUMBER(A786)),VLOOKUP(A786,Studies!A:BR,2,FALSE),"")</f>
        <v>D'Angio 1986</v>
      </c>
      <c r="C786" s="228" t="str">
        <f>IF(AND(A786&lt;&gt;"",ISNUMBER(A786)),VLOOKUP(A786,Studies!A:BR,3,FALSE),"")</f>
        <v>https://pubmed.ncbi.nlm.nih.gov/3755052/</v>
      </c>
      <c r="D786" s="228" t="str">
        <f>IF(AND(A786&lt;&gt;"",ISNUMBER(A786)),VLOOKUP(A786,Studies!A:BR,4,FALSE),"")</f>
        <v>PO 300 mg tab subject 1</v>
      </c>
      <c r="E786" s="204" t="str">
        <f>IF(AND(A786&lt;&gt;"",ISNUMBER(A786)),VLOOKUP(A786,Studies!A:BR,5,FALSE),"")</f>
        <v>Cimetidine</v>
      </c>
      <c r="F786" s="58">
        <v>0</v>
      </c>
      <c r="G786" s="58" t="s">
        <v>935</v>
      </c>
      <c r="H786" s="58" t="s">
        <v>59</v>
      </c>
      <c r="I786" s="46">
        <v>3.36</v>
      </c>
      <c r="J786" s="46" t="s">
        <v>953</v>
      </c>
      <c r="K786" s="46" t="s">
        <v>334</v>
      </c>
      <c r="O786" s="46" t="s">
        <v>937</v>
      </c>
    </row>
    <row r="787" spans="1:30" x14ac:dyDescent="0.25">
      <c r="A787">
        <v>1310</v>
      </c>
      <c r="B787" s="228" t="str">
        <f>IF(AND(A787&lt;&gt;"",ISNUMBER(A787)),VLOOKUP(A787,Studies!A:BR,2,FALSE),"")</f>
        <v>D'Angio 1986</v>
      </c>
      <c r="C787" s="228" t="str">
        <f>IF(AND(A787&lt;&gt;"",ISNUMBER(A787)),VLOOKUP(A787,Studies!A:BR,3,FALSE),"")</f>
        <v>https://pubmed.ncbi.nlm.nih.gov/3755052/</v>
      </c>
      <c r="D787" s="228" t="str">
        <f>IF(AND(A787&lt;&gt;"",ISNUMBER(A787)),VLOOKUP(A787,Studies!A:BR,4,FALSE),"")</f>
        <v>PO 300 mg tab subject 2</v>
      </c>
      <c r="E787" s="204" t="str">
        <f>IF(AND(A787&lt;&gt;"",ISNUMBER(A787)),VLOOKUP(A787,Studies!A:BR,5,FALSE),"")</f>
        <v>Cimetidine</v>
      </c>
      <c r="F787" s="58">
        <v>0</v>
      </c>
      <c r="G787" s="58" t="s">
        <v>935</v>
      </c>
      <c r="H787" s="58" t="s">
        <v>59</v>
      </c>
      <c r="I787" s="46">
        <v>6.43</v>
      </c>
      <c r="J787" s="46" t="s">
        <v>953</v>
      </c>
      <c r="K787" s="46" t="s">
        <v>334</v>
      </c>
      <c r="O787" s="46" t="s">
        <v>937</v>
      </c>
    </row>
    <row r="788" spans="1:30" x14ac:dyDescent="0.25">
      <c r="A788">
        <v>1311</v>
      </c>
      <c r="B788" s="228" t="str">
        <f>IF(AND(A788&lt;&gt;"",ISNUMBER(A788)),VLOOKUP(A788,Studies!A:BR,2,FALSE),"")</f>
        <v>D'Angio 1986</v>
      </c>
      <c r="C788" s="228" t="str">
        <f>IF(AND(A788&lt;&gt;"",ISNUMBER(A788)),VLOOKUP(A788,Studies!A:BR,3,FALSE),"")</f>
        <v>https://pubmed.ncbi.nlm.nih.gov/3755052/</v>
      </c>
      <c r="D788" s="228" t="str">
        <f>IF(AND(A788&lt;&gt;"",ISNUMBER(A788)),VLOOKUP(A788,Studies!A:BR,4,FALSE),"")</f>
        <v>PO 300 mg tab subject 3</v>
      </c>
      <c r="E788" s="204" t="str">
        <f>IF(AND(A788&lt;&gt;"",ISNUMBER(A788)),VLOOKUP(A788,Studies!A:BR,5,FALSE),"")</f>
        <v>Cimetidine</v>
      </c>
      <c r="F788" s="58">
        <v>0</v>
      </c>
      <c r="G788" s="58" t="s">
        <v>935</v>
      </c>
      <c r="H788" s="58" t="s">
        <v>59</v>
      </c>
      <c r="I788" s="46">
        <v>8.75</v>
      </c>
      <c r="J788" s="46" t="s">
        <v>953</v>
      </c>
      <c r="K788" s="46" t="s">
        <v>334</v>
      </c>
      <c r="O788" s="46" t="s">
        <v>937</v>
      </c>
    </row>
    <row r="789" spans="1:30" x14ac:dyDescent="0.25">
      <c r="A789">
        <v>1312</v>
      </c>
      <c r="B789" s="228" t="str">
        <f>IF(AND(A789&lt;&gt;"",ISNUMBER(A789)),VLOOKUP(A789,Studies!A:BR,2,FALSE),"")</f>
        <v>D'Angio 1986</v>
      </c>
      <c r="C789" s="228" t="str">
        <f>IF(AND(A789&lt;&gt;"",ISNUMBER(A789)),VLOOKUP(A789,Studies!A:BR,3,FALSE),"")</f>
        <v>https://pubmed.ncbi.nlm.nih.gov/3755052/</v>
      </c>
      <c r="D789" s="228" t="str">
        <f>IF(AND(A789&lt;&gt;"",ISNUMBER(A789)),VLOOKUP(A789,Studies!A:BR,4,FALSE),"")</f>
        <v>PO 300 mg tab subject 4</v>
      </c>
      <c r="E789" s="204" t="str">
        <f>IF(AND(A789&lt;&gt;"",ISNUMBER(A789)),VLOOKUP(A789,Studies!A:BR,5,FALSE),"")</f>
        <v>Cimetidine</v>
      </c>
      <c r="F789" s="58">
        <v>0</v>
      </c>
      <c r="G789" s="58" t="s">
        <v>935</v>
      </c>
      <c r="H789" s="58" t="s">
        <v>59</v>
      </c>
      <c r="I789" s="46">
        <v>7.01</v>
      </c>
      <c r="J789" s="46" t="s">
        <v>953</v>
      </c>
      <c r="K789" s="46" t="s">
        <v>334</v>
      </c>
      <c r="O789" s="46" t="s">
        <v>937</v>
      </c>
    </row>
    <row r="790" spans="1:30" x14ac:dyDescent="0.25">
      <c r="A790">
        <v>1313</v>
      </c>
      <c r="B790" s="228" t="str">
        <f>IF(AND(A790&lt;&gt;"",ISNUMBER(A790)),VLOOKUP(A790,Studies!A:BR,2,FALSE),"")</f>
        <v>D'Angio 1986</v>
      </c>
      <c r="C790" s="228" t="str">
        <f>IF(AND(A790&lt;&gt;"",ISNUMBER(A790)),VLOOKUP(A790,Studies!A:BR,3,FALSE),"")</f>
        <v>https://pubmed.ncbi.nlm.nih.gov/3755052/</v>
      </c>
      <c r="D790" s="228" t="str">
        <f>IF(AND(A790&lt;&gt;"",ISNUMBER(A790)),VLOOKUP(A790,Studies!A:BR,4,FALSE),"")</f>
        <v>PO 300 mg tab subject 5</v>
      </c>
      <c r="E790" s="204" t="str">
        <f>IF(AND(A790&lt;&gt;"",ISNUMBER(A790)),VLOOKUP(A790,Studies!A:BR,5,FALSE),"")</f>
        <v>Cimetidine</v>
      </c>
      <c r="F790" s="58">
        <v>0</v>
      </c>
      <c r="G790" s="58" t="s">
        <v>935</v>
      </c>
      <c r="H790" s="58" t="s">
        <v>59</v>
      </c>
      <c r="I790" s="46">
        <v>7.11</v>
      </c>
      <c r="J790" s="46" t="s">
        <v>953</v>
      </c>
      <c r="K790" s="46" t="s">
        <v>334</v>
      </c>
      <c r="O790" s="46" t="s">
        <v>937</v>
      </c>
    </row>
    <row r="791" spans="1:30" x14ac:dyDescent="0.25">
      <c r="A791">
        <v>1314</v>
      </c>
      <c r="B791" s="228" t="str">
        <f>IF(AND(A791&lt;&gt;"",ISNUMBER(A791)),VLOOKUP(A791,Studies!A:BR,2,FALSE),"")</f>
        <v>D'Angio 1986</v>
      </c>
      <c r="C791" s="228" t="str">
        <f>IF(AND(A791&lt;&gt;"",ISNUMBER(A791)),VLOOKUP(A791,Studies!A:BR,3,FALSE),"")</f>
        <v>https://pubmed.ncbi.nlm.nih.gov/3755052/</v>
      </c>
      <c r="D791" s="228" t="str">
        <f>IF(AND(A791&lt;&gt;"",ISNUMBER(A791)),VLOOKUP(A791,Studies!A:BR,4,FALSE),"")</f>
        <v>PO 300 mg tab subject 6</v>
      </c>
      <c r="E791" s="204" t="str">
        <f>IF(AND(A791&lt;&gt;"",ISNUMBER(A791)),VLOOKUP(A791,Studies!A:BR,5,FALSE),"")</f>
        <v>Cimetidine</v>
      </c>
      <c r="F791" s="58">
        <v>0</v>
      </c>
      <c r="G791" s="58" t="s">
        <v>935</v>
      </c>
      <c r="H791" s="58" t="s">
        <v>59</v>
      </c>
      <c r="I791" s="46">
        <v>6.27</v>
      </c>
      <c r="J791" s="46" t="s">
        <v>953</v>
      </c>
      <c r="K791" s="46" t="s">
        <v>334</v>
      </c>
      <c r="O791" s="46" t="s">
        <v>937</v>
      </c>
    </row>
    <row r="792" spans="1:30" x14ac:dyDescent="0.25">
      <c r="A792">
        <v>1315</v>
      </c>
      <c r="B792" s="228" t="str">
        <f>IF(AND(A792&lt;&gt;"",ISNUMBER(A792)),VLOOKUP(A792,Studies!A:BR,2,FALSE),"")</f>
        <v>Barbhaiya 1995</v>
      </c>
      <c r="C792" s="228" t="str">
        <f>IF(AND(A792&lt;&gt;"",ISNUMBER(A792)),VLOOKUP(A792,Studies!A:BR,3,FALSE),"")</f>
        <v>https://pubmed.ncbi.nlm.nih.gov/8562300/</v>
      </c>
      <c r="D792" s="228" t="str">
        <f>IF(AND(A792&lt;&gt;"",ISNUMBER(A792)),VLOOKUP(A792,Studies!A:BR,4,FALSE),"")</f>
        <v>PO 300 mg QID</v>
      </c>
      <c r="E792" s="204" t="str">
        <f>IF(AND(A792&lt;&gt;"",ISNUMBER(A792)),VLOOKUP(A792,Studies!A:BR,5,FALSE),"")</f>
        <v>Cimetidine</v>
      </c>
      <c r="F792" s="58">
        <v>144</v>
      </c>
      <c r="G792" s="58">
        <v>150</v>
      </c>
      <c r="H792" s="58" t="s">
        <v>59</v>
      </c>
      <c r="I792" s="46">
        <v>4390</v>
      </c>
      <c r="J792" s="46" t="s">
        <v>936</v>
      </c>
      <c r="K792" s="46" t="s">
        <v>334</v>
      </c>
      <c r="L792" s="47">
        <v>1107</v>
      </c>
      <c r="M792" s="47" t="s">
        <v>936</v>
      </c>
      <c r="N792" s="47" t="s">
        <v>116</v>
      </c>
      <c r="O792" s="46" t="s">
        <v>940</v>
      </c>
      <c r="P792" s="48">
        <v>1315</v>
      </c>
      <c r="Q792" s="48" t="s">
        <v>938</v>
      </c>
      <c r="R792" s="48" t="s">
        <v>334</v>
      </c>
      <c r="S792" s="49">
        <v>365</v>
      </c>
      <c r="T792" s="49" t="s">
        <v>938</v>
      </c>
      <c r="U792" s="49" t="s">
        <v>116</v>
      </c>
      <c r="V792" s="62" t="s">
        <v>939</v>
      </c>
    </row>
    <row r="793" spans="1:30" x14ac:dyDescent="0.25">
      <c r="A793">
        <v>1316</v>
      </c>
      <c r="B793" s="228" t="str">
        <f>IF(AND(A793&lt;&gt;"",ISNUMBER(A793)),VLOOKUP(A793,Studies!A:BR,2,FALSE),"")</f>
        <v>Somogyi 1981</v>
      </c>
      <c r="C793" s="228" t="str">
        <f>IF(AND(A793&lt;&gt;"",ISNUMBER(A793)),VLOOKUP(A793,Studies!A:BR,3,FALSE),"")</f>
        <v>https://pubmed.ncbi.nlm.nih.gov/7238562/</v>
      </c>
      <c r="D793" s="228" t="str">
        <f>IF(AND(A793&lt;&gt;"",ISNUMBER(A793)),VLOOKUP(A793,Studies!A:BR,4,FALSE),"")</f>
        <v>PO 400 mg tab</v>
      </c>
      <c r="E793" s="204" t="str">
        <f>IF(AND(A793&lt;&gt;"",ISNUMBER(A793)),VLOOKUP(A793,Studies!A:BR,5,FALSE),"")</f>
        <v>Cimetidine</v>
      </c>
      <c r="F793" s="58">
        <v>0</v>
      </c>
      <c r="G793" s="58" t="s">
        <v>935</v>
      </c>
      <c r="H793" s="58" t="s">
        <v>59</v>
      </c>
      <c r="I793" s="46">
        <v>11.91</v>
      </c>
      <c r="J793" s="46" t="s">
        <v>953</v>
      </c>
      <c r="K793" s="46" t="s">
        <v>334</v>
      </c>
      <c r="L793" s="47">
        <v>32.799999999999997</v>
      </c>
      <c r="M793" s="47" t="s">
        <v>446</v>
      </c>
      <c r="N793" s="47" t="s">
        <v>3470</v>
      </c>
      <c r="O793" s="46" t="s">
        <v>937</v>
      </c>
      <c r="P793" s="48">
        <v>2.99</v>
      </c>
      <c r="Q793" s="48" t="s">
        <v>956</v>
      </c>
      <c r="R793" s="48" t="s">
        <v>334</v>
      </c>
      <c r="S793" s="49">
        <v>39.5</v>
      </c>
      <c r="T793" s="49" t="s">
        <v>446</v>
      </c>
      <c r="U793" s="49" t="s">
        <v>3470</v>
      </c>
      <c r="V793" s="62" t="s">
        <v>939</v>
      </c>
      <c r="W793" s="54">
        <v>394.2</v>
      </c>
      <c r="X793" s="54" t="s">
        <v>951</v>
      </c>
      <c r="Y793" s="54" t="s">
        <v>334</v>
      </c>
      <c r="Z793" s="56">
        <v>33.799999999999997</v>
      </c>
      <c r="AA793" s="56" t="s">
        <v>446</v>
      </c>
      <c r="AB793" s="56" t="s">
        <v>3470</v>
      </c>
      <c r="AC793" s="61" t="s">
        <v>945</v>
      </c>
      <c r="AD793" s="70" t="s">
        <v>3471</v>
      </c>
    </row>
    <row r="794" spans="1:30" x14ac:dyDescent="0.25">
      <c r="A794">
        <v>1317</v>
      </c>
      <c r="B794" s="228" t="str">
        <f>IF(AND(A794&lt;&gt;"",ISNUMBER(A794)),VLOOKUP(A794,Studies!A:BR,2,FALSE),"")</f>
        <v>Tiseo 1998</v>
      </c>
      <c r="C794" s="228" t="str">
        <f>IF(AND(A794&lt;&gt;"",ISNUMBER(A794)),VLOOKUP(A794,Studies!A:BR,3,FALSE),"")</f>
        <v>https://pubmed.ncbi.nlm.nih.gov/9839762/</v>
      </c>
      <c r="D794" s="228" t="str">
        <f>IF(AND(A794&lt;&gt;"",ISNUMBER(A794)),VLOOKUP(A794,Studies!A:BR,4,FALSE),"")</f>
        <v>PO 800 mg QD</v>
      </c>
      <c r="E794" s="204" t="str">
        <f>IF(AND(A794&lt;&gt;"",ISNUMBER(A794)),VLOOKUP(A794,Studies!A:BR,5,FALSE),"")</f>
        <v>Cimetidine</v>
      </c>
      <c r="F794" s="58">
        <v>144</v>
      </c>
      <c r="G794" s="58">
        <v>168</v>
      </c>
      <c r="H794" s="58" t="s">
        <v>59</v>
      </c>
      <c r="I794" s="46">
        <v>20.6</v>
      </c>
      <c r="J794" s="46" t="s">
        <v>936</v>
      </c>
      <c r="K794" s="46" t="s">
        <v>334</v>
      </c>
      <c r="L794" s="47">
        <v>1</v>
      </c>
      <c r="M794" s="47" t="s">
        <v>936</v>
      </c>
      <c r="N794" s="47" t="s">
        <v>1926</v>
      </c>
      <c r="O794" s="46" t="s">
        <v>954</v>
      </c>
      <c r="P794" s="48">
        <v>4</v>
      </c>
      <c r="Q794" s="48" t="s">
        <v>938</v>
      </c>
      <c r="R794" s="48" t="s">
        <v>334</v>
      </c>
      <c r="S794" s="49">
        <v>0.3</v>
      </c>
      <c r="T794" s="49" t="s">
        <v>938</v>
      </c>
      <c r="U794" s="49" t="s">
        <v>1926</v>
      </c>
      <c r="V794" s="62" t="s">
        <v>939</v>
      </c>
    </row>
    <row r="795" spans="1:30" x14ac:dyDescent="0.25">
      <c r="A795">
        <v>1318</v>
      </c>
      <c r="B795" s="228" t="str">
        <f>IF(AND(A795&lt;&gt;"",ISNUMBER(A795)),VLOOKUP(A795,Studies!A:BR,2,FALSE),"")</f>
        <v>Greenblatt 1986</v>
      </c>
      <c r="C795" s="228" t="str">
        <f>IF(AND(A795&lt;&gt;"",ISNUMBER(A795)),VLOOKUP(A795,Studies!A:BR,3,FALSE),"")</f>
        <v>https://pubmed.ncbi.nlm.nih.gov/2935051/</v>
      </c>
      <c r="D795" s="228" t="str">
        <f>IF(AND(A795&lt;&gt;"",ISNUMBER(A795)),VLOOKUP(A795,Studies!A:BR,4,FALSE),"")</f>
        <v>5 mg Midazolam IV control</v>
      </c>
      <c r="E795" s="204" t="str">
        <f>IF(AND(A795&lt;&gt;"",ISNUMBER(A795)),VLOOKUP(A795,Studies!A:BR,5,FALSE),"")</f>
        <v>Midazolam</v>
      </c>
      <c r="F795" s="58">
        <v>0</v>
      </c>
      <c r="G795" s="58" t="s">
        <v>935</v>
      </c>
      <c r="H795" s="58" t="s">
        <v>59</v>
      </c>
      <c r="W795" s="54">
        <v>10.8</v>
      </c>
      <c r="X795" s="54" t="s">
        <v>973</v>
      </c>
      <c r="Y795" s="54" t="s">
        <v>334</v>
      </c>
      <c r="Z795" s="56">
        <v>1.4</v>
      </c>
      <c r="AA795" s="56" t="s">
        <v>973</v>
      </c>
      <c r="AB795" s="56" t="s">
        <v>1922</v>
      </c>
      <c r="AC795" s="61" t="s">
        <v>966</v>
      </c>
    </row>
    <row r="796" spans="1:30" x14ac:dyDescent="0.25">
      <c r="A796">
        <v>1319</v>
      </c>
      <c r="B796" s="228" t="str">
        <f>IF(AND(A796&lt;&gt;"",ISNUMBER(A796)),VLOOKUP(A796,Studies!A:BR,2,FALSE),"")</f>
        <v>Greenblatt 1986</v>
      </c>
      <c r="C796" s="228" t="str">
        <f>IF(AND(A796&lt;&gt;"",ISNUMBER(A796)),VLOOKUP(A796,Studies!A:BR,3,FALSE),"")</f>
        <v>https://pubmed.ncbi.nlm.nih.gov/2935051/</v>
      </c>
      <c r="D796" s="228" t="str">
        <f>IF(AND(A796&lt;&gt;"",ISNUMBER(A796)),VLOOKUP(A796,Studies!A:BR,4,FALSE),"")</f>
        <v>300 mg QD Cimetidine, 5 mg Midazolam IV</v>
      </c>
      <c r="E796" s="204" t="str">
        <f>IF(AND(A796&lt;&gt;"",ISNUMBER(A796)),VLOOKUP(A796,Studies!A:BR,5,FALSE),"")</f>
        <v>Midazolam</v>
      </c>
      <c r="F796" s="58">
        <v>24</v>
      </c>
      <c r="G796" s="58" t="s">
        <v>935</v>
      </c>
      <c r="H796" s="58" t="s">
        <v>59</v>
      </c>
      <c r="W796" s="54">
        <v>12.1</v>
      </c>
      <c r="X796" s="54" t="s">
        <v>973</v>
      </c>
      <c r="Y796" s="54" t="s">
        <v>334</v>
      </c>
      <c r="Z796" s="56">
        <v>0.92</v>
      </c>
      <c r="AA796" s="56" t="s">
        <v>973</v>
      </c>
      <c r="AB796" s="56" t="s">
        <v>1922</v>
      </c>
      <c r="AC796" s="61" t="s">
        <v>966</v>
      </c>
    </row>
    <row r="797" spans="1:30" x14ac:dyDescent="0.25">
      <c r="A797">
        <v>1320</v>
      </c>
      <c r="B797" s="228" t="str">
        <f>IF(AND(A797&lt;&gt;"",ISNUMBER(A797)),VLOOKUP(A797,Studies!A:BR,2,FALSE),"")</f>
        <v>Greenblatt 1986</v>
      </c>
      <c r="C797" s="228" t="str">
        <f>IF(AND(A797&lt;&gt;"",ISNUMBER(A797)),VLOOKUP(A797,Studies!A:BR,3,FALSE),"")</f>
        <v>https://pubmed.ncbi.nlm.nih.gov/2935051/</v>
      </c>
      <c r="D797" s="228" t="str">
        <f>IF(AND(A797&lt;&gt;"",ISNUMBER(A797)),VLOOKUP(A797,Studies!A:BR,4,FALSE),"")</f>
        <v>15 mg Midazolam PO control</v>
      </c>
      <c r="E797" s="204" t="str">
        <f>IF(AND(A797&lt;&gt;"",ISNUMBER(A797)),VLOOKUP(A797,Studies!A:BR,5,FALSE),"")</f>
        <v>Midazolam</v>
      </c>
      <c r="F797" s="58">
        <v>0</v>
      </c>
      <c r="G797" s="58" t="s">
        <v>935</v>
      </c>
      <c r="H797" s="58" t="s">
        <v>59</v>
      </c>
      <c r="I797" s="46">
        <v>297</v>
      </c>
      <c r="J797" s="46" t="s">
        <v>936</v>
      </c>
      <c r="K797" s="46" t="s">
        <v>334</v>
      </c>
      <c r="L797" s="47">
        <v>114</v>
      </c>
      <c r="M797" s="47" t="s">
        <v>936</v>
      </c>
      <c r="N797" s="47" t="s">
        <v>1922</v>
      </c>
      <c r="O797" s="46" t="s">
        <v>937</v>
      </c>
      <c r="P797" s="48">
        <v>90</v>
      </c>
      <c r="Q797" s="48" t="s">
        <v>938</v>
      </c>
      <c r="R797" s="48" t="s">
        <v>334</v>
      </c>
      <c r="S797" s="49">
        <v>27</v>
      </c>
      <c r="T797" s="49" t="s">
        <v>938</v>
      </c>
      <c r="U797" s="49" t="s">
        <v>1922</v>
      </c>
      <c r="V797" s="62" t="s">
        <v>939</v>
      </c>
      <c r="W797" s="54">
        <v>16.2</v>
      </c>
      <c r="X797" s="54" t="s">
        <v>973</v>
      </c>
      <c r="Y797" s="54" t="s">
        <v>334</v>
      </c>
      <c r="Z797" s="56">
        <v>4.4000000000000004</v>
      </c>
      <c r="AA797" s="56" t="s">
        <v>973</v>
      </c>
      <c r="AB797" s="56" t="s">
        <v>1922</v>
      </c>
      <c r="AC797" s="61" t="s">
        <v>945</v>
      </c>
      <c r="AD797" s="70" t="s">
        <v>3472</v>
      </c>
    </row>
    <row r="798" spans="1:30" x14ac:dyDescent="0.25">
      <c r="A798">
        <v>1321</v>
      </c>
      <c r="B798" s="228" t="str">
        <f>IF(AND(A798&lt;&gt;"",ISNUMBER(A798)),VLOOKUP(A798,Studies!A:BR,2,FALSE),"")</f>
        <v>Greenblatt 1986</v>
      </c>
      <c r="C798" s="228" t="str">
        <f>IF(AND(A798&lt;&gt;"",ISNUMBER(A798)),VLOOKUP(A798,Studies!A:BR,3,FALSE),"")</f>
        <v>https://pubmed.ncbi.nlm.nih.gov/2935051/</v>
      </c>
      <c r="D798" s="228" t="str">
        <f>IF(AND(A798&lt;&gt;"",ISNUMBER(A798)),VLOOKUP(A798,Studies!A:BR,4,FALSE),"")</f>
        <v>300 mg QD Cimetidine, 15 mg Midazolam PO</v>
      </c>
      <c r="E798" s="204" t="str">
        <f>IF(AND(A798&lt;&gt;"",ISNUMBER(A798)),VLOOKUP(A798,Studies!A:BR,5,FALSE),"")</f>
        <v>Midazolam</v>
      </c>
      <c r="F798" s="58">
        <v>24</v>
      </c>
      <c r="G798" s="58" t="s">
        <v>935</v>
      </c>
      <c r="H798" s="58" t="s">
        <v>59</v>
      </c>
      <c r="I798" s="46">
        <v>267</v>
      </c>
      <c r="J798" s="46" t="s">
        <v>936</v>
      </c>
      <c r="K798" s="46" t="s">
        <v>334</v>
      </c>
      <c r="L798" s="47">
        <v>45</v>
      </c>
      <c r="M798" s="47" t="s">
        <v>936</v>
      </c>
      <c r="N798" s="47" t="s">
        <v>1922</v>
      </c>
      <c r="O798" s="46" t="s">
        <v>937</v>
      </c>
      <c r="P798" s="48">
        <v>95</v>
      </c>
      <c r="Q798" s="48" t="s">
        <v>938</v>
      </c>
      <c r="R798" s="48" t="s">
        <v>334</v>
      </c>
      <c r="S798" s="49">
        <v>30</v>
      </c>
      <c r="T798" s="49" t="s">
        <v>938</v>
      </c>
      <c r="U798" s="49" t="s">
        <v>1922</v>
      </c>
      <c r="V798" s="62" t="s">
        <v>939</v>
      </c>
      <c r="W798" s="54">
        <v>14.3</v>
      </c>
      <c r="X798" s="54" t="s">
        <v>973</v>
      </c>
      <c r="Y798" s="54" t="s">
        <v>334</v>
      </c>
      <c r="Z798" s="56">
        <v>3</v>
      </c>
      <c r="AA798" s="56" t="s">
        <v>973</v>
      </c>
      <c r="AB798" s="56" t="s">
        <v>1922</v>
      </c>
      <c r="AC798" s="61" t="s">
        <v>945</v>
      </c>
      <c r="AD798" s="70" t="s">
        <v>3472</v>
      </c>
    </row>
    <row r="799" spans="1:30" x14ac:dyDescent="0.25">
      <c r="A799">
        <v>1322</v>
      </c>
      <c r="B799" s="228" t="str">
        <f>IF(AND(A799&lt;&gt;"",ISNUMBER(A799)),VLOOKUP(A799,Studies!A:BR,2,FALSE),"")</f>
        <v>Martinez 1999</v>
      </c>
      <c r="C799" s="228" t="str">
        <f>IF(AND(A799&lt;&gt;"",ISNUMBER(A799)),VLOOKUP(A799,Studies!A:BR,3,FALSE),"")</f>
        <v>https://pubmed.ncbi.nlm.nih.gov/10223772/</v>
      </c>
      <c r="D799" s="228" t="str">
        <f>IF(AND(A799&lt;&gt;"",ISNUMBER(A799)),VLOOKUP(A799,Studies!A:BR,4,FALSE),"")</f>
        <v>800 mg Cimetidine, 7.5 mg Midazolam PO</v>
      </c>
      <c r="E799" s="204" t="str">
        <f>IF(AND(A799&lt;&gt;"",ISNUMBER(A799)),VLOOKUP(A799,Studies!A:BR,5,FALSE),"")</f>
        <v>Midazolam</v>
      </c>
      <c r="F799" s="58">
        <v>0</v>
      </c>
      <c r="G799" s="58" t="s">
        <v>935</v>
      </c>
      <c r="H799" s="58" t="s">
        <v>59</v>
      </c>
      <c r="I799" s="46">
        <v>786.1</v>
      </c>
      <c r="J799" s="46" t="s">
        <v>1253</v>
      </c>
      <c r="K799" s="46" t="s">
        <v>334</v>
      </c>
      <c r="L799" s="47">
        <v>365.2</v>
      </c>
      <c r="M799" s="47" t="s">
        <v>1253</v>
      </c>
      <c r="N799" s="47" t="s">
        <v>116</v>
      </c>
      <c r="O799" s="46" t="s">
        <v>937</v>
      </c>
      <c r="W799" s="54">
        <v>425.9</v>
      </c>
      <c r="X799" s="54" t="s">
        <v>951</v>
      </c>
      <c r="Y799" s="54" t="s">
        <v>334</v>
      </c>
      <c r="Z799" s="56">
        <v>185</v>
      </c>
      <c r="AA799" s="56" t="s">
        <v>951</v>
      </c>
      <c r="AB799" s="56" t="s">
        <v>116</v>
      </c>
      <c r="AC799" s="61" t="s">
        <v>966</v>
      </c>
      <c r="AD799" s="70" t="s">
        <v>3473</v>
      </c>
    </row>
    <row r="800" spans="1:30" x14ac:dyDescent="0.25">
      <c r="A800">
        <v>1323</v>
      </c>
      <c r="B800" s="228" t="str">
        <f>IF(AND(A800&lt;&gt;"",ISNUMBER(A800)),VLOOKUP(A800,Studies!A:BR,2,FALSE),"")</f>
        <v>Fee 1987</v>
      </c>
      <c r="C800" s="228" t="str">
        <f>IF(AND(A800&lt;&gt;"",ISNUMBER(A800)),VLOOKUP(A800,Studies!A:BR,3,FALSE),"")</f>
        <v>https://pubmed.ncbi.nlm.nih.gov/3802710/</v>
      </c>
      <c r="D800" s="228" t="str">
        <f>IF(AND(A800&lt;&gt;"",ISNUMBER(A800)),VLOOKUP(A800,Studies!A:BR,4,FALSE),"")</f>
        <v>15 mg Midazolam control</v>
      </c>
      <c r="E800" s="204" t="str">
        <f>IF(AND(A800&lt;&gt;"",ISNUMBER(A800)),VLOOKUP(A800,Studies!A:BR,5,FALSE),"")</f>
        <v>Midazolam</v>
      </c>
      <c r="F800" s="58">
        <v>0</v>
      </c>
      <c r="G800" s="58" t="s">
        <v>935</v>
      </c>
      <c r="H800" s="58" t="s">
        <v>59</v>
      </c>
      <c r="I800" s="46">
        <v>298</v>
      </c>
      <c r="J800" s="46" t="s">
        <v>936</v>
      </c>
      <c r="K800" s="46" t="s">
        <v>334</v>
      </c>
      <c r="L800" s="47">
        <v>124.5</v>
      </c>
      <c r="M800" s="47" t="s">
        <v>936</v>
      </c>
      <c r="N800" s="47" t="s">
        <v>116</v>
      </c>
      <c r="O800" s="46" t="s">
        <v>937</v>
      </c>
      <c r="AD800" s="70" t="s">
        <v>3474</v>
      </c>
    </row>
    <row r="801" spans="1:30" x14ac:dyDescent="0.25">
      <c r="A801">
        <v>1324</v>
      </c>
      <c r="B801" s="228" t="str">
        <f>IF(AND(A801&lt;&gt;"",ISNUMBER(A801)),VLOOKUP(A801,Studies!A:BR,2,FALSE),"")</f>
        <v>Fee 1987</v>
      </c>
      <c r="C801" s="228" t="str">
        <f>IF(AND(A801&lt;&gt;"",ISNUMBER(A801)),VLOOKUP(A801,Studies!A:BR,3,FALSE),"")</f>
        <v>https://pubmed.ncbi.nlm.nih.gov/3802710/</v>
      </c>
      <c r="D801" s="228" t="str">
        <f>IF(AND(A801&lt;&gt;"",ISNUMBER(A801)),VLOOKUP(A801,Studies!A:BR,4,FALSE),"")</f>
        <v>400 mg BID Cimetidine, 15 mg Midazolam</v>
      </c>
      <c r="E801" s="204" t="str">
        <f>IF(AND(A801&lt;&gt;"",ISNUMBER(A801)),VLOOKUP(A801,Studies!A:BR,5,FALSE),"")</f>
        <v>Midazolam</v>
      </c>
      <c r="F801" s="58">
        <v>25</v>
      </c>
      <c r="G801" s="58" t="s">
        <v>935</v>
      </c>
      <c r="H801" s="58" t="s">
        <v>59</v>
      </c>
      <c r="I801" s="46">
        <v>401</v>
      </c>
      <c r="J801" s="46" t="s">
        <v>936</v>
      </c>
      <c r="K801" s="46" t="s">
        <v>334</v>
      </c>
      <c r="L801" s="47">
        <v>157</v>
      </c>
      <c r="M801" s="47" t="s">
        <v>936</v>
      </c>
      <c r="N801" s="47" t="s">
        <v>116</v>
      </c>
      <c r="O801" s="46" t="s">
        <v>937</v>
      </c>
    </row>
    <row r="802" spans="1:30" x14ac:dyDescent="0.25">
      <c r="A802">
        <v>1325</v>
      </c>
      <c r="B802" s="228" t="str">
        <f>IF(AND(A802&lt;&gt;"",ISNUMBER(A802)),VLOOKUP(A802,Studies!A:BR,2,FALSE),"")</f>
        <v>Salonen 1986</v>
      </c>
      <c r="C802" s="228" t="str">
        <f>IF(AND(A802&lt;&gt;"",ISNUMBER(A802)),VLOOKUP(A802,Studies!A:BR,3,FALSE),"")</f>
        <v>https://pubmed.ncbi.nlm.nih.gov/2939688/</v>
      </c>
      <c r="D802" s="228" t="str">
        <f>IF(AND(A802&lt;&gt;"",ISNUMBER(A802)),VLOOKUP(A802,Studies!A:BR,4,FALSE),"")</f>
        <v>15 mg Midazolam PO control</v>
      </c>
      <c r="E802" s="204" t="str">
        <f>IF(AND(A802&lt;&gt;"",ISNUMBER(A802)),VLOOKUP(A802,Studies!A:BR,5,FALSE),"")</f>
        <v>Midazolam</v>
      </c>
      <c r="F802" s="58">
        <v>0</v>
      </c>
      <c r="G802" s="58" t="s">
        <v>935</v>
      </c>
      <c r="H802" s="58" t="s">
        <v>59</v>
      </c>
      <c r="I802" s="46">
        <v>212.4</v>
      </c>
      <c r="J802" s="46" t="s">
        <v>936</v>
      </c>
      <c r="K802" s="46" t="s">
        <v>334</v>
      </c>
      <c r="L802" s="47">
        <v>58.2</v>
      </c>
      <c r="M802" s="47" t="s">
        <v>936</v>
      </c>
      <c r="N802" s="47" t="s">
        <v>116</v>
      </c>
      <c r="O802" s="46" t="s">
        <v>937</v>
      </c>
      <c r="P802" s="48">
        <v>76.900000000000006</v>
      </c>
      <c r="Q802" s="48" t="s">
        <v>938</v>
      </c>
      <c r="R802" s="48" t="s">
        <v>334</v>
      </c>
      <c r="S802" s="49">
        <v>17.600000000000001</v>
      </c>
      <c r="T802" s="49" t="s">
        <v>938</v>
      </c>
      <c r="U802" s="49" t="s">
        <v>116</v>
      </c>
      <c r="V802" s="62" t="s">
        <v>939</v>
      </c>
      <c r="AD802" s="70" t="s">
        <v>3475</v>
      </c>
    </row>
    <row r="803" spans="1:30" x14ac:dyDescent="0.25">
      <c r="A803">
        <v>1326</v>
      </c>
      <c r="B803" s="228" t="str">
        <f>IF(AND(A803&lt;&gt;"",ISNUMBER(A803)),VLOOKUP(A803,Studies!A:BR,2,FALSE),"")</f>
        <v>Salonen 1986</v>
      </c>
      <c r="C803" s="228" t="str">
        <f>IF(AND(A803&lt;&gt;"",ISNUMBER(A803)),VLOOKUP(A803,Studies!A:BR,3,FALSE),"")</f>
        <v>https://pubmed.ncbi.nlm.nih.gov/2939688/</v>
      </c>
      <c r="D803" s="228" t="str">
        <f>IF(AND(A803&lt;&gt;"",ISNUMBER(A803)),VLOOKUP(A803,Studies!A:BR,4,FALSE),"")</f>
        <v>400 mg Cimetidine, 15 mg Midazolam</v>
      </c>
      <c r="E803" s="204" t="str">
        <f>IF(AND(A803&lt;&gt;"",ISNUMBER(A803)),VLOOKUP(A803,Studies!A:BR,5,FALSE),"")</f>
        <v>Midazolam</v>
      </c>
      <c r="F803" s="58">
        <v>2</v>
      </c>
      <c r="G803" s="58" t="s">
        <v>935</v>
      </c>
      <c r="H803" s="58" t="s">
        <v>59</v>
      </c>
      <c r="I803" s="46">
        <v>289.89999999999998</v>
      </c>
      <c r="J803" s="46" t="s">
        <v>936</v>
      </c>
      <c r="K803" s="46" t="s">
        <v>334</v>
      </c>
      <c r="L803" s="47">
        <v>102.6</v>
      </c>
      <c r="M803" s="47" t="s">
        <v>936</v>
      </c>
      <c r="N803" s="47" t="s">
        <v>116</v>
      </c>
      <c r="O803" s="46" t="s">
        <v>937</v>
      </c>
      <c r="P803" s="48">
        <v>105.6</v>
      </c>
      <c r="Q803" s="48" t="s">
        <v>938</v>
      </c>
      <c r="R803" s="48" t="s">
        <v>334</v>
      </c>
      <c r="S803" s="49">
        <v>30.2</v>
      </c>
      <c r="T803" s="49" t="s">
        <v>938</v>
      </c>
      <c r="U803" s="49" t="s">
        <v>116</v>
      </c>
      <c r="V803" s="62" t="s">
        <v>939</v>
      </c>
      <c r="AD803" s="70" t="s">
        <v>3476</v>
      </c>
    </row>
    <row r="804" spans="1:30" x14ac:dyDescent="0.25">
      <c r="A804">
        <v>1327</v>
      </c>
      <c r="B804" s="228" t="str">
        <f>IF(AND(A804&lt;&gt;"",ISNUMBER(A804)),VLOOKUP(A804,Studies!A:BR,2,FALSE),"")</f>
        <v>Smith 1984</v>
      </c>
      <c r="C804" s="228" t="str">
        <f>IF(AND(A804&lt;&gt;"",ISNUMBER(A804)),VLOOKUP(A804,Studies!A:BR,3,FALSE),"")</f>
        <v>https://pubmed.ncbi.nlm.nih.gov/6478741/</v>
      </c>
      <c r="D804" s="228" t="str">
        <f>IF(AND(A804&lt;&gt;"",ISNUMBER(A804)),VLOOKUP(A804,Studies!A:BR,4,FALSE),"")</f>
        <v>IV 10 mg Verapamil control</v>
      </c>
      <c r="E804" s="204" t="str">
        <f>IF(AND(A804&lt;&gt;"",ISNUMBER(A804)),VLOOKUP(A804,Studies!A:BR,5,FALSE),"")</f>
        <v>Verapamil</v>
      </c>
      <c r="F804" s="58">
        <v>0</v>
      </c>
      <c r="G804" s="58" t="s">
        <v>935</v>
      </c>
      <c r="H804" s="58" t="s">
        <v>59</v>
      </c>
      <c r="I804" s="46">
        <v>130</v>
      </c>
      <c r="J804" s="46" t="s">
        <v>936</v>
      </c>
      <c r="K804" s="46" t="s">
        <v>334</v>
      </c>
      <c r="L804" s="47">
        <v>81</v>
      </c>
      <c r="M804" s="47" t="s">
        <v>936</v>
      </c>
      <c r="N804" s="47" t="s">
        <v>116</v>
      </c>
      <c r="O804" s="46" t="s">
        <v>937</v>
      </c>
      <c r="P804" s="48">
        <v>368</v>
      </c>
      <c r="Q804" s="48" t="s">
        <v>938</v>
      </c>
      <c r="R804" s="48" t="s">
        <v>334</v>
      </c>
      <c r="S804" s="49">
        <v>187</v>
      </c>
      <c r="T804" s="49" t="s">
        <v>938</v>
      </c>
      <c r="U804" s="49" t="s">
        <v>116</v>
      </c>
      <c r="V804" s="62" t="s">
        <v>939</v>
      </c>
      <c r="W804" s="54">
        <v>1908</v>
      </c>
      <c r="X804" s="54" t="s">
        <v>951</v>
      </c>
      <c r="Y804" s="54" t="s">
        <v>334</v>
      </c>
      <c r="Z804" s="56">
        <v>1263</v>
      </c>
      <c r="AA804" s="56" t="s">
        <v>951</v>
      </c>
      <c r="AB804" s="56" t="s">
        <v>116</v>
      </c>
      <c r="AC804" s="61" t="s">
        <v>966</v>
      </c>
    </row>
    <row r="805" spans="1:30" x14ac:dyDescent="0.25">
      <c r="A805">
        <v>1328</v>
      </c>
      <c r="B805" s="228" t="str">
        <f>IF(AND(A805&lt;&gt;"",ISNUMBER(A805)),VLOOKUP(A805,Studies!A:BR,2,FALSE),"")</f>
        <v>Smith 1984</v>
      </c>
      <c r="C805" s="228" t="str">
        <f>IF(AND(A805&lt;&gt;"",ISNUMBER(A805)),VLOOKUP(A805,Studies!A:BR,3,FALSE),"")</f>
        <v>https://pubmed.ncbi.nlm.nih.gov/6478741/</v>
      </c>
      <c r="D805" s="228" t="str">
        <f>IF(AND(A805&lt;&gt;"",ISNUMBER(A805)),VLOOKUP(A805,Studies!A:BR,4,FALSE),"")</f>
        <v>IV 10 mg Verapamil + Cimetidine</v>
      </c>
      <c r="E805" s="204" t="str">
        <f>IF(AND(A805&lt;&gt;"",ISNUMBER(A805)),VLOOKUP(A805,Studies!A:BR,5,FALSE),"")</f>
        <v>Verapamil</v>
      </c>
      <c r="F805" s="58" t="s">
        <v>3477</v>
      </c>
      <c r="G805" s="58" t="s">
        <v>935</v>
      </c>
      <c r="H805" s="58" t="s">
        <v>59</v>
      </c>
      <c r="I805" s="46">
        <v>92</v>
      </c>
      <c r="J805" s="46" t="s">
        <v>936</v>
      </c>
      <c r="K805" s="46" t="s">
        <v>334</v>
      </c>
      <c r="L805" s="47">
        <v>56</v>
      </c>
      <c r="M805" s="47" t="s">
        <v>936</v>
      </c>
      <c r="N805" s="47" t="s">
        <v>116</v>
      </c>
      <c r="O805" s="46" t="s">
        <v>937</v>
      </c>
      <c r="P805" s="48">
        <v>353</v>
      </c>
      <c r="Q805" s="48" t="s">
        <v>938</v>
      </c>
      <c r="R805" s="48" t="s">
        <v>334</v>
      </c>
      <c r="S805" s="49">
        <v>192</v>
      </c>
      <c r="T805" s="49" t="s">
        <v>938</v>
      </c>
      <c r="U805" s="49" t="s">
        <v>116</v>
      </c>
      <c r="V805" s="62" t="s">
        <v>939</v>
      </c>
      <c r="W805" s="54">
        <v>2261</v>
      </c>
      <c r="X805" s="54" t="s">
        <v>951</v>
      </c>
      <c r="Y805" s="54" t="s">
        <v>334</v>
      </c>
      <c r="Z805" s="56">
        <v>893</v>
      </c>
      <c r="AA805" s="56" t="s">
        <v>951</v>
      </c>
      <c r="AB805" s="56" t="s">
        <v>116</v>
      </c>
      <c r="AC805" s="61" t="s">
        <v>966</v>
      </c>
    </row>
    <row r="806" spans="1:30" x14ac:dyDescent="0.25">
      <c r="A806">
        <v>1329</v>
      </c>
      <c r="B806" s="228" t="str">
        <f>IF(AND(A806&lt;&gt;"",ISNUMBER(A806)),VLOOKUP(A806,Studies!A:BR,2,FALSE),"")</f>
        <v>Smith 1984</v>
      </c>
      <c r="C806" s="228" t="str">
        <f>IF(AND(A806&lt;&gt;"",ISNUMBER(A806)),VLOOKUP(A806,Studies!A:BR,3,FALSE),"")</f>
        <v>https://pubmed.ncbi.nlm.nih.gov/6478741/</v>
      </c>
      <c r="D806" s="228" t="str">
        <f>IF(AND(A806&lt;&gt;"",ISNUMBER(A806)),VLOOKUP(A806,Studies!A:BR,4,FALSE),"")</f>
        <v>PO 120 mg Verapamil control</v>
      </c>
      <c r="E806" s="204" t="str">
        <f>IF(AND(A806&lt;&gt;"",ISNUMBER(A806)),VLOOKUP(A806,Studies!A:BR,5,FALSE),"")</f>
        <v>Verapamil</v>
      </c>
      <c r="F806" s="58">
        <v>0</v>
      </c>
      <c r="G806" s="58" t="s">
        <v>935</v>
      </c>
      <c r="H806" s="58" t="s">
        <v>59</v>
      </c>
      <c r="I806" s="46">
        <v>376</v>
      </c>
      <c r="J806" s="46" t="s">
        <v>936</v>
      </c>
      <c r="K806" s="46" t="s">
        <v>334</v>
      </c>
      <c r="L806" s="47">
        <v>282</v>
      </c>
      <c r="M806" s="47" t="s">
        <v>936</v>
      </c>
      <c r="N806" s="47" t="s">
        <v>116</v>
      </c>
      <c r="O806" s="46" t="s">
        <v>937</v>
      </c>
      <c r="P806" s="48">
        <v>150</v>
      </c>
      <c r="Q806" s="48" t="s">
        <v>938</v>
      </c>
      <c r="R806" s="48" t="s">
        <v>334</v>
      </c>
      <c r="S806" s="49">
        <v>116</v>
      </c>
      <c r="T806" s="49" t="s">
        <v>938</v>
      </c>
      <c r="U806" s="49" t="s">
        <v>116</v>
      </c>
      <c r="V806" s="62" t="s">
        <v>939</v>
      </c>
      <c r="W806" s="54">
        <v>8713</v>
      </c>
      <c r="X806" s="54" t="s">
        <v>951</v>
      </c>
      <c r="Y806" s="54" t="s">
        <v>334</v>
      </c>
      <c r="Z806" s="56">
        <v>6145</v>
      </c>
      <c r="AA806" s="56" t="s">
        <v>951</v>
      </c>
      <c r="AB806" s="56" t="s">
        <v>116</v>
      </c>
      <c r="AC806" s="61" t="s">
        <v>945</v>
      </c>
    </row>
    <row r="807" spans="1:30" x14ac:dyDescent="0.25">
      <c r="A807">
        <v>1330</v>
      </c>
      <c r="B807" s="228" t="str">
        <f>IF(AND(A807&lt;&gt;"",ISNUMBER(A807)),VLOOKUP(A807,Studies!A:BR,2,FALSE),"")</f>
        <v>Smith 1984</v>
      </c>
      <c r="C807" s="228" t="str">
        <f>IF(AND(A807&lt;&gt;"",ISNUMBER(A807)),VLOOKUP(A807,Studies!A:BR,3,FALSE),"")</f>
        <v>https://pubmed.ncbi.nlm.nih.gov/6478741/</v>
      </c>
      <c r="D807" s="228" t="str">
        <f>IF(AND(A807&lt;&gt;"",ISNUMBER(A807)),VLOOKUP(A807,Studies!A:BR,4,FALSE),"")</f>
        <v>PO 120 mg Verapamil + Cimetidine</v>
      </c>
      <c r="E807" s="204" t="str">
        <f>IF(AND(A807&lt;&gt;"",ISNUMBER(A807)),VLOOKUP(A807,Studies!A:BR,5,FALSE),"")</f>
        <v>Verapamil</v>
      </c>
      <c r="F807" s="58" t="s">
        <v>3477</v>
      </c>
      <c r="G807" s="58" t="s">
        <v>935</v>
      </c>
      <c r="H807" s="58" t="s">
        <v>59</v>
      </c>
      <c r="I807" s="46">
        <v>515</v>
      </c>
      <c r="J807" s="46" t="s">
        <v>936</v>
      </c>
      <c r="K807" s="46" t="s">
        <v>334</v>
      </c>
      <c r="L807" s="47">
        <v>416</v>
      </c>
      <c r="M807" s="47" t="s">
        <v>936</v>
      </c>
      <c r="N807" s="47" t="s">
        <v>116</v>
      </c>
      <c r="O807" s="46" t="s">
        <v>937</v>
      </c>
      <c r="P807" s="48">
        <v>170</v>
      </c>
      <c r="Q807" s="48" t="s">
        <v>938</v>
      </c>
      <c r="R807" s="48" t="s">
        <v>334</v>
      </c>
      <c r="S807" s="49">
        <v>79</v>
      </c>
      <c r="T807" s="49" t="s">
        <v>938</v>
      </c>
      <c r="U807" s="49" t="s">
        <v>116</v>
      </c>
      <c r="V807" s="62" t="s">
        <v>939</v>
      </c>
      <c r="W807" s="54">
        <v>5320</v>
      </c>
      <c r="X807" s="54" t="s">
        <v>951</v>
      </c>
      <c r="Y807" s="54" t="s">
        <v>334</v>
      </c>
      <c r="Z807" s="56">
        <v>2344</v>
      </c>
      <c r="AA807" s="56" t="s">
        <v>951</v>
      </c>
      <c r="AB807" s="56" t="s">
        <v>116</v>
      </c>
      <c r="AC807" s="61" t="s">
        <v>945</v>
      </c>
    </row>
    <row r="808" spans="1:30" x14ac:dyDescent="0.25">
      <c r="A808">
        <v>1331</v>
      </c>
      <c r="B808" s="228" t="str">
        <f>IF(AND(A808&lt;&gt;"",ISNUMBER(A808)),VLOOKUP(A808,Studies!A:BR,2,FALSE),"")</f>
        <v>Abernethy 1983</v>
      </c>
      <c r="C808" s="228" t="str">
        <f>IF(AND(A808&lt;&gt;"",ISNUMBER(A808)),VLOOKUP(A808,Studies!A:BR,3,FALSE),"")</f>
        <v>https://pubmed.ncbi.nlm.nih.gov/6137021/</v>
      </c>
      <c r="D808" s="228" t="str">
        <f>IF(AND(A808&lt;&gt;"",ISNUMBER(A808)),VLOOKUP(A808,Studies!A:BR,4,FALSE),"")</f>
        <v>Alprazolam control</v>
      </c>
      <c r="E808" s="204" t="str">
        <f>IF(AND(A808&lt;&gt;"",ISNUMBER(A808)),VLOOKUP(A808,Studies!A:BR,5,FALSE),"")</f>
        <v>Alprazolam</v>
      </c>
      <c r="F808" s="58">
        <v>0</v>
      </c>
      <c r="G808" s="58" t="s">
        <v>935</v>
      </c>
      <c r="H808" s="58" t="s">
        <v>59</v>
      </c>
      <c r="P808" s="48">
        <v>15.5</v>
      </c>
      <c r="Q808" s="48" t="s">
        <v>938</v>
      </c>
      <c r="R808" s="48" t="s">
        <v>334</v>
      </c>
      <c r="S808" s="49" t="s">
        <v>3478</v>
      </c>
      <c r="T808" s="49" t="s">
        <v>938</v>
      </c>
      <c r="U808" s="49" t="s">
        <v>969</v>
      </c>
      <c r="V808" s="62" t="s">
        <v>939</v>
      </c>
      <c r="W808" s="54">
        <v>1.66</v>
      </c>
      <c r="X808" s="54" t="s">
        <v>973</v>
      </c>
      <c r="Y808" s="54" t="s">
        <v>334</v>
      </c>
      <c r="Z808" s="56" t="s">
        <v>3479</v>
      </c>
      <c r="AA808" s="56" t="s">
        <v>973</v>
      </c>
      <c r="AB808" s="56" t="s">
        <v>969</v>
      </c>
      <c r="AC808" s="61" t="s">
        <v>945</v>
      </c>
      <c r="AD808" s="70" t="s">
        <v>3480</v>
      </c>
    </row>
    <row r="809" spans="1:30" x14ac:dyDescent="0.25">
      <c r="A809">
        <v>1332</v>
      </c>
      <c r="B809" s="228" t="str">
        <f>IF(AND(A809&lt;&gt;"",ISNUMBER(A809)),VLOOKUP(A809,Studies!A:BR,2,FALSE),"")</f>
        <v>Abernethy 1983</v>
      </c>
      <c r="C809" s="228" t="str">
        <f>IF(AND(A809&lt;&gt;"",ISNUMBER(A809)),VLOOKUP(A809,Studies!A:BR,3,FALSE),"")</f>
        <v>https://pubmed.ncbi.nlm.nih.gov/6137021/</v>
      </c>
      <c r="D809" s="228" t="str">
        <f>IF(AND(A809&lt;&gt;"",ISNUMBER(A809)),VLOOKUP(A809,Studies!A:BR,4,FALSE),"")</f>
        <v>Alprazolam + Cimetidine</v>
      </c>
      <c r="E809" s="204" t="str">
        <f>IF(AND(A809&lt;&gt;"",ISNUMBER(A809)),VLOOKUP(A809,Studies!A:BR,5,FALSE),"")</f>
        <v>Alprazolam</v>
      </c>
      <c r="F809" s="58">
        <v>12</v>
      </c>
      <c r="G809" s="58" t="s">
        <v>935</v>
      </c>
      <c r="H809" s="58" t="s">
        <v>59</v>
      </c>
      <c r="P809" s="48">
        <v>16</v>
      </c>
      <c r="Q809" s="48" t="s">
        <v>938</v>
      </c>
      <c r="R809" s="48" t="s">
        <v>334</v>
      </c>
      <c r="S809" s="49" t="s">
        <v>3481</v>
      </c>
      <c r="T809" s="49" t="s">
        <v>938</v>
      </c>
      <c r="U809" s="49" t="s">
        <v>969</v>
      </c>
      <c r="V809" s="62" t="s">
        <v>939</v>
      </c>
      <c r="W809" s="54">
        <v>1.05</v>
      </c>
      <c r="X809" s="54" t="s">
        <v>973</v>
      </c>
      <c r="Y809" s="54" t="s">
        <v>334</v>
      </c>
      <c r="Z809" s="56" t="s">
        <v>3482</v>
      </c>
      <c r="AA809" s="56" t="s">
        <v>973</v>
      </c>
      <c r="AB809" s="56" t="s">
        <v>969</v>
      </c>
      <c r="AC809" s="61" t="s">
        <v>945</v>
      </c>
      <c r="AD809" s="70" t="s">
        <v>3480</v>
      </c>
    </row>
    <row r="810" spans="1:30" x14ac:dyDescent="0.25">
      <c r="A810">
        <v>1333</v>
      </c>
      <c r="B810" s="228" t="str">
        <f>IF(AND(A810&lt;&gt;"",ISNUMBER(A810)),VLOOKUP(A810,Studies!A:BR,2,FALSE),"")</f>
        <v>Abernethy 1983</v>
      </c>
      <c r="C810" s="228" t="str">
        <f>IF(AND(A810&lt;&gt;"",ISNUMBER(A810)),VLOOKUP(A810,Studies!A:BR,3,FALSE),"")</f>
        <v>https://pubmed.ncbi.nlm.nih.gov/6137021/</v>
      </c>
      <c r="D810" s="228" t="str">
        <f>IF(AND(A810&lt;&gt;"",ISNUMBER(A810)),VLOOKUP(A810,Studies!A:BR,4,FALSE),"")</f>
        <v>Triazolam control</v>
      </c>
      <c r="E810" s="204" t="str">
        <f>IF(AND(A810&lt;&gt;"",ISNUMBER(A810)),VLOOKUP(A810,Studies!A:BR,5,FALSE),"")</f>
        <v>Triazolam</v>
      </c>
      <c r="F810" s="58">
        <v>0</v>
      </c>
      <c r="G810" s="58" t="s">
        <v>935</v>
      </c>
      <c r="H810" s="58" t="s">
        <v>59</v>
      </c>
      <c r="I810" s="46">
        <v>24.5</v>
      </c>
      <c r="J810" s="46" t="s">
        <v>936</v>
      </c>
      <c r="K810" s="46" t="s">
        <v>334</v>
      </c>
      <c r="L810" s="47" t="s">
        <v>3483</v>
      </c>
      <c r="M810" s="47" t="s">
        <v>936</v>
      </c>
      <c r="N810" s="47" t="s">
        <v>969</v>
      </c>
      <c r="O810" s="46" t="s">
        <v>937</v>
      </c>
      <c r="P810" s="48">
        <v>4.9000000000000004</v>
      </c>
      <c r="Q810" s="48" t="s">
        <v>938</v>
      </c>
      <c r="R810" s="48" t="s">
        <v>334</v>
      </c>
      <c r="S810" s="49" t="s">
        <v>3484</v>
      </c>
      <c r="T810" s="49" t="s">
        <v>938</v>
      </c>
      <c r="U810" s="49" t="s">
        <v>969</v>
      </c>
      <c r="V810" s="62" t="s">
        <v>939</v>
      </c>
      <c r="W810" s="54">
        <v>5.9</v>
      </c>
      <c r="X810" s="54" t="s">
        <v>973</v>
      </c>
      <c r="Y810" s="54" t="s">
        <v>334</v>
      </c>
      <c r="Z810" s="56" t="s">
        <v>3485</v>
      </c>
      <c r="AA810" s="56" t="s">
        <v>973</v>
      </c>
      <c r="AB810" s="56" t="s">
        <v>969</v>
      </c>
      <c r="AC810" s="61" t="s">
        <v>945</v>
      </c>
      <c r="AD810" s="70" t="s">
        <v>3486</v>
      </c>
    </row>
    <row r="811" spans="1:30" x14ac:dyDescent="0.25">
      <c r="A811">
        <v>1334</v>
      </c>
      <c r="B811" s="228" t="str">
        <f>IF(AND(A811&lt;&gt;"",ISNUMBER(A811)),VLOOKUP(A811,Studies!A:BR,2,FALSE),"")</f>
        <v>Abernethy 1983</v>
      </c>
      <c r="C811" s="228" t="str">
        <f>IF(AND(A811&lt;&gt;"",ISNUMBER(A811)),VLOOKUP(A811,Studies!A:BR,3,FALSE),"")</f>
        <v>https://pubmed.ncbi.nlm.nih.gov/6137021/</v>
      </c>
      <c r="D811" s="228" t="str">
        <f>IF(AND(A811&lt;&gt;"",ISNUMBER(A811)),VLOOKUP(A811,Studies!A:BR,4,FALSE),"")</f>
        <v>Triazolam + Cimetidine</v>
      </c>
      <c r="E811" s="204" t="str">
        <f>IF(AND(A811&lt;&gt;"",ISNUMBER(A811)),VLOOKUP(A811,Studies!A:BR,5,FALSE),"")</f>
        <v>Triazolam</v>
      </c>
      <c r="F811" s="58">
        <v>12</v>
      </c>
      <c r="G811" s="58" t="s">
        <v>935</v>
      </c>
      <c r="H811" s="58" t="s">
        <v>59</v>
      </c>
      <c r="I811" s="46">
        <v>37.799999999999997</v>
      </c>
      <c r="J811" s="46" t="s">
        <v>936</v>
      </c>
      <c r="K811" s="46" t="s">
        <v>334</v>
      </c>
      <c r="L811" s="47" t="s">
        <v>3487</v>
      </c>
      <c r="M811" s="47" t="s">
        <v>936</v>
      </c>
      <c r="N811" s="47" t="s">
        <v>969</v>
      </c>
      <c r="O811" s="46" t="s">
        <v>937</v>
      </c>
      <c r="P811" s="48">
        <v>5.9</v>
      </c>
      <c r="Q811" s="48" t="s">
        <v>938</v>
      </c>
      <c r="R811" s="48" t="s">
        <v>334</v>
      </c>
      <c r="S811" s="49" t="s">
        <v>3488</v>
      </c>
      <c r="T811" s="49" t="s">
        <v>938</v>
      </c>
      <c r="U811" s="49" t="s">
        <v>969</v>
      </c>
      <c r="V811" s="62" t="s">
        <v>939</v>
      </c>
      <c r="W811" s="54">
        <v>3.9</v>
      </c>
      <c r="X811" s="54" t="s">
        <v>973</v>
      </c>
      <c r="Y811" s="54" t="s">
        <v>334</v>
      </c>
      <c r="Z811" s="56" t="s">
        <v>3489</v>
      </c>
      <c r="AA811" s="56" t="s">
        <v>973</v>
      </c>
      <c r="AB811" s="56" t="s">
        <v>969</v>
      </c>
      <c r="AC811" s="61" t="s">
        <v>945</v>
      </c>
      <c r="AD811" s="70" t="s">
        <v>3486</v>
      </c>
    </row>
    <row r="812" spans="1:30" x14ac:dyDescent="0.25">
      <c r="A812">
        <v>1335</v>
      </c>
      <c r="B812" s="228" t="str">
        <f>IF(AND(A812&lt;&gt;"",ISNUMBER(A812)),VLOOKUP(A812,Studies!A:BR,2,FALSE),"")</f>
        <v>Friedman 1988</v>
      </c>
      <c r="C812" s="228" t="str">
        <f>IF(AND(A812&lt;&gt;"",ISNUMBER(A812)),VLOOKUP(A812,Studies!A:BR,3,FALSE),"")</f>
        <v>https://pubmed.ncbi.nlm.nih.gov/3360971/</v>
      </c>
      <c r="D812" s="228" t="str">
        <f>IF(AND(A812&lt;&gt;"",ISNUMBER(A812)),VLOOKUP(A812,Studies!A:BR,4,FALSE),"")</f>
        <v>Triazolam control</v>
      </c>
      <c r="E812" s="204" t="str">
        <f>IF(AND(A812&lt;&gt;"",ISNUMBER(A812)),VLOOKUP(A812,Studies!A:BR,5,FALSE),"")</f>
        <v>Triazolam</v>
      </c>
      <c r="F812" s="58">
        <v>0</v>
      </c>
      <c r="G812" s="58" t="s">
        <v>935</v>
      </c>
      <c r="H812" s="58" t="s">
        <v>59</v>
      </c>
      <c r="I812" s="46">
        <v>23.1</v>
      </c>
      <c r="J812" s="46" t="s">
        <v>936</v>
      </c>
      <c r="K812" s="46" t="s">
        <v>334</v>
      </c>
      <c r="L812" s="47">
        <v>4.7</v>
      </c>
      <c r="M812" s="47" t="s">
        <v>936</v>
      </c>
      <c r="N812" s="47" t="s">
        <v>116</v>
      </c>
      <c r="O812" s="46" t="s">
        <v>937</v>
      </c>
      <c r="P812" s="48">
        <v>5.7</v>
      </c>
      <c r="Q812" s="48" t="s">
        <v>938</v>
      </c>
      <c r="R812" s="48" t="s">
        <v>334</v>
      </c>
      <c r="S812" s="49">
        <v>1.9</v>
      </c>
      <c r="T812" s="49" t="s">
        <v>938</v>
      </c>
      <c r="U812" s="49" t="s">
        <v>116</v>
      </c>
      <c r="V812" s="62" t="s">
        <v>939</v>
      </c>
    </row>
    <row r="813" spans="1:30" x14ac:dyDescent="0.25">
      <c r="A813">
        <v>1336</v>
      </c>
      <c r="B813" s="228" t="str">
        <f>IF(AND(A813&lt;&gt;"",ISNUMBER(A813)),VLOOKUP(A813,Studies!A:BR,2,FALSE),"")</f>
        <v>Friedman 1988</v>
      </c>
      <c r="C813" s="228" t="str">
        <f>IF(AND(A813&lt;&gt;"",ISNUMBER(A813)),VLOOKUP(A813,Studies!A:BR,3,FALSE),"")</f>
        <v>https://pubmed.ncbi.nlm.nih.gov/3360971/</v>
      </c>
      <c r="D813" s="228" t="str">
        <f>IF(AND(A813&lt;&gt;"",ISNUMBER(A813)),VLOOKUP(A813,Studies!A:BR,4,FALSE),"")</f>
        <v>Triazolam + Cimetidine</v>
      </c>
      <c r="E813" s="204" t="str">
        <f>IF(AND(A813&lt;&gt;"",ISNUMBER(A813)),VLOOKUP(A813,Studies!A:BR,5,FALSE),"")</f>
        <v>Triazolam</v>
      </c>
      <c r="F813" s="58">
        <v>13</v>
      </c>
      <c r="G813" s="58" t="s">
        <v>935</v>
      </c>
      <c r="H813" s="58" t="s">
        <v>59</v>
      </c>
      <c r="I813" s="46">
        <v>35.700000000000003</v>
      </c>
      <c r="J813" s="46" t="s">
        <v>936</v>
      </c>
      <c r="K813" s="46" t="s">
        <v>334</v>
      </c>
      <c r="L813" s="47">
        <v>6</v>
      </c>
      <c r="M813" s="47" t="s">
        <v>936</v>
      </c>
      <c r="N813" s="47" t="s">
        <v>116</v>
      </c>
      <c r="O813" s="46" t="s">
        <v>937</v>
      </c>
      <c r="P813" s="48">
        <v>7.7</v>
      </c>
      <c r="Q813" s="48" t="s">
        <v>938</v>
      </c>
      <c r="R813" s="48" t="s">
        <v>334</v>
      </c>
      <c r="S813" s="49">
        <v>1.1000000000000001</v>
      </c>
      <c r="T813" s="49" t="s">
        <v>938</v>
      </c>
      <c r="U813" s="49" t="s">
        <v>116</v>
      </c>
      <c r="V813" s="62" t="s">
        <v>939</v>
      </c>
    </row>
    <row r="814" spans="1:30" x14ac:dyDescent="0.25">
      <c r="A814">
        <v>1337</v>
      </c>
      <c r="B814" s="228" t="str">
        <f>IF(AND(A814&lt;&gt;"",ISNUMBER(A814)),VLOOKUP(A814,Studies!A:BR,2,FALSE),"")</f>
        <v>Cox 1986</v>
      </c>
      <c r="C814" s="228" t="str">
        <f>IF(AND(A814&lt;&gt;"",ISNUMBER(A814)),VLOOKUP(A814,Studies!A:BR,3,FALSE),"")</f>
        <v>https://pubmed.ncbi.nlm.nih.gov/3828486/</v>
      </c>
      <c r="D814" s="228" t="str">
        <f>IF(AND(A814&lt;&gt;"",ISNUMBER(A814)),VLOOKUP(A814,Studies!A:BR,4,FALSE),"")</f>
        <v>triazolam control</v>
      </c>
      <c r="E814" s="204" t="str">
        <f>IF(AND(A814&lt;&gt;"",ISNUMBER(A814)),VLOOKUP(A814,Studies!A:BR,5,FALSE),"")</f>
        <v>Triazolam</v>
      </c>
      <c r="F814" s="58">
        <v>0</v>
      </c>
      <c r="G814" s="58" t="s">
        <v>935</v>
      </c>
      <c r="H814" s="58" t="s">
        <v>59</v>
      </c>
      <c r="I814" s="46">
        <v>16.100000000000001</v>
      </c>
      <c r="J814" s="46" t="s">
        <v>936</v>
      </c>
      <c r="K814" s="46" t="s">
        <v>334</v>
      </c>
      <c r="L814" s="47">
        <v>2.2999999999999998</v>
      </c>
      <c r="M814" s="47" t="s">
        <v>936</v>
      </c>
      <c r="N814" s="47" t="s">
        <v>116</v>
      </c>
      <c r="O814" s="46" t="s">
        <v>937</v>
      </c>
      <c r="P814" s="48">
        <v>3.87</v>
      </c>
      <c r="Q814" s="48" t="s">
        <v>938</v>
      </c>
      <c r="R814" s="48" t="s">
        <v>334</v>
      </c>
      <c r="S814" s="49">
        <v>0.32</v>
      </c>
      <c r="T814" s="49" t="s">
        <v>938</v>
      </c>
      <c r="U814" s="49" t="s">
        <v>116</v>
      </c>
      <c r="V814" s="62" t="s">
        <v>939</v>
      </c>
      <c r="W814" s="54">
        <v>668</v>
      </c>
      <c r="X814" s="54" t="s">
        <v>951</v>
      </c>
      <c r="Y814" s="54" t="s">
        <v>334</v>
      </c>
      <c r="Z814" s="56">
        <v>68</v>
      </c>
      <c r="AA814" s="56" t="s">
        <v>951</v>
      </c>
      <c r="AB814" s="56" t="s">
        <v>116</v>
      </c>
      <c r="AC814" s="61" t="s">
        <v>945</v>
      </c>
    </row>
    <row r="815" spans="1:30" x14ac:dyDescent="0.25">
      <c r="A815">
        <v>1338</v>
      </c>
      <c r="B815" s="228" t="str">
        <f>IF(AND(A815&lt;&gt;"",ISNUMBER(A815)),VLOOKUP(A815,Studies!A:BR,2,FALSE),"")</f>
        <v>Cox 1986</v>
      </c>
      <c r="C815" s="228" t="str">
        <f>IF(AND(A815&lt;&gt;"",ISNUMBER(A815)),VLOOKUP(A815,Studies!A:BR,3,FALSE),"")</f>
        <v>https://pubmed.ncbi.nlm.nih.gov/3828486/</v>
      </c>
      <c r="D815" s="228" t="str">
        <f>IF(AND(A815&lt;&gt;"",ISNUMBER(A815)),VLOOKUP(A815,Studies!A:BR,4,FALSE),"")</f>
        <v>triazolam + cimetidine</v>
      </c>
      <c r="E815" s="204" t="str">
        <f>IF(AND(A815&lt;&gt;"",ISNUMBER(A815)),VLOOKUP(A815,Studies!A:BR,5,FALSE),"")</f>
        <v>Triazolam</v>
      </c>
      <c r="F815" s="58">
        <v>24</v>
      </c>
      <c r="G815" s="58" t="s">
        <v>935</v>
      </c>
      <c r="H815" s="58" t="s">
        <v>59</v>
      </c>
      <c r="I815" s="46">
        <v>21.3</v>
      </c>
      <c r="J815" s="46" t="s">
        <v>936</v>
      </c>
      <c r="K815" s="46" t="s">
        <v>334</v>
      </c>
      <c r="L815" s="47">
        <v>2.5</v>
      </c>
      <c r="M815" s="47" t="s">
        <v>936</v>
      </c>
      <c r="N815" s="47" t="s">
        <v>116</v>
      </c>
      <c r="O815" s="46" t="s">
        <v>937</v>
      </c>
      <c r="P815" s="48">
        <v>5.38</v>
      </c>
      <c r="Q815" s="48" t="s">
        <v>938</v>
      </c>
      <c r="R815" s="48" t="s">
        <v>334</v>
      </c>
      <c r="S815" s="49">
        <v>0.43</v>
      </c>
      <c r="T815" s="49" t="s">
        <v>938</v>
      </c>
      <c r="U815" s="49" t="s">
        <v>116</v>
      </c>
      <c r="V815" s="62" t="s">
        <v>939</v>
      </c>
      <c r="W815" s="54">
        <v>485</v>
      </c>
      <c r="X815" s="54" t="s">
        <v>951</v>
      </c>
      <c r="Y815" s="54" t="s">
        <v>334</v>
      </c>
      <c r="Z815" s="56">
        <v>53</v>
      </c>
      <c r="AA815" s="56" t="s">
        <v>951</v>
      </c>
      <c r="AB815" s="56" t="s">
        <v>116</v>
      </c>
      <c r="AC815" s="61" t="s">
        <v>945</v>
      </c>
    </row>
    <row r="816" spans="1:30" x14ac:dyDescent="0.25">
      <c r="A816">
        <v>1339</v>
      </c>
      <c r="B816" s="228" t="str">
        <f>IF(AND(A816&lt;&gt;"",ISNUMBER(A816)),VLOOKUP(A816,Studies!A:BR,2,FALSE),"")</f>
        <v>Pourbaix 1985</v>
      </c>
      <c r="C816" s="228" t="str">
        <f>IF(AND(A816&lt;&gt;"",ISNUMBER(A816)),VLOOKUP(A816,Studies!A:BR,3,FALSE),"")</f>
        <v>https://pubmed.ncbi.nlm.nih.gov/2864320/</v>
      </c>
      <c r="D816" s="228" t="str">
        <f>IF(AND(A816&lt;&gt;"",ISNUMBER(A816)),VLOOKUP(A816,Studies!A:BR,4,FALSE),"")</f>
        <v>Alprazolam control</v>
      </c>
      <c r="E816" s="204" t="str">
        <f>IF(AND(A816&lt;&gt;"",ISNUMBER(A816)),VLOOKUP(A816,Studies!A:BR,5,FALSE),"")</f>
        <v>Alprazolam</v>
      </c>
      <c r="F816" s="58">
        <v>168</v>
      </c>
      <c r="G816" s="58" t="s">
        <v>935</v>
      </c>
      <c r="H816" s="58" t="s">
        <v>59</v>
      </c>
      <c r="I816" s="46">
        <v>294</v>
      </c>
      <c r="J816" s="46" t="s">
        <v>936</v>
      </c>
      <c r="K816" s="46" t="s">
        <v>334</v>
      </c>
      <c r="L816" s="47">
        <v>134</v>
      </c>
      <c r="M816" s="47" t="s">
        <v>936</v>
      </c>
      <c r="N816" s="47" t="s">
        <v>116</v>
      </c>
      <c r="O816" s="46" t="s">
        <v>937</v>
      </c>
      <c r="P816" s="48">
        <v>18.2</v>
      </c>
      <c r="Q816" s="48" t="s">
        <v>938</v>
      </c>
      <c r="R816" s="48" t="s">
        <v>334</v>
      </c>
      <c r="S816" s="49">
        <v>8.65</v>
      </c>
      <c r="T816" s="49" t="s">
        <v>938</v>
      </c>
      <c r="U816" s="49" t="s">
        <v>116</v>
      </c>
      <c r="V816" s="62" t="s">
        <v>939</v>
      </c>
      <c r="W816" s="54">
        <v>5.35</v>
      </c>
      <c r="X816" s="54" t="s">
        <v>973</v>
      </c>
      <c r="Y816" s="54" t="s">
        <v>334</v>
      </c>
      <c r="Z816" s="56">
        <v>1.38</v>
      </c>
      <c r="AA816" s="56" t="s">
        <v>973</v>
      </c>
      <c r="AB816" s="56" t="s">
        <v>116</v>
      </c>
      <c r="AD816" s="70" t="s">
        <v>3490</v>
      </c>
    </row>
    <row r="817" spans="1:30" x14ac:dyDescent="0.25">
      <c r="A817">
        <v>1340</v>
      </c>
      <c r="B817" s="228" t="str">
        <f>IF(AND(A817&lt;&gt;"",ISNUMBER(A817)),VLOOKUP(A817,Studies!A:BR,2,FALSE),"")</f>
        <v>Pourbaix 1985</v>
      </c>
      <c r="C817" s="228" t="str">
        <f>IF(AND(A817&lt;&gt;"",ISNUMBER(A817)),VLOOKUP(A817,Studies!A:BR,3,FALSE),"")</f>
        <v>https://pubmed.ncbi.nlm.nih.gov/2864320/</v>
      </c>
      <c r="D817" s="228" t="str">
        <f>IF(AND(A817&lt;&gt;"",ISNUMBER(A817)),VLOOKUP(A817,Studies!A:BR,4,FALSE),"")</f>
        <v>Alprazolam + Cimetidine</v>
      </c>
      <c r="E817" s="204" t="str">
        <f>IF(AND(A817&lt;&gt;"",ISNUMBER(A817)),VLOOKUP(A817,Studies!A:BR,5,FALSE),"")</f>
        <v>Alprazolam</v>
      </c>
      <c r="F817" s="58">
        <v>336</v>
      </c>
      <c r="G817" s="58" t="s">
        <v>935</v>
      </c>
      <c r="H817" s="58" t="s">
        <v>59</v>
      </c>
      <c r="I817" s="46">
        <v>508</v>
      </c>
      <c r="J817" s="46" t="s">
        <v>936</v>
      </c>
      <c r="K817" s="46" t="s">
        <v>334</v>
      </c>
      <c r="L817" s="47">
        <v>168</v>
      </c>
      <c r="M817" s="47" t="s">
        <v>936</v>
      </c>
      <c r="N817" s="47" t="s">
        <v>116</v>
      </c>
      <c r="O817" s="46" t="s">
        <v>937</v>
      </c>
      <c r="P817" s="48">
        <v>33.1</v>
      </c>
      <c r="Q817" s="48" t="s">
        <v>938</v>
      </c>
      <c r="R817" s="48" t="s">
        <v>334</v>
      </c>
      <c r="S817" s="49">
        <v>7.29</v>
      </c>
      <c r="T817" s="49" t="s">
        <v>938</v>
      </c>
      <c r="U817" s="49" t="s">
        <v>116</v>
      </c>
      <c r="V817" s="62" t="s">
        <v>939</v>
      </c>
      <c r="W817" s="54">
        <v>3.09</v>
      </c>
      <c r="X817" s="54" t="s">
        <v>973</v>
      </c>
      <c r="Y817" s="54" t="s">
        <v>334</v>
      </c>
      <c r="Z817" s="56">
        <v>0.52</v>
      </c>
      <c r="AA817" s="56" t="s">
        <v>973</v>
      </c>
      <c r="AB817" s="56" t="s">
        <v>116</v>
      </c>
      <c r="AD817" s="70" t="s">
        <v>3491</v>
      </c>
    </row>
    <row r="818" spans="1:30" x14ac:dyDescent="0.25">
      <c r="A818">
        <v>1341</v>
      </c>
      <c r="B818" s="228" t="str">
        <f>IF(AND(A818&lt;&gt;"",ISNUMBER(A818)),VLOOKUP(A818,Studies!A:BR,2,FALSE),"")</f>
        <v>Pourbaix 1985</v>
      </c>
      <c r="C818" s="228" t="str">
        <f>IF(AND(A818&lt;&gt;"",ISNUMBER(A818)),VLOOKUP(A818,Studies!A:BR,3,FALSE),"")</f>
        <v>https://pubmed.ncbi.nlm.nih.gov/2864320/</v>
      </c>
      <c r="D818" s="228" t="str">
        <f>IF(AND(A818&lt;&gt;"",ISNUMBER(A818)),VLOOKUP(A818,Studies!A:BR,4,FALSE),"")</f>
        <v>Triazolam control</v>
      </c>
      <c r="E818" s="204" t="str">
        <f>IF(AND(A818&lt;&gt;"",ISNUMBER(A818)),VLOOKUP(A818,Studies!A:BR,5,FALSE),"")</f>
        <v>Triazolam</v>
      </c>
      <c r="F818" s="58">
        <v>144</v>
      </c>
      <c r="G818" s="58" t="s">
        <v>935</v>
      </c>
      <c r="H818" s="58" t="s">
        <v>59</v>
      </c>
      <c r="I818" s="46">
        <v>31.3</v>
      </c>
      <c r="J818" s="46" t="s">
        <v>936</v>
      </c>
      <c r="K818" s="46" t="s">
        <v>334</v>
      </c>
      <c r="L818" s="47">
        <v>12.6</v>
      </c>
      <c r="M818" s="47" t="s">
        <v>936</v>
      </c>
      <c r="N818" s="47" t="s">
        <v>116</v>
      </c>
      <c r="O818" s="46" t="s">
        <v>937</v>
      </c>
      <c r="P818" s="48">
        <v>7.81</v>
      </c>
      <c r="Q818" s="48" t="s">
        <v>938</v>
      </c>
      <c r="R818" s="48" t="s">
        <v>334</v>
      </c>
      <c r="S818" s="49">
        <v>2.59</v>
      </c>
      <c r="T818" s="49" t="s">
        <v>938</v>
      </c>
      <c r="U818" s="49" t="s">
        <v>116</v>
      </c>
      <c r="V818" s="62" t="s">
        <v>939</v>
      </c>
      <c r="W818" s="54">
        <v>17.899999999999999</v>
      </c>
      <c r="X818" s="54" t="s">
        <v>973</v>
      </c>
      <c r="Y818" s="54" t="s">
        <v>334</v>
      </c>
      <c r="Z818" s="56">
        <v>6.12</v>
      </c>
      <c r="AA818" s="56" t="s">
        <v>973</v>
      </c>
      <c r="AB818" s="56" t="s">
        <v>116</v>
      </c>
      <c r="AD818" s="70" t="s">
        <v>3492</v>
      </c>
    </row>
    <row r="819" spans="1:30" x14ac:dyDescent="0.25">
      <c r="A819">
        <v>1342</v>
      </c>
      <c r="B819" s="228" t="str">
        <f>IF(AND(A819&lt;&gt;"",ISNUMBER(A819)),VLOOKUP(A819,Studies!A:BR,2,FALSE),"")</f>
        <v>Pourbaix 1985</v>
      </c>
      <c r="C819" s="228" t="str">
        <f>IF(AND(A819&lt;&gt;"",ISNUMBER(A819)),VLOOKUP(A819,Studies!A:BR,3,FALSE),"")</f>
        <v>https://pubmed.ncbi.nlm.nih.gov/2864320/</v>
      </c>
      <c r="D819" s="228" t="str">
        <f>IF(AND(A819&lt;&gt;"",ISNUMBER(A819)),VLOOKUP(A819,Studies!A:BR,4,FALSE),"")</f>
        <v>Triazolam + Cimetidine</v>
      </c>
      <c r="E819" s="204" t="str">
        <f>IF(AND(A819&lt;&gt;"",ISNUMBER(A819)),VLOOKUP(A819,Studies!A:BR,5,FALSE),"")</f>
        <v>Triazolam</v>
      </c>
      <c r="F819" s="58">
        <v>327</v>
      </c>
      <c r="G819" s="58" t="s">
        <v>935</v>
      </c>
      <c r="H819" s="58" t="s">
        <v>59</v>
      </c>
      <c r="I819" s="46">
        <v>68.900000000000006</v>
      </c>
      <c r="J819" s="46" t="s">
        <v>936</v>
      </c>
      <c r="K819" s="46" t="s">
        <v>334</v>
      </c>
      <c r="L819" s="47">
        <v>26.8</v>
      </c>
      <c r="M819" s="47" t="s">
        <v>936</v>
      </c>
      <c r="N819" s="47" t="s">
        <v>116</v>
      </c>
      <c r="O819" s="46" t="s">
        <v>937</v>
      </c>
      <c r="P819" s="48">
        <v>11.8</v>
      </c>
      <c r="Q819" s="48" t="s">
        <v>938</v>
      </c>
      <c r="R819" s="48" t="s">
        <v>334</v>
      </c>
      <c r="S819" s="49">
        <v>4.66</v>
      </c>
      <c r="T819" s="49" t="s">
        <v>938</v>
      </c>
      <c r="U819" s="49" t="s">
        <v>116</v>
      </c>
      <c r="V819" s="62" t="s">
        <v>939</v>
      </c>
      <c r="W819" s="54">
        <v>8.1199999999999992</v>
      </c>
      <c r="X819" s="54" t="s">
        <v>973</v>
      </c>
      <c r="Y819" s="54" t="s">
        <v>334</v>
      </c>
      <c r="Z819" s="56">
        <v>2.67</v>
      </c>
      <c r="AA819" s="56" t="s">
        <v>973</v>
      </c>
      <c r="AB819" s="56" t="s">
        <v>116</v>
      </c>
      <c r="AD819" s="70" t="s">
        <v>3493</v>
      </c>
    </row>
    <row r="820" spans="1:30" x14ac:dyDescent="0.25">
      <c r="A820">
        <v>1343</v>
      </c>
      <c r="B820" s="228" t="str">
        <f>IF(AND(A820&lt;&gt;"",ISNUMBER(A820)),VLOOKUP(A820,Studies!A:BR,2,FALSE),"")</f>
        <v>Kienlen 1993</v>
      </c>
      <c r="C820" s="228" t="str">
        <f>IF(AND(A820&lt;&gt;"",ISNUMBER(A820)),VLOOKUP(A820,Studies!A:BR,3,FALSE),"")</f>
        <v>https://link.springer.com/article/10.1007/BF03259596</v>
      </c>
      <c r="D820" s="228" t="str">
        <f>IF(AND(A820&lt;&gt;"",ISNUMBER(A820)),VLOOKUP(A820,Studies!A:BR,4,FALSE),"")</f>
        <v>Alfentanil control</v>
      </c>
      <c r="E820" s="204" t="str">
        <f>IF(AND(A820&lt;&gt;"",ISNUMBER(A820)),VLOOKUP(A820,Studies!A:BR,5,FALSE),"")</f>
        <v>Alfentanil</v>
      </c>
      <c r="F820" s="58">
        <v>0</v>
      </c>
      <c r="G820" s="58" t="s">
        <v>935</v>
      </c>
      <c r="H820" s="58" t="s">
        <v>59</v>
      </c>
      <c r="W820" s="54">
        <v>3.56</v>
      </c>
      <c r="X820" s="54" t="s">
        <v>973</v>
      </c>
      <c r="Y820" s="54" t="s">
        <v>334</v>
      </c>
      <c r="Z820" s="56">
        <v>1.17</v>
      </c>
      <c r="AA820" s="56" t="s">
        <v>973</v>
      </c>
      <c r="AB820" s="56" t="s">
        <v>116</v>
      </c>
      <c r="AC820" s="61" t="s">
        <v>966</v>
      </c>
      <c r="AD820" s="70" t="s">
        <v>3494</v>
      </c>
    </row>
    <row r="821" spans="1:30" x14ac:dyDescent="0.25">
      <c r="A821">
        <v>1344</v>
      </c>
      <c r="B821" s="228" t="str">
        <f>IF(AND(A821&lt;&gt;"",ISNUMBER(A821)),VLOOKUP(A821,Studies!A:BR,2,FALSE),"")</f>
        <v>Kienlen 1993</v>
      </c>
      <c r="C821" s="228" t="str">
        <f>IF(AND(A821&lt;&gt;"",ISNUMBER(A821)),VLOOKUP(A821,Studies!A:BR,3,FALSE),"")</f>
        <v>https://link.springer.com/article/10.1007/BF03259596</v>
      </c>
      <c r="D821" s="228" t="str">
        <f>IF(AND(A821&lt;&gt;"",ISNUMBER(A821)),VLOOKUP(A821,Studies!A:BR,4,FALSE),"")</f>
        <v>Alfentanil + Cimetidine</v>
      </c>
      <c r="E821" s="204" t="str">
        <f>IF(AND(A821&lt;&gt;"",ISNUMBER(A821)),VLOOKUP(A821,Studies!A:BR,5,FALSE),"")</f>
        <v>Alfentanil</v>
      </c>
      <c r="F821" s="58">
        <v>48</v>
      </c>
      <c r="G821" s="58" t="s">
        <v>935</v>
      </c>
      <c r="H821" s="58" t="s">
        <v>59</v>
      </c>
      <c r="W821" s="54">
        <v>1.27</v>
      </c>
      <c r="X821" s="54" t="s">
        <v>973</v>
      </c>
      <c r="Y821" s="54" t="s">
        <v>334</v>
      </c>
      <c r="Z821" s="56">
        <v>0.5</v>
      </c>
      <c r="AA821" s="56" t="s">
        <v>973</v>
      </c>
      <c r="AB821" s="56" t="s">
        <v>116</v>
      </c>
      <c r="AC821" s="61" t="s">
        <v>966</v>
      </c>
      <c r="AD821" s="70" t="s">
        <v>3495</v>
      </c>
    </row>
    <row r="822" spans="1:30" x14ac:dyDescent="0.25">
      <c r="A822">
        <v>1345</v>
      </c>
      <c r="B822" s="228" t="str">
        <f>IF(AND(A822&lt;&gt;"",ISNUMBER(A822)),VLOOKUP(A822,Studies!A:BR,2,FALSE),"")</f>
        <v>Elliott 1984</v>
      </c>
      <c r="C822" s="228" t="str">
        <f>IF(AND(A822&lt;&gt;"",ISNUMBER(A822)),VLOOKUP(A822,Studies!A:BR,3,FALSE),"")</f>
        <v>https://pubmed.ncbi.nlm.nih.gov/6152615/</v>
      </c>
      <c r="D822" s="228" t="str">
        <f>IF(AND(A822&lt;&gt;"",ISNUMBER(A822)),VLOOKUP(A822,Studies!A:BR,4,FALSE),"")</f>
        <v>Midazolam/H2O</v>
      </c>
      <c r="E822" s="204" t="str">
        <f>IF(AND(A822&lt;&gt;"",ISNUMBER(A822)),VLOOKUP(A822,Studies!A:BR,5,FALSE),"")</f>
        <v>Midazolam</v>
      </c>
      <c r="F822" s="58">
        <v>0</v>
      </c>
      <c r="G822" s="58" t="s">
        <v>935</v>
      </c>
      <c r="H822" s="58" t="s">
        <v>59</v>
      </c>
      <c r="I822" s="46">
        <v>187</v>
      </c>
      <c r="J822" s="46" t="s">
        <v>1187</v>
      </c>
      <c r="K822" s="46" t="s">
        <v>334</v>
      </c>
      <c r="L822" s="47">
        <v>20.3</v>
      </c>
      <c r="M822" s="47" t="s">
        <v>1187</v>
      </c>
      <c r="N822" s="47" t="s">
        <v>1922</v>
      </c>
      <c r="O822" s="46" t="s">
        <v>937</v>
      </c>
      <c r="P822" s="48">
        <v>60</v>
      </c>
      <c r="Q822" s="48" t="s">
        <v>938</v>
      </c>
      <c r="R822" s="48" t="s">
        <v>334</v>
      </c>
      <c r="V822" s="62" t="s">
        <v>939</v>
      </c>
      <c r="W822" s="54">
        <v>1.2</v>
      </c>
      <c r="X822" s="54" t="s">
        <v>944</v>
      </c>
      <c r="Y822" s="54" t="s">
        <v>334</v>
      </c>
      <c r="Z822" s="56">
        <v>0.13</v>
      </c>
      <c r="AA822" s="56" t="s">
        <v>944</v>
      </c>
      <c r="AB822" s="56" t="s">
        <v>1922</v>
      </c>
      <c r="AC822" s="61" t="s">
        <v>945</v>
      </c>
    </row>
    <row r="823" spans="1:30" x14ac:dyDescent="0.25">
      <c r="A823">
        <v>1346</v>
      </c>
      <c r="B823" s="228" t="str">
        <f>IF(AND(A823&lt;&gt;"",ISNUMBER(A823)),VLOOKUP(A823,Studies!A:BR,2,FALSE),"")</f>
        <v>Elliott 1984</v>
      </c>
      <c r="C823" s="228" t="str">
        <f>IF(AND(A823&lt;&gt;"",ISNUMBER(A823)),VLOOKUP(A823,Studies!A:BR,3,FALSE),"")</f>
        <v>https://pubmed.ncbi.nlm.nih.gov/6152615/</v>
      </c>
      <c r="D823" s="228" t="str">
        <f>IF(AND(A823&lt;&gt;"",ISNUMBER(A823)),VLOOKUP(A823,Studies!A:BR,4,FALSE),"")</f>
        <v>Midazolam/cimetidine</v>
      </c>
      <c r="E823" s="204" t="str">
        <f>IF(AND(A823&lt;&gt;"",ISNUMBER(A823)),VLOOKUP(A823,Studies!A:BR,5,FALSE),"")</f>
        <v>Midazolam</v>
      </c>
      <c r="F823" s="58">
        <v>26.5</v>
      </c>
      <c r="G823" s="58" t="s">
        <v>935</v>
      </c>
      <c r="H823" s="58" t="s">
        <v>59</v>
      </c>
      <c r="I823" s="46">
        <v>377</v>
      </c>
      <c r="J823" s="46" t="s">
        <v>1187</v>
      </c>
      <c r="K823" s="46" t="s">
        <v>334</v>
      </c>
      <c r="L823" s="47">
        <v>57.8</v>
      </c>
      <c r="M823" s="47" t="s">
        <v>1187</v>
      </c>
      <c r="N823" s="47" t="s">
        <v>1922</v>
      </c>
      <c r="O823" s="46" t="s">
        <v>937</v>
      </c>
      <c r="P823" s="48">
        <v>143</v>
      </c>
      <c r="Q823" s="48" t="s">
        <v>938</v>
      </c>
      <c r="R823" s="48" t="s">
        <v>334</v>
      </c>
      <c r="V823" s="62" t="s">
        <v>939</v>
      </c>
      <c r="W823" s="54">
        <v>0.62</v>
      </c>
      <c r="X823" s="54" t="s">
        <v>944</v>
      </c>
      <c r="Y823" s="54" t="s">
        <v>334</v>
      </c>
      <c r="Z823" s="56">
        <v>0.08</v>
      </c>
      <c r="AA823" s="56" t="s">
        <v>944</v>
      </c>
      <c r="AB823" s="56" t="s">
        <v>1922</v>
      </c>
      <c r="AC823" s="61" t="s">
        <v>945</v>
      </c>
    </row>
    <row r="824" spans="1:30" x14ac:dyDescent="0.25">
      <c r="A824">
        <v>1347</v>
      </c>
      <c r="B824" s="228" t="str">
        <f>IF(AND(A824&lt;&gt;"",ISNUMBER(A824)),VLOOKUP(A824,Studies!A:BR,2,FALSE),"")</f>
        <v>Bodemar 1981</v>
      </c>
      <c r="C824" s="228" t="str">
        <f>IF(AND(A824&lt;&gt;"",ISNUMBER(A824)),VLOOKUP(A824,Studies!A:BR,3,FALSE),"")</f>
        <v>https://pubmed.ncbi.nlm.nih.gov/7249489/</v>
      </c>
      <c r="D824" s="228" t="str">
        <f>IF(AND(A824&lt;&gt;"",ISNUMBER(A824)),VLOOKUP(A824,Studies!A:BR,4,FALSE),"")</f>
        <v>200/400 mg QID</v>
      </c>
      <c r="E824" s="204" t="str">
        <f>IF(AND(A824&lt;&gt;"",ISNUMBER(A824)),VLOOKUP(A824,Studies!A:BR,5,FALSE),"")</f>
        <v>Cimetidine</v>
      </c>
      <c r="F824" s="58">
        <v>168</v>
      </c>
      <c r="G824" s="58">
        <v>192</v>
      </c>
      <c r="H824" s="58" t="s">
        <v>59</v>
      </c>
      <c r="I824" s="46">
        <v>22.76</v>
      </c>
      <c r="J824" s="46" t="s">
        <v>953</v>
      </c>
      <c r="K824" s="46" t="s">
        <v>334</v>
      </c>
      <c r="L824" s="47">
        <v>2.06</v>
      </c>
      <c r="M824" s="47" t="s">
        <v>953</v>
      </c>
      <c r="N824" s="47" t="s">
        <v>1926</v>
      </c>
      <c r="O824" s="46" t="s">
        <v>954</v>
      </c>
      <c r="AD824" s="70" t="s">
        <v>3496</v>
      </c>
    </row>
    <row r="825" spans="1:30" x14ac:dyDescent="0.25">
      <c r="A825">
        <v>210</v>
      </c>
      <c r="B825" s="228" t="str">
        <f>IF(AND(A825&lt;&gt;"",ISNUMBER(A825)),VLOOKUP(A825,Studies!A:BR,2,FALSE),"")</f>
        <v>Jacobson 2004</v>
      </c>
      <c r="C825" s="228" t="str">
        <f>IF(AND(A825&lt;&gt;"",ISNUMBER(A825)),VLOOKUP(A825,Studies!A:BR,3,FALSE),"")</f>
        <v>https://pubmed.ncbi.nlm.nih.gov/15518608/</v>
      </c>
      <c r="D825" s="228" t="str">
        <f>IF(AND(A825&lt;&gt;"",ISNUMBER(A825)),VLOOKUP(A825,Studies!A:BR,4,FALSE),"")</f>
        <v>Control (without Itraconazole)</v>
      </c>
      <c r="E825" s="204" t="str">
        <f>IF(AND(A825&lt;&gt;"",ISNUMBER(A825)),VLOOKUP(A825,Studies!A:BR,5,FALSE),"")</f>
        <v>Pravastatin</v>
      </c>
      <c r="F825" s="58">
        <v>0</v>
      </c>
      <c r="G825" s="58" t="s">
        <v>935</v>
      </c>
      <c r="H825" s="58" t="s">
        <v>59</v>
      </c>
      <c r="I825" s="46">
        <v>188</v>
      </c>
      <c r="J825" s="46" t="s">
        <v>936</v>
      </c>
      <c r="K825" s="46" t="s">
        <v>1000</v>
      </c>
      <c r="O825" s="46" t="s">
        <v>937</v>
      </c>
      <c r="P825" s="48">
        <v>64</v>
      </c>
      <c r="Q825" s="48" t="s">
        <v>938</v>
      </c>
      <c r="R825" s="48" t="s">
        <v>334</v>
      </c>
    </row>
    <row r="826" spans="1:30" x14ac:dyDescent="0.25">
      <c r="A826">
        <v>211</v>
      </c>
      <c r="B826" s="228" t="str">
        <f>IF(AND(A826&lt;&gt;"",ISNUMBER(A826)),VLOOKUP(A826,Studies!A:BR,2,FALSE),"")</f>
        <v>Jacobson 2004</v>
      </c>
      <c r="C826" s="228" t="str">
        <f>IF(AND(A826&lt;&gt;"",ISNUMBER(A826)),VLOOKUP(A826,Studies!A:BR,3,FALSE),"")</f>
        <v>https://pubmed.ncbi.nlm.nih.gov/15518608/</v>
      </c>
      <c r="D826" s="228" t="str">
        <f>IF(AND(A826&lt;&gt;"",ISNUMBER(A826)),VLOOKUP(A826,Studies!A:BR,4,FALSE),"")</f>
        <v>Pravastatin with Itraconazole</v>
      </c>
      <c r="E826" s="204" t="str">
        <f>IF(AND(A826&lt;&gt;"",ISNUMBER(A826)),VLOOKUP(A826,Studies!A:BR,5,FALSE),"")</f>
        <v>Pravastatin</v>
      </c>
      <c r="F826" s="58">
        <v>696</v>
      </c>
      <c r="G826" s="58" t="s">
        <v>935</v>
      </c>
      <c r="H826" s="58" t="s">
        <v>59</v>
      </c>
      <c r="I826" s="46">
        <v>210</v>
      </c>
      <c r="J826" s="46" t="s">
        <v>936</v>
      </c>
      <c r="K826" s="46" t="s">
        <v>1000</v>
      </c>
      <c r="O826" s="46" t="s">
        <v>937</v>
      </c>
      <c r="P826" s="48">
        <v>73</v>
      </c>
      <c r="Q826" s="48" t="s">
        <v>938</v>
      </c>
      <c r="R826" s="48" t="s">
        <v>334</v>
      </c>
    </row>
    <row r="827" spans="1:30" x14ac:dyDescent="0.25">
      <c r="A827">
        <v>212</v>
      </c>
      <c r="B827" s="228" t="str">
        <f>IF(AND(A827&lt;&gt;"",ISNUMBER(A827)),VLOOKUP(A827,Studies!A:BR,2,FALSE),"")</f>
        <v>Niemi 2004</v>
      </c>
      <c r="C827" s="228" t="str">
        <f>IF(AND(A827&lt;&gt;"",ISNUMBER(A827)),VLOOKUP(A827,Studies!A:BR,3,FALSE),"")</f>
        <v>https://pubmed.ncbi.nlm.nih.gov/15226675/</v>
      </c>
      <c r="D827" s="228" t="str">
        <f>IF(AND(A827&lt;&gt;"",ISNUMBER(A827)),VLOOKUP(A827,Studies!A:BR,4,FALSE),"")</f>
        <v>11187GA subjects</v>
      </c>
      <c r="E827" s="204" t="str">
        <f>IF(AND(A827&lt;&gt;"",ISNUMBER(A827)),VLOOKUP(A827,Studies!A:BR,5,FALSE),"")</f>
        <v>Pravastatin</v>
      </c>
      <c r="F827" s="58">
        <v>0</v>
      </c>
      <c r="G827" s="58">
        <v>12</v>
      </c>
      <c r="H827" s="58" t="s">
        <v>59</v>
      </c>
      <c r="I827" s="46" t="s">
        <v>3959</v>
      </c>
      <c r="K827" s="46" t="s">
        <v>334</v>
      </c>
      <c r="L827" s="47" t="s">
        <v>3960</v>
      </c>
      <c r="N827" s="47" t="s">
        <v>116</v>
      </c>
      <c r="O827" s="46" t="s">
        <v>954</v>
      </c>
      <c r="P827" s="48" t="s">
        <v>3961</v>
      </c>
      <c r="Q827" s="48" t="s">
        <v>938</v>
      </c>
      <c r="R827" s="48" t="s">
        <v>115</v>
      </c>
      <c r="S827" s="49" t="s">
        <v>3962</v>
      </c>
      <c r="T827" s="49" t="s">
        <v>938</v>
      </c>
      <c r="U827" s="49" t="s">
        <v>116</v>
      </c>
      <c r="V827" s="62" t="s">
        <v>939</v>
      </c>
    </row>
    <row r="828" spans="1:30" x14ac:dyDescent="0.25">
      <c r="A828">
        <v>213</v>
      </c>
      <c r="B828" s="228" t="str">
        <f>IF(AND(A828&lt;&gt;"",ISNUMBER(A828)),VLOOKUP(A828,Studies!A:BR,2,FALSE),"")</f>
        <v>Niemi 2004</v>
      </c>
      <c r="C828" s="228" t="str">
        <f>IF(AND(A828&lt;&gt;"",ISNUMBER(A828)),VLOOKUP(A828,Studies!A:BR,3,FALSE),"")</f>
        <v>https://pubmed.ncbi.nlm.nih.gov/15226675/</v>
      </c>
      <c r="D828" s="228" t="str">
        <f>IF(AND(A828&lt;&gt;"",ISNUMBER(A828)),VLOOKUP(A828,Studies!A:BR,4,FALSE),"")</f>
        <v>11187GG subjects</v>
      </c>
      <c r="E828" s="204" t="str">
        <f>IF(AND(A828&lt;&gt;"",ISNUMBER(A828)),VLOOKUP(A828,Studies!A:BR,5,FALSE),"")</f>
        <v>Pravastatin</v>
      </c>
      <c r="F828" s="58">
        <v>0</v>
      </c>
      <c r="G828" s="58">
        <v>12</v>
      </c>
      <c r="H828" s="58" t="s">
        <v>59</v>
      </c>
      <c r="I828" s="46" t="s">
        <v>3963</v>
      </c>
      <c r="K828" s="46" t="s">
        <v>334</v>
      </c>
      <c r="L828" s="47" t="s">
        <v>3964</v>
      </c>
      <c r="N828" s="47" t="s">
        <v>116</v>
      </c>
      <c r="O828" s="46" t="s">
        <v>954</v>
      </c>
      <c r="P828" s="48" t="s">
        <v>3965</v>
      </c>
      <c r="Q828" s="48" t="s">
        <v>938</v>
      </c>
      <c r="R828" s="48" t="s">
        <v>115</v>
      </c>
      <c r="S828" s="49" t="s">
        <v>3966</v>
      </c>
      <c r="T828" s="49" t="s">
        <v>938</v>
      </c>
      <c r="U828" s="49" t="s">
        <v>116</v>
      </c>
      <c r="V828" s="62" t="s">
        <v>939</v>
      </c>
    </row>
    <row r="829" spans="1:30" x14ac:dyDescent="0.25">
      <c r="A829">
        <v>241</v>
      </c>
      <c r="B829" s="228" t="str">
        <f>IF(AND(A829&lt;&gt;"",ISNUMBER(A829)),VLOOKUP(A829,Studies!A:BR,2,FALSE),"")</f>
        <v>Niemi 2004</v>
      </c>
      <c r="C829" s="228" t="str">
        <f>IF(AND(A829&lt;&gt;"",ISNUMBER(A829)),VLOOKUP(A829,Studies!A:BR,3,FALSE),"")</f>
        <v>https://pubmed.ncbi.nlm.nih.gov/15226675/</v>
      </c>
      <c r="D829" s="228" t="str">
        <f>IF(AND(A829&lt;&gt;"",ISNUMBER(A829)),VLOOKUP(A829,Studies!A:BR,4,FALSE),"")</f>
        <v>521CC subjects</v>
      </c>
      <c r="E829" s="204" t="str">
        <f>IF(AND(A829&lt;&gt;"",ISNUMBER(A829)),VLOOKUP(A829,Studies!A:BR,5,FALSE),"")</f>
        <v>Pravastatin</v>
      </c>
      <c r="F829" s="58">
        <v>0</v>
      </c>
      <c r="G829" s="58">
        <v>12</v>
      </c>
      <c r="H829" s="58" t="s">
        <v>59</v>
      </c>
      <c r="I829" s="46" t="s">
        <v>3967</v>
      </c>
      <c r="K829" s="46" t="s">
        <v>334</v>
      </c>
      <c r="L829" s="47" t="s">
        <v>3968</v>
      </c>
      <c r="N829" s="47" t="s">
        <v>116</v>
      </c>
      <c r="O829" s="46" t="s">
        <v>954</v>
      </c>
      <c r="P829" s="48" t="s">
        <v>3969</v>
      </c>
      <c r="Q829" s="48" t="s">
        <v>938</v>
      </c>
      <c r="R829" s="48" t="s">
        <v>115</v>
      </c>
      <c r="S829" s="49" t="s">
        <v>3970</v>
      </c>
      <c r="T829" s="49" t="s">
        <v>938</v>
      </c>
      <c r="U829" s="49" t="s">
        <v>116</v>
      </c>
      <c r="V829" s="62" t="s">
        <v>939</v>
      </c>
    </row>
    <row r="830" spans="1:30" x14ac:dyDescent="0.25">
      <c r="A830">
        <v>242</v>
      </c>
      <c r="B830" s="228" t="str">
        <f>IF(AND(A830&lt;&gt;"",ISNUMBER(A830)),VLOOKUP(A830,Studies!A:BR,2,FALSE),"")</f>
        <v>Niemi 2004</v>
      </c>
      <c r="C830" s="228" t="str">
        <f>IF(AND(A830&lt;&gt;"",ISNUMBER(A830)),VLOOKUP(A830,Studies!A:BR,3,FALSE),"")</f>
        <v>https://pubmed.ncbi.nlm.nih.gov/15226675/</v>
      </c>
      <c r="D830" s="228" t="str">
        <f>IF(AND(A830&lt;&gt;"",ISNUMBER(A830)),VLOOKUP(A830,Studies!A:BR,4,FALSE),"")</f>
        <v>521TC subjects</v>
      </c>
      <c r="E830" s="204" t="str">
        <f>IF(AND(A830&lt;&gt;"",ISNUMBER(A830)),VLOOKUP(A830,Studies!A:BR,5,FALSE),"")</f>
        <v>Pravastatin</v>
      </c>
      <c r="F830" s="58">
        <v>0</v>
      </c>
      <c r="G830" s="58">
        <v>12</v>
      </c>
      <c r="H830" s="58" t="s">
        <v>59</v>
      </c>
      <c r="I830" s="46" t="s">
        <v>3971</v>
      </c>
      <c r="K830" s="46" t="s">
        <v>334</v>
      </c>
      <c r="L830" s="47" t="s">
        <v>3972</v>
      </c>
      <c r="N830" s="47" t="s">
        <v>116</v>
      </c>
      <c r="O830" s="46" t="s">
        <v>954</v>
      </c>
      <c r="P830" s="48" t="s">
        <v>3973</v>
      </c>
      <c r="Q830" s="48" t="s">
        <v>938</v>
      </c>
      <c r="R830" s="48" t="s">
        <v>115</v>
      </c>
      <c r="S830" s="49" t="s">
        <v>3974</v>
      </c>
      <c r="T830" s="49" t="s">
        <v>938</v>
      </c>
      <c r="U830" s="49" t="s">
        <v>116</v>
      </c>
      <c r="V830" s="62" t="s">
        <v>939</v>
      </c>
    </row>
    <row r="831" spans="1:30" x14ac:dyDescent="0.25">
      <c r="A831">
        <v>408</v>
      </c>
      <c r="B831" s="228" t="str">
        <f>IF(AND(A831&lt;&gt;"",ISNUMBER(A831)),VLOOKUP(A831,Studies!A:BR,2,FALSE),"")</f>
        <v>Niemi 2004</v>
      </c>
      <c r="C831" s="228" t="str">
        <f>IF(AND(A831&lt;&gt;"",ISNUMBER(A831)),VLOOKUP(A831,Studies!A:BR,3,FALSE),"")</f>
        <v>https://pubmed.ncbi.nlm.nih.gov/15226675/</v>
      </c>
      <c r="D831" s="228" t="str">
        <f>IF(AND(A831&lt;&gt;"",ISNUMBER(A831)),VLOOKUP(A831,Studies!A:BR,4,FALSE),"")</f>
        <v>521TT subjects</v>
      </c>
      <c r="E831" s="204" t="str">
        <f>IF(AND(A831&lt;&gt;"",ISNUMBER(A831)),VLOOKUP(A831,Studies!A:BR,5,FALSE),"")</f>
        <v>Pravastatin</v>
      </c>
      <c r="F831" s="58">
        <v>0</v>
      </c>
      <c r="G831" s="58">
        <v>12</v>
      </c>
      <c r="H831" s="58" t="s">
        <v>59</v>
      </c>
      <c r="I831" s="46" t="s">
        <v>3975</v>
      </c>
      <c r="K831" s="46" t="s">
        <v>334</v>
      </c>
      <c r="L831" s="47" t="s">
        <v>3976</v>
      </c>
      <c r="N831" s="47" t="s">
        <v>116</v>
      </c>
      <c r="O831" s="46" t="s">
        <v>954</v>
      </c>
      <c r="P831" s="48" t="s">
        <v>3977</v>
      </c>
      <c r="Q831" s="48" t="s">
        <v>938</v>
      </c>
      <c r="R831" s="48" t="s">
        <v>115</v>
      </c>
      <c r="S831" s="49" t="s">
        <v>3978</v>
      </c>
      <c r="T831" s="49" t="s">
        <v>938</v>
      </c>
      <c r="U831" s="49" t="s">
        <v>116</v>
      </c>
      <c r="V831" s="62" t="s">
        <v>939</v>
      </c>
    </row>
    <row r="832" spans="1:30" x14ac:dyDescent="0.25">
      <c r="A832">
        <v>409</v>
      </c>
      <c r="B832" s="228" t="str">
        <f>IF(AND(A832&lt;&gt;"",ISNUMBER(A832)),VLOOKUP(A832,Studies!A:BR,2,FALSE),"")</f>
        <v>Niemi 2004</v>
      </c>
      <c r="C832" s="228" t="str">
        <f>IF(AND(A832&lt;&gt;"",ISNUMBER(A832)),VLOOKUP(A832,Studies!A:BR,3,FALSE),"")</f>
        <v>https://pubmed.ncbi.nlm.nih.gov/15226675/</v>
      </c>
      <c r="D832" s="228" t="str">
        <f>IF(AND(A832&lt;&gt;"",ISNUMBER(A832)),VLOOKUP(A832,Studies!A:BR,4,FALSE),"")</f>
        <v>Heterozygous carriers of *15B</v>
      </c>
      <c r="E832" s="204" t="str">
        <f>IF(AND(A832&lt;&gt;"",ISNUMBER(A832)),VLOOKUP(A832,Studies!A:BR,5,FALSE),"")</f>
        <v>Pravastatin</v>
      </c>
      <c r="F832" s="58">
        <v>0</v>
      </c>
      <c r="G832" s="58">
        <v>12</v>
      </c>
      <c r="H832" s="58" t="s">
        <v>59</v>
      </c>
      <c r="I832" s="46" t="s">
        <v>3979</v>
      </c>
      <c r="K832" s="46" t="s">
        <v>334</v>
      </c>
      <c r="L832" s="47" t="s">
        <v>3980</v>
      </c>
      <c r="N832" s="47" t="s">
        <v>116</v>
      </c>
      <c r="O832" s="46" t="s">
        <v>954</v>
      </c>
      <c r="P832" s="48" t="s">
        <v>3981</v>
      </c>
      <c r="Q832" s="48" t="s">
        <v>938</v>
      </c>
      <c r="R832" s="48" t="s">
        <v>115</v>
      </c>
      <c r="S832" s="49" t="s">
        <v>3974</v>
      </c>
      <c r="T832" s="49" t="s">
        <v>938</v>
      </c>
      <c r="U832" s="49" t="s">
        <v>116</v>
      </c>
      <c r="V832" s="62" t="s">
        <v>939</v>
      </c>
    </row>
    <row r="833" spans="1:30" x14ac:dyDescent="0.25">
      <c r="A833">
        <v>410</v>
      </c>
      <c r="B833" s="228" t="str">
        <f>IF(AND(A833&lt;&gt;"",ISNUMBER(A833)),VLOOKUP(A833,Studies!A:BR,2,FALSE),"")</f>
        <v>Niemi 2004</v>
      </c>
      <c r="C833" s="228" t="str">
        <f>IF(AND(A833&lt;&gt;"",ISNUMBER(A833)),VLOOKUP(A833,Studies!A:BR,3,FALSE),"")</f>
        <v>https://pubmed.ncbi.nlm.nih.gov/15226675/</v>
      </c>
      <c r="D833" s="228" t="str">
        <f>IF(AND(A833&lt;&gt;"",ISNUMBER(A833)),VLOOKUP(A833,Studies!A:BR,4,FALSE),"")</f>
        <v>Non-carriers of *15B</v>
      </c>
      <c r="E833" s="204" t="str">
        <f>IF(AND(A833&lt;&gt;"",ISNUMBER(A833)),VLOOKUP(A833,Studies!A:BR,5,FALSE),"")</f>
        <v>Pravastatin</v>
      </c>
      <c r="F833" s="58">
        <v>0</v>
      </c>
      <c r="G833" s="58">
        <v>12</v>
      </c>
      <c r="H833" s="58" t="s">
        <v>59</v>
      </c>
      <c r="I833" s="46" t="s">
        <v>3982</v>
      </c>
      <c r="K833" s="46" t="s">
        <v>334</v>
      </c>
      <c r="L833" s="47" t="s">
        <v>3983</v>
      </c>
      <c r="N833" s="47" t="s">
        <v>116</v>
      </c>
      <c r="O833" s="46" t="s">
        <v>954</v>
      </c>
      <c r="P833" s="48" t="s">
        <v>3984</v>
      </c>
      <c r="Q833" s="48" t="s">
        <v>938</v>
      </c>
      <c r="R833" s="48" t="s">
        <v>115</v>
      </c>
      <c r="S833" s="49" t="s">
        <v>3985</v>
      </c>
      <c r="T833" s="49" t="s">
        <v>938</v>
      </c>
      <c r="U833" s="49" t="s">
        <v>116</v>
      </c>
      <c r="V833" s="62" t="s">
        <v>939</v>
      </c>
    </row>
    <row r="834" spans="1:30" x14ac:dyDescent="0.25">
      <c r="A834">
        <v>411</v>
      </c>
      <c r="B834" s="228" t="str">
        <f>IF(AND(A834&lt;&gt;"",ISNUMBER(A834)),VLOOKUP(A834,Studies!A:BR,2,FALSE),"")</f>
        <v>Niemi 2004</v>
      </c>
      <c r="C834" s="228" t="str">
        <f>IF(AND(A834&lt;&gt;"",ISNUMBER(A834)),VLOOKUP(A834,Studies!A:BR,3,FALSE),"")</f>
        <v>https://pubmed.ncbi.nlm.nih.gov/15226675/</v>
      </c>
      <c r="D834" s="228" t="str">
        <f>IF(AND(A834&lt;&gt;"",ISNUMBER(A834)),VLOOKUP(A834,Studies!A:BR,4,FALSE),"")</f>
        <v>Heterozygous carriers of *17</v>
      </c>
      <c r="E834" s="204" t="str">
        <f>IF(AND(A834&lt;&gt;"",ISNUMBER(A834)),VLOOKUP(A834,Studies!A:BR,5,FALSE),"")</f>
        <v>Pravastatin</v>
      </c>
      <c r="F834" s="58">
        <v>0</v>
      </c>
      <c r="G834" s="58">
        <v>12</v>
      </c>
      <c r="H834" s="58" t="s">
        <v>59</v>
      </c>
      <c r="I834" s="46" t="s">
        <v>3986</v>
      </c>
      <c r="K834" s="46" t="s">
        <v>334</v>
      </c>
      <c r="L834" s="47" t="s">
        <v>3987</v>
      </c>
      <c r="N834" s="47" t="s">
        <v>116</v>
      </c>
      <c r="O834" s="46" t="s">
        <v>954</v>
      </c>
      <c r="P834" s="48" t="s">
        <v>3988</v>
      </c>
      <c r="Q834" s="48" t="s">
        <v>938</v>
      </c>
      <c r="R834" s="48" t="s">
        <v>115</v>
      </c>
      <c r="S834" s="49" t="s">
        <v>3989</v>
      </c>
      <c r="T834" s="49" t="s">
        <v>938</v>
      </c>
      <c r="U834" s="49" t="s">
        <v>116</v>
      </c>
      <c r="V834" s="62" t="s">
        <v>939</v>
      </c>
    </row>
    <row r="835" spans="1:30" x14ac:dyDescent="0.25">
      <c r="A835">
        <v>412</v>
      </c>
      <c r="B835" s="228" t="str">
        <f>IF(AND(A835&lt;&gt;"",ISNUMBER(A835)),VLOOKUP(A835,Studies!A:BR,2,FALSE),"")</f>
        <v>Niemi 2004</v>
      </c>
      <c r="C835" s="228" t="str">
        <f>IF(AND(A835&lt;&gt;"",ISNUMBER(A835)),VLOOKUP(A835,Studies!A:BR,3,FALSE),"")</f>
        <v>https://pubmed.ncbi.nlm.nih.gov/15226675/</v>
      </c>
      <c r="D835" s="228" t="str">
        <f>IF(AND(A835&lt;&gt;"",ISNUMBER(A835)),VLOOKUP(A835,Studies!A:BR,4,FALSE),"")</f>
        <v>Non-carriers of *17</v>
      </c>
      <c r="E835" s="204" t="str">
        <f>IF(AND(A835&lt;&gt;"",ISNUMBER(A835)),VLOOKUP(A835,Studies!A:BR,5,FALSE),"")</f>
        <v>Pravastatin</v>
      </c>
      <c r="F835" s="58">
        <v>0</v>
      </c>
      <c r="G835" s="58">
        <v>12</v>
      </c>
      <c r="H835" s="58" t="s">
        <v>59</v>
      </c>
      <c r="I835" s="46" t="s">
        <v>3990</v>
      </c>
      <c r="K835" s="46" t="s">
        <v>334</v>
      </c>
      <c r="L835" s="47" t="s">
        <v>3991</v>
      </c>
      <c r="N835" s="47" t="s">
        <v>116</v>
      </c>
      <c r="O835" s="46" t="s">
        <v>954</v>
      </c>
      <c r="P835" s="48" t="s">
        <v>3992</v>
      </c>
      <c r="Q835" s="48" t="s">
        <v>938</v>
      </c>
      <c r="R835" s="48" t="s">
        <v>115</v>
      </c>
      <c r="S835" s="49" t="s">
        <v>3993</v>
      </c>
      <c r="T835" s="49" t="s">
        <v>938</v>
      </c>
      <c r="U835" s="49" t="s">
        <v>116</v>
      </c>
      <c r="V835" s="62" t="s">
        <v>939</v>
      </c>
    </row>
    <row r="836" spans="1:30" x14ac:dyDescent="0.25">
      <c r="A836">
        <v>413</v>
      </c>
      <c r="B836" s="228" t="str">
        <f>IF(AND(A836&lt;&gt;"",ISNUMBER(A836)),VLOOKUP(A836,Studies!A:BR,2,FALSE),"")</f>
        <v>Pan 1990</v>
      </c>
      <c r="C836" s="228" t="str">
        <f>IF(AND(A836&lt;&gt;"",ISNUMBER(A836)),VLOOKUP(A836,Studies!A:BR,3,FALSE),"")</f>
        <v>https://pubmed.ncbi.nlm.nih.gov/2125605/</v>
      </c>
      <c r="D836" s="228" t="str">
        <f>IF(AND(A836&lt;&gt;"",ISNUMBER(A836)),VLOOKUP(A836,Studies!A:BR,4,FALSE),"")</f>
        <v>Pravastatin (GC/MS)</v>
      </c>
      <c r="E836" s="204" t="str">
        <f>IF(AND(A836&lt;&gt;"",ISNUMBER(A836)),VLOOKUP(A836,Studies!A:BR,5,FALSE),"")</f>
        <v>Pravastatin</v>
      </c>
      <c r="F836" s="58">
        <v>0</v>
      </c>
      <c r="G836" s="58">
        <v>24</v>
      </c>
      <c r="H836" s="58" t="s">
        <v>59</v>
      </c>
      <c r="I836" s="46">
        <v>152.19999999999999</v>
      </c>
      <c r="J836" s="46" t="s">
        <v>936</v>
      </c>
      <c r="K836" s="46" t="s">
        <v>334</v>
      </c>
      <c r="L836" s="47">
        <v>13.5</v>
      </c>
      <c r="M836" s="47" t="s">
        <v>936</v>
      </c>
      <c r="N836" s="47" t="s">
        <v>1922</v>
      </c>
      <c r="O836" s="46" t="s">
        <v>954</v>
      </c>
      <c r="P836" s="48">
        <v>64.099999999999994</v>
      </c>
      <c r="Q836" s="48" t="s">
        <v>938</v>
      </c>
      <c r="R836" s="48" t="s">
        <v>334</v>
      </c>
      <c r="S836" s="49">
        <v>6.9</v>
      </c>
      <c r="T836" s="49" t="s">
        <v>938</v>
      </c>
      <c r="U836" s="49" t="s">
        <v>1922</v>
      </c>
      <c r="V836" s="62" t="s">
        <v>939</v>
      </c>
    </row>
    <row r="837" spans="1:30" x14ac:dyDescent="0.25">
      <c r="A837">
        <v>433</v>
      </c>
      <c r="B837" s="228" t="str">
        <f>IF(AND(A837&lt;&gt;"",ISNUMBER(A837)),VLOOKUP(A837,Studies!A:BR,2,FALSE),"")</f>
        <v>Nishizato 2003</v>
      </c>
      <c r="C837" s="228" t="str">
        <f>IF(AND(A837&lt;&gt;"",ISNUMBER(A837)),VLOOKUP(A837,Studies!A:BR,3,FALSE),"")</f>
        <v>https://pubmed.ncbi.nlm.nih.gov/12811365/</v>
      </c>
      <c r="D837" s="228" t="str">
        <f>IF(AND(A837&lt;&gt;"",ISNUMBER(A837)),VLOOKUP(A837,Studies!A:BR,4,FALSE),"")</f>
        <v>*1b/*1b subjects</v>
      </c>
      <c r="E837" s="204" t="str">
        <f>IF(AND(A837&lt;&gt;"",ISNUMBER(A837)),VLOOKUP(A837,Studies!A:BR,5,FALSE),"")</f>
        <v>Pravastatin</v>
      </c>
      <c r="F837" s="58">
        <v>0</v>
      </c>
      <c r="G837" s="58">
        <v>24</v>
      </c>
      <c r="H837" s="58" t="s">
        <v>59</v>
      </c>
      <c r="I837" s="46">
        <v>44.2</v>
      </c>
      <c r="J837" s="46" t="s">
        <v>936</v>
      </c>
      <c r="K837" s="46" t="s">
        <v>334</v>
      </c>
      <c r="L837" s="47">
        <v>6.38</v>
      </c>
      <c r="M837" s="47" t="s">
        <v>936</v>
      </c>
      <c r="N837" s="47" t="s">
        <v>116</v>
      </c>
      <c r="O837" s="46" t="s">
        <v>954</v>
      </c>
      <c r="P837" s="48">
        <v>14</v>
      </c>
      <c r="Q837" s="48" t="s">
        <v>938</v>
      </c>
      <c r="R837" s="48" t="s">
        <v>334</v>
      </c>
      <c r="W837" s="54">
        <v>2.39</v>
      </c>
      <c r="X837" s="54" t="s">
        <v>944</v>
      </c>
      <c r="Y837" s="54" t="s">
        <v>334</v>
      </c>
      <c r="Z837" s="56">
        <v>0.44</v>
      </c>
      <c r="AA837" s="56" t="s">
        <v>944</v>
      </c>
      <c r="AB837" s="56" t="s">
        <v>116</v>
      </c>
      <c r="AD837" s="70" t="s">
        <v>3994</v>
      </c>
    </row>
    <row r="838" spans="1:30" x14ac:dyDescent="0.25">
      <c r="A838">
        <v>434</v>
      </c>
      <c r="B838" s="228" t="str">
        <f>IF(AND(A838&lt;&gt;"",ISNUMBER(A838)),VLOOKUP(A838,Studies!A:BR,2,FALSE),"")</f>
        <v>Nishizato 2003</v>
      </c>
      <c r="C838" s="228" t="str">
        <f>IF(AND(A838&lt;&gt;"",ISNUMBER(A838)),VLOOKUP(A838,Studies!A:BR,3,FALSE),"")</f>
        <v>https://pubmed.ncbi.nlm.nih.gov/12811365/</v>
      </c>
      <c r="D838" s="228" t="str">
        <f>IF(AND(A838&lt;&gt;"",ISNUMBER(A838)),VLOOKUP(A838,Studies!A:BR,4,FALSE),"")</f>
        <v>*1b/*15 subjects</v>
      </c>
      <c r="E838" s="204" t="str">
        <f>IF(AND(A838&lt;&gt;"",ISNUMBER(A838)),VLOOKUP(A838,Studies!A:BR,5,FALSE),"")</f>
        <v>Pravastatin</v>
      </c>
      <c r="F838" s="58">
        <v>0</v>
      </c>
      <c r="G838" s="58">
        <v>24</v>
      </c>
      <c r="H838" s="58" t="s">
        <v>59</v>
      </c>
      <c r="I838" s="46">
        <v>62.1</v>
      </c>
      <c r="J838" s="46" t="s">
        <v>936</v>
      </c>
      <c r="K838" s="46" t="s">
        <v>334</v>
      </c>
      <c r="L838" s="47">
        <v>21.8</v>
      </c>
      <c r="M838" s="47" t="s">
        <v>936</v>
      </c>
      <c r="N838" s="47" t="s">
        <v>116</v>
      </c>
      <c r="O838" s="46" t="s">
        <v>954</v>
      </c>
      <c r="P838" s="48">
        <v>27</v>
      </c>
      <c r="Q838" s="48" t="s">
        <v>938</v>
      </c>
      <c r="R838" s="48" t="s">
        <v>334</v>
      </c>
      <c r="W838" s="54">
        <v>1.57</v>
      </c>
      <c r="X838" s="54" t="s">
        <v>944</v>
      </c>
      <c r="Y838" s="54" t="s">
        <v>334</v>
      </c>
      <c r="Z838" s="56">
        <v>0.32</v>
      </c>
      <c r="AA838" s="56" t="s">
        <v>944</v>
      </c>
      <c r="AB838" s="56" t="s">
        <v>116</v>
      </c>
      <c r="AD838" s="70" t="s">
        <v>3994</v>
      </c>
    </row>
    <row r="839" spans="1:30" x14ac:dyDescent="0.25">
      <c r="A839">
        <v>435</v>
      </c>
      <c r="B839" s="228" t="str">
        <f>IF(AND(A839&lt;&gt;"",ISNUMBER(A839)),VLOOKUP(A839,Studies!A:BR,2,FALSE),"")</f>
        <v>Nishizato 2003</v>
      </c>
      <c r="C839" s="228" t="str">
        <f>IF(AND(A839&lt;&gt;"",ISNUMBER(A839)),VLOOKUP(A839,Studies!A:BR,3,FALSE),"")</f>
        <v>https://pubmed.ncbi.nlm.nih.gov/12811365/</v>
      </c>
      <c r="D839" s="228" t="str">
        <f>IF(AND(A839&lt;&gt;"",ISNUMBER(A839)),VLOOKUP(A839,Studies!A:BR,4,FALSE),"")</f>
        <v>*15/*15 subjects</v>
      </c>
      <c r="E839" s="204" t="str">
        <f>IF(AND(A839&lt;&gt;"",ISNUMBER(A839)),VLOOKUP(A839,Studies!A:BR,5,FALSE),"")</f>
        <v>Pravastatin</v>
      </c>
      <c r="F839" s="58">
        <v>0</v>
      </c>
      <c r="G839" s="58">
        <v>24</v>
      </c>
      <c r="H839" s="58" t="s">
        <v>59</v>
      </c>
      <c r="I839" s="46">
        <v>111.8</v>
      </c>
      <c r="J839" s="46" t="s">
        <v>936</v>
      </c>
      <c r="K839" s="46" t="s">
        <v>334</v>
      </c>
      <c r="O839" s="46" t="s">
        <v>954</v>
      </c>
      <c r="P839" s="48">
        <v>49</v>
      </c>
      <c r="Q839" s="48" t="s">
        <v>938</v>
      </c>
      <c r="R839" s="48" t="s">
        <v>334</v>
      </c>
      <c r="W839" s="54">
        <v>0.79</v>
      </c>
      <c r="X839" s="54" t="s">
        <v>944</v>
      </c>
      <c r="Y839" s="54" t="s">
        <v>334</v>
      </c>
      <c r="AD839" s="70" t="s">
        <v>3994</v>
      </c>
    </row>
    <row r="840" spans="1:30" x14ac:dyDescent="0.25">
      <c r="A840">
        <v>436</v>
      </c>
      <c r="B840" s="228" t="str">
        <f>IF(AND(A840&lt;&gt;"",ISNUMBER(A840)),VLOOKUP(A840,Studies!A:BR,2,FALSE),"")</f>
        <v>Niemi 2006</v>
      </c>
      <c r="C840" s="228" t="str">
        <f>IF(AND(A840&lt;&gt;"",ISNUMBER(A840)),VLOOKUP(A840,Studies!A:BR,3,FALSE),"")</f>
        <v>https://pubmed.ncbi.nlm.nih.gov/17047488/</v>
      </c>
      <c r="D840" s="228" t="str">
        <f>IF(AND(A840&lt;&gt;"",ISNUMBER(A840)),VLOOKUP(A840,Studies!A:BR,4,FALSE),"")</f>
        <v>SLCO1B1*17 carriers</v>
      </c>
      <c r="E840" s="204" t="str">
        <f>IF(AND(A840&lt;&gt;"",ISNUMBER(A840)),VLOOKUP(A840,Studies!A:BR,5,FALSE),"")</f>
        <v>Pravastatin</v>
      </c>
      <c r="F840" s="58">
        <v>0</v>
      </c>
      <c r="G840" s="58">
        <v>12</v>
      </c>
      <c r="H840" s="58" t="s">
        <v>59</v>
      </c>
      <c r="I840" s="46" t="s">
        <v>3986</v>
      </c>
      <c r="J840" s="46" t="s">
        <v>936</v>
      </c>
      <c r="K840" s="46" t="s">
        <v>334</v>
      </c>
      <c r="L840" s="47" t="s">
        <v>3987</v>
      </c>
      <c r="M840" s="47" t="s">
        <v>936</v>
      </c>
      <c r="N840" s="47" t="s">
        <v>116</v>
      </c>
      <c r="O840" s="46" t="s">
        <v>954</v>
      </c>
      <c r="P840" s="48" t="s">
        <v>3988</v>
      </c>
      <c r="Q840" s="48" t="s">
        <v>992</v>
      </c>
      <c r="R840" s="48" t="s">
        <v>334</v>
      </c>
      <c r="S840" s="49" t="s">
        <v>3989</v>
      </c>
      <c r="T840" s="49" t="s">
        <v>992</v>
      </c>
      <c r="U840" s="49" t="s">
        <v>116</v>
      </c>
      <c r="V840" s="62" t="s">
        <v>939</v>
      </c>
    </row>
    <row r="841" spans="1:30" x14ac:dyDescent="0.25">
      <c r="A841">
        <v>437</v>
      </c>
      <c r="B841" s="228" t="str">
        <f>IF(AND(A841&lt;&gt;"",ISNUMBER(A841)),VLOOKUP(A841,Studies!A:BR,2,FALSE),"")</f>
        <v>Niemi 2006</v>
      </c>
      <c r="C841" s="228" t="str">
        <f>IF(AND(A841&lt;&gt;"",ISNUMBER(A841)),VLOOKUP(A841,Studies!A:BR,3,FALSE),"")</f>
        <v>https://pubmed.ncbi.nlm.nih.gov/17047488/</v>
      </c>
      <c r="D841" s="228" t="str">
        <f>IF(AND(A841&lt;&gt;"",ISNUMBER(A841)),VLOOKUP(A841,Studies!A:BR,4,FALSE),"")</f>
        <v>SLCO1B1*17 and ABCC2 c.1446C&gt;G noncarriers</v>
      </c>
      <c r="E841" s="204" t="str">
        <f>IF(AND(A841&lt;&gt;"",ISNUMBER(A841)),VLOOKUP(A841,Studies!A:BR,5,FALSE),"")</f>
        <v>Pravastatin</v>
      </c>
      <c r="F841" s="58">
        <v>0</v>
      </c>
      <c r="G841" s="58">
        <v>12</v>
      </c>
      <c r="H841" s="58" t="s">
        <v>59</v>
      </c>
      <c r="I841" s="46" t="s">
        <v>3995</v>
      </c>
      <c r="J841" s="46" t="s">
        <v>936</v>
      </c>
      <c r="K841" s="46" t="s">
        <v>334</v>
      </c>
      <c r="L841" s="47" t="s">
        <v>3996</v>
      </c>
      <c r="M841" s="47" t="s">
        <v>936</v>
      </c>
      <c r="N841" s="47" t="s">
        <v>116</v>
      </c>
      <c r="O841" s="46" t="s">
        <v>954</v>
      </c>
      <c r="P841" s="48" t="s">
        <v>3997</v>
      </c>
      <c r="Q841" s="48" t="s">
        <v>992</v>
      </c>
      <c r="R841" s="48" t="s">
        <v>334</v>
      </c>
      <c r="S841" s="49" t="s">
        <v>3998</v>
      </c>
      <c r="T841" s="49" t="s">
        <v>992</v>
      </c>
      <c r="U841" s="49" t="s">
        <v>116</v>
      </c>
      <c r="V841" s="62" t="s">
        <v>939</v>
      </c>
    </row>
    <row r="842" spans="1:30" x14ac:dyDescent="0.25">
      <c r="A842">
        <v>438</v>
      </c>
      <c r="B842" s="228" t="str">
        <f>IF(AND(A842&lt;&gt;"",ISNUMBER(A842)),VLOOKUP(A842,Studies!A:BR,2,FALSE),"")</f>
        <v>Niemi 2006</v>
      </c>
      <c r="C842" s="228" t="str">
        <f>IF(AND(A842&lt;&gt;"",ISNUMBER(A842)),VLOOKUP(A842,Studies!A:BR,3,FALSE),"")</f>
        <v>https://pubmed.ncbi.nlm.nih.gov/17047488/</v>
      </c>
      <c r="D842" s="228" t="str">
        <f>IF(AND(A842&lt;&gt;"",ISNUMBER(A842)),VLOOKUP(A842,Studies!A:BR,4,FALSE),"")</f>
        <v xml:space="preserve"> ABCC2 c.1446C&gt;G carriers</v>
      </c>
      <c r="E842" s="204" t="str">
        <f>IF(AND(A842&lt;&gt;"",ISNUMBER(A842)),VLOOKUP(A842,Studies!A:BR,5,FALSE),"")</f>
        <v>Pravastatin</v>
      </c>
      <c r="F842" s="58">
        <v>0</v>
      </c>
      <c r="G842" s="58">
        <v>12</v>
      </c>
      <c r="H842" s="58" t="s">
        <v>59</v>
      </c>
      <c r="I842" s="46" t="s">
        <v>3999</v>
      </c>
      <c r="J842" s="46" t="s">
        <v>936</v>
      </c>
      <c r="K842" s="46" t="s">
        <v>334</v>
      </c>
      <c r="L842" s="47" t="s">
        <v>4000</v>
      </c>
      <c r="M842" s="47" t="s">
        <v>936</v>
      </c>
      <c r="N842" s="47" t="s">
        <v>116</v>
      </c>
      <c r="O842" s="46" t="s">
        <v>954</v>
      </c>
      <c r="P842" s="48" t="s">
        <v>4001</v>
      </c>
      <c r="Q842" s="48" t="s">
        <v>992</v>
      </c>
      <c r="R842" s="48" t="s">
        <v>334</v>
      </c>
      <c r="S842" s="49" t="s">
        <v>4000</v>
      </c>
      <c r="T842" s="49" t="s">
        <v>992</v>
      </c>
      <c r="U842" s="49" t="s">
        <v>116</v>
      </c>
      <c r="V842" s="62" t="s">
        <v>939</v>
      </c>
    </row>
    <row r="843" spans="1:30" x14ac:dyDescent="0.25">
      <c r="A843">
        <v>439</v>
      </c>
      <c r="B843" s="228" t="str">
        <f>IF(AND(A843&lt;&gt;"",ISNUMBER(A843)),VLOOKUP(A843,Studies!A:BR,2,FALSE),"")</f>
        <v>Bauer 2005</v>
      </c>
      <c r="C843" s="228" t="str">
        <f>IF(AND(A843&lt;&gt;"",ISNUMBER(A843)),VLOOKUP(A843,Studies!A:BR,3,FALSE),"")</f>
        <v>https://pubmed.ncbi.nlm.nih.gov/15734167/</v>
      </c>
      <c r="D843" s="228" t="str">
        <f>IF(AND(A843&lt;&gt;"",ISNUMBER(A843)),VLOOKUP(A843,Studies!A:BR,4,FALSE),"")</f>
        <v>Healthy Volunteers</v>
      </c>
      <c r="E843" s="204" t="str">
        <f>IF(AND(A843&lt;&gt;"",ISNUMBER(A843)),VLOOKUP(A843,Studies!A:BR,5,FALSE),"")</f>
        <v>Pravastatin</v>
      </c>
    </row>
    <row r="844" spans="1:30" x14ac:dyDescent="0.25">
      <c r="A844">
        <v>441</v>
      </c>
      <c r="B844" s="228" t="str">
        <f>IF(AND(A844&lt;&gt;"",ISNUMBER(A844)),VLOOKUP(A844,Studies!A:BR,2,FALSE),"")</f>
        <v>Pan 1990</v>
      </c>
      <c r="C844" s="228" t="str">
        <f>IF(AND(A844&lt;&gt;"",ISNUMBER(A844)),VLOOKUP(A844,Studies!A:BR,3,FALSE),"")</f>
        <v>https://pubmed.ncbi.nlm.nih.gov/2116260/</v>
      </c>
      <c r="D844" s="228" t="str">
        <f>IF(AND(A844&lt;&gt;"",ISNUMBER(A844)),VLOOKUP(A844,Studies!A:BR,4,FALSE),"")</f>
        <v>5 mg pravastatin twice daily</v>
      </c>
      <c r="E844" s="204" t="str">
        <f>IF(AND(A844&lt;&gt;"",ISNUMBER(A844)),VLOOKUP(A844,Studies!A:BR,5,FALSE),"")</f>
        <v>Pravastatin</v>
      </c>
      <c r="F844" s="58">
        <v>660</v>
      </c>
      <c r="G844" s="58">
        <v>672</v>
      </c>
      <c r="H844" s="58" t="s">
        <v>59</v>
      </c>
      <c r="I844" s="46">
        <v>21</v>
      </c>
      <c r="J844" s="46" t="s">
        <v>936</v>
      </c>
      <c r="K844" s="46" t="s">
        <v>334</v>
      </c>
      <c r="L844" s="47">
        <v>2.8</v>
      </c>
      <c r="M844" s="47" t="s">
        <v>936</v>
      </c>
      <c r="N844" s="47" t="s">
        <v>1922</v>
      </c>
      <c r="O844" s="46" t="s">
        <v>954</v>
      </c>
      <c r="P844" s="48">
        <v>6.1</v>
      </c>
      <c r="Q844" s="48" t="s">
        <v>938</v>
      </c>
      <c r="R844" s="48" t="s">
        <v>334</v>
      </c>
      <c r="S844" s="49">
        <v>0.9</v>
      </c>
      <c r="T844" s="49" t="s">
        <v>938</v>
      </c>
      <c r="U844" s="49" t="s">
        <v>1922</v>
      </c>
      <c r="V844" s="62" t="s">
        <v>939</v>
      </c>
      <c r="AD844" s="70" t="s">
        <v>4002</v>
      </c>
    </row>
    <row r="845" spans="1:30" x14ac:dyDescent="0.25">
      <c r="A845">
        <v>442</v>
      </c>
      <c r="B845" s="228" t="str">
        <f>IF(AND(A845&lt;&gt;"",ISNUMBER(A845)),VLOOKUP(A845,Studies!A:BR,2,FALSE),"")</f>
        <v>Pan 1990</v>
      </c>
      <c r="C845" s="228" t="str">
        <f>IF(AND(A845&lt;&gt;"",ISNUMBER(A845)),VLOOKUP(A845,Studies!A:BR,3,FALSE),"")</f>
        <v>https://pubmed.ncbi.nlm.nih.gov/2116260/</v>
      </c>
      <c r="D845" s="228" t="str">
        <f>IF(AND(A845&lt;&gt;"",ISNUMBER(A845)),VLOOKUP(A845,Studies!A:BR,4,FALSE),"")</f>
        <v>10 mg pravastatin twice daily</v>
      </c>
      <c r="E845" s="204" t="str">
        <f>IF(AND(A845&lt;&gt;"",ISNUMBER(A845)),VLOOKUP(A845,Studies!A:BR,5,FALSE),"")</f>
        <v>Pravastatin</v>
      </c>
      <c r="F845" s="58">
        <v>660</v>
      </c>
      <c r="G845" s="58">
        <v>672</v>
      </c>
      <c r="H845" s="58" t="s">
        <v>59</v>
      </c>
      <c r="I845" s="46">
        <v>30</v>
      </c>
      <c r="J845" s="46" t="s">
        <v>936</v>
      </c>
      <c r="K845" s="46" t="s">
        <v>334</v>
      </c>
      <c r="L845" s="47">
        <v>4</v>
      </c>
      <c r="M845" s="47" t="s">
        <v>936</v>
      </c>
      <c r="N845" s="47" t="s">
        <v>1922</v>
      </c>
      <c r="O845" s="46" t="s">
        <v>954</v>
      </c>
      <c r="P845" s="48">
        <v>10.6</v>
      </c>
      <c r="Q845" s="48" t="s">
        <v>938</v>
      </c>
      <c r="R845" s="48" t="s">
        <v>334</v>
      </c>
      <c r="S845" s="49">
        <v>1.4</v>
      </c>
      <c r="T845" s="49" t="s">
        <v>938</v>
      </c>
      <c r="U845" s="49" t="s">
        <v>1922</v>
      </c>
      <c r="V845" s="62" t="s">
        <v>939</v>
      </c>
      <c r="AD845" s="70" t="s">
        <v>4003</v>
      </c>
    </row>
    <row r="846" spans="1:30" x14ac:dyDescent="0.25">
      <c r="A846">
        <v>443</v>
      </c>
      <c r="B846" s="228" t="str">
        <f>IF(AND(A846&lt;&gt;"",ISNUMBER(A846)),VLOOKUP(A846,Studies!A:BR,2,FALSE),"")</f>
        <v>Pan 1990</v>
      </c>
      <c r="C846" s="228" t="str">
        <f>IF(AND(A846&lt;&gt;"",ISNUMBER(A846)),VLOOKUP(A846,Studies!A:BR,3,FALSE),"")</f>
        <v>https://pubmed.ncbi.nlm.nih.gov/2116260/</v>
      </c>
      <c r="D846" s="228" t="str">
        <f>IF(AND(A846&lt;&gt;"",ISNUMBER(A846)),VLOOKUP(A846,Studies!A:BR,4,FALSE),"")</f>
        <v>20 mg pravastatin twice daily</v>
      </c>
      <c r="E846" s="204" t="str">
        <f>IF(AND(A846&lt;&gt;"",ISNUMBER(A846)),VLOOKUP(A846,Studies!A:BR,5,FALSE),"")</f>
        <v>Pravastatin</v>
      </c>
      <c r="F846" s="58">
        <v>660</v>
      </c>
      <c r="G846" s="58">
        <v>672</v>
      </c>
      <c r="H846" s="58" t="s">
        <v>59</v>
      </c>
      <c r="I846" s="46">
        <v>75.400000000000006</v>
      </c>
      <c r="J846" s="46" t="s">
        <v>936</v>
      </c>
      <c r="K846" s="46" t="s">
        <v>334</v>
      </c>
      <c r="L846" s="47">
        <v>11.4</v>
      </c>
      <c r="M846" s="47" t="s">
        <v>936</v>
      </c>
      <c r="N846" s="47" t="s">
        <v>1922</v>
      </c>
      <c r="O846" s="46" t="s">
        <v>954</v>
      </c>
      <c r="P846" s="48">
        <v>30.6</v>
      </c>
      <c r="Q846" s="48" t="s">
        <v>938</v>
      </c>
      <c r="R846" s="48" t="s">
        <v>334</v>
      </c>
      <c r="S846" s="49">
        <v>7.3</v>
      </c>
      <c r="T846" s="49" t="s">
        <v>938</v>
      </c>
      <c r="U846" s="49" t="s">
        <v>1922</v>
      </c>
      <c r="V846" s="62" t="s">
        <v>939</v>
      </c>
      <c r="AD846" s="70" t="s">
        <v>4004</v>
      </c>
    </row>
    <row r="847" spans="1:30" x14ac:dyDescent="0.25">
      <c r="A847">
        <v>444</v>
      </c>
      <c r="B847" s="228" t="str">
        <f>IF(AND(A847&lt;&gt;"",ISNUMBER(A847)),VLOOKUP(A847,Studies!A:BR,2,FALSE),"")</f>
        <v>Oo 1999</v>
      </c>
      <c r="C847" s="228" t="str">
        <f>IF(AND(A847&lt;&gt;"",ISNUMBER(A847)),VLOOKUP(A847,Studies!A:BR,3,FALSE),"")</f>
        <v>https://link.springer.com/article/10.2165/00044011-199917030-00006</v>
      </c>
      <c r="D847" s="228" t="str">
        <f>IF(AND(A847&lt;&gt;"",ISNUMBER(A847)),VLOOKUP(A847,Studies!A:BR,4,FALSE),"")</f>
        <v>Pravastatin + placebo</v>
      </c>
      <c r="E847" s="204" t="str">
        <f>IF(AND(A847&lt;&gt;"",ISNUMBER(A847)),VLOOKUP(A847,Studies!A:BR,5,FALSE),"")</f>
        <v>Pravastatin</v>
      </c>
      <c r="F847" s="58">
        <v>120</v>
      </c>
      <c r="G847" s="58">
        <v>132</v>
      </c>
      <c r="H847" s="58" t="s">
        <v>59</v>
      </c>
      <c r="I847" s="46">
        <v>55.6</v>
      </c>
      <c r="J847" s="46" t="s">
        <v>964</v>
      </c>
      <c r="K847" s="46" t="s">
        <v>334</v>
      </c>
      <c r="L847" s="47">
        <v>23.5</v>
      </c>
      <c r="M847" s="47" t="s">
        <v>964</v>
      </c>
      <c r="N847" s="47" t="s">
        <v>116</v>
      </c>
      <c r="O847" s="46" t="s">
        <v>954</v>
      </c>
      <c r="P847" s="48">
        <v>28.8</v>
      </c>
      <c r="Q847" s="48" t="s">
        <v>965</v>
      </c>
      <c r="R847" s="48" t="s">
        <v>334</v>
      </c>
      <c r="S847" s="49">
        <v>15.4</v>
      </c>
      <c r="T847" s="49" t="s">
        <v>965</v>
      </c>
      <c r="U847" s="49" t="s">
        <v>116</v>
      </c>
      <c r="V847" s="62" t="s">
        <v>939</v>
      </c>
      <c r="W847" s="54">
        <v>845</v>
      </c>
      <c r="X847" s="54" t="s">
        <v>963</v>
      </c>
      <c r="Y847" s="54" t="s">
        <v>334</v>
      </c>
      <c r="Z847" s="56">
        <v>415</v>
      </c>
      <c r="AA847" s="56" t="s">
        <v>963</v>
      </c>
      <c r="AB847" s="56" t="s">
        <v>116</v>
      </c>
      <c r="AC847" s="61" t="s">
        <v>945</v>
      </c>
    </row>
    <row r="848" spans="1:30" x14ac:dyDescent="0.25">
      <c r="A848">
        <v>445</v>
      </c>
      <c r="B848" s="228" t="str">
        <f>IF(AND(A848&lt;&gt;"",ISNUMBER(A848)),VLOOKUP(A848,Studies!A:BR,2,FALSE),"")</f>
        <v>Keskitalo 2009</v>
      </c>
      <c r="C848" s="228" t="str">
        <f>IF(AND(A848&lt;&gt;"",ISNUMBER(A848)),VLOOKUP(A848,Studies!A:BR,3,FALSE),"")</f>
        <v>https://pubmed.ncbi.nlm.nih.gov/19694740/</v>
      </c>
      <c r="D848" s="228" t="str">
        <f>IF(AND(A848&lt;&gt;"",ISNUMBER(A848)),VLOOKUP(A848,Studies!A:BR,4,FALSE),"")</f>
        <v>ABCB1 c.1236T/T-c.2677T/T-c.3435T/T</v>
      </c>
      <c r="E848" s="204" t="str">
        <f>IF(AND(A848&lt;&gt;"",ISNUMBER(A848)),VLOOKUP(A848,Studies!A:BR,5,FALSE),"")</f>
        <v>Pravastatin</v>
      </c>
      <c r="F848" s="58">
        <v>0</v>
      </c>
      <c r="G848" s="58" t="s">
        <v>935</v>
      </c>
      <c r="H848" s="58" t="s">
        <v>59</v>
      </c>
      <c r="I848" s="46">
        <v>47.8</v>
      </c>
      <c r="J848" s="46" t="s">
        <v>936</v>
      </c>
      <c r="K848" s="46" t="s">
        <v>4005</v>
      </c>
      <c r="L848" s="47" t="s">
        <v>4006</v>
      </c>
      <c r="M848" s="47" t="s">
        <v>936</v>
      </c>
      <c r="N848" s="47" t="s">
        <v>1096</v>
      </c>
      <c r="O848" s="46" t="s">
        <v>937</v>
      </c>
      <c r="P848" s="48">
        <v>22.1</v>
      </c>
      <c r="Q848" s="48" t="s">
        <v>938</v>
      </c>
      <c r="R848" s="48" t="s">
        <v>4005</v>
      </c>
      <c r="S848" s="49" t="s">
        <v>4007</v>
      </c>
      <c r="T848" s="49" t="s">
        <v>938</v>
      </c>
      <c r="U848" s="49" t="s">
        <v>1096</v>
      </c>
      <c r="V848" s="62" t="s">
        <v>939</v>
      </c>
      <c r="AD848" s="70" t="s">
        <v>4008</v>
      </c>
    </row>
    <row r="849" spans="1:30" x14ac:dyDescent="0.25">
      <c r="A849">
        <v>446</v>
      </c>
      <c r="B849" s="228" t="str">
        <f>IF(AND(A849&lt;&gt;"",ISNUMBER(A849)),VLOOKUP(A849,Studies!A:BR,2,FALSE),"")</f>
        <v>Ho 2007</v>
      </c>
      <c r="C849" s="228" t="str">
        <f>IF(AND(A849&lt;&gt;"",ISNUMBER(A849)),VLOOKUP(A849,Studies!A:BR,3,FALSE),"")</f>
        <v>https://pubmed.ncbi.nlm.nih.gov/17622941/</v>
      </c>
      <c r="D849" s="228" t="str">
        <f>IF(AND(A849&lt;&gt;"",ISNUMBER(A849)),VLOOKUP(A849,Studies!A:BR,4,FALSE),"")</f>
        <v>Group C/C</v>
      </c>
      <c r="E849" s="204" t="str">
        <f>IF(AND(A849&lt;&gt;"",ISNUMBER(A849)),VLOOKUP(A849,Studies!A:BR,5,FALSE),"")</f>
        <v>Pravastatin</v>
      </c>
      <c r="F849" s="58">
        <v>0</v>
      </c>
      <c r="G849" s="58">
        <v>5</v>
      </c>
      <c r="H849" s="58" t="s">
        <v>59</v>
      </c>
    </row>
    <row r="850" spans="1:30" x14ac:dyDescent="0.25">
      <c r="A850">
        <v>447</v>
      </c>
      <c r="B850" s="228" t="str">
        <f>IF(AND(A850&lt;&gt;"",ISNUMBER(A850)),VLOOKUP(A850,Studies!A:BR,2,FALSE),"")</f>
        <v>Ho 2007</v>
      </c>
      <c r="C850" s="228" t="str">
        <f>IF(AND(A850&lt;&gt;"",ISNUMBER(A850)),VLOOKUP(A850,Studies!A:BR,3,FALSE),"")</f>
        <v>https://pubmed.ncbi.nlm.nih.gov/17622941/</v>
      </c>
      <c r="D850" s="228" t="str">
        <f>IF(AND(A850&lt;&gt;"",ISNUMBER(A850)),VLOOKUP(A850,Studies!A:BR,4,FALSE),"")</f>
        <v>Group T/C</v>
      </c>
      <c r="E850" s="204" t="str">
        <f>IF(AND(A850&lt;&gt;"",ISNUMBER(A850)),VLOOKUP(A850,Studies!A:BR,5,FALSE),"")</f>
        <v>Pravastatin</v>
      </c>
      <c r="F850" s="58">
        <v>0</v>
      </c>
      <c r="G850" s="58">
        <v>5</v>
      </c>
      <c r="H850" s="58" t="s">
        <v>59</v>
      </c>
    </row>
    <row r="851" spans="1:30" x14ac:dyDescent="0.25">
      <c r="A851">
        <v>448</v>
      </c>
      <c r="B851" s="228" t="str">
        <f>IF(AND(A851&lt;&gt;"",ISNUMBER(A851)),VLOOKUP(A851,Studies!A:BR,2,FALSE),"")</f>
        <v>Ho 2007</v>
      </c>
      <c r="C851" s="228" t="str">
        <f>IF(AND(A851&lt;&gt;"",ISNUMBER(A851)),VLOOKUP(A851,Studies!A:BR,3,FALSE),"")</f>
        <v>https://pubmed.ncbi.nlm.nih.gov/17622941/</v>
      </c>
      <c r="D851" s="228" t="str">
        <f>IF(AND(A851&lt;&gt;"",ISNUMBER(A851)),VLOOKUP(A851,Studies!A:BR,4,FALSE),"")</f>
        <v>Group T/T</v>
      </c>
      <c r="E851" s="204" t="str">
        <f>IF(AND(A851&lt;&gt;"",ISNUMBER(A851)),VLOOKUP(A851,Studies!A:BR,5,FALSE),"")</f>
        <v>Pravastatin</v>
      </c>
      <c r="F851" s="58">
        <v>0</v>
      </c>
      <c r="G851" s="58">
        <v>5</v>
      </c>
      <c r="H851" s="58" t="s">
        <v>59</v>
      </c>
    </row>
    <row r="852" spans="1:30" x14ac:dyDescent="0.25">
      <c r="A852">
        <v>449</v>
      </c>
      <c r="B852" s="228" t="str">
        <f>IF(AND(A852&lt;&gt;"",ISNUMBER(A852)),VLOOKUP(A852,Studies!A:BR,2,FALSE),"")</f>
        <v>Ho 2007</v>
      </c>
      <c r="C852" s="228" t="str">
        <f>IF(AND(A852&lt;&gt;"",ISNUMBER(A852)),VLOOKUP(A852,Studies!A:BR,3,FALSE),"")</f>
        <v>https://pubmed.ncbi.nlm.nih.gov/17622941/</v>
      </c>
      <c r="D852" s="228" t="str">
        <f>IF(AND(A852&lt;&gt;"",ISNUMBER(A852)),VLOOKUP(A852,Studies!A:BR,4,FALSE),"")</f>
        <v>European-Americans</v>
      </c>
      <c r="E852" s="204" t="str">
        <f>IF(AND(A852&lt;&gt;"",ISNUMBER(A852)),VLOOKUP(A852,Studies!A:BR,5,FALSE),"")</f>
        <v>Pravastatin</v>
      </c>
      <c r="F852" s="58">
        <v>0</v>
      </c>
      <c r="G852" s="58">
        <v>5</v>
      </c>
      <c r="H852" s="58" t="s">
        <v>59</v>
      </c>
      <c r="I852" s="46">
        <v>98.3</v>
      </c>
      <c r="J852" s="46" t="s">
        <v>936</v>
      </c>
      <c r="K852" s="46" t="s">
        <v>334</v>
      </c>
      <c r="L852" s="47">
        <v>60.7</v>
      </c>
      <c r="M852" s="47" t="s">
        <v>936</v>
      </c>
      <c r="N852" s="47" t="s">
        <v>116</v>
      </c>
      <c r="O852" s="46" t="s">
        <v>954</v>
      </c>
      <c r="P852" s="48">
        <v>53.3</v>
      </c>
      <c r="Q852" s="48" t="s">
        <v>938</v>
      </c>
      <c r="R852" s="48" t="s">
        <v>334</v>
      </c>
      <c r="S852" s="49">
        <v>33.299999999999997</v>
      </c>
      <c r="T852" s="49" t="s">
        <v>938</v>
      </c>
      <c r="U852" s="49" t="s">
        <v>116</v>
      </c>
      <c r="V852" s="62" t="s">
        <v>939</v>
      </c>
    </row>
    <row r="853" spans="1:30" x14ac:dyDescent="0.25">
      <c r="A853">
        <v>450</v>
      </c>
      <c r="B853" s="228" t="str">
        <f>IF(AND(A853&lt;&gt;"",ISNUMBER(A853)),VLOOKUP(A853,Studies!A:BR,2,FALSE),"")</f>
        <v>Ho 2007</v>
      </c>
      <c r="C853" s="228" t="str">
        <f>IF(AND(A853&lt;&gt;"",ISNUMBER(A853)),VLOOKUP(A853,Studies!A:BR,3,FALSE),"")</f>
        <v>https://pubmed.ncbi.nlm.nih.gov/17622941/</v>
      </c>
      <c r="D853" s="228" t="str">
        <f>IF(AND(A853&lt;&gt;"",ISNUMBER(A853)),VLOOKUP(A853,Studies!A:BR,4,FALSE),"")</f>
        <v>African-Americans</v>
      </c>
      <c r="E853" s="204" t="str">
        <f>IF(AND(A853&lt;&gt;"",ISNUMBER(A853)),VLOOKUP(A853,Studies!A:BR,5,FALSE),"")</f>
        <v>Pravastatin</v>
      </c>
      <c r="F853" s="58">
        <v>0</v>
      </c>
      <c r="G853" s="58">
        <v>5</v>
      </c>
      <c r="H853" s="58" t="s">
        <v>59</v>
      </c>
      <c r="I853" s="46">
        <v>69.5</v>
      </c>
      <c r="J853" s="46" t="s">
        <v>936</v>
      </c>
      <c r="K853" s="46" t="s">
        <v>334</v>
      </c>
      <c r="L853" s="47">
        <v>56.3</v>
      </c>
      <c r="M853" s="47" t="s">
        <v>936</v>
      </c>
      <c r="N853" s="47" t="s">
        <v>116</v>
      </c>
      <c r="O853" s="46" t="s">
        <v>954</v>
      </c>
      <c r="P853" s="48">
        <v>37.4</v>
      </c>
      <c r="Q853" s="48" t="s">
        <v>938</v>
      </c>
      <c r="R853" s="48" t="s">
        <v>334</v>
      </c>
      <c r="S853" s="49">
        <v>29.2</v>
      </c>
      <c r="T853" s="49" t="s">
        <v>938</v>
      </c>
      <c r="U853" s="49" t="s">
        <v>116</v>
      </c>
      <c r="V853" s="62" t="s">
        <v>939</v>
      </c>
    </row>
    <row r="854" spans="1:30" x14ac:dyDescent="0.25">
      <c r="A854">
        <v>451</v>
      </c>
      <c r="B854" s="228" t="str">
        <f>IF(AND(A854&lt;&gt;"",ISNUMBER(A854)),VLOOKUP(A854,Studies!A:BR,2,FALSE),"")</f>
        <v>Escobar 2005</v>
      </c>
      <c r="C854" s="228" t="str">
        <f>IF(AND(A854&lt;&gt;"",ISNUMBER(A854)),VLOOKUP(A854,Studies!A:BR,3,FALSE),"")</f>
        <v>https://pubmed.ncbi.nlm.nih.gov/24672127/</v>
      </c>
      <c r="D854" s="228" t="str">
        <f>IF(AND(A854&lt;&gt;"",ISNUMBER(A854)),VLOOKUP(A854,Studies!A:BR,4,FALSE),"")</f>
        <v>Mexican subjects</v>
      </c>
      <c r="E854" s="204" t="str">
        <f>IF(AND(A854&lt;&gt;"",ISNUMBER(A854)),VLOOKUP(A854,Studies!A:BR,5,FALSE),"")</f>
        <v>Pravastatin</v>
      </c>
      <c r="F854" s="58">
        <v>0</v>
      </c>
      <c r="G854" s="58" t="s">
        <v>935</v>
      </c>
      <c r="H854" s="58" t="s">
        <v>59</v>
      </c>
      <c r="I854" s="46">
        <v>35.700000000000003</v>
      </c>
      <c r="J854" s="46" t="s">
        <v>936</v>
      </c>
      <c r="K854" s="46" t="s">
        <v>334</v>
      </c>
      <c r="L854" s="47">
        <v>19.7</v>
      </c>
      <c r="M854" s="47" t="s">
        <v>936</v>
      </c>
      <c r="N854" s="47" t="s">
        <v>116</v>
      </c>
      <c r="O854" s="46" t="s">
        <v>937</v>
      </c>
      <c r="P854" s="48">
        <v>9.5</v>
      </c>
      <c r="Q854" s="48" t="s">
        <v>938</v>
      </c>
      <c r="R854" s="48" t="s">
        <v>334</v>
      </c>
      <c r="S854" s="49" t="s">
        <v>4009</v>
      </c>
      <c r="T854" s="49" t="s">
        <v>938</v>
      </c>
      <c r="U854" s="49" t="s">
        <v>116</v>
      </c>
      <c r="V854" s="62" t="s">
        <v>939</v>
      </c>
    </row>
    <row r="855" spans="1:30" x14ac:dyDescent="0.25">
      <c r="A855">
        <v>452</v>
      </c>
      <c r="B855" s="228" t="str">
        <f>IF(AND(A855&lt;&gt;"",ISNUMBER(A855)),VLOOKUP(A855,Studies!A:BR,2,FALSE),"")</f>
        <v>Almeida 2006</v>
      </c>
      <c r="C855" s="228" t="str">
        <f>IF(AND(A855&lt;&gt;"",ISNUMBER(A855)),VLOOKUP(A855,Studies!A:BR,3,FALSE),"")</f>
        <v>https://pubmed.ncbi.nlm.nih.gov/16572920/</v>
      </c>
      <c r="D855" s="228" t="str">
        <f>IF(AND(A855&lt;&gt;"",ISNUMBER(A855)),VLOOKUP(A855,Studies!A:BR,4,FALSE),"")</f>
        <v>Male subjects test formulation</v>
      </c>
      <c r="E855" s="204" t="str">
        <f>IF(AND(A855&lt;&gt;"",ISNUMBER(A855)),VLOOKUP(A855,Studies!A:BR,5,FALSE),"")</f>
        <v>Pravastatin</v>
      </c>
      <c r="F855" s="58">
        <v>0</v>
      </c>
      <c r="G855" s="58" t="s">
        <v>935</v>
      </c>
      <c r="H855" s="58" t="s">
        <v>59</v>
      </c>
      <c r="I855" s="46">
        <v>186.5</v>
      </c>
      <c r="J855" s="46" t="s">
        <v>936</v>
      </c>
      <c r="K855" s="46" t="s">
        <v>334</v>
      </c>
      <c r="L855" s="47">
        <v>96.14</v>
      </c>
      <c r="M855" s="47" t="s">
        <v>936</v>
      </c>
      <c r="N855" s="47" t="s">
        <v>116</v>
      </c>
      <c r="O855" s="46" t="s">
        <v>937</v>
      </c>
      <c r="P855" s="48" t="s">
        <v>4010</v>
      </c>
      <c r="Q855" s="48" t="s">
        <v>938</v>
      </c>
      <c r="R855" s="48" t="s">
        <v>334</v>
      </c>
      <c r="S855" s="49" t="s">
        <v>4011</v>
      </c>
      <c r="T855" s="49" t="s">
        <v>938</v>
      </c>
      <c r="U855" s="49" t="s">
        <v>116</v>
      </c>
      <c r="V855" s="62" t="s">
        <v>939</v>
      </c>
      <c r="AD855" s="70" t="s">
        <v>4012</v>
      </c>
    </row>
    <row r="856" spans="1:30" x14ac:dyDescent="0.25">
      <c r="A856">
        <v>453</v>
      </c>
      <c r="B856" s="228" t="str">
        <f>IF(AND(A856&lt;&gt;"",ISNUMBER(A856)),VLOOKUP(A856,Studies!A:BR,2,FALSE),"")</f>
        <v>Almeida 2006</v>
      </c>
      <c r="C856" s="228" t="str">
        <f>IF(AND(A856&lt;&gt;"",ISNUMBER(A856)),VLOOKUP(A856,Studies!A:BR,3,FALSE),"")</f>
        <v>https://pubmed.ncbi.nlm.nih.gov/16572920/</v>
      </c>
      <c r="D856" s="228" t="str">
        <f>IF(AND(A856&lt;&gt;"",ISNUMBER(A856)),VLOOKUP(A856,Studies!A:BR,4,FALSE),"")</f>
        <v>Male subjects reference formulation</v>
      </c>
      <c r="E856" s="204" t="str">
        <f>IF(AND(A856&lt;&gt;"",ISNUMBER(A856)),VLOOKUP(A856,Studies!A:BR,5,FALSE),"")</f>
        <v>Pravastatin</v>
      </c>
      <c r="F856" s="58">
        <v>0</v>
      </c>
      <c r="G856" s="58" t="s">
        <v>935</v>
      </c>
      <c r="H856" s="58" t="s">
        <v>59</v>
      </c>
      <c r="I856" s="46">
        <v>192.27</v>
      </c>
      <c r="J856" s="46" t="s">
        <v>936</v>
      </c>
      <c r="K856" s="46" t="s">
        <v>334</v>
      </c>
      <c r="L856" s="47">
        <v>82.96</v>
      </c>
      <c r="M856" s="47" t="s">
        <v>936</v>
      </c>
      <c r="N856" s="47" t="s">
        <v>116</v>
      </c>
      <c r="O856" s="46" t="s">
        <v>937</v>
      </c>
      <c r="P856" s="48" t="s">
        <v>4013</v>
      </c>
      <c r="Q856" s="48" t="s">
        <v>938</v>
      </c>
      <c r="R856" s="48" t="s">
        <v>334</v>
      </c>
      <c r="S856" s="49" t="s">
        <v>4014</v>
      </c>
      <c r="T856" s="49" t="s">
        <v>938</v>
      </c>
      <c r="U856" s="49" t="s">
        <v>116</v>
      </c>
      <c r="V856" s="62" t="s">
        <v>939</v>
      </c>
      <c r="AD856" s="70" t="s">
        <v>4015</v>
      </c>
    </row>
    <row r="857" spans="1:30" x14ac:dyDescent="0.25">
      <c r="A857">
        <v>454</v>
      </c>
      <c r="B857" s="228" t="str">
        <f>IF(AND(A857&lt;&gt;"",ISNUMBER(A857)),VLOOKUP(A857,Studies!A:BR,2,FALSE),"")</f>
        <v>Almeida 2006</v>
      </c>
      <c r="C857" s="228" t="str">
        <f>IF(AND(A857&lt;&gt;"",ISNUMBER(A857)),VLOOKUP(A857,Studies!A:BR,3,FALSE),"")</f>
        <v>https://pubmed.ncbi.nlm.nih.gov/16572920/</v>
      </c>
      <c r="D857" s="228" t="str">
        <f>IF(AND(A857&lt;&gt;"",ISNUMBER(A857)),VLOOKUP(A857,Studies!A:BR,4,FALSE),"")</f>
        <v>Female subjects test formulation</v>
      </c>
      <c r="E857" s="204" t="str">
        <f>IF(AND(A857&lt;&gt;"",ISNUMBER(A857)),VLOOKUP(A857,Studies!A:BR,5,FALSE),"")</f>
        <v>Pravastatin</v>
      </c>
      <c r="F857" s="58">
        <v>0</v>
      </c>
      <c r="G857" s="58" t="s">
        <v>935</v>
      </c>
      <c r="H857" s="58" t="s">
        <v>59</v>
      </c>
      <c r="I857" s="46">
        <v>274.26</v>
      </c>
      <c r="J857" s="46" t="s">
        <v>936</v>
      </c>
      <c r="K857" s="46" t="s">
        <v>334</v>
      </c>
      <c r="L857" s="47">
        <v>97.61</v>
      </c>
      <c r="M857" s="47" t="s">
        <v>936</v>
      </c>
      <c r="N857" s="47" t="s">
        <v>116</v>
      </c>
      <c r="O857" s="46" t="s">
        <v>937</v>
      </c>
      <c r="P857" s="48" t="s">
        <v>4016</v>
      </c>
      <c r="Q857" s="48" t="s">
        <v>938</v>
      </c>
      <c r="R857" s="48" t="s">
        <v>334</v>
      </c>
      <c r="S857" s="49" t="s">
        <v>4017</v>
      </c>
      <c r="T857" s="49" t="s">
        <v>938</v>
      </c>
      <c r="U857" s="49" t="s">
        <v>116</v>
      </c>
      <c r="V857" s="62" t="s">
        <v>939</v>
      </c>
      <c r="AD857" s="70" t="s">
        <v>4018</v>
      </c>
    </row>
    <row r="858" spans="1:30" x14ac:dyDescent="0.25">
      <c r="A858">
        <v>455</v>
      </c>
      <c r="B858" s="228" t="str">
        <f>IF(AND(A858&lt;&gt;"",ISNUMBER(A858)),VLOOKUP(A858,Studies!A:BR,2,FALSE),"")</f>
        <v>Almeida 2006</v>
      </c>
      <c r="C858" s="228" t="str">
        <f>IF(AND(A858&lt;&gt;"",ISNUMBER(A858)),VLOOKUP(A858,Studies!A:BR,3,FALSE),"")</f>
        <v>https://pubmed.ncbi.nlm.nih.gov/16572920/</v>
      </c>
      <c r="D858" s="228" t="str">
        <f>IF(AND(A858&lt;&gt;"",ISNUMBER(A858)),VLOOKUP(A858,Studies!A:BR,4,FALSE),"")</f>
        <v>Female subjects reference formulation</v>
      </c>
      <c r="E858" s="204" t="str">
        <f>IF(AND(A858&lt;&gt;"",ISNUMBER(A858)),VLOOKUP(A858,Studies!A:BR,5,FALSE),"")</f>
        <v>Pravastatin</v>
      </c>
      <c r="F858" s="58">
        <v>0</v>
      </c>
      <c r="G858" s="58" t="s">
        <v>935</v>
      </c>
      <c r="H858" s="58" t="s">
        <v>59</v>
      </c>
      <c r="I858" s="46">
        <v>250.18</v>
      </c>
      <c r="J858" s="46" t="s">
        <v>936</v>
      </c>
      <c r="K858" s="46" t="s">
        <v>334</v>
      </c>
      <c r="L858" s="47">
        <v>66.66</v>
      </c>
      <c r="M858" s="47" t="s">
        <v>936</v>
      </c>
      <c r="N858" s="47" t="s">
        <v>116</v>
      </c>
      <c r="O858" s="46" t="s">
        <v>937</v>
      </c>
      <c r="P858" s="48" t="s">
        <v>4019</v>
      </c>
      <c r="Q858" s="48" t="s">
        <v>938</v>
      </c>
      <c r="R858" s="48" t="s">
        <v>334</v>
      </c>
      <c r="S858" s="49" t="s">
        <v>4020</v>
      </c>
      <c r="T858" s="49" t="s">
        <v>938</v>
      </c>
      <c r="U858" s="49" t="s">
        <v>116</v>
      </c>
      <c r="V858" s="62" t="s">
        <v>939</v>
      </c>
      <c r="AD858" s="70" t="s">
        <v>4021</v>
      </c>
    </row>
    <row r="859" spans="1:30" x14ac:dyDescent="0.25">
      <c r="A859">
        <v>456</v>
      </c>
      <c r="B859" s="228" t="str">
        <f>IF(AND(A859&lt;&gt;"",ISNUMBER(A859)),VLOOKUP(A859,Studies!A:BR,2,FALSE),"")</f>
        <v>Ogawa 2003</v>
      </c>
      <c r="C859" s="228" t="str">
        <f>IF(AND(A859&lt;&gt;"",ISNUMBER(A859)),VLOOKUP(A859,Studies!A:BR,3,FALSE),"")</f>
        <v>https://pubmed.ncbi.nlm.nih.gov/14551181/</v>
      </c>
      <c r="D859" s="228" t="str">
        <f>IF(AND(A859&lt;&gt;"",ISNUMBER(A859)),VLOOKUP(A859,Studies!A:BR,4,FALSE),"")</f>
        <v>Japanese subjects</v>
      </c>
      <c r="E859" s="204" t="str">
        <f>IF(AND(A859&lt;&gt;"",ISNUMBER(A859)),VLOOKUP(A859,Studies!A:BR,5,FALSE),"")</f>
        <v>Pravastatin</v>
      </c>
      <c r="F859" s="58">
        <v>0</v>
      </c>
      <c r="G859" s="58" t="s">
        <v>935</v>
      </c>
      <c r="H859" s="58" t="s">
        <v>59</v>
      </c>
      <c r="I859" s="46">
        <v>36.04</v>
      </c>
      <c r="J859" s="46" t="s">
        <v>936</v>
      </c>
      <c r="K859" s="46" t="s">
        <v>334</v>
      </c>
      <c r="L859" s="47">
        <v>18.600000000000001</v>
      </c>
      <c r="M859" s="47" t="s">
        <v>936</v>
      </c>
      <c r="N859" s="47" t="s">
        <v>116</v>
      </c>
      <c r="O859" s="46" t="s">
        <v>937</v>
      </c>
      <c r="P859" s="48">
        <v>14.04</v>
      </c>
      <c r="Q859" s="48" t="s">
        <v>938</v>
      </c>
      <c r="R859" s="48" t="s">
        <v>334</v>
      </c>
      <c r="S859" s="49">
        <v>8.93</v>
      </c>
      <c r="T859" s="49" t="s">
        <v>938</v>
      </c>
      <c r="U859" s="49" t="s">
        <v>116</v>
      </c>
      <c r="V859" s="62" t="s">
        <v>939</v>
      </c>
    </row>
    <row r="860" spans="1:30" x14ac:dyDescent="0.25">
      <c r="A860">
        <v>1117</v>
      </c>
      <c r="B860" s="228" t="str">
        <f>IF(AND(A860&lt;&gt;"",ISNUMBER(A860)),VLOOKUP(A860,Studies!A:BR,2,FALSE),"")</f>
        <v>Mwinyi 2004</v>
      </c>
      <c r="C860" s="228" t="str">
        <f>IF(AND(A860&lt;&gt;"",ISNUMBER(A860)),VLOOKUP(A860,Studies!A:BR,3,FALSE),"")</f>
        <v>https://pubmed.ncbi.nlm.nih.gov/15116054/</v>
      </c>
      <c r="D860" s="228" t="str">
        <f>IF(AND(A860&lt;&gt;"",ISNUMBER(A860)),VLOOKUP(A860,Studies!A:BR,4,FALSE),"")</f>
        <v>Group 1 OATP-C *1a/*1a</v>
      </c>
      <c r="E860" s="204" t="str">
        <f>IF(AND(A860&lt;&gt;"",ISNUMBER(A860)),VLOOKUP(A860,Studies!A:BR,5,FALSE),"")</f>
        <v>Pravastatin</v>
      </c>
      <c r="F860" s="58">
        <v>0</v>
      </c>
      <c r="G860" s="58">
        <v>6</v>
      </c>
      <c r="H860" s="58" t="s">
        <v>59</v>
      </c>
      <c r="I860" s="46">
        <v>114.5</v>
      </c>
      <c r="J860" s="46" t="s">
        <v>964</v>
      </c>
      <c r="K860" s="46" t="s">
        <v>334</v>
      </c>
      <c r="L860" s="47">
        <v>68.5</v>
      </c>
      <c r="M860" s="47" t="s">
        <v>964</v>
      </c>
      <c r="N860" s="47" t="s">
        <v>116</v>
      </c>
      <c r="O860" s="46" t="s">
        <v>954</v>
      </c>
      <c r="P860" s="48">
        <v>58.3</v>
      </c>
      <c r="Q860" s="48" t="s">
        <v>965</v>
      </c>
      <c r="R860" s="48" t="s">
        <v>334</v>
      </c>
      <c r="S860" s="49">
        <v>37.700000000000003</v>
      </c>
      <c r="T860" s="49" t="s">
        <v>965</v>
      </c>
      <c r="U860" s="49" t="s">
        <v>116</v>
      </c>
      <c r="V860" s="62" t="s">
        <v>939</v>
      </c>
    </row>
    <row r="861" spans="1:30" x14ac:dyDescent="0.25">
      <c r="A861">
        <v>1118</v>
      </c>
      <c r="B861" s="228" t="str">
        <f>IF(AND(A861&lt;&gt;"",ISNUMBER(A861)),VLOOKUP(A861,Studies!A:BR,2,FALSE),"")</f>
        <v>Mwinyi 2004</v>
      </c>
      <c r="C861" s="228" t="str">
        <f>IF(AND(A861&lt;&gt;"",ISNUMBER(A861)),VLOOKUP(A861,Studies!A:BR,3,FALSE),"")</f>
        <v>https://pubmed.ncbi.nlm.nih.gov/15116054/</v>
      </c>
      <c r="D861" s="228" t="str">
        <f>IF(AND(A861&lt;&gt;"",ISNUMBER(A861)),VLOOKUP(A861,Studies!A:BR,4,FALSE),"")</f>
        <v>Group 3 OATP-C *1a/*5</v>
      </c>
      <c r="E861" s="204" t="str">
        <f>IF(AND(A861&lt;&gt;"",ISNUMBER(A861)),VLOOKUP(A861,Studies!A:BR,5,FALSE),"")</f>
        <v>Pravastatin</v>
      </c>
      <c r="F861" s="58">
        <v>0</v>
      </c>
      <c r="G861" s="58">
        <v>6</v>
      </c>
      <c r="H861" s="58" t="s">
        <v>59</v>
      </c>
      <c r="I861" s="46">
        <v>163</v>
      </c>
      <c r="J861" s="46" t="s">
        <v>964</v>
      </c>
      <c r="K861" s="46" t="s">
        <v>334</v>
      </c>
      <c r="L861" s="47">
        <v>64.599999999999994</v>
      </c>
      <c r="M861" s="47" t="s">
        <v>964</v>
      </c>
      <c r="N861" s="47" t="s">
        <v>116</v>
      </c>
      <c r="O861" s="46" t="s">
        <v>954</v>
      </c>
      <c r="P861" s="48">
        <v>84.3</v>
      </c>
      <c r="Q861" s="48" t="s">
        <v>965</v>
      </c>
      <c r="R861" s="48" t="s">
        <v>334</v>
      </c>
      <c r="S861" s="49">
        <v>32.1</v>
      </c>
      <c r="T861" s="49" t="s">
        <v>965</v>
      </c>
      <c r="U861" s="49" t="s">
        <v>116</v>
      </c>
      <c r="V861" s="62" t="s">
        <v>939</v>
      </c>
    </row>
    <row r="862" spans="1:30" x14ac:dyDescent="0.25">
      <c r="A862">
        <v>1119</v>
      </c>
      <c r="B862" s="228" t="str">
        <f>IF(AND(A862&lt;&gt;"",ISNUMBER(A862)),VLOOKUP(A862,Studies!A:BR,2,FALSE),"")</f>
        <v>Mwinyi 2004</v>
      </c>
      <c r="C862" s="228" t="str">
        <f>IF(AND(A862&lt;&gt;"",ISNUMBER(A862)),VLOOKUP(A862,Studies!A:BR,3,FALSE),"")</f>
        <v>https://pubmed.ncbi.nlm.nih.gov/15116054/</v>
      </c>
      <c r="D862" s="228" t="str">
        <f>IF(AND(A862&lt;&gt;"",ISNUMBER(A862)),VLOOKUP(A862,Studies!A:BR,4,FALSE),"")</f>
        <v>Group 2 OATP-C *1a/*1b; *1b/*1b</v>
      </c>
      <c r="E862" s="204" t="str">
        <f>IF(AND(A862&lt;&gt;"",ISNUMBER(A862)),VLOOKUP(A862,Studies!A:BR,5,FALSE),"")</f>
        <v>Pravastatin</v>
      </c>
      <c r="F862" s="58">
        <v>0</v>
      </c>
      <c r="G862" s="58">
        <v>6</v>
      </c>
      <c r="H862" s="58" t="s">
        <v>59</v>
      </c>
      <c r="I862" s="46">
        <v>74.8</v>
      </c>
      <c r="J862" s="46" t="s">
        <v>964</v>
      </c>
      <c r="K862" s="46" t="s">
        <v>334</v>
      </c>
      <c r="L862" s="47">
        <v>35.6</v>
      </c>
      <c r="M862" s="47" t="s">
        <v>964</v>
      </c>
      <c r="N862" s="47" t="s">
        <v>116</v>
      </c>
      <c r="O862" s="46" t="s">
        <v>954</v>
      </c>
      <c r="P862" s="48">
        <v>36.700000000000003</v>
      </c>
      <c r="Q862" s="48" t="s">
        <v>965</v>
      </c>
      <c r="R862" s="48" t="s">
        <v>334</v>
      </c>
      <c r="S862" s="49">
        <v>21.4</v>
      </c>
      <c r="T862" s="49" t="s">
        <v>965</v>
      </c>
      <c r="U862" s="49" t="s">
        <v>116</v>
      </c>
      <c r="V862" s="62" t="s">
        <v>939</v>
      </c>
    </row>
    <row r="863" spans="1:30" x14ac:dyDescent="0.25">
      <c r="A863">
        <v>1120</v>
      </c>
      <c r="B863" s="228" t="str">
        <f>IF(AND(A863&lt;&gt;"",ISNUMBER(A863)),VLOOKUP(A863,Studies!A:BR,2,FALSE),"")</f>
        <v>Niemi 2006</v>
      </c>
      <c r="C863" s="228" t="str">
        <f>IF(AND(A863&lt;&gt;"",ISNUMBER(A863)),VLOOKUP(A863,Studies!A:BR,3,FALSE),"")</f>
        <v>https://pubmed.ncbi.nlm.nih.gov/17015053/</v>
      </c>
      <c r="D863" s="228" t="str">
        <f>IF(AND(A863&lt;&gt;"",ISNUMBER(A863)),VLOOKUP(A863,Studies!A:BR,4,FALSE),"")</f>
        <v>SLCO1B1 c.521CC</v>
      </c>
      <c r="E863" s="204" t="str">
        <f>IF(AND(A863&lt;&gt;"",ISNUMBER(A863)),VLOOKUP(A863,Studies!A:BR,5,FALSE),"")</f>
        <v>Pravastatin</v>
      </c>
      <c r="F863" s="58">
        <v>0</v>
      </c>
      <c r="G863" s="58" t="s">
        <v>935</v>
      </c>
      <c r="H863" s="58" t="s">
        <v>59</v>
      </c>
      <c r="I863" s="46">
        <v>287.39999999999998</v>
      </c>
      <c r="J863" s="46" t="s">
        <v>936</v>
      </c>
      <c r="K863" s="46" t="s">
        <v>334</v>
      </c>
      <c r="L863" s="47">
        <v>102.9</v>
      </c>
      <c r="M863" s="47" t="s">
        <v>936</v>
      </c>
      <c r="N863" s="47" t="s">
        <v>116</v>
      </c>
      <c r="O863" s="46" t="s">
        <v>937</v>
      </c>
      <c r="P863" s="48">
        <v>141.6</v>
      </c>
      <c r="Q863" s="48" t="s">
        <v>938</v>
      </c>
      <c r="R863" s="48" t="s">
        <v>334</v>
      </c>
      <c r="S863" s="49">
        <v>46.8</v>
      </c>
      <c r="T863" s="49" t="s">
        <v>938</v>
      </c>
      <c r="U863" s="49" t="s">
        <v>116</v>
      </c>
      <c r="V863" s="62" t="s">
        <v>939</v>
      </c>
    </row>
    <row r="864" spans="1:30" x14ac:dyDescent="0.25">
      <c r="A864">
        <v>1121</v>
      </c>
      <c r="B864" s="228" t="str">
        <f>IF(AND(A864&lt;&gt;"",ISNUMBER(A864)),VLOOKUP(A864,Studies!A:BR,2,FALSE),"")</f>
        <v>Niemi 2006</v>
      </c>
      <c r="C864" s="228" t="str">
        <f>IF(AND(A864&lt;&gt;"",ISNUMBER(A864)),VLOOKUP(A864,Studies!A:BR,3,FALSE),"")</f>
        <v>https://pubmed.ncbi.nlm.nih.gov/17015053/</v>
      </c>
      <c r="D864" s="228" t="str">
        <f>IF(AND(A864&lt;&gt;"",ISNUMBER(A864)),VLOOKUP(A864,Studies!A:BR,4,FALSE),"")</f>
        <v>SLCO1B1 c.521TC</v>
      </c>
      <c r="E864" s="204" t="str">
        <f>IF(AND(A864&lt;&gt;"",ISNUMBER(A864)),VLOOKUP(A864,Studies!A:BR,5,FALSE),"")</f>
        <v>Pravastatin</v>
      </c>
      <c r="F864" s="58">
        <v>0</v>
      </c>
      <c r="G864" s="58" t="s">
        <v>935</v>
      </c>
      <c r="H864" s="58" t="s">
        <v>59</v>
      </c>
      <c r="I864" s="46">
        <v>164.8</v>
      </c>
      <c r="J864" s="46" t="s">
        <v>936</v>
      </c>
      <c r="K864" s="46" t="s">
        <v>334</v>
      </c>
      <c r="L864" s="47">
        <v>85.7</v>
      </c>
      <c r="M864" s="47" t="s">
        <v>936</v>
      </c>
      <c r="N864" s="47" t="s">
        <v>116</v>
      </c>
      <c r="O864" s="46" t="s">
        <v>937</v>
      </c>
      <c r="P864" s="48">
        <v>73.8</v>
      </c>
      <c r="Q864" s="48" t="s">
        <v>938</v>
      </c>
      <c r="R864" s="48" t="s">
        <v>334</v>
      </c>
      <c r="S864" s="49">
        <v>42.2</v>
      </c>
      <c r="T864" s="49" t="s">
        <v>938</v>
      </c>
      <c r="U864" s="49" t="s">
        <v>116</v>
      </c>
      <c r="V864" s="62" t="s">
        <v>939</v>
      </c>
    </row>
    <row r="865" spans="1:30" x14ac:dyDescent="0.25">
      <c r="A865">
        <v>1122</v>
      </c>
      <c r="B865" s="228" t="str">
        <f>IF(AND(A865&lt;&gt;"",ISNUMBER(A865)),VLOOKUP(A865,Studies!A:BR,2,FALSE),"")</f>
        <v>Niemi 2006</v>
      </c>
      <c r="C865" s="228" t="str">
        <f>IF(AND(A865&lt;&gt;"",ISNUMBER(A865)),VLOOKUP(A865,Studies!A:BR,3,FALSE),"")</f>
        <v>https://pubmed.ncbi.nlm.nih.gov/17015053/</v>
      </c>
      <c r="D865" s="228" t="str">
        <f>IF(AND(A865&lt;&gt;"",ISNUMBER(A865)),VLOOKUP(A865,Studies!A:BR,4,FALSE),"")</f>
        <v>SLCO1B1 c.521TT</v>
      </c>
      <c r="E865" s="204" t="str">
        <f>IF(AND(A865&lt;&gt;"",ISNUMBER(A865)),VLOOKUP(A865,Studies!A:BR,5,FALSE),"")</f>
        <v>Pravastatin</v>
      </c>
      <c r="F865" s="58">
        <v>0</v>
      </c>
      <c r="G865" s="58" t="s">
        <v>935</v>
      </c>
      <c r="H865" s="58" t="s">
        <v>59</v>
      </c>
      <c r="I865" s="46">
        <v>150.30000000000001</v>
      </c>
      <c r="J865" s="46" t="s">
        <v>936</v>
      </c>
      <c r="K865" s="46" t="s">
        <v>334</v>
      </c>
      <c r="L865" s="47">
        <v>78.099999999999994</v>
      </c>
      <c r="M865" s="47" t="s">
        <v>936</v>
      </c>
      <c r="N865" s="47" t="s">
        <v>116</v>
      </c>
      <c r="O865" s="46" t="s">
        <v>937</v>
      </c>
      <c r="P865" s="48">
        <v>68.5</v>
      </c>
      <c r="Q865" s="48" t="s">
        <v>938</v>
      </c>
      <c r="R865" s="48" t="s">
        <v>334</v>
      </c>
      <c r="S865" s="49">
        <v>38.9</v>
      </c>
      <c r="T865" s="49" t="s">
        <v>938</v>
      </c>
      <c r="U865" s="49" t="s">
        <v>116</v>
      </c>
      <c r="V865" s="62" t="s">
        <v>939</v>
      </c>
    </row>
    <row r="866" spans="1:30" x14ac:dyDescent="0.25">
      <c r="A866">
        <v>1123</v>
      </c>
      <c r="B866" s="228" t="str">
        <f>IF(AND(A866&lt;&gt;"",ISNUMBER(A866)),VLOOKUP(A866,Studies!A:BR,2,FALSE),"")</f>
        <v>Neuvonen 1998</v>
      </c>
      <c r="C866" s="228" t="str">
        <f>IF(AND(A866&lt;&gt;"",ISNUMBER(A866)),VLOOKUP(A866,Studies!A:BR,3,FALSE),"")</f>
        <v>https://pubmed.ncbi.nlm.nih.gov/9542477/</v>
      </c>
      <c r="D866" s="228" t="str">
        <f>IF(AND(A866&lt;&gt;"",ISNUMBER(A866)),VLOOKUP(A866,Studies!A:BR,4,FALSE),"")</f>
        <v>Pravastatin without Itraconzaole (placebo)</v>
      </c>
      <c r="E866" s="204" t="str">
        <f>IF(AND(A866&lt;&gt;"",ISNUMBER(A866)),VLOOKUP(A866,Studies!A:BR,5,FALSE),"")</f>
        <v>Pravastatin</v>
      </c>
      <c r="F866" s="58">
        <v>0</v>
      </c>
      <c r="G866" s="58" t="s">
        <v>935</v>
      </c>
      <c r="H866" s="58" t="s">
        <v>59</v>
      </c>
      <c r="I866" s="46">
        <v>88.6</v>
      </c>
      <c r="J866" s="46" t="s">
        <v>936</v>
      </c>
      <c r="K866" s="46" t="s">
        <v>334</v>
      </c>
      <c r="L866" s="47">
        <v>32.9</v>
      </c>
      <c r="M866" s="47" t="s">
        <v>936</v>
      </c>
      <c r="N866" s="47" t="s">
        <v>1922</v>
      </c>
      <c r="O866" s="46" t="s">
        <v>937</v>
      </c>
      <c r="P866" s="48">
        <v>36.9</v>
      </c>
      <c r="Q866" s="48" t="s">
        <v>938</v>
      </c>
      <c r="R866" s="48" t="s">
        <v>334</v>
      </c>
      <c r="S866" s="49">
        <v>12.6</v>
      </c>
      <c r="T866" s="49" t="s">
        <v>938</v>
      </c>
      <c r="U866" s="49" t="s">
        <v>1922</v>
      </c>
      <c r="V866" s="62" t="s">
        <v>939</v>
      </c>
    </row>
    <row r="867" spans="1:30" x14ac:dyDescent="0.25">
      <c r="A867">
        <v>1124</v>
      </c>
      <c r="B867" s="228" t="str">
        <f>IF(AND(A867&lt;&gt;"",ISNUMBER(A867)),VLOOKUP(A867,Studies!A:BR,2,FALSE),"")</f>
        <v>Neuvonen 1998</v>
      </c>
      <c r="C867" s="228" t="str">
        <f>IF(AND(A867&lt;&gt;"",ISNUMBER(A867)),VLOOKUP(A867,Studies!A:BR,3,FALSE),"")</f>
        <v>https://pubmed.ncbi.nlm.nih.gov/9542477/</v>
      </c>
      <c r="D867" s="228" t="str">
        <f>IF(AND(A867&lt;&gt;"",ISNUMBER(A867)),VLOOKUP(A867,Studies!A:BR,4,FALSE),"")</f>
        <v>Pravastatin with Itraconazole</v>
      </c>
      <c r="E867" s="204" t="str">
        <f>IF(AND(A867&lt;&gt;"",ISNUMBER(A867)),VLOOKUP(A867,Studies!A:BR,5,FALSE),"")</f>
        <v>Pravastatin</v>
      </c>
      <c r="F867" s="58">
        <v>74</v>
      </c>
      <c r="G867" s="58" t="s">
        <v>935</v>
      </c>
      <c r="H867" s="58" t="s">
        <v>59</v>
      </c>
      <c r="I867" s="46">
        <v>152</v>
      </c>
      <c r="J867" s="46" t="s">
        <v>936</v>
      </c>
      <c r="K867" s="46" t="s">
        <v>334</v>
      </c>
      <c r="L867" s="47">
        <v>46.5</v>
      </c>
      <c r="M867" s="47" t="s">
        <v>936</v>
      </c>
      <c r="N867" s="47" t="s">
        <v>1922</v>
      </c>
      <c r="O867" s="46" t="s">
        <v>937</v>
      </c>
      <c r="P867" s="48">
        <v>66.400000000000006</v>
      </c>
      <c r="Q867" s="48" t="s">
        <v>938</v>
      </c>
      <c r="R867" s="48" t="s">
        <v>334</v>
      </c>
      <c r="S867" s="49">
        <v>23.4</v>
      </c>
      <c r="T867" s="49" t="s">
        <v>938</v>
      </c>
      <c r="U867" s="49" t="s">
        <v>1922</v>
      </c>
      <c r="V867" s="62" t="s">
        <v>939</v>
      </c>
    </row>
    <row r="868" spans="1:30" x14ac:dyDescent="0.25">
      <c r="A868">
        <v>1125</v>
      </c>
      <c r="B868" s="228" t="str">
        <f>IF(AND(A868&lt;&gt;"",ISNUMBER(A868)),VLOOKUP(A868,Studies!A:BR,2,FALSE),"")</f>
        <v>Kantola 2000</v>
      </c>
      <c r="C868" s="228" t="str">
        <f>IF(AND(A868&lt;&gt;"",ISNUMBER(A868)),VLOOKUP(A868,Studies!A:BR,3,FALSE),"")</f>
        <v>https://pubmed.ncbi.nlm.nih.gov/10952477/</v>
      </c>
      <c r="D868" s="228" t="str">
        <f>IF(AND(A868&lt;&gt;"",ISNUMBER(A868)),VLOOKUP(A868,Studies!A:BR,4,FALSE),"")</f>
        <v>Pravastatin without Fluconazole (placebo)</v>
      </c>
      <c r="E868" s="204" t="str">
        <f>IF(AND(A868&lt;&gt;"",ISNUMBER(A868)),VLOOKUP(A868,Studies!A:BR,5,FALSE),"")</f>
        <v>Pravastatin</v>
      </c>
      <c r="F868" s="58">
        <v>0</v>
      </c>
      <c r="G868" s="58" t="s">
        <v>935</v>
      </c>
      <c r="H868" s="58" t="s">
        <v>59</v>
      </c>
      <c r="I868" s="46">
        <v>109</v>
      </c>
      <c r="J868" s="46" t="s">
        <v>936</v>
      </c>
      <c r="K868" s="46" t="s">
        <v>334</v>
      </c>
      <c r="L868" s="47">
        <v>85.4</v>
      </c>
      <c r="M868" s="47" t="s">
        <v>936</v>
      </c>
      <c r="N868" s="47" t="s">
        <v>116</v>
      </c>
      <c r="O868" s="46" t="s">
        <v>937</v>
      </c>
      <c r="P868" s="48">
        <v>49.5</v>
      </c>
      <c r="Q868" s="48" t="s">
        <v>938</v>
      </c>
      <c r="R868" s="48" t="s">
        <v>334</v>
      </c>
      <c r="S868" s="49">
        <v>39.1</v>
      </c>
      <c r="T868" s="49" t="s">
        <v>938</v>
      </c>
      <c r="U868" s="49" t="s">
        <v>116</v>
      </c>
      <c r="V868" s="62" t="s">
        <v>939</v>
      </c>
    </row>
    <row r="869" spans="1:30" x14ac:dyDescent="0.25">
      <c r="A869">
        <v>1126</v>
      </c>
      <c r="B869" s="228" t="str">
        <f>IF(AND(A869&lt;&gt;"",ISNUMBER(A869)),VLOOKUP(A869,Studies!A:BR,2,FALSE),"")</f>
        <v>Kantola 2000</v>
      </c>
      <c r="C869" s="228" t="str">
        <f>IF(AND(A869&lt;&gt;"",ISNUMBER(A869)),VLOOKUP(A869,Studies!A:BR,3,FALSE),"")</f>
        <v>https://pubmed.ncbi.nlm.nih.gov/10952477/</v>
      </c>
      <c r="D869" s="228" t="str">
        <f>IF(AND(A869&lt;&gt;"",ISNUMBER(A869)),VLOOKUP(A869,Studies!A:BR,4,FALSE),"")</f>
        <v>Pravastatin with Fluconazole</v>
      </c>
      <c r="E869" s="204" t="str">
        <f>IF(AND(A869&lt;&gt;"",ISNUMBER(A869)),VLOOKUP(A869,Studies!A:BR,5,FALSE),"")</f>
        <v>Pravastatin</v>
      </c>
      <c r="F869" s="58">
        <v>73</v>
      </c>
      <c r="G869" s="58" t="s">
        <v>935</v>
      </c>
      <c r="H869" s="58" t="s">
        <v>59</v>
      </c>
      <c r="I869" s="46">
        <v>148</v>
      </c>
      <c r="J869" s="46" t="s">
        <v>936</v>
      </c>
      <c r="K869" s="46" t="s">
        <v>334</v>
      </c>
      <c r="L869" s="47">
        <v>126</v>
      </c>
      <c r="M869" s="47" t="s">
        <v>936</v>
      </c>
      <c r="N869" s="47" t="s">
        <v>116</v>
      </c>
      <c r="O869" s="46" t="s">
        <v>937</v>
      </c>
      <c r="P869" s="48">
        <v>66.099999999999994</v>
      </c>
      <c r="Q869" s="48" t="s">
        <v>938</v>
      </c>
      <c r="R869" s="48" t="s">
        <v>334</v>
      </c>
      <c r="S869" s="49">
        <v>64.3</v>
      </c>
      <c r="T869" s="49" t="s">
        <v>938</v>
      </c>
      <c r="U869" s="49" t="s">
        <v>116</v>
      </c>
      <c r="V869" s="62" t="s">
        <v>939</v>
      </c>
    </row>
    <row r="870" spans="1:30" x14ac:dyDescent="0.25">
      <c r="A870">
        <v>1127</v>
      </c>
      <c r="B870" s="228" t="str">
        <f>IF(AND(A870&lt;&gt;"",ISNUMBER(A870)),VLOOKUP(A870,Studies!A:BR,2,FALSE),"")</f>
        <v>Aberg 2006</v>
      </c>
      <c r="C870" s="228" t="str">
        <f>IF(AND(A870&lt;&gt;"",ISNUMBER(A870)),VLOOKUP(A870,Studies!A:BR,3,FALSE),"")</f>
        <v>https://pubmed.ncbi.nlm.nih.gov/16514303/</v>
      </c>
      <c r="D870" s="228" t="str">
        <f>IF(AND(A870&lt;&gt;"",ISNUMBER(A870)),VLOOKUP(A870,Studies!A:BR,4,FALSE),"")</f>
        <v>Pravastatin without Nelfinivir (placebo)</v>
      </c>
      <c r="E870" s="204" t="str">
        <f>IF(AND(A870&lt;&gt;"",ISNUMBER(A870)),VLOOKUP(A870,Studies!A:BR,5,FALSE),"")</f>
        <v>Pravastatin</v>
      </c>
      <c r="F870" s="58">
        <v>48</v>
      </c>
      <c r="G870" s="58">
        <v>72</v>
      </c>
      <c r="H870" s="58" t="s">
        <v>59</v>
      </c>
      <c r="I870" s="46">
        <v>86.5</v>
      </c>
      <c r="J870" s="46" t="s">
        <v>936</v>
      </c>
      <c r="K870" s="46" t="s">
        <v>537</v>
      </c>
      <c r="O870" s="46" t="s">
        <v>954</v>
      </c>
      <c r="P870" s="48">
        <v>27.9</v>
      </c>
      <c r="Q870" s="48" t="s">
        <v>938</v>
      </c>
      <c r="R870" s="48" t="s">
        <v>537</v>
      </c>
      <c r="V870" s="62" t="s">
        <v>939</v>
      </c>
    </row>
    <row r="871" spans="1:30" x14ac:dyDescent="0.25">
      <c r="A871">
        <v>1128</v>
      </c>
      <c r="B871" s="228" t="str">
        <f>IF(AND(A871&lt;&gt;"",ISNUMBER(A871)),VLOOKUP(A871,Studies!A:BR,2,FALSE),"")</f>
        <v>Maeda 2011</v>
      </c>
      <c r="C871" s="228" t="str">
        <f>IF(AND(A871&lt;&gt;"",ISNUMBER(A871)),VLOOKUP(A871,Studies!A:BR,3,FALSE),"")</f>
        <v>https://pubmed.ncbi.nlm.nih.gov/21832990/</v>
      </c>
      <c r="D871" s="228" t="str">
        <f>IF(AND(A871&lt;&gt;"",ISNUMBER(A871)),VLOOKUP(A871,Studies!A:BR,4,FALSE),"")</f>
        <v>Pravastatin alone (control)</v>
      </c>
      <c r="E871" s="204" t="str">
        <f>IF(AND(A871&lt;&gt;"",ISNUMBER(A871)),VLOOKUP(A871,Studies!A:BR,5,FALSE),"")</f>
        <v>Pravastatin</v>
      </c>
      <c r="F871" s="58">
        <v>0</v>
      </c>
      <c r="G871" s="58">
        <v>8</v>
      </c>
      <c r="H871" s="58" t="s">
        <v>59</v>
      </c>
      <c r="I871" s="46">
        <v>5.97</v>
      </c>
      <c r="J871" s="46" t="s">
        <v>952</v>
      </c>
      <c r="K871" s="46" t="s">
        <v>334</v>
      </c>
      <c r="L871" s="47">
        <v>2.42</v>
      </c>
      <c r="M871" s="47" t="s">
        <v>952</v>
      </c>
      <c r="N871" s="47" t="s">
        <v>116</v>
      </c>
      <c r="O871" s="46" t="s">
        <v>954</v>
      </c>
      <c r="W871" s="54">
        <v>21.7</v>
      </c>
      <c r="X871" s="54" t="s">
        <v>963</v>
      </c>
      <c r="Y871" s="54" t="s">
        <v>334</v>
      </c>
      <c r="Z871" s="56">
        <v>5.0999999999999996</v>
      </c>
      <c r="AA871" s="56" t="s">
        <v>963</v>
      </c>
      <c r="AB871" s="56" t="s">
        <v>116</v>
      </c>
      <c r="AC871" s="61" t="s">
        <v>945</v>
      </c>
      <c r="AD871" s="70" t="s">
        <v>4022</v>
      </c>
    </row>
    <row r="872" spans="1:30" x14ac:dyDescent="0.25">
      <c r="A872">
        <v>1129</v>
      </c>
      <c r="B872" s="228" t="str">
        <f>IF(AND(A872&lt;&gt;"",ISNUMBER(A872)),VLOOKUP(A872,Studies!A:BR,2,FALSE),"")</f>
        <v>Maeda 2011</v>
      </c>
      <c r="C872" s="228" t="str">
        <f>IF(AND(A872&lt;&gt;"",ISNUMBER(A872)),VLOOKUP(A872,Studies!A:BR,3,FALSE),"")</f>
        <v>https://pubmed.ncbi.nlm.nih.gov/21832990/</v>
      </c>
      <c r="D872" s="228" t="str">
        <f>IF(AND(A872&lt;&gt;"",ISNUMBER(A872)),VLOOKUP(A872,Studies!A:BR,4,FALSE),"")</f>
        <v>Pravastatin with Itraconazole</v>
      </c>
      <c r="E872" s="204" t="str">
        <f>IF(AND(A872&lt;&gt;"",ISNUMBER(A872)),VLOOKUP(A872,Studies!A:BR,5,FALSE),"")</f>
        <v>Pravastatin</v>
      </c>
      <c r="F872" s="58">
        <v>1</v>
      </c>
      <c r="G872" s="58">
        <v>9</v>
      </c>
      <c r="H872" s="58" t="s">
        <v>59</v>
      </c>
      <c r="I872" s="46">
        <v>8.7899999999999991</v>
      </c>
      <c r="J872" s="46" t="s">
        <v>952</v>
      </c>
      <c r="K872" s="46" t="s">
        <v>334</v>
      </c>
      <c r="L872" s="47">
        <v>5.79</v>
      </c>
      <c r="M872" s="47" t="s">
        <v>952</v>
      </c>
      <c r="N872" s="47" t="s">
        <v>116</v>
      </c>
      <c r="O872" s="46" t="s">
        <v>954</v>
      </c>
      <c r="W872" s="54">
        <v>20.7</v>
      </c>
      <c r="X872" s="54" t="s">
        <v>963</v>
      </c>
      <c r="Y872" s="54" t="s">
        <v>334</v>
      </c>
      <c r="Z872" s="56">
        <v>8.6</v>
      </c>
      <c r="AA872" s="56" t="s">
        <v>963</v>
      </c>
      <c r="AB872" s="56" t="s">
        <v>116</v>
      </c>
      <c r="AC872" s="61" t="s">
        <v>966</v>
      </c>
      <c r="AD872" s="70" t="s">
        <v>4022</v>
      </c>
    </row>
    <row r="873" spans="1:30" x14ac:dyDescent="0.25">
      <c r="A873">
        <v>1130</v>
      </c>
      <c r="B873" s="228" t="str">
        <f>IF(AND(A873&lt;&gt;"",ISNUMBER(A873)),VLOOKUP(A873,Studies!A:BR,2,FALSE),"")</f>
        <v>Maeda 2011</v>
      </c>
      <c r="C873" s="228" t="str">
        <f>IF(AND(A873&lt;&gt;"",ISNUMBER(A873)),VLOOKUP(A873,Studies!A:BR,3,FALSE),"")</f>
        <v>https://pubmed.ncbi.nlm.nih.gov/21832990/</v>
      </c>
      <c r="D873" s="228" t="str">
        <f>IF(AND(A873&lt;&gt;"",ISNUMBER(A873)),VLOOKUP(A873,Studies!A:BR,4,FALSE),"")</f>
        <v>Pravastatin with Rifampicin</v>
      </c>
      <c r="E873" s="204" t="str">
        <f>IF(AND(A873&lt;&gt;"",ISNUMBER(A873)),VLOOKUP(A873,Studies!A:BR,5,FALSE),"")</f>
        <v>Pravastatin</v>
      </c>
      <c r="F873" s="58">
        <v>0</v>
      </c>
      <c r="G873" s="58">
        <v>8</v>
      </c>
      <c r="H873" s="58" t="s">
        <v>59</v>
      </c>
      <c r="I873" s="46">
        <v>27.7</v>
      </c>
      <c r="J873" s="46" t="s">
        <v>952</v>
      </c>
      <c r="K873" s="46" t="s">
        <v>334</v>
      </c>
      <c r="L873" s="47">
        <v>5.2</v>
      </c>
      <c r="M873" s="47" t="s">
        <v>952</v>
      </c>
      <c r="N873" s="47" t="s">
        <v>116</v>
      </c>
      <c r="O873" s="46" t="s">
        <v>954</v>
      </c>
      <c r="W873" s="54">
        <v>18.399999999999999</v>
      </c>
      <c r="X873" s="54" t="s">
        <v>963</v>
      </c>
      <c r="Y873" s="54" t="s">
        <v>334</v>
      </c>
      <c r="Z873" s="56">
        <v>1.7</v>
      </c>
      <c r="AA873" s="56" t="s">
        <v>963</v>
      </c>
      <c r="AB873" s="56" t="s">
        <v>116</v>
      </c>
      <c r="AC873" s="61" t="s">
        <v>945</v>
      </c>
      <c r="AD873" s="70" t="s">
        <v>4022</v>
      </c>
    </row>
    <row r="874" spans="1:30" x14ac:dyDescent="0.25">
      <c r="A874">
        <v>1134</v>
      </c>
      <c r="B874" s="228" t="str">
        <f>IF(AND(A874&lt;&gt;"",ISNUMBER(A874)),VLOOKUP(A874,Studies!A:BR,2,FALSE),"")</f>
        <v>Pan 1991</v>
      </c>
      <c r="C874" s="228" t="str">
        <f>IF(AND(A874&lt;&gt;"",ISNUMBER(A874)),VLOOKUP(A874,Studies!A:BR,3,FALSE),"")</f>
        <v>https://pubmed.ncbi.nlm.nih.gov/1907839/</v>
      </c>
      <c r="D874" s="228" t="str">
        <f>IF(AND(A874&lt;&gt;"",ISNUMBER(A874)),VLOOKUP(A874,Studies!A:BR,4,FALSE),"")</f>
        <v>Pravastatin 20 mg</v>
      </c>
      <c r="E874" s="204" t="str">
        <f>IF(AND(A874&lt;&gt;"",ISNUMBER(A874)),VLOOKUP(A874,Studies!A:BR,5,FALSE),"")</f>
        <v>Pravastatin</v>
      </c>
      <c r="F874" s="58">
        <v>0</v>
      </c>
      <c r="G874" s="58">
        <v>24</v>
      </c>
      <c r="H874" s="58" t="s">
        <v>59</v>
      </c>
      <c r="I874" s="46">
        <v>90.2</v>
      </c>
      <c r="J874" s="46" t="s">
        <v>936</v>
      </c>
      <c r="K874" s="46" t="s">
        <v>334</v>
      </c>
      <c r="L874" s="47">
        <v>11</v>
      </c>
      <c r="M874" s="47" t="s">
        <v>936</v>
      </c>
      <c r="N874" s="47" t="s">
        <v>1922</v>
      </c>
      <c r="O874" s="46" t="s">
        <v>954</v>
      </c>
      <c r="P874" s="48">
        <v>38.4</v>
      </c>
      <c r="Q874" s="48" t="s">
        <v>938</v>
      </c>
      <c r="R874" s="48" t="s">
        <v>334</v>
      </c>
      <c r="S874" s="49">
        <v>5.5</v>
      </c>
      <c r="T874" s="49" t="s">
        <v>938</v>
      </c>
      <c r="U874" s="49" t="s">
        <v>1922</v>
      </c>
      <c r="V874" s="62" t="s">
        <v>939</v>
      </c>
    </row>
    <row r="875" spans="1:30" x14ac:dyDescent="0.25">
      <c r="A875">
        <v>1135</v>
      </c>
      <c r="B875" s="228" t="str">
        <f>IF(AND(A875&lt;&gt;"",ISNUMBER(A875)),VLOOKUP(A875,Studies!A:BR,2,FALSE),"")</f>
        <v>Keskitalo 2009</v>
      </c>
      <c r="C875" s="228" t="str">
        <f>IF(AND(A875&lt;&gt;"",ISNUMBER(A875)),VLOOKUP(A875,Studies!A:BR,3,FALSE),"")</f>
        <v>https://pubmed.ncbi.nlm.nih.gov/19694740/</v>
      </c>
      <c r="D875" s="228" t="str">
        <f>IF(AND(A875&lt;&gt;"",ISNUMBER(A875)),VLOOKUP(A875,Studies!A:BR,4,FALSE),"")</f>
        <v>ABCB1 c.1236C/C-c.2677G/G-c.3435C/C</v>
      </c>
      <c r="E875" s="204" t="str">
        <f>IF(AND(A875&lt;&gt;"",ISNUMBER(A875)),VLOOKUP(A875,Studies!A:BR,5,FALSE),"")</f>
        <v>Pravastatin</v>
      </c>
      <c r="F875" s="58">
        <v>0</v>
      </c>
      <c r="G875" s="58" t="s">
        <v>935</v>
      </c>
      <c r="H875" s="58" t="s">
        <v>59</v>
      </c>
      <c r="I875" s="46">
        <v>51.7</v>
      </c>
      <c r="J875" s="46" t="s">
        <v>936</v>
      </c>
      <c r="K875" s="46" t="s">
        <v>993</v>
      </c>
      <c r="O875" s="46" t="s">
        <v>937</v>
      </c>
      <c r="P875" s="48">
        <v>24</v>
      </c>
      <c r="Q875" s="48" t="s">
        <v>938</v>
      </c>
      <c r="R875" s="48" t="s">
        <v>993</v>
      </c>
      <c r="V875" s="62" t="s">
        <v>939</v>
      </c>
      <c r="AD875" s="70" t="s">
        <v>4023</v>
      </c>
    </row>
    <row r="876" spans="1:30" x14ac:dyDescent="0.25">
      <c r="A876">
        <v>1136</v>
      </c>
      <c r="B876" s="228" t="str">
        <f>IF(AND(A876&lt;&gt;"",ISNUMBER(A876)),VLOOKUP(A876,Studies!A:BR,2,FALSE),"")</f>
        <v>Igel 2006</v>
      </c>
      <c r="C876" s="228" t="str">
        <f>IF(AND(A876&lt;&gt;"",ISNUMBER(A876)),VLOOKUP(A876,Studies!A:BR,3,FALSE),"")</f>
        <v>https://pubmed.ncbi.nlm.nih.gov/16678544/</v>
      </c>
      <c r="D876" s="228" t="str">
        <f>IF(AND(A876&lt;&gt;"",ISNUMBER(A876)),VLOOKUP(A876,Studies!A:BR,4,FALSE),"")</f>
        <v>Control</v>
      </c>
      <c r="E876" s="204" t="str">
        <f>IF(AND(A876&lt;&gt;"",ISNUMBER(A876)),VLOOKUP(A876,Studies!A:BR,5,FALSE),"")</f>
        <v>Pravastatin</v>
      </c>
      <c r="F876" s="58">
        <v>480</v>
      </c>
      <c r="G876" s="58">
        <v>490</v>
      </c>
      <c r="H876" s="58" t="s">
        <v>59</v>
      </c>
      <c r="I876" s="46">
        <v>144.9</v>
      </c>
      <c r="J876" s="46" t="s">
        <v>936</v>
      </c>
      <c r="K876" s="46" t="s">
        <v>334</v>
      </c>
      <c r="L876" s="47">
        <v>48.2</v>
      </c>
      <c r="M876" s="47" t="s">
        <v>936</v>
      </c>
      <c r="N876" s="47" t="s">
        <v>116</v>
      </c>
      <c r="O876" s="46" t="s">
        <v>954</v>
      </c>
      <c r="P876" s="48">
        <v>52.7</v>
      </c>
      <c r="Q876" s="48" t="s">
        <v>938</v>
      </c>
      <c r="R876" s="48" t="s">
        <v>334</v>
      </c>
      <c r="S876" s="49">
        <v>22.1</v>
      </c>
      <c r="T876" s="49" t="s">
        <v>938</v>
      </c>
      <c r="U876" s="49" t="s">
        <v>116</v>
      </c>
      <c r="V876" s="62" t="s">
        <v>939</v>
      </c>
      <c r="W876" s="54">
        <v>23.3</v>
      </c>
      <c r="X876" s="54" t="s">
        <v>963</v>
      </c>
      <c r="Y876" s="54" t="s">
        <v>334</v>
      </c>
      <c r="Z876" s="56">
        <v>9.8000000000000007</v>
      </c>
      <c r="AA876" s="56" t="s">
        <v>963</v>
      </c>
      <c r="AB876" s="56" t="s">
        <v>116</v>
      </c>
      <c r="AD876" s="70" t="s">
        <v>4024</v>
      </c>
    </row>
    <row r="877" spans="1:30" x14ac:dyDescent="0.25">
      <c r="A877">
        <v>1137</v>
      </c>
      <c r="B877" s="228" t="str">
        <f>IF(AND(A877&lt;&gt;"",ISNUMBER(A877)),VLOOKUP(A877,Studies!A:BR,2,FALSE),"")</f>
        <v>Igel 2006</v>
      </c>
      <c r="C877" s="228" t="str">
        <f>IF(AND(A877&lt;&gt;"",ISNUMBER(A877)),VLOOKUP(A877,Studies!A:BR,3,FALSE),"")</f>
        <v>https://pubmed.ncbi.nlm.nih.gov/16678544/</v>
      </c>
      <c r="D877" s="228" t="str">
        <f>IF(AND(A877&lt;&gt;"",ISNUMBER(A877)),VLOOKUP(A877,Studies!A:BR,4,FALSE),"")</f>
        <v>Variant</v>
      </c>
      <c r="E877" s="204" t="str">
        <f>IF(AND(A877&lt;&gt;"",ISNUMBER(A877)),VLOOKUP(A877,Studies!A:BR,5,FALSE),"")</f>
        <v>Pravastatin</v>
      </c>
      <c r="F877" s="58">
        <v>480</v>
      </c>
      <c r="G877" s="58">
        <v>490</v>
      </c>
      <c r="H877" s="58" t="s">
        <v>59</v>
      </c>
      <c r="I877" s="46">
        <v>305</v>
      </c>
      <c r="J877" s="46" t="s">
        <v>936</v>
      </c>
      <c r="K877" s="46" t="s">
        <v>334</v>
      </c>
      <c r="L877" s="47">
        <v>149.4</v>
      </c>
      <c r="M877" s="47" t="s">
        <v>936</v>
      </c>
      <c r="N877" s="47" t="s">
        <v>116</v>
      </c>
      <c r="O877" s="46" t="s">
        <v>954</v>
      </c>
      <c r="P877" s="48">
        <v>174.5</v>
      </c>
      <c r="Q877" s="48" t="s">
        <v>938</v>
      </c>
      <c r="R877" s="48" t="s">
        <v>334</v>
      </c>
      <c r="S877" s="49">
        <v>98.6</v>
      </c>
      <c r="T877" s="49" t="s">
        <v>938</v>
      </c>
      <c r="U877" s="49" t="s">
        <v>116</v>
      </c>
      <c r="V877" s="62" t="s">
        <v>939</v>
      </c>
      <c r="W877" s="54">
        <v>25.9</v>
      </c>
      <c r="X877" s="54" t="s">
        <v>963</v>
      </c>
      <c r="Y877" s="54" t="s">
        <v>334</v>
      </c>
      <c r="Z877" s="56">
        <v>18</v>
      </c>
      <c r="AA877" s="56" t="s">
        <v>963</v>
      </c>
      <c r="AB877" s="56" t="s">
        <v>116</v>
      </c>
      <c r="AD877" s="70" t="s">
        <v>4024</v>
      </c>
    </row>
    <row r="878" spans="1:30" x14ac:dyDescent="0.25">
      <c r="A878">
        <v>1138</v>
      </c>
      <c r="B878" s="228" t="str">
        <f>IF(AND(A878&lt;&gt;"",ISNUMBER(A878)),VLOOKUP(A878,Studies!A:BR,2,FALSE),"")</f>
        <v>Fukazawa 2003</v>
      </c>
      <c r="C878" s="228" t="str">
        <f>IF(AND(A878&lt;&gt;"",ISNUMBER(A878)),VLOOKUP(A878,Studies!A:BR,3,FALSE),"")</f>
        <v>https://pubmed.ncbi.nlm.nih.gov/15025743/</v>
      </c>
      <c r="D878" s="228" t="str">
        <f>IF(AND(A878&lt;&gt;"",ISNUMBER(A878)),VLOOKUP(A878,Studies!A:BR,4,FALSE),"")</f>
        <v>Water intake group</v>
      </c>
      <c r="E878" s="204" t="str">
        <f>IF(AND(A878&lt;&gt;"",ISNUMBER(A878)),VLOOKUP(A878,Studies!A:BR,5,FALSE),"")</f>
        <v>Pravastatin</v>
      </c>
      <c r="F878" s="58">
        <v>0</v>
      </c>
      <c r="G878" s="58" t="s">
        <v>935</v>
      </c>
      <c r="H878" s="58" t="s">
        <v>59</v>
      </c>
      <c r="I878" s="46">
        <v>40</v>
      </c>
      <c r="J878" s="46" t="s">
        <v>936</v>
      </c>
      <c r="K878" s="46" t="s">
        <v>334</v>
      </c>
      <c r="O878" s="46" t="s">
        <v>937</v>
      </c>
      <c r="P878" s="48">
        <v>13.3</v>
      </c>
      <c r="Q878" s="48" t="s">
        <v>938</v>
      </c>
      <c r="R878" s="48" t="s">
        <v>334</v>
      </c>
      <c r="V878" s="62" t="s">
        <v>939</v>
      </c>
      <c r="W878" s="54">
        <v>287</v>
      </c>
      <c r="X878" s="54" t="s">
        <v>963</v>
      </c>
      <c r="Y878" s="54" t="s">
        <v>334</v>
      </c>
      <c r="AC878" s="61" t="s">
        <v>945</v>
      </c>
      <c r="AD878" s="70" t="s">
        <v>4025</v>
      </c>
    </row>
    <row r="879" spans="1:30" x14ac:dyDescent="0.25">
      <c r="A879">
        <v>1139</v>
      </c>
      <c r="B879" s="228" t="str">
        <f>IF(AND(A879&lt;&gt;"",ISNUMBER(A879)),VLOOKUP(A879,Studies!A:BR,2,FALSE),"")</f>
        <v>Fukazawa 2003</v>
      </c>
      <c r="C879" s="228" t="str">
        <f>IF(AND(A879&lt;&gt;"",ISNUMBER(A879)),VLOOKUP(A879,Studies!A:BR,3,FALSE),"")</f>
        <v>https://pubmed.ncbi.nlm.nih.gov/15025743/</v>
      </c>
      <c r="D879" s="228" t="str">
        <f>IF(AND(A879&lt;&gt;"",ISNUMBER(A879)),VLOOKUP(A879,Studies!A:BR,4,FALSE),"")</f>
        <v>GFJ intake group</v>
      </c>
      <c r="E879" s="204" t="str">
        <f>IF(AND(A879&lt;&gt;"",ISNUMBER(A879)),VLOOKUP(A879,Studies!A:BR,5,FALSE),"")</f>
        <v>Pravastatin</v>
      </c>
      <c r="F879" s="58">
        <v>0</v>
      </c>
      <c r="G879" s="58" t="s">
        <v>935</v>
      </c>
      <c r="H879" s="58" t="s">
        <v>59</v>
      </c>
      <c r="I879" s="46">
        <v>39.9</v>
      </c>
      <c r="J879" s="46" t="s">
        <v>936</v>
      </c>
      <c r="K879" s="46" t="s">
        <v>334</v>
      </c>
      <c r="O879" s="46" t="s">
        <v>937</v>
      </c>
      <c r="P879" s="48">
        <v>11.6</v>
      </c>
      <c r="Q879" s="48" t="s">
        <v>938</v>
      </c>
      <c r="R879" s="48" t="s">
        <v>334</v>
      </c>
      <c r="V879" s="62" t="s">
        <v>939</v>
      </c>
      <c r="W879" s="54">
        <v>264</v>
      </c>
      <c r="X879" s="54" t="s">
        <v>963</v>
      </c>
      <c r="Y879" s="54" t="s">
        <v>334</v>
      </c>
      <c r="AC879" s="61" t="s">
        <v>945</v>
      </c>
      <c r="AD879" s="70" t="s">
        <v>4026</v>
      </c>
    </row>
    <row r="880" spans="1:30" x14ac:dyDescent="0.25">
      <c r="A880">
        <v>1140</v>
      </c>
      <c r="B880" s="228" t="str">
        <f>IF(AND(A880&lt;&gt;"",ISNUMBER(A880)),VLOOKUP(A880,Studies!A:BR,2,FALSE),"")</f>
        <v>Koitabashi 2006</v>
      </c>
      <c r="C880" s="228" t="str">
        <f>IF(AND(A880&lt;&gt;"",ISNUMBER(A880)),VLOOKUP(A880,Studies!A:BR,3,FALSE),"")</f>
        <v>https://pubmed.ncbi.nlm.nih.gov/16412477/</v>
      </c>
      <c r="D880" s="228" t="str">
        <f>IF(AND(A880&lt;&gt;"",ISNUMBER(A880)),VLOOKUP(A880,Studies!A:BR,4,FALSE),"")</f>
        <v>Control</v>
      </c>
      <c r="E880" s="204" t="str">
        <f>IF(AND(A880&lt;&gt;"",ISNUMBER(A880)),VLOOKUP(A880,Studies!A:BR,5,FALSE),"")</f>
        <v>Pravastatin</v>
      </c>
      <c r="F880" s="58">
        <v>0</v>
      </c>
      <c r="G880" s="58">
        <v>4</v>
      </c>
      <c r="H880" s="58" t="s">
        <v>59</v>
      </c>
      <c r="I880" s="46">
        <v>9.5</v>
      </c>
      <c r="J880" s="46" t="s">
        <v>936</v>
      </c>
      <c r="K880" s="46" t="s">
        <v>334</v>
      </c>
      <c r="L880" s="47">
        <v>1.6</v>
      </c>
      <c r="M880" s="47" t="s">
        <v>936</v>
      </c>
      <c r="N880" s="47" t="s">
        <v>1922</v>
      </c>
      <c r="O880" s="46" t="s">
        <v>954</v>
      </c>
      <c r="P880" s="48">
        <v>7.6</v>
      </c>
      <c r="Q880" s="48" t="s">
        <v>938</v>
      </c>
      <c r="R880" s="48" t="s">
        <v>334</v>
      </c>
      <c r="S880" s="49">
        <v>1.7</v>
      </c>
      <c r="T880" s="49" t="s">
        <v>938</v>
      </c>
      <c r="U880" s="49" t="s">
        <v>1922</v>
      </c>
      <c r="V880" s="62" t="s">
        <v>939</v>
      </c>
    </row>
    <row r="881" spans="1:30" x14ac:dyDescent="0.25">
      <c r="A881">
        <v>1141</v>
      </c>
      <c r="B881" s="228" t="str">
        <f>IF(AND(A881&lt;&gt;"",ISNUMBER(A881)),VLOOKUP(A881,Studies!A:BR,2,FALSE),"")</f>
        <v>Koitabashi 2006</v>
      </c>
      <c r="C881" s="228" t="str">
        <f>IF(AND(A881&lt;&gt;"",ISNUMBER(A881)),VLOOKUP(A881,Studies!A:BR,3,FALSE),"")</f>
        <v>https://pubmed.ncbi.nlm.nih.gov/16412477/</v>
      </c>
      <c r="D881" s="228" t="str">
        <f>IF(AND(A881&lt;&gt;"",ISNUMBER(A881)),VLOOKUP(A881,Studies!A:BR,4,FALSE),"")</f>
        <v>Orange Juice</v>
      </c>
      <c r="E881" s="204" t="str">
        <f>IF(AND(A881&lt;&gt;"",ISNUMBER(A881)),VLOOKUP(A881,Studies!A:BR,5,FALSE),"")</f>
        <v>Pravastatin</v>
      </c>
      <c r="F881" s="58">
        <v>0</v>
      </c>
      <c r="G881" s="58">
        <v>4</v>
      </c>
      <c r="H881" s="58" t="s">
        <v>59</v>
      </c>
      <c r="I881" s="46">
        <v>14.4</v>
      </c>
      <c r="J881" s="46" t="s">
        <v>936</v>
      </c>
      <c r="K881" s="46" t="s">
        <v>334</v>
      </c>
      <c r="L881" s="47">
        <v>2.1</v>
      </c>
      <c r="M881" s="47" t="s">
        <v>936</v>
      </c>
      <c r="N881" s="47" t="s">
        <v>1922</v>
      </c>
      <c r="O881" s="46" t="s">
        <v>954</v>
      </c>
      <c r="P881" s="48">
        <v>9.5</v>
      </c>
      <c r="Q881" s="48" t="s">
        <v>938</v>
      </c>
      <c r="R881" s="48" t="s">
        <v>334</v>
      </c>
      <c r="S881" s="49">
        <v>1.4</v>
      </c>
      <c r="T881" s="49" t="s">
        <v>938</v>
      </c>
      <c r="U881" s="49" t="s">
        <v>1922</v>
      </c>
      <c r="V881" s="62" t="s">
        <v>939</v>
      </c>
    </row>
    <row r="882" spans="1:30" x14ac:dyDescent="0.25">
      <c r="A882">
        <v>1142</v>
      </c>
      <c r="B882" s="228" t="str">
        <f>IF(AND(A882&lt;&gt;"",ISNUMBER(A882)),VLOOKUP(A882,Studies!A:BR,2,FALSE),"")</f>
        <v>Liu 2018</v>
      </c>
      <c r="C882" s="228" t="str">
        <f>IF(AND(A882&lt;&gt;"",ISNUMBER(A882)),VLOOKUP(A882,Studies!A:BR,3,FALSE),"")</f>
        <v>https://pubmed.ncbi.nlm.nih.gov/29786857/</v>
      </c>
      <c r="D882" s="228" t="str">
        <f>IF(AND(A882&lt;&gt;"",ISNUMBER(A882)),VLOOKUP(A882,Studies!A:BR,4,FALSE),"")</f>
        <v>Pravastatin alone</v>
      </c>
      <c r="E882" s="204" t="str">
        <f>IF(AND(A882&lt;&gt;"",ISNUMBER(A882)),VLOOKUP(A882,Studies!A:BR,5,FALSE),"")</f>
        <v>Pravastatin</v>
      </c>
      <c r="F882" s="58">
        <v>0</v>
      </c>
      <c r="G882" s="58" t="s">
        <v>935</v>
      </c>
      <c r="H882" s="58" t="s">
        <v>59</v>
      </c>
      <c r="I882" s="46">
        <v>15.6</v>
      </c>
      <c r="J882" s="46" t="s">
        <v>936</v>
      </c>
      <c r="K882" s="46" t="s">
        <v>993</v>
      </c>
      <c r="L882" s="47">
        <v>62.1</v>
      </c>
      <c r="N882" s="47" t="s">
        <v>1752</v>
      </c>
      <c r="O882" s="46" t="s">
        <v>937</v>
      </c>
      <c r="P882" s="48">
        <v>6.1</v>
      </c>
      <c r="Q882" s="48" t="s">
        <v>938</v>
      </c>
      <c r="R882" s="48" t="s">
        <v>993</v>
      </c>
      <c r="S882" s="49">
        <v>61.8</v>
      </c>
      <c r="U882" s="49" t="s">
        <v>1752</v>
      </c>
      <c r="V882" s="62" t="s">
        <v>939</v>
      </c>
      <c r="W882" s="54">
        <v>610</v>
      </c>
      <c r="X882" s="54" t="s">
        <v>963</v>
      </c>
      <c r="Y882" s="54" t="s">
        <v>1000</v>
      </c>
      <c r="Z882" s="56">
        <v>62.1</v>
      </c>
      <c r="AB882" s="56" t="s">
        <v>1752</v>
      </c>
      <c r="AC882" s="61" t="s">
        <v>945</v>
      </c>
      <c r="AD882" s="70" t="s">
        <v>4027</v>
      </c>
    </row>
    <row r="883" spans="1:30" x14ac:dyDescent="0.25">
      <c r="A883">
        <v>1143</v>
      </c>
      <c r="B883" s="228" t="str">
        <f>IF(AND(A883&lt;&gt;"",ISNUMBER(A883)),VLOOKUP(A883,Studies!A:BR,2,FALSE),"")</f>
        <v>Ieiri 2014</v>
      </c>
      <c r="C883" s="228" t="str">
        <f>IF(AND(A883&lt;&gt;"",ISNUMBER(A883)),VLOOKUP(A883,Studies!A:BR,3,FALSE),"")</f>
        <v>https://pubmed.ncbi.nlm.nih.gov/23381882/</v>
      </c>
      <c r="D883" s="228" t="str">
        <f>IF(AND(A883&lt;&gt;"",ISNUMBER(A883)),VLOOKUP(A883,Studies!A:BR,4,FALSE),"")</f>
        <v>Control (without Ritonavir)</v>
      </c>
      <c r="E883" s="204" t="str">
        <f>IF(AND(A883&lt;&gt;"",ISNUMBER(A883)),VLOOKUP(A883,Studies!A:BR,5,FALSE),"")</f>
        <v>Pravastatin</v>
      </c>
      <c r="F883" s="58">
        <v>0</v>
      </c>
      <c r="G883" s="58">
        <v>24</v>
      </c>
      <c r="H883" s="58" t="s">
        <v>59</v>
      </c>
      <c r="I883" s="46">
        <v>432</v>
      </c>
      <c r="J883" s="46" t="s">
        <v>952</v>
      </c>
      <c r="K883" s="46" t="s">
        <v>334</v>
      </c>
      <c r="L883" s="47">
        <v>278</v>
      </c>
      <c r="M883" s="47" t="s">
        <v>952</v>
      </c>
      <c r="N883" s="47" t="s">
        <v>116</v>
      </c>
      <c r="O883" s="46" t="s">
        <v>954</v>
      </c>
      <c r="P883" s="48">
        <v>142</v>
      </c>
      <c r="Q883" s="48" t="s">
        <v>943</v>
      </c>
      <c r="R883" s="48" t="s">
        <v>334</v>
      </c>
      <c r="S883" s="49">
        <v>108</v>
      </c>
      <c r="T883" s="49" t="s">
        <v>943</v>
      </c>
      <c r="U883" s="49" t="s">
        <v>116</v>
      </c>
      <c r="V883" s="62" t="s">
        <v>939</v>
      </c>
      <c r="W883" s="54">
        <v>265</v>
      </c>
      <c r="X883" s="54" t="s">
        <v>963</v>
      </c>
      <c r="Y883" s="54" t="s">
        <v>334</v>
      </c>
      <c r="Z883" s="56">
        <v>105</v>
      </c>
      <c r="AA883" s="56" t="s">
        <v>963</v>
      </c>
      <c r="AB883" s="56" t="s">
        <v>116</v>
      </c>
      <c r="AC883" s="61" t="s">
        <v>945</v>
      </c>
    </row>
    <row r="884" spans="1:30" x14ac:dyDescent="0.25">
      <c r="A884">
        <v>1145</v>
      </c>
      <c r="B884" s="228" t="str">
        <f>IF(AND(A884&lt;&gt;"",ISNUMBER(A884)),VLOOKUP(A884,Studies!A:BR,2,FALSE),"")</f>
        <v>Azie 1998</v>
      </c>
      <c r="C884" s="228" t="str">
        <f>IF(AND(A884&lt;&gt;"",ISNUMBER(A884)),VLOOKUP(A884,Studies!A:BR,3,FALSE),"")</f>
        <v>https://pubmed.ncbi.nlm.nih.gov/9797793/</v>
      </c>
      <c r="D884" s="228" t="str">
        <f>IF(AND(A884&lt;&gt;"",ISNUMBER(A884)),VLOOKUP(A884,Studies!A:BR,4,FALSE),"")</f>
        <v>Control (without Diltiazem)</v>
      </c>
      <c r="E884" s="204" t="str">
        <f>IF(AND(A884&lt;&gt;"",ISNUMBER(A884)),VLOOKUP(A884,Studies!A:BR,5,FALSE),"")</f>
        <v>Pravastatin</v>
      </c>
      <c r="F884" s="58">
        <v>0</v>
      </c>
      <c r="G884" s="58" t="s">
        <v>935</v>
      </c>
      <c r="H884" s="58" t="s">
        <v>59</v>
      </c>
      <c r="I884" s="46">
        <v>74</v>
      </c>
      <c r="J884" s="46" t="s">
        <v>1001</v>
      </c>
      <c r="K884" s="46" t="s">
        <v>334</v>
      </c>
      <c r="L884" s="47">
        <v>58</v>
      </c>
      <c r="M884" s="47" t="s">
        <v>1001</v>
      </c>
      <c r="N884" s="47" t="s">
        <v>116</v>
      </c>
      <c r="O884" s="46" t="s">
        <v>937</v>
      </c>
      <c r="P884" s="48">
        <v>33</v>
      </c>
      <c r="Q884" s="48" t="s">
        <v>938</v>
      </c>
      <c r="R884" s="48" t="s">
        <v>334</v>
      </c>
      <c r="S884" s="49">
        <v>24</v>
      </c>
      <c r="T884" s="49" t="s">
        <v>938</v>
      </c>
      <c r="U884" s="49" t="s">
        <v>116</v>
      </c>
      <c r="V884" s="62" t="s">
        <v>939</v>
      </c>
      <c r="AD884" s="70" t="s">
        <v>4028</v>
      </c>
    </row>
    <row r="885" spans="1:30" x14ac:dyDescent="0.25">
      <c r="A885">
        <v>1146</v>
      </c>
      <c r="B885" s="228" t="str">
        <f>IF(AND(A885&lt;&gt;"",ISNUMBER(A885)),VLOOKUP(A885,Studies!A:BR,2,FALSE),"")</f>
        <v>Azie 1998</v>
      </c>
      <c r="C885" s="228" t="str">
        <f>IF(AND(A885&lt;&gt;"",ISNUMBER(A885)),VLOOKUP(A885,Studies!A:BR,3,FALSE),"")</f>
        <v>https://pubmed.ncbi.nlm.nih.gov/9797793/</v>
      </c>
      <c r="D885" s="228" t="str">
        <f>IF(AND(A885&lt;&gt;"",ISNUMBER(A885)),VLOOKUP(A885,Studies!A:BR,4,FALSE),"")</f>
        <v>with Diltiazem</v>
      </c>
      <c r="E885" s="204" t="str">
        <f>IF(AND(A885&lt;&gt;"",ISNUMBER(A885)),VLOOKUP(A885,Studies!A:BR,5,FALSE),"")</f>
        <v>Pravastatin</v>
      </c>
      <c r="F885" s="58">
        <v>325</v>
      </c>
      <c r="G885" s="58" t="s">
        <v>935</v>
      </c>
      <c r="H885" s="58" t="s">
        <v>59</v>
      </c>
      <c r="I885" s="46">
        <v>76</v>
      </c>
      <c r="J885" s="46" t="s">
        <v>1001</v>
      </c>
      <c r="K885" s="46" t="s">
        <v>334</v>
      </c>
      <c r="L885" s="47">
        <v>58</v>
      </c>
      <c r="M885" s="47" t="s">
        <v>1001</v>
      </c>
      <c r="N885" s="47" t="s">
        <v>116</v>
      </c>
      <c r="O885" s="46" t="s">
        <v>937</v>
      </c>
      <c r="P885" s="48">
        <v>43</v>
      </c>
      <c r="Q885" s="48" t="s">
        <v>938</v>
      </c>
      <c r="R885" s="48" t="s">
        <v>334</v>
      </c>
      <c r="S885" s="49">
        <v>34</v>
      </c>
      <c r="T885" s="49" t="s">
        <v>938</v>
      </c>
      <c r="U885" s="49" t="s">
        <v>116</v>
      </c>
      <c r="V885" s="62" t="s">
        <v>939</v>
      </c>
      <c r="AD885" s="70" t="s">
        <v>4029</v>
      </c>
    </row>
    <row r="886" spans="1:30" x14ac:dyDescent="0.25">
      <c r="A886">
        <v>1147</v>
      </c>
      <c r="B886" s="228" t="str">
        <f>IF(AND(A886&lt;&gt;"",ISNUMBER(A886)),VLOOKUP(A886,Studies!A:BR,2,FALSE),"")</f>
        <v>Lutz 2018</v>
      </c>
      <c r="C886" s="228" t="str">
        <f>IF(AND(A886&lt;&gt;"",ISNUMBER(A886)),VLOOKUP(A886,Studies!A:BR,3,FALSE),"")</f>
        <v>https://pubmed.ncbi.nlm.nih.gov/29569723/</v>
      </c>
      <c r="D886" s="228" t="str">
        <f>IF(AND(A886&lt;&gt;"",ISNUMBER(A886)),VLOOKUP(A886,Studies!A:BR,4,FALSE),"")</f>
        <v>Cohort 1, Control</v>
      </c>
      <c r="E886" s="204" t="str">
        <f>IF(AND(A886&lt;&gt;"",ISNUMBER(A886)),VLOOKUP(A886,Studies!A:BR,5,FALSE),"")</f>
        <v>Pravastatin</v>
      </c>
      <c r="F886" s="58">
        <v>0</v>
      </c>
      <c r="G886" s="58" t="s">
        <v>935</v>
      </c>
      <c r="H886" s="58" t="s">
        <v>59</v>
      </c>
    </row>
    <row r="887" spans="1:30" x14ac:dyDescent="0.25">
      <c r="A887">
        <v>1148</v>
      </c>
      <c r="B887" s="228" t="str">
        <f>IF(AND(A887&lt;&gt;"",ISNUMBER(A887)),VLOOKUP(A887,Studies!A:BR,2,FALSE),"")</f>
        <v>Lutz 2018</v>
      </c>
      <c r="C887" s="228" t="str">
        <f>IF(AND(A887&lt;&gt;"",ISNUMBER(A887)),VLOOKUP(A887,Studies!A:BR,3,FALSE),"")</f>
        <v>https://pubmed.ncbi.nlm.nih.gov/29569723/</v>
      </c>
      <c r="D887" s="228" t="str">
        <f>IF(AND(A887&lt;&gt;"",ISNUMBER(A887)),VLOOKUP(A887,Studies!A:BR,4,FALSE),"")</f>
        <v>Cohort 2, Control</v>
      </c>
      <c r="E887" s="204" t="str">
        <f>IF(AND(A887&lt;&gt;"",ISNUMBER(A887)),VLOOKUP(A887,Studies!A:BR,5,FALSE),"")</f>
        <v>Pravastatin</v>
      </c>
      <c r="F887" s="58">
        <v>0</v>
      </c>
      <c r="G887" s="58" t="s">
        <v>935</v>
      </c>
      <c r="H887" s="58" t="s">
        <v>59</v>
      </c>
    </row>
    <row r="888" spans="1:30" x14ac:dyDescent="0.25">
      <c r="A888">
        <v>1149</v>
      </c>
      <c r="B888" s="228" t="str">
        <f>IF(AND(A888&lt;&gt;"",ISNUMBER(A888)),VLOOKUP(A888,Studies!A:BR,2,FALSE),"")</f>
        <v>Lutz 2018</v>
      </c>
      <c r="C888" s="228" t="str">
        <f>IF(AND(A888&lt;&gt;"",ISNUMBER(A888)),VLOOKUP(A888,Studies!A:BR,3,FALSE),"")</f>
        <v>https://pubmed.ncbi.nlm.nih.gov/29569723/</v>
      </c>
      <c r="D888" s="228" t="str">
        <f>IF(AND(A888&lt;&gt;"",ISNUMBER(A888)),VLOOKUP(A888,Studies!A:BR,4,FALSE),"")</f>
        <v>Cohort 2, 2 mg Rifampicin</v>
      </c>
      <c r="E888" s="204" t="str">
        <f>IF(AND(A888&lt;&gt;"",ISNUMBER(A888)),VLOOKUP(A888,Studies!A:BR,5,FALSE),"")</f>
        <v>Pravastatin</v>
      </c>
      <c r="F888" s="58">
        <f>Studies!N1247</f>
        <v>276</v>
      </c>
      <c r="G888" s="58" t="s">
        <v>935</v>
      </c>
      <c r="H888" s="58" t="s">
        <v>59</v>
      </c>
    </row>
    <row r="889" spans="1:30" x14ac:dyDescent="0.25">
      <c r="A889">
        <v>1150</v>
      </c>
      <c r="B889" s="228" t="str">
        <f>IF(AND(A889&lt;&gt;"",ISNUMBER(A889)),VLOOKUP(A889,Studies!A:BR,2,FALSE),"")</f>
        <v>Lutz 2018</v>
      </c>
      <c r="C889" s="228" t="str">
        <f>IF(AND(A889&lt;&gt;"",ISNUMBER(A889)),VLOOKUP(A889,Studies!A:BR,3,FALSE),"")</f>
        <v>https://pubmed.ncbi.nlm.nih.gov/29569723/</v>
      </c>
      <c r="D889" s="228" t="str">
        <f>IF(AND(A889&lt;&gt;"",ISNUMBER(A889)),VLOOKUP(A889,Studies!A:BR,4,FALSE),"")</f>
        <v>Cohort 1, 10 mg Rifampicin</v>
      </c>
      <c r="E889" s="204" t="str">
        <f>IF(AND(A889&lt;&gt;"",ISNUMBER(A889)),VLOOKUP(A889,Studies!A:BR,5,FALSE),"")</f>
        <v>Pravastatin</v>
      </c>
      <c r="F889" s="196">
        <f>Studies!N1248</f>
        <v>276</v>
      </c>
      <c r="G889" s="58" t="s">
        <v>935</v>
      </c>
      <c r="H889" s="58" t="s">
        <v>59</v>
      </c>
    </row>
    <row r="890" spans="1:30" x14ac:dyDescent="0.25">
      <c r="A890">
        <v>1151</v>
      </c>
      <c r="B890" s="228" t="str">
        <f>IF(AND(A890&lt;&gt;"",ISNUMBER(A890)),VLOOKUP(A890,Studies!A:BR,2,FALSE),"")</f>
        <v>Lutz 2018</v>
      </c>
      <c r="C890" s="228" t="str">
        <f>IF(AND(A890&lt;&gt;"",ISNUMBER(A890)),VLOOKUP(A890,Studies!A:BR,3,FALSE),"")</f>
        <v>https://pubmed.ncbi.nlm.nih.gov/29569723/</v>
      </c>
      <c r="D890" s="228" t="str">
        <f>IF(AND(A890&lt;&gt;"",ISNUMBER(A890)),VLOOKUP(A890,Studies!A:BR,4,FALSE),"")</f>
        <v>Cohort 1, 75 mg Rifampicin</v>
      </c>
      <c r="E890" s="204" t="str">
        <f>IF(AND(A890&lt;&gt;"",ISNUMBER(A890)),VLOOKUP(A890,Studies!A:BR,5,FALSE),"")</f>
        <v>Pravastatin</v>
      </c>
      <c r="F890" s="196">
        <f>Studies!N1249</f>
        <v>708</v>
      </c>
      <c r="G890" s="58" t="s">
        <v>935</v>
      </c>
      <c r="H890" s="58" t="s">
        <v>59</v>
      </c>
    </row>
    <row r="891" spans="1:30" x14ac:dyDescent="0.25">
      <c r="A891">
        <v>1152</v>
      </c>
      <c r="B891" s="228" t="str">
        <f>IF(AND(A891&lt;&gt;"",ISNUMBER(A891)),VLOOKUP(A891,Studies!A:BR,2,FALSE),"")</f>
        <v>Lutz 2018</v>
      </c>
      <c r="C891" s="228" t="str">
        <f>IF(AND(A891&lt;&gt;"",ISNUMBER(A891)),VLOOKUP(A891,Studies!A:BR,3,FALSE),"")</f>
        <v>https://pubmed.ncbi.nlm.nih.gov/29569723/</v>
      </c>
      <c r="D891" s="228" t="str">
        <f>IF(AND(A891&lt;&gt;"",ISNUMBER(A891)),VLOOKUP(A891,Studies!A:BR,4,FALSE),"")</f>
        <v>Cohort 2, 600 mg Rifampicin</v>
      </c>
      <c r="E891" s="204" t="str">
        <f>IF(AND(A891&lt;&gt;"",ISNUMBER(A891)),VLOOKUP(A891,Studies!A:BR,5,FALSE),"")</f>
        <v>Pravastatin</v>
      </c>
      <c r="F891" s="196">
        <f>Studies!N1250</f>
        <v>708</v>
      </c>
      <c r="G891" s="58" t="s">
        <v>935</v>
      </c>
      <c r="H891" s="58" t="s">
        <v>59</v>
      </c>
    </row>
    <row r="892" spans="1:30" x14ac:dyDescent="0.25">
      <c r="A892">
        <v>1165</v>
      </c>
      <c r="B892" s="228" t="str">
        <f>IF(AND(A892&lt;&gt;"",ISNUMBER(A892)),VLOOKUP(A892,Studies!A:BR,2,FALSE),"")</f>
        <v>Sugimoto 2001</v>
      </c>
      <c r="C892" s="228" t="str">
        <f>IF(AND(A892&lt;&gt;"",ISNUMBER(A892)),VLOOKUP(A892,Studies!A:BR,3,FALSE),"")</f>
        <v>https://pubmed.ncbi.nlm.nih.gov/11753267/</v>
      </c>
      <c r="D892" s="228" t="str">
        <f>IF(AND(A892&lt;&gt;"",ISNUMBER(A892)),VLOOKUP(A892,Studies!A:BR,4,FALSE),"")</f>
        <v>Control (without St John's Wort)</v>
      </c>
      <c r="E892" s="204" t="str">
        <f>IF(AND(A892&lt;&gt;"",ISNUMBER(A892)),VLOOKUP(A892,Studies!A:BR,5,FALSE),"")</f>
        <v>Pravastatin</v>
      </c>
      <c r="F892" s="58">
        <v>0</v>
      </c>
      <c r="G892" s="58">
        <v>24</v>
      </c>
      <c r="H892" s="58" t="s">
        <v>59</v>
      </c>
      <c r="I892" s="46">
        <v>109.4</v>
      </c>
      <c r="J892" s="46" t="s">
        <v>936</v>
      </c>
      <c r="K892" s="46" t="s">
        <v>334</v>
      </c>
      <c r="L892" s="47">
        <v>17.399999999999999</v>
      </c>
      <c r="M892" s="47" t="s">
        <v>936</v>
      </c>
      <c r="N892" s="47" t="s">
        <v>1926</v>
      </c>
      <c r="O892" s="46" t="s">
        <v>954</v>
      </c>
      <c r="P892" s="48">
        <v>36.5</v>
      </c>
      <c r="Q892" s="48" t="s">
        <v>938</v>
      </c>
      <c r="R892" s="48" t="s">
        <v>334</v>
      </c>
      <c r="S892" s="49">
        <v>5.7</v>
      </c>
      <c r="T892" s="49" t="s">
        <v>938</v>
      </c>
      <c r="U892" s="49" t="s">
        <v>1926</v>
      </c>
      <c r="V892" s="62" t="s">
        <v>939</v>
      </c>
    </row>
    <row r="893" spans="1:30" x14ac:dyDescent="0.25">
      <c r="A893">
        <v>1166</v>
      </c>
      <c r="B893" s="228" t="str">
        <f>IF(AND(A893&lt;&gt;"",ISNUMBER(A893)),VLOOKUP(A893,Studies!A:BR,2,FALSE),"")</f>
        <v>Kovarik 2002</v>
      </c>
      <c r="C893" s="228" t="str">
        <f>IF(AND(A893&lt;&gt;"",ISNUMBER(A893)),VLOOKUP(A893,Studies!A:BR,3,FALSE),"")</f>
        <v>https://pubmed.ncbi.nlm.nih.gov/11831546/</v>
      </c>
      <c r="D893" s="228" t="str">
        <f>IF(AND(A893&lt;&gt;"",ISNUMBER(A893)),VLOOKUP(A893,Studies!A:BR,4,FALSE),"")</f>
        <v>Control (without Everolimus)</v>
      </c>
      <c r="E893" s="204" t="str">
        <f>IF(AND(A893&lt;&gt;"",ISNUMBER(A893)),VLOOKUP(A893,Studies!A:BR,5,FALSE),"")</f>
        <v>Pravastatin</v>
      </c>
      <c r="F893" s="58">
        <v>0</v>
      </c>
      <c r="G893" s="58" t="s">
        <v>935</v>
      </c>
      <c r="H893" s="58" t="s">
        <v>59</v>
      </c>
      <c r="I893" s="46">
        <v>72</v>
      </c>
      <c r="J893" s="46" t="s">
        <v>936</v>
      </c>
      <c r="K893" s="46" t="s">
        <v>334</v>
      </c>
      <c r="L893" s="47">
        <v>40</v>
      </c>
      <c r="M893" s="47" t="s">
        <v>936</v>
      </c>
      <c r="N893" s="47" t="s">
        <v>116</v>
      </c>
      <c r="O893" s="46" t="s">
        <v>937</v>
      </c>
      <c r="P893" s="48">
        <v>24.4</v>
      </c>
      <c r="Q893" s="48" t="s">
        <v>938</v>
      </c>
      <c r="R893" s="48" t="s">
        <v>334</v>
      </c>
      <c r="S893" s="49">
        <v>19.399999999999999</v>
      </c>
      <c r="T893" s="49" t="s">
        <v>938</v>
      </c>
      <c r="U893" s="49" t="s">
        <v>116</v>
      </c>
      <c r="V893" s="62" t="s">
        <v>939</v>
      </c>
    </row>
    <row r="894" spans="1:30" x14ac:dyDescent="0.25">
      <c r="A894">
        <v>1167</v>
      </c>
      <c r="B894" s="228" t="str">
        <f>IF(AND(A894&lt;&gt;"",ISNUMBER(A894)),VLOOKUP(A894,Studies!A:BR,2,FALSE),"")</f>
        <v>Wu 2012</v>
      </c>
      <c r="C894" s="228" t="str">
        <f>IF(AND(A894&lt;&gt;"",ISNUMBER(A894)),VLOOKUP(A894,Studies!A:BR,3,FALSE),"")</f>
        <v>https://pubmed.ncbi.nlm.nih.gov/22114872/</v>
      </c>
      <c r="D894" s="228" t="str">
        <f>IF(AND(A894&lt;&gt;"",ISNUMBER(A894)),VLOOKUP(A894,Studies!A:BR,4,FALSE),"")</f>
        <v>Control (with Placebo)</v>
      </c>
      <c r="E894" s="204" t="str">
        <f>IF(AND(A894&lt;&gt;"",ISNUMBER(A894)),VLOOKUP(A894,Studies!A:BR,5,FALSE),"")</f>
        <v>Pravastatin</v>
      </c>
      <c r="F894" s="58">
        <v>0</v>
      </c>
      <c r="G894" s="58">
        <v>10</v>
      </c>
      <c r="H894" s="58" t="s">
        <v>59</v>
      </c>
      <c r="I894" s="46">
        <v>354.6</v>
      </c>
      <c r="J894" s="46" t="s">
        <v>936</v>
      </c>
      <c r="K894" s="46" t="s">
        <v>334</v>
      </c>
      <c r="L894" s="47">
        <v>89.6</v>
      </c>
      <c r="M894" s="47" t="s">
        <v>936</v>
      </c>
      <c r="N894" s="47" t="s">
        <v>116</v>
      </c>
      <c r="O894" s="46" t="s">
        <v>954</v>
      </c>
      <c r="P894" s="48">
        <v>123.2</v>
      </c>
      <c r="Q894" s="48" t="s">
        <v>938</v>
      </c>
      <c r="R894" s="48" t="s">
        <v>334</v>
      </c>
      <c r="S894" s="49">
        <v>48.3</v>
      </c>
      <c r="T894" s="49" t="s">
        <v>938</v>
      </c>
      <c r="U894" s="49" t="s">
        <v>116</v>
      </c>
      <c r="V894" s="62" t="s">
        <v>939</v>
      </c>
      <c r="W894" s="54">
        <v>119.5</v>
      </c>
      <c r="X894" s="54" t="s">
        <v>963</v>
      </c>
      <c r="Y894" s="54" t="s">
        <v>1000</v>
      </c>
      <c r="Z894" s="56">
        <v>29.2</v>
      </c>
      <c r="AA894" s="56" t="s">
        <v>963</v>
      </c>
      <c r="AB894" s="56" t="s">
        <v>116</v>
      </c>
      <c r="AC894" s="61" t="s">
        <v>945</v>
      </c>
    </row>
    <row r="895" spans="1:30" x14ac:dyDescent="0.25">
      <c r="A895">
        <v>1168</v>
      </c>
      <c r="B895" s="228" t="str">
        <f>IF(AND(A895&lt;&gt;"",ISNUMBER(A895)),VLOOKUP(A895,Studies!A:BR,2,FALSE),"")</f>
        <v>Jacobson 2004</v>
      </c>
      <c r="C895" s="228" t="str">
        <f>IF(AND(A895&lt;&gt;"",ISNUMBER(A895)),VLOOKUP(A895,Studies!A:BR,3,FALSE),"")</f>
        <v>https://pubmed.ncbi.nlm.nih.gov/15518608/</v>
      </c>
      <c r="D895" s="228" t="str">
        <f>IF(AND(A895&lt;&gt;"",ISNUMBER(A895)),VLOOKUP(A895,Studies!A:BR,4,FALSE),"")</f>
        <v>Control (without Verapamil)</v>
      </c>
      <c r="E895" s="204" t="str">
        <f>IF(AND(A895&lt;&gt;"",ISNUMBER(A895)),VLOOKUP(A895,Studies!A:BR,5,FALSE),"")</f>
        <v>Pravastatin</v>
      </c>
      <c r="F895" s="58">
        <v>0</v>
      </c>
      <c r="G895" s="58">
        <v>24</v>
      </c>
      <c r="H895" s="58" t="s">
        <v>59</v>
      </c>
      <c r="I895" s="46">
        <v>76</v>
      </c>
      <c r="J895" s="46" t="s">
        <v>936</v>
      </c>
      <c r="K895" s="46" t="s">
        <v>993</v>
      </c>
      <c r="O895" s="46" t="s">
        <v>954</v>
      </c>
      <c r="P895" s="48">
        <v>32</v>
      </c>
      <c r="Q895" s="48" t="s">
        <v>938</v>
      </c>
      <c r="R895" s="48" t="s">
        <v>993</v>
      </c>
      <c r="V895" s="62" t="s">
        <v>939</v>
      </c>
    </row>
    <row r="896" spans="1:30" x14ac:dyDescent="0.25">
      <c r="A896">
        <v>1169</v>
      </c>
      <c r="B896" s="228" t="str">
        <f>IF(AND(A896&lt;&gt;"",ISNUMBER(A896)),VLOOKUP(A896,Studies!A:BR,2,FALSE),"")</f>
        <v>Jacobson 2004</v>
      </c>
      <c r="C896" s="228" t="str">
        <f>IF(AND(A896&lt;&gt;"",ISNUMBER(A896)),VLOOKUP(A896,Studies!A:BR,3,FALSE),"")</f>
        <v>https://pubmed.ncbi.nlm.nih.gov/15518608/</v>
      </c>
      <c r="D896" s="228" t="str">
        <f>IF(AND(A896&lt;&gt;"",ISNUMBER(A896)),VLOOKUP(A896,Studies!A:BR,4,FALSE),"")</f>
        <v>Pravastatin with Verapamil</v>
      </c>
      <c r="E896" s="204" t="str">
        <f>IF(AND(A896&lt;&gt;"",ISNUMBER(A896)),VLOOKUP(A896,Studies!A:BR,5,FALSE),"")</f>
        <v>Pravastatin</v>
      </c>
      <c r="F896" s="58">
        <v>72</v>
      </c>
      <c r="G896" s="58">
        <v>96</v>
      </c>
      <c r="H896" s="58" t="s">
        <v>59</v>
      </c>
      <c r="I896" s="46">
        <v>100</v>
      </c>
      <c r="J896" s="46" t="s">
        <v>936</v>
      </c>
      <c r="K896" s="46" t="s">
        <v>993</v>
      </c>
      <c r="O896" s="46" t="s">
        <v>954</v>
      </c>
      <c r="P896" s="48">
        <v>45</v>
      </c>
      <c r="Q896" s="48" t="s">
        <v>938</v>
      </c>
      <c r="R896" s="48" t="s">
        <v>993</v>
      </c>
      <c r="V896" s="62" t="s">
        <v>939</v>
      </c>
    </row>
    <row r="897" spans="1:30" x14ac:dyDescent="0.25">
      <c r="A897">
        <v>1170</v>
      </c>
      <c r="B897" s="228" t="str">
        <f>IF(AND(A897&lt;&gt;"",ISNUMBER(A897)),VLOOKUP(A897,Studies!A:BR,2,FALSE),"")</f>
        <v>Jacobson 2004</v>
      </c>
      <c r="C897" s="228" t="str">
        <f>IF(AND(A897&lt;&gt;"",ISNUMBER(A897)),VLOOKUP(A897,Studies!A:BR,3,FALSE),"")</f>
        <v>https://pubmed.ncbi.nlm.nih.gov/15518608/</v>
      </c>
      <c r="D897" s="228" t="str">
        <f>IF(AND(A897&lt;&gt;"",ISNUMBER(A897)),VLOOKUP(A897,Studies!A:BR,4,FALSE),"")</f>
        <v>Control (without Mibefradil)</v>
      </c>
      <c r="E897" s="204" t="str">
        <f>IF(AND(A897&lt;&gt;"",ISNUMBER(A897)),VLOOKUP(A897,Studies!A:BR,5,FALSE),"")</f>
        <v>Pravastatin</v>
      </c>
      <c r="F897" s="58">
        <v>144</v>
      </c>
      <c r="G897" s="58">
        <v>154</v>
      </c>
      <c r="H897" s="58" t="s">
        <v>59</v>
      </c>
      <c r="I897" s="46">
        <v>60</v>
      </c>
      <c r="J897" s="46" t="s">
        <v>936</v>
      </c>
      <c r="K897" s="46" t="s">
        <v>334</v>
      </c>
      <c r="O897" s="46" t="s">
        <v>954</v>
      </c>
      <c r="P897" s="48">
        <v>19</v>
      </c>
      <c r="Q897" s="48" t="s">
        <v>938</v>
      </c>
      <c r="R897" s="48" t="s">
        <v>537</v>
      </c>
    </row>
    <row r="898" spans="1:30" x14ac:dyDescent="0.25">
      <c r="A898">
        <v>1171</v>
      </c>
      <c r="B898" s="228" t="str">
        <f>IF(AND(A898&lt;&gt;"",ISNUMBER(A898)),VLOOKUP(A898,Studies!A:BR,2,FALSE),"")</f>
        <v>Jacobson 2004</v>
      </c>
      <c r="C898" s="228" t="str">
        <f>IF(AND(A898&lt;&gt;"",ISNUMBER(A898)),VLOOKUP(A898,Studies!A:BR,3,FALSE),"")</f>
        <v>https://pubmed.ncbi.nlm.nih.gov/15518608/</v>
      </c>
      <c r="D898" s="228" t="str">
        <f>IF(AND(A898&lt;&gt;"",ISNUMBER(A898)),VLOOKUP(A898,Studies!A:BR,4,FALSE),"")</f>
        <v>Control (without Clarithromycin)</v>
      </c>
      <c r="E898" s="204" t="str">
        <f>IF(AND(A898&lt;&gt;"",ISNUMBER(A898)),VLOOKUP(A898,Studies!A:BR,5,FALSE),"")</f>
        <v>Pravastatin</v>
      </c>
      <c r="F898" s="58">
        <v>144</v>
      </c>
      <c r="G898" s="58">
        <v>154</v>
      </c>
      <c r="H898" s="58" t="s">
        <v>59</v>
      </c>
      <c r="I898" s="46">
        <v>54</v>
      </c>
      <c r="J898" s="46" t="s">
        <v>936</v>
      </c>
      <c r="K898" s="46" t="s">
        <v>993</v>
      </c>
      <c r="O898" s="46" t="s">
        <v>954</v>
      </c>
      <c r="P898" s="48">
        <v>18</v>
      </c>
      <c r="Q898" s="48" t="s">
        <v>938</v>
      </c>
      <c r="R898" s="48" t="s">
        <v>993</v>
      </c>
    </row>
    <row r="899" spans="1:30" x14ac:dyDescent="0.25">
      <c r="A899">
        <v>1172</v>
      </c>
      <c r="B899" s="228" t="str">
        <f>IF(AND(A899&lt;&gt;"",ISNUMBER(A899)),VLOOKUP(A899,Studies!A:BR,2,FALSE),"")</f>
        <v>Jacobson 2004</v>
      </c>
      <c r="C899" s="228" t="str">
        <f>IF(AND(A899&lt;&gt;"",ISNUMBER(A899)),VLOOKUP(A899,Studies!A:BR,3,FALSE),"")</f>
        <v>https://pubmed.ncbi.nlm.nih.gov/15518608/</v>
      </c>
      <c r="D899" s="228" t="str">
        <f>IF(AND(A899&lt;&gt;"",ISNUMBER(A899)),VLOOKUP(A899,Studies!A:BR,4,FALSE),"")</f>
        <v>Pravastatin with Clarithromycin</v>
      </c>
      <c r="E899" s="204" t="str">
        <f>IF(AND(A899&lt;&gt;"",ISNUMBER(A899)),VLOOKUP(A899,Studies!A:BR,5,FALSE),"")</f>
        <v>Pravastatin</v>
      </c>
      <c r="F899" s="58">
        <v>168</v>
      </c>
      <c r="G899" s="58">
        <v>181.5</v>
      </c>
      <c r="H899" s="58" t="s">
        <v>59</v>
      </c>
      <c r="I899" s="46">
        <v>114</v>
      </c>
      <c r="J899" s="46" t="s">
        <v>936</v>
      </c>
      <c r="K899" s="46" t="s">
        <v>993</v>
      </c>
      <c r="O899" s="46" t="s">
        <v>954</v>
      </c>
      <c r="P899" s="48">
        <v>41</v>
      </c>
      <c r="Q899" s="48" t="s">
        <v>938</v>
      </c>
      <c r="R899" s="48" t="s">
        <v>993</v>
      </c>
    </row>
    <row r="900" spans="1:30" x14ac:dyDescent="0.25">
      <c r="A900">
        <v>1173</v>
      </c>
      <c r="B900" s="228" t="str">
        <f>IF(AND(A900&lt;&gt;"",ISNUMBER(A900)),VLOOKUP(A900,Studies!A:BR,2,FALSE),"")</f>
        <v>Yee 2019</v>
      </c>
      <c r="C900" s="228" t="str">
        <f>IF(AND(A900&lt;&gt;"",ISNUMBER(A900)),VLOOKUP(A900,Studies!A:BR,3,FALSE),"")</f>
        <v>https://pubmed.ncbi.nlm.nih.gov/30982223/</v>
      </c>
      <c r="D900" s="228" t="str">
        <f>IF(AND(A900&lt;&gt;"",ISNUMBER(A900)),VLOOKUP(A900,Studies!A:BR,4,FALSE),"")</f>
        <v>Control (without Cyclosporin)</v>
      </c>
      <c r="E900" s="204" t="str">
        <f>IF(AND(A900&lt;&gt;"",ISNUMBER(A900)),VLOOKUP(A900,Studies!A:BR,5,FALSE),"")</f>
        <v>Pravastatin</v>
      </c>
      <c r="F900" s="58">
        <v>0</v>
      </c>
      <c r="G900" s="58">
        <v>12</v>
      </c>
      <c r="H900" s="58" t="s">
        <v>59</v>
      </c>
      <c r="I900" s="46">
        <v>162</v>
      </c>
      <c r="J900" s="46" t="s">
        <v>936</v>
      </c>
      <c r="K900" s="46" t="s">
        <v>334</v>
      </c>
      <c r="L900" s="47">
        <v>129</v>
      </c>
      <c r="M900" s="47" t="s">
        <v>936</v>
      </c>
      <c r="N900" s="47" t="s">
        <v>116</v>
      </c>
      <c r="O900" s="46" t="s">
        <v>954</v>
      </c>
      <c r="P900" s="48">
        <v>106</v>
      </c>
      <c r="Q900" s="48" t="s">
        <v>938</v>
      </c>
      <c r="R900" s="48" t="s">
        <v>334</v>
      </c>
      <c r="S900" s="49">
        <v>100</v>
      </c>
      <c r="T900" s="49" t="s">
        <v>938</v>
      </c>
      <c r="U900" s="49" t="s">
        <v>116</v>
      </c>
      <c r="V900" s="62" t="s">
        <v>939</v>
      </c>
      <c r="W900" s="54">
        <v>5.17</v>
      </c>
      <c r="X900" s="54" t="s">
        <v>944</v>
      </c>
      <c r="Y900" s="54" t="s">
        <v>334</v>
      </c>
      <c r="Z900" s="56">
        <v>4.4400000000000004</v>
      </c>
      <c r="AA900" s="56" t="s">
        <v>944</v>
      </c>
      <c r="AB900" s="56" t="s">
        <v>116</v>
      </c>
      <c r="AC900" s="61" t="s">
        <v>945</v>
      </c>
      <c r="AD900" s="70" t="s">
        <v>4030</v>
      </c>
    </row>
    <row r="901" spans="1:30" x14ac:dyDescent="0.25">
      <c r="A901">
        <v>1174</v>
      </c>
      <c r="B901" s="228" t="str">
        <f>IF(AND(A901&lt;&gt;"",ISNUMBER(A901)),VLOOKUP(A901,Studies!A:BR,2,FALSE),"")</f>
        <v>Yee 2019</v>
      </c>
      <c r="C901" s="228" t="str">
        <f>IF(AND(A901&lt;&gt;"",ISNUMBER(A901)),VLOOKUP(A901,Studies!A:BR,3,FALSE),"")</f>
        <v>https://pubmed.ncbi.nlm.nih.gov/30982223/</v>
      </c>
      <c r="D901" s="228" t="str">
        <f>IF(AND(A901&lt;&gt;"",ISNUMBER(A901)),VLOOKUP(A901,Studies!A:BR,4,FALSE),"")</f>
        <v>Pravastatin with Cyclosporin</v>
      </c>
      <c r="E901" s="204" t="str">
        <f>IF(AND(A901&lt;&gt;"",ISNUMBER(A901)),VLOOKUP(A901,Studies!A:BR,5,FALSE),"")</f>
        <v>Pravastatin</v>
      </c>
      <c r="F901" s="58">
        <v>11</v>
      </c>
      <c r="G901" s="58">
        <v>23</v>
      </c>
      <c r="H901" s="58" t="s">
        <v>59</v>
      </c>
      <c r="I901" s="46">
        <v>554</v>
      </c>
      <c r="J901" s="46" t="s">
        <v>936</v>
      </c>
      <c r="K901" s="46" t="s">
        <v>334</v>
      </c>
      <c r="L901" s="47">
        <v>380</v>
      </c>
      <c r="M901" s="47" t="s">
        <v>936</v>
      </c>
      <c r="N901" s="47" t="s">
        <v>116</v>
      </c>
      <c r="O901" s="46" t="s">
        <v>954</v>
      </c>
      <c r="P901" s="48">
        <v>339</v>
      </c>
      <c r="Q901" s="48" t="s">
        <v>938</v>
      </c>
      <c r="R901" s="48" t="s">
        <v>334</v>
      </c>
      <c r="S901" s="49">
        <v>266</v>
      </c>
      <c r="T901" s="49" t="s">
        <v>938</v>
      </c>
      <c r="U901" s="49" t="s">
        <v>116</v>
      </c>
      <c r="V901" s="62" t="s">
        <v>939</v>
      </c>
      <c r="W901" s="54">
        <v>1.34</v>
      </c>
      <c r="X901" s="54" t="s">
        <v>944</v>
      </c>
      <c r="Y901" s="54" t="s">
        <v>334</v>
      </c>
      <c r="Z901" s="56">
        <v>0.85</v>
      </c>
      <c r="AA901" s="56" t="s">
        <v>944</v>
      </c>
      <c r="AB901" s="56" t="s">
        <v>116</v>
      </c>
      <c r="AC901" s="61" t="s">
        <v>945</v>
      </c>
      <c r="AD901" s="70" t="s">
        <v>4031</v>
      </c>
    </row>
    <row r="902" spans="1:30" x14ac:dyDescent="0.25">
      <c r="A902">
        <v>1175</v>
      </c>
      <c r="B902" s="228" t="str">
        <f>IF(AND(A902&lt;&gt;"",ISNUMBER(A902)),VLOOKUP(A902,Studies!A:BR,2,FALSE),"")</f>
        <v>Yee 2019</v>
      </c>
      <c r="C902" s="228" t="str">
        <f>IF(AND(A902&lt;&gt;"",ISNUMBER(A902)),VLOOKUP(A902,Studies!A:BR,3,FALSE),"")</f>
        <v>https://pubmed.ncbi.nlm.nih.gov/30982223/</v>
      </c>
      <c r="D902" s="228" t="str">
        <f>IF(AND(A902&lt;&gt;"",ISNUMBER(A902)),VLOOKUP(A902,Studies!A:BR,4,FALSE),"")</f>
        <v>Genotype TT (without Cyclosporin)</v>
      </c>
      <c r="E902" s="204" t="str">
        <f>IF(AND(A902&lt;&gt;"",ISNUMBER(A902)),VLOOKUP(A902,Studies!A:BR,5,FALSE),"")</f>
        <v>Pravastatin</v>
      </c>
      <c r="F902" s="58">
        <v>0</v>
      </c>
      <c r="G902" s="58">
        <v>12</v>
      </c>
      <c r="H902" s="58" t="s">
        <v>59</v>
      </c>
      <c r="I902" s="46">
        <v>154</v>
      </c>
      <c r="J902" s="46" t="s">
        <v>936</v>
      </c>
      <c r="K902" s="46" t="s">
        <v>334</v>
      </c>
      <c r="L902" s="47">
        <v>153</v>
      </c>
      <c r="M902" s="47" t="s">
        <v>936</v>
      </c>
      <c r="N902" s="47" t="s">
        <v>116</v>
      </c>
      <c r="O902" s="46" t="s">
        <v>954</v>
      </c>
      <c r="P902" s="48">
        <v>98.8</v>
      </c>
      <c r="Q902" s="48" t="s">
        <v>938</v>
      </c>
      <c r="R902" s="48" t="s">
        <v>334</v>
      </c>
      <c r="S902" s="49">
        <v>114</v>
      </c>
      <c r="T902" s="49" t="s">
        <v>938</v>
      </c>
      <c r="U902" s="49" t="s">
        <v>116</v>
      </c>
      <c r="V902" s="62" t="s">
        <v>939</v>
      </c>
      <c r="W902" s="54">
        <v>6.12</v>
      </c>
      <c r="X902" s="54" t="s">
        <v>944</v>
      </c>
      <c r="Y902" s="54" t="s">
        <v>334</v>
      </c>
      <c r="Z902" s="56">
        <v>5.34</v>
      </c>
      <c r="AA902" s="56" t="s">
        <v>944</v>
      </c>
      <c r="AB902" s="56" t="s">
        <v>116</v>
      </c>
      <c r="AC902" s="61" t="s">
        <v>945</v>
      </c>
      <c r="AD902" s="70" t="s">
        <v>4032</v>
      </c>
    </row>
    <row r="903" spans="1:30" x14ac:dyDescent="0.25">
      <c r="A903">
        <v>1176</v>
      </c>
      <c r="B903" s="228" t="str">
        <f>IF(AND(A903&lt;&gt;"",ISNUMBER(A903)),VLOOKUP(A903,Studies!A:BR,2,FALSE),"")</f>
        <v>Yee 2019</v>
      </c>
      <c r="C903" s="228" t="str">
        <f>IF(AND(A903&lt;&gt;"",ISNUMBER(A903)),VLOOKUP(A903,Studies!A:BR,3,FALSE),"")</f>
        <v>https://pubmed.ncbi.nlm.nih.gov/30982223/</v>
      </c>
      <c r="D903" s="228" t="str">
        <f>IF(AND(A903&lt;&gt;"",ISNUMBER(A903)),VLOOKUP(A903,Studies!A:BR,4,FALSE),"")</f>
        <v>Genotype TC (without Cyclosporin)</v>
      </c>
      <c r="E903" s="204" t="str">
        <f>IF(AND(A903&lt;&gt;"",ISNUMBER(A903)),VLOOKUP(A903,Studies!A:BR,5,FALSE),"")</f>
        <v>Pravastatin</v>
      </c>
      <c r="F903" s="58">
        <v>0</v>
      </c>
      <c r="G903" s="58">
        <v>12</v>
      </c>
      <c r="H903" s="58" t="s">
        <v>59</v>
      </c>
      <c r="I903" s="46">
        <v>124</v>
      </c>
      <c r="J903" s="46" t="s">
        <v>936</v>
      </c>
      <c r="K903" s="46" t="s">
        <v>334</v>
      </c>
      <c r="L903" s="47">
        <v>58</v>
      </c>
      <c r="M903" s="47" t="s">
        <v>936</v>
      </c>
      <c r="N903" s="47" t="s">
        <v>116</v>
      </c>
      <c r="O903" s="46" t="s">
        <v>954</v>
      </c>
      <c r="P903" s="48">
        <v>79.099999999999994</v>
      </c>
      <c r="Q903" s="48" t="s">
        <v>938</v>
      </c>
      <c r="R903" s="48" t="s">
        <v>334</v>
      </c>
      <c r="S903" s="49">
        <v>50</v>
      </c>
      <c r="T903" s="49" t="s">
        <v>938</v>
      </c>
      <c r="U903" s="49" t="s">
        <v>116</v>
      </c>
      <c r="V903" s="62" t="s">
        <v>939</v>
      </c>
      <c r="W903" s="54">
        <v>5.42</v>
      </c>
      <c r="X903" s="54" t="s">
        <v>944</v>
      </c>
      <c r="Y903" s="54" t="s">
        <v>334</v>
      </c>
      <c r="Z903" s="56">
        <v>3.77</v>
      </c>
      <c r="AA903" s="56" t="s">
        <v>944</v>
      </c>
      <c r="AB903" s="56" t="s">
        <v>116</v>
      </c>
      <c r="AC903" s="61" t="s">
        <v>945</v>
      </c>
      <c r="AD903" s="70" t="s">
        <v>4033</v>
      </c>
    </row>
    <row r="904" spans="1:30" x14ac:dyDescent="0.25">
      <c r="A904">
        <v>1177</v>
      </c>
      <c r="B904" s="228" t="str">
        <f>IF(AND(A904&lt;&gt;"",ISNUMBER(A904)),VLOOKUP(A904,Studies!A:BR,2,FALSE),"")</f>
        <v>Yee 2019</v>
      </c>
      <c r="C904" s="228" t="str">
        <f>IF(AND(A904&lt;&gt;"",ISNUMBER(A904)),VLOOKUP(A904,Studies!A:BR,3,FALSE),"")</f>
        <v>https://pubmed.ncbi.nlm.nih.gov/30982223/</v>
      </c>
      <c r="D904" s="228" t="str">
        <f>IF(AND(A904&lt;&gt;"",ISNUMBER(A904)),VLOOKUP(A904,Studies!A:BR,4,FALSE),"")</f>
        <v>Genotype CC (without Cyclosporin)</v>
      </c>
      <c r="E904" s="204" t="str">
        <f>IF(AND(A904&lt;&gt;"",ISNUMBER(A904)),VLOOKUP(A904,Studies!A:BR,5,FALSE),"")</f>
        <v>Pravastatin</v>
      </c>
      <c r="F904" s="58">
        <v>0</v>
      </c>
      <c r="G904" s="58">
        <v>12</v>
      </c>
      <c r="H904" s="58" t="s">
        <v>59</v>
      </c>
      <c r="I904" s="46">
        <v>290</v>
      </c>
      <c r="J904" s="46" t="s">
        <v>936</v>
      </c>
      <c r="K904" s="46" t="s">
        <v>334</v>
      </c>
      <c r="L904" s="47">
        <v>148</v>
      </c>
      <c r="M904" s="47" t="s">
        <v>936</v>
      </c>
      <c r="N904" s="47" t="s">
        <v>116</v>
      </c>
      <c r="O904" s="46" t="s">
        <v>954</v>
      </c>
      <c r="P904" s="48">
        <v>201</v>
      </c>
      <c r="Q904" s="48" t="s">
        <v>938</v>
      </c>
      <c r="R904" s="48" t="s">
        <v>334</v>
      </c>
      <c r="S904" s="49">
        <v>136</v>
      </c>
      <c r="T904" s="49" t="s">
        <v>938</v>
      </c>
      <c r="U904" s="49" t="s">
        <v>116</v>
      </c>
      <c r="V904" s="62" t="s">
        <v>939</v>
      </c>
      <c r="W904" s="54">
        <v>1.65</v>
      </c>
      <c r="X904" s="54" t="s">
        <v>944</v>
      </c>
      <c r="Y904" s="54" t="s">
        <v>334</v>
      </c>
      <c r="Z904" s="56">
        <v>0.68</v>
      </c>
      <c r="AA904" s="56" t="s">
        <v>944</v>
      </c>
      <c r="AB904" s="56" t="s">
        <v>116</v>
      </c>
      <c r="AC904" s="61" t="s">
        <v>945</v>
      </c>
      <c r="AD904" s="70" t="s">
        <v>4034</v>
      </c>
    </row>
    <row r="905" spans="1:30" x14ac:dyDescent="0.25">
      <c r="A905">
        <v>1178</v>
      </c>
      <c r="B905" s="228" t="str">
        <f>IF(AND(A905&lt;&gt;"",ISNUMBER(A905)),VLOOKUP(A905,Studies!A:BR,2,FALSE),"")</f>
        <v>Yee 2019</v>
      </c>
      <c r="C905" s="228" t="str">
        <f>IF(AND(A905&lt;&gt;"",ISNUMBER(A905)),VLOOKUP(A905,Studies!A:BR,3,FALSE),"")</f>
        <v>https://pubmed.ncbi.nlm.nih.gov/30982223/</v>
      </c>
      <c r="D905" s="228" t="str">
        <f>IF(AND(A905&lt;&gt;"",ISNUMBER(A905)),VLOOKUP(A905,Studies!A:BR,4,FALSE),"")</f>
        <v>Genotype TT (with Cyclosporin)</v>
      </c>
      <c r="E905" s="204" t="str">
        <f>IF(AND(A905&lt;&gt;"",ISNUMBER(A905)),VLOOKUP(A905,Studies!A:BR,5,FALSE),"")</f>
        <v>Pravastatin</v>
      </c>
      <c r="F905" s="58">
        <v>11</v>
      </c>
      <c r="G905" s="58">
        <v>23</v>
      </c>
      <c r="H905" s="58" t="s">
        <v>59</v>
      </c>
      <c r="I905" s="46">
        <v>572</v>
      </c>
      <c r="J905" s="46" t="s">
        <v>936</v>
      </c>
      <c r="K905" s="46" t="s">
        <v>334</v>
      </c>
      <c r="L905" s="47">
        <v>488</v>
      </c>
      <c r="M905" s="47" t="s">
        <v>936</v>
      </c>
      <c r="N905" s="47" t="s">
        <v>116</v>
      </c>
      <c r="O905" s="46" t="s">
        <v>954</v>
      </c>
      <c r="P905" s="48">
        <v>364</v>
      </c>
      <c r="Q905" s="48" t="s">
        <v>938</v>
      </c>
      <c r="R905" s="48" t="s">
        <v>334</v>
      </c>
      <c r="S905" s="49">
        <v>360</v>
      </c>
      <c r="T905" s="49" t="s">
        <v>938</v>
      </c>
      <c r="U905" s="49" t="s">
        <v>116</v>
      </c>
      <c r="V905" s="62" t="s">
        <v>939</v>
      </c>
      <c r="W905" s="54">
        <v>1.47</v>
      </c>
      <c r="X905" s="54" t="s">
        <v>944</v>
      </c>
      <c r="Y905" s="54" t="s">
        <v>334</v>
      </c>
      <c r="Z905" s="56">
        <v>0.98</v>
      </c>
      <c r="AA905" s="56" t="s">
        <v>944</v>
      </c>
      <c r="AB905" s="56" t="s">
        <v>116</v>
      </c>
      <c r="AC905" s="61" t="s">
        <v>945</v>
      </c>
      <c r="AD905" s="70" t="s">
        <v>4035</v>
      </c>
    </row>
    <row r="906" spans="1:30" x14ac:dyDescent="0.25">
      <c r="A906">
        <v>1179</v>
      </c>
      <c r="B906" s="228" t="str">
        <f>IF(AND(A906&lt;&gt;"",ISNUMBER(A906)),VLOOKUP(A906,Studies!A:BR,2,FALSE),"")</f>
        <v>Yee 2019</v>
      </c>
      <c r="C906" s="228" t="str">
        <f>IF(AND(A906&lt;&gt;"",ISNUMBER(A906)),VLOOKUP(A906,Studies!A:BR,3,FALSE),"")</f>
        <v>https://pubmed.ncbi.nlm.nih.gov/30982223/</v>
      </c>
      <c r="D906" s="228" t="str">
        <f>IF(AND(A906&lt;&gt;"",ISNUMBER(A906)),VLOOKUP(A906,Studies!A:BR,4,FALSE),"")</f>
        <v>Genotype TC (with Cyclosporin)</v>
      </c>
      <c r="E906" s="204" t="str">
        <f>IF(AND(A906&lt;&gt;"",ISNUMBER(A906)),VLOOKUP(A906,Studies!A:BR,5,FALSE),"")</f>
        <v>Pravastatin</v>
      </c>
      <c r="F906" s="58">
        <v>11</v>
      </c>
      <c r="G906" s="58">
        <v>23</v>
      </c>
      <c r="H906" s="58" t="s">
        <v>59</v>
      </c>
      <c r="I906" s="46">
        <v>436</v>
      </c>
      <c r="J906" s="46" t="s">
        <v>936</v>
      </c>
      <c r="K906" s="46" t="s">
        <v>334</v>
      </c>
      <c r="L906" s="47">
        <v>198</v>
      </c>
      <c r="M906" s="47" t="s">
        <v>936</v>
      </c>
      <c r="N906" s="47" t="s">
        <v>116</v>
      </c>
      <c r="O906" s="46" t="s">
        <v>954</v>
      </c>
      <c r="P906" s="48">
        <v>266</v>
      </c>
      <c r="Q906" s="48" t="s">
        <v>938</v>
      </c>
      <c r="R906" s="48" t="s">
        <v>334</v>
      </c>
      <c r="S906" s="49">
        <v>153</v>
      </c>
      <c r="T906" s="49" t="s">
        <v>938</v>
      </c>
      <c r="U906" s="49" t="s">
        <v>116</v>
      </c>
      <c r="V906" s="62" t="s">
        <v>939</v>
      </c>
      <c r="W906" s="54">
        <v>1.45</v>
      </c>
      <c r="X906" s="54" t="s">
        <v>944</v>
      </c>
      <c r="Y906" s="54" t="s">
        <v>334</v>
      </c>
      <c r="Z906" s="56">
        <v>0.74</v>
      </c>
      <c r="AA906" s="56" t="s">
        <v>944</v>
      </c>
      <c r="AB906" s="56" t="s">
        <v>116</v>
      </c>
      <c r="AC906" s="61" t="s">
        <v>945</v>
      </c>
      <c r="AD906" s="70" t="s">
        <v>4036</v>
      </c>
    </row>
    <row r="907" spans="1:30" x14ac:dyDescent="0.25">
      <c r="A907">
        <v>1180</v>
      </c>
      <c r="B907" s="228" t="str">
        <f>IF(AND(A907&lt;&gt;"",ISNUMBER(A907)),VLOOKUP(A907,Studies!A:BR,2,FALSE),"")</f>
        <v>Yee 2019</v>
      </c>
      <c r="C907" s="228" t="str">
        <f>IF(AND(A907&lt;&gt;"",ISNUMBER(A907)),VLOOKUP(A907,Studies!A:BR,3,FALSE),"")</f>
        <v>https://pubmed.ncbi.nlm.nih.gov/30982223/</v>
      </c>
      <c r="D907" s="228" t="str">
        <f>IF(AND(A907&lt;&gt;"",ISNUMBER(A907)),VLOOKUP(A907,Studies!A:BR,4,FALSE),"")</f>
        <v>Genotype CC (with Cyclosporin)</v>
      </c>
      <c r="E907" s="204" t="str">
        <f>IF(AND(A907&lt;&gt;"",ISNUMBER(A907)),VLOOKUP(A907,Studies!A:BR,5,FALSE),"")</f>
        <v>Pravastatin</v>
      </c>
      <c r="F907" s="58">
        <v>11</v>
      </c>
      <c r="G907" s="58">
        <v>23</v>
      </c>
      <c r="H907" s="58" t="s">
        <v>59</v>
      </c>
      <c r="I907" s="46">
        <v>818</v>
      </c>
      <c r="J907" s="46" t="s">
        <v>936</v>
      </c>
      <c r="K907" s="46" t="s">
        <v>334</v>
      </c>
      <c r="L907" s="47">
        <v>351</v>
      </c>
      <c r="M907" s="47" t="s">
        <v>936</v>
      </c>
      <c r="N907" s="47" t="s">
        <v>116</v>
      </c>
      <c r="O907" s="46" t="s">
        <v>954</v>
      </c>
      <c r="P907" s="48">
        <v>458</v>
      </c>
      <c r="Q907" s="48" t="s">
        <v>938</v>
      </c>
      <c r="R907" s="48" t="s">
        <v>334</v>
      </c>
      <c r="S907" s="49">
        <v>166</v>
      </c>
      <c r="T907" s="49" t="s">
        <v>938</v>
      </c>
      <c r="U907" s="49" t="s">
        <v>116</v>
      </c>
      <c r="V907" s="62" t="s">
        <v>939</v>
      </c>
      <c r="W907" s="54">
        <v>0.64</v>
      </c>
      <c r="X907" s="54" t="s">
        <v>944</v>
      </c>
      <c r="Y907" s="54" t="s">
        <v>334</v>
      </c>
      <c r="Z907" s="56">
        <v>0.48</v>
      </c>
      <c r="AA907" s="56" t="s">
        <v>944</v>
      </c>
      <c r="AB907" s="56" t="s">
        <v>116</v>
      </c>
      <c r="AC907" s="61" t="s">
        <v>945</v>
      </c>
      <c r="AD907" s="70" t="s">
        <v>4037</v>
      </c>
    </row>
    <row r="908" spans="1:30" x14ac:dyDescent="0.25">
      <c r="A908">
        <v>1181</v>
      </c>
      <c r="B908" s="228" t="str">
        <f>IF(AND(A908&lt;&gt;"",ISNUMBER(A908)),VLOOKUP(A908,Studies!A:BR,2,FALSE),"")</f>
        <v>Becquemont 1999</v>
      </c>
      <c r="C908" s="228" t="str">
        <f>IF(AND(A908&lt;&gt;"",ISNUMBER(A908)),VLOOKUP(A908,Studies!A:BR,3,FALSE),"")</f>
        <v>https://pubmed.ncbi.nlm.nih.gov/10226769/</v>
      </c>
      <c r="D908" s="228" t="str">
        <f>IF(AND(A908&lt;&gt;"",ISNUMBER(A908)),VLOOKUP(A908,Studies!A:BR,4,FALSE),"")</f>
        <v>Control Day 1 (without Mibefradil)</v>
      </c>
      <c r="E908" s="204" t="str">
        <f>IF(AND(A908&lt;&gt;"",ISNUMBER(A908)),VLOOKUP(A908,Studies!A:BR,5,FALSE),"")</f>
        <v>Pravastatin</v>
      </c>
      <c r="F908" s="58">
        <v>0</v>
      </c>
      <c r="G908" s="58" t="s">
        <v>935</v>
      </c>
      <c r="H908" s="58" t="s">
        <v>59</v>
      </c>
      <c r="I908" s="46">
        <v>170</v>
      </c>
      <c r="J908" s="46" t="s">
        <v>936</v>
      </c>
      <c r="K908" s="46" t="s">
        <v>993</v>
      </c>
      <c r="O908" s="46" t="s">
        <v>937</v>
      </c>
      <c r="P908" s="48">
        <v>91</v>
      </c>
      <c r="Q908" s="48" t="s">
        <v>938</v>
      </c>
      <c r="R908" s="48" t="s">
        <v>993</v>
      </c>
      <c r="V908" s="62" t="s">
        <v>939</v>
      </c>
      <c r="AD908" s="70" t="s">
        <v>4038</v>
      </c>
    </row>
    <row r="909" spans="1:30" x14ac:dyDescent="0.25">
      <c r="A909">
        <v>1182</v>
      </c>
      <c r="B909" s="228" t="str">
        <f>IF(AND(A909&lt;&gt;"",ISNUMBER(A909)),VLOOKUP(A909,Studies!A:BR,2,FALSE),"")</f>
        <v>Becquemont 2007</v>
      </c>
      <c r="C909" s="228" t="str">
        <f>IF(AND(A909&lt;&gt;"",ISNUMBER(A909)),VLOOKUP(A909,Studies!A:BR,3,FALSE),"")</f>
        <v>https://pubmed.ncbi.nlm.nih.gov/17301736/</v>
      </c>
      <c r="D909" s="228" t="str">
        <f>IF(AND(A909&lt;&gt;"",ISNUMBER(A909)),VLOOKUP(A909,Studies!A:BR,4,FALSE),"")</f>
        <v>Control (without Amiodarone)</v>
      </c>
      <c r="E909" s="204" t="str">
        <f>IF(AND(A909&lt;&gt;"",ISNUMBER(A909)),VLOOKUP(A909,Studies!A:BR,5,FALSE),"")</f>
        <v>Pravastatin</v>
      </c>
      <c r="F909" s="58">
        <v>0</v>
      </c>
      <c r="G909" s="58">
        <v>24</v>
      </c>
      <c r="H909" s="58" t="s">
        <v>59</v>
      </c>
      <c r="I909" s="46">
        <v>137.80000000000001</v>
      </c>
      <c r="J909" s="46" t="s">
        <v>936</v>
      </c>
      <c r="K909" s="46" t="s">
        <v>334</v>
      </c>
      <c r="L909" s="47">
        <v>58.8</v>
      </c>
      <c r="M909" s="47" t="s">
        <v>936</v>
      </c>
      <c r="N909" s="47" t="s">
        <v>116</v>
      </c>
      <c r="O909" s="46" t="s">
        <v>954</v>
      </c>
      <c r="P909" s="48">
        <v>67.099999999999994</v>
      </c>
      <c r="Q909" s="48" t="s">
        <v>938</v>
      </c>
      <c r="R909" s="48" t="s">
        <v>334</v>
      </c>
      <c r="S909" s="49">
        <v>37.700000000000003</v>
      </c>
      <c r="T909" s="49" t="s">
        <v>938</v>
      </c>
      <c r="U909" s="49" t="s">
        <v>116</v>
      </c>
      <c r="V909" s="62" t="s">
        <v>939</v>
      </c>
    </row>
    <row r="910" spans="1:30" x14ac:dyDescent="0.25">
      <c r="A910">
        <v>1183</v>
      </c>
      <c r="B910" s="228" t="str">
        <f>IF(AND(A910&lt;&gt;"",ISNUMBER(A910)),VLOOKUP(A910,Studies!A:BR,2,FALSE),"")</f>
        <v>Becquemont 2007</v>
      </c>
      <c r="C910" s="228" t="str">
        <f>IF(AND(A910&lt;&gt;"",ISNUMBER(A910)),VLOOKUP(A910,Studies!A:BR,3,FALSE),"")</f>
        <v>https://pubmed.ncbi.nlm.nih.gov/17301736/</v>
      </c>
      <c r="D910" s="228" t="str">
        <f>IF(AND(A910&lt;&gt;"",ISNUMBER(A910)),VLOOKUP(A910,Studies!A:BR,4,FALSE),"")</f>
        <v>with Amiodarone</v>
      </c>
      <c r="E910" s="204" t="str">
        <f>IF(AND(A910&lt;&gt;"",ISNUMBER(A910)),VLOOKUP(A910,Studies!A:BR,5,FALSE),"")</f>
        <v>Pravastatin</v>
      </c>
      <c r="F910" s="58">
        <v>72</v>
      </c>
      <c r="G910" s="58">
        <v>96</v>
      </c>
      <c r="H910" s="58" t="s">
        <v>59</v>
      </c>
      <c r="I910" s="46">
        <v>124</v>
      </c>
      <c r="J910" s="46" t="s">
        <v>936</v>
      </c>
      <c r="K910" s="46" t="s">
        <v>334</v>
      </c>
      <c r="L910" s="47">
        <v>59.3</v>
      </c>
      <c r="M910" s="47" t="s">
        <v>936</v>
      </c>
      <c r="N910" s="47" t="s">
        <v>116</v>
      </c>
      <c r="O910" s="46" t="s">
        <v>954</v>
      </c>
      <c r="P910" s="48">
        <v>51.5</v>
      </c>
      <c r="Q910" s="48" t="s">
        <v>938</v>
      </c>
      <c r="R910" s="48" t="s">
        <v>334</v>
      </c>
      <c r="S910" s="49">
        <v>28.8</v>
      </c>
      <c r="T910" s="49" t="s">
        <v>938</v>
      </c>
      <c r="U910" s="49" t="s">
        <v>116</v>
      </c>
      <c r="V910" s="62" t="s">
        <v>939</v>
      </c>
    </row>
    <row r="911" spans="1:30" x14ac:dyDescent="0.25">
      <c r="A911">
        <v>1184</v>
      </c>
      <c r="B911" s="228" t="str">
        <f>IF(AND(A911&lt;&gt;"",ISNUMBER(A911)),VLOOKUP(A911,Studies!A:BR,2,FALSE),"")</f>
        <v>Mazzu 2000</v>
      </c>
      <c r="C911" s="228" t="str">
        <f>IF(AND(A911&lt;&gt;"",ISNUMBER(A911)),VLOOKUP(A911,Studies!A:BR,3,FALSE),"")</f>
        <v>https://pubmed.ncbi.nlm.nih.gov/11061579/</v>
      </c>
      <c r="D911" s="228" t="str">
        <f>IF(AND(A911&lt;&gt;"",ISNUMBER(A911)),VLOOKUP(A911,Studies!A:BR,4,FALSE),"")</f>
        <v>Pravastatin alone</v>
      </c>
      <c r="E911" s="204" t="str">
        <f>IF(AND(A911&lt;&gt;"",ISNUMBER(A911)),VLOOKUP(A911,Studies!A:BR,5,FALSE),"")</f>
        <v>Pravastatin</v>
      </c>
      <c r="F911" s="58">
        <v>0</v>
      </c>
      <c r="G911" s="58" t="s">
        <v>935</v>
      </c>
      <c r="H911" s="58" t="s">
        <v>59</v>
      </c>
      <c r="I911" s="46">
        <v>50.6</v>
      </c>
      <c r="J911" s="46" t="s">
        <v>964</v>
      </c>
      <c r="K911" s="46" t="s">
        <v>993</v>
      </c>
      <c r="L911" s="47">
        <v>60.6</v>
      </c>
      <c r="M911" s="47" t="s">
        <v>446</v>
      </c>
      <c r="N911" s="47" t="s">
        <v>3470</v>
      </c>
      <c r="O911" s="46" t="s">
        <v>937</v>
      </c>
      <c r="P911" s="48">
        <v>20.9</v>
      </c>
      <c r="Q911" s="48" t="s">
        <v>965</v>
      </c>
      <c r="R911" s="48" t="s">
        <v>993</v>
      </c>
      <c r="S911" s="49">
        <v>73.7</v>
      </c>
      <c r="T911" s="49" t="s">
        <v>965</v>
      </c>
      <c r="U911" s="49" t="s">
        <v>4039</v>
      </c>
      <c r="V911" s="62" t="s">
        <v>939</v>
      </c>
      <c r="AD911" s="70" t="s">
        <v>4040</v>
      </c>
    </row>
    <row r="912" spans="1:30" x14ac:dyDescent="0.25">
      <c r="A912">
        <v>1185</v>
      </c>
      <c r="B912" s="228" t="str">
        <f>IF(AND(A912&lt;&gt;"",ISNUMBER(A912)),VLOOKUP(A912,Studies!A:BR,2,FALSE),"")</f>
        <v>Mazzu 2000</v>
      </c>
      <c r="C912" s="228" t="str">
        <f>IF(AND(A912&lt;&gt;"",ISNUMBER(A912)),VLOOKUP(A912,Studies!A:BR,3,FALSE),"")</f>
        <v>https://pubmed.ncbi.nlm.nih.gov/11061579/</v>
      </c>
      <c r="D912" s="228" t="str">
        <f>IF(AND(A912&lt;&gt;"",ISNUMBER(A912)),VLOOKUP(A912,Studies!A:BR,4,FALSE),"")</f>
        <v>Pravastatin + Itraconazole</v>
      </c>
      <c r="E912" s="204" t="str">
        <f>IF(AND(A912&lt;&gt;"",ISNUMBER(A912)),VLOOKUP(A912,Studies!A:BR,5,FALSE),"")</f>
        <v>Pravastatin</v>
      </c>
      <c r="F912" s="58">
        <v>100</v>
      </c>
      <c r="G912" s="58" t="s">
        <v>935</v>
      </c>
      <c r="H912" s="58" t="s">
        <v>59</v>
      </c>
      <c r="I912" s="46">
        <v>75.2</v>
      </c>
      <c r="J912" s="46" t="s">
        <v>964</v>
      </c>
      <c r="K912" s="46" t="s">
        <v>993</v>
      </c>
      <c r="L912" s="47">
        <v>60.6</v>
      </c>
      <c r="M912" s="47" t="s">
        <v>446</v>
      </c>
      <c r="N912" s="47" t="s">
        <v>3470</v>
      </c>
      <c r="O912" s="46" t="s">
        <v>937</v>
      </c>
      <c r="P912" s="48">
        <v>25.9</v>
      </c>
      <c r="Q912" s="48" t="s">
        <v>965</v>
      </c>
      <c r="R912" s="48" t="s">
        <v>993</v>
      </c>
      <c r="S912" s="49">
        <v>78</v>
      </c>
      <c r="T912" s="49" t="s">
        <v>965</v>
      </c>
      <c r="U912" s="49" t="s">
        <v>4039</v>
      </c>
      <c r="V912" s="62" t="s">
        <v>939</v>
      </c>
      <c r="AD912" s="70" t="s">
        <v>4041</v>
      </c>
    </row>
    <row r="913" spans="1:30" x14ac:dyDescent="0.25">
      <c r="A913">
        <v>1186</v>
      </c>
      <c r="B913" s="228" t="str">
        <f>IF(AND(A913&lt;&gt;"",ISNUMBER(A913)),VLOOKUP(A913,Studies!A:BR,2,FALSE),"")</f>
        <v>Lilja 1999</v>
      </c>
      <c r="C913" s="228" t="str">
        <f>IF(AND(A913&lt;&gt;"",ISNUMBER(A913)),VLOOKUP(A913,Studies!A:BR,3,FALSE),"")</f>
        <v>https://pubmed.ncbi.nlm.nih.gov/10460065/</v>
      </c>
      <c r="D913" s="228" t="str">
        <f>IF(AND(A913&lt;&gt;"",ISNUMBER(A913)),VLOOKUP(A913,Studies!A:BR,4,FALSE),"")</f>
        <v>Water</v>
      </c>
      <c r="E913" s="204" t="str">
        <f>IF(AND(A913&lt;&gt;"",ISNUMBER(A913)),VLOOKUP(A913,Studies!A:BR,5,FALSE),"")</f>
        <v>Pravastatin</v>
      </c>
      <c r="F913" s="58">
        <v>0</v>
      </c>
      <c r="G913" s="58" t="s">
        <v>935</v>
      </c>
      <c r="H913" s="58" t="s">
        <v>59</v>
      </c>
      <c r="I913" s="46">
        <v>112.3</v>
      </c>
      <c r="J913" s="46" t="s">
        <v>936</v>
      </c>
      <c r="K913" s="46" t="s">
        <v>334</v>
      </c>
      <c r="L913" s="47">
        <v>66.3</v>
      </c>
      <c r="M913" s="47" t="s">
        <v>936</v>
      </c>
      <c r="N913" s="47" t="s">
        <v>116</v>
      </c>
      <c r="O913" s="46" t="s">
        <v>937</v>
      </c>
      <c r="P913" s="48">
        <v>45.3</v>
      </c>
      <c r="Q913" s="48" t="s">
        <v>938</v>
      </c>
      <c r="R913" s="48" t="s">
        <v>334</v>
      </c>
      <c r="S913" s="49">
        <v>28</v>
      </c>
      <c r="T913" s="49" t="s">
        <v>938</v>
      </c>
      <c r="U913" s="49" t="s">
        <v>116</v>
      </c>
      <c r="V913" s="62" t="s">
        <v>939</v>
      </c>
      <c r="AD913" s="70" t="s">
        <v>4042</v>
      </c>
    </row>
    <row r="914" spans="1:30" x14ac:dyDescent="0.25">
      <c r="A914">
        <v>1187</v>
      </c>
      <c r="B914" s="228" t="str">
        <f>IF(AND(A914&lt;&gt;"",ISNUMBER(A914)),VLOOKUP(A914,Studies!A:BR,2,FALSE),"")</f>
        <v>Lilja 1999</v>
      </c>
      <c r="C914" s="228" t="str">
        <f>IF(AND(A914&lt;&gt;"",ISNUMBER(A914)),VLOOKUP(A914,Studies!A:BR,3,FALSE),"")</f>
        <v>https://pubmed.ncbi.nlm.nih.gov/10460065/</v>
      </c>
      <c r="D914" s="228" t="str">
        <f>IF(AND(A914&lt;&gt;"",ISNUMBER(A914)),VLOOKUP(A914,Studies!A:BR,4,FALSE),"")</f>
        <v>GFJ</v>
      </c>
      <c r="E914" s="204" t="str">
        <f>IF(AND(A914&lt;&gt;"",ISNUMBER(A914)),VLOOKUP(A914,Studies!A:BR,5,FALSE),"")</f>
        <v>Pravastatin</v>
      </c>
      <c r="F914" s="58">
        <v>0</v>
      </c>
      <c r="G914" s="58" t="s">
        <v>935</v>
      </c>
      <c r="H914" s="58" t="s">
        <v>59</v>
      </c>
      <c r="I914" s="46">
        <v>103</v>
      </c>
      <c r="J914" s="46" t="s">
        <v>936</v>
      </c>
      <c r="K914" s="46" t="s">
        <v>334</v>
      </c>
      <c r="L914" s="47">
        <v>48.4</v>
      </c>
      <c r="M914" s="47" t="s">
        <v>936</v>
      </c>
      <c r="N914" s="47" t="s">
        <v>116</v>
      </c>
      <c r="O914" s="46" t="s">
        <v>937</v>
      </c>
      <c r="P914" s="48">
        <v>42.6</v>
      </c>
      <c r="Q914" s="48" t="s">
        <v>938</v>
      </c>
      <c r="R914" s="48" t="s">
        <v>334</v>
      </c>
      <c r="S914" s="49">
        <v>25.3</v>
      </c>
      <c r="T914" s="49" t="s">
        <v>938</v>
      </c>
      <c r="U914" s="49" t="s">
        <v>116</v>
      </c>
      <c r="V914" s="62" t="s">
        <v>939</v>
      </c>
      <c r="AD914" s="70" t="s">
        <v>4043</v>
      </c>
    </row>
    <row r="915" spans="1:30" x14ac:dyDescent="0.25">
      <c r="A915">
        <v>1188</v>
      </c>
      <c r="B915" s="228" t="str">
        <f>IF(AND(A915&lt;&gt;"",ISNUMBER(A915)),VLOOKUP(A915,Studies!A:BR,2,FALSE),"")</f>
        <v>Pan 2000</v>
      </c>
      <c r="C915" s="228" t="str">
        <f>IF(AND(A915&lt;&gt;"",ISNUMBER(A915)),VLOOKUP(A915,Studies!A:BR,3,FALSE),"")</f>
        <v>https://pubmed.ncbi.nlm.nih.gov/10709162/</v>
      </c>
      <c r="D915" s="228" t="str">
        <f>IF(AND(A915&lt;&gt;"",ISNUMBER(A915)),VLOOKUP(A915,Studies!A:BR,4,FALSE),"")</f>
        <v>Pravastatin (without Fenofibrate)</v>
      </c>
      <c r="E915" s="204" t="str">
        <f>IF(AND(A915&lt;&gt;"",ISNUMBER(A915)),VLOOKUP(A915,Studies!A:BR,5,FALSE),"")</f>
        <v>Pravastatin</v>
      </c>
      <c r="F915" s="58">
        <v>0</v>
      </c>
      <c r="G915" s="58" t="s">
        <v>935</v>
      </c>
      <c r="H915" s="58" t="s">
        <v>59</v>
      </c>
      <c r="I915" s="46">
        <v>71.2</v>
      </c>
      <c r="J915" s="46" t="s">
        <v>936</v>
      </c>
      <c r="K915" s="46" t="s">
        <v>115</v>
      </c>
      <c r="L915" s="47">
        <v>36.5</v>
      </c>
      <c r="M915" s="47" t="s">
        <v>936</v>
      </c>
      <c r="N915" s="47" t="s">
        <v>116</v>
      </c>
      <c r="O915" s="46" t="s">
        <v>937</v>
      </c>
      <c r="P915" s="48">
        <v>35.200000000000003</v>
      </c>
      <c r="Q915" s="48" t="s">
        <v>938</v>
      </c>
      <c r="R915" s="48" t="s">
        <v>334</v>
      </c>
      <c r="S915" s="49">
        <v>20.67</v>
      </c>
      <c r="T915" s="49" t="s">
        <v>938</v>
      </c>
      <c r="U915" s="49" t="s">
        <v>116</v>
      </c>
      <c r="V915" s="62" t="s">
        <v>939</v>
      </c>
      <c r="W915" s="54">
        <v>800</v>
      </c>
      <c r="X915" s="54" t="s">
        <v>963</v>
      </c>
      <c r="Y915" s="54" t="s">
        <v>115</v>
      </c>
      <c r="Z915" s="56">
        <v>611.6</v>
      </c>
      <c r="AA915" s="56" t="s">
        <v>963</v>
      </c>
      <c r="AB915" s="56" t="s">
        <v>116</v>
      </c>
      <c r="AC915" s="61" t="s">
        <v>945</v>
      </c>
    </row>
    <row r="916" spans="1:30" x14ac:dyDescent="0.25">
      <c r="A916">
        <v>1189</v>
      </c>
      <c r="B916" s="228" t="str">
        <f>IF(AND(A916&lt;&gt;"",ISNUMBER(A916)),VLOOKUP(A916,Studies!A:BR,2,FALSE),"")</f>
        <v>Gustavson 2005</v>
      </c>
      <c r="C916" s="228" t="str">
        <f>IF(AND(A916&lt;&gt;"",ISNUMBER(A916)),VLOOKUP(A916,Studies!A:BR,3,FALSE),"")</f>
        <v>https://pubmed.ncbi.nlm.nih.gov/16027406/</v>
      </c>
      <c r="D916" s="228" t="str">
        <f>IF(AND(A916&lt;&gt;"",ISNUMBER(A916)),VLOOKUP(A916,Studies!A:BR,4,FALSE),"")</f>
        <v>Pravastatin (without Fenofibrate)</v>
      </c>
      <c r="E916" s="204" t="str">
        <f>IF(AND(A916&lt;&gt;"",ISNUMBER(A916)),VLOOKUP(A916,Studies!A:BR,5,FALSE),"")</f>
        <v>Pravastatin</v>
      </c>
      <c r="F916" s="58">
        <v>96</v>
      </c>
      <c r="G916" s="58">
        <v>120</v>
      </c>
      <c r="H916" s="58" t="s">
        <v>59</v>
      </c>
      <c r="I916" s="46">
        <v>61</v>
      </c>
      <c r="J916" s="46" t="s">
        <v>936</v>
      </c>
      <c r="K916" s="46" t="s">
        <v>334</v>
      </c>
      <c r="L916" s="47">
        <v>33.700000000000003</v>
      </c>
      <c r="M916" s="47" t="s">
        <v>936</v>
      </c>
      <c r="N916" s="47" t="s">
        <v>116</v>
      </c>
      <c r="O916" s="46" t="s">
        <v>954</v>
      </c>
      <c r="P916" s="48">
        <v>24.8</v>
      </c>
      <c r="Q916" s="48" t="s">
        <v>938</v>
      </c>
      <c r="R916" s="48" t="s">
        <v>334</v>
      </c>
      <c r="S916" s="49">
        <v>16.7</v>
      </c>
      <c r="T916" s="49" t="s">
        <v>938</v>
      </c>
      <c r="U916" s="49" t="s">
        <v>116</v>
      </c>
      <c r="V916" s="62" t="s">
        <v>939</v>
      </c>
      <c r="W916" s="54">
        <v>901.1</v>
      </c>
      <c r="X916" s="54" t="s">
        <v>963</v>
      </c>
      <c r="Y916" s="54" t="s">
        <v>334</v>
      </c>
      <c r="Z916" s="56">
        <v>533.4</v>
      </c>
      <c r="AA916" s="56" t="s">
        <v>963</v>
      </c>
      <c r="AB916" s="56" t="s">
        <v>116</v>
      </c>
      <c r="AC916" s="61" t="s">
        <v>945</v>
      </c>
    </row>
    <row r="917" spans="1:30" x14ac:dyDescent="0.25">
      <c r="A917">
        <v>1190</v>
      </c>
      <c r="B917" s="228" t="str">
        <f>IF(AND(A917&lt;&gt;"",ISNUMBER(A917)),VLOOKUP(A917,Studies!A:BR,2,FALSE),"")</f>
        <v>Aquilante 2012</v>
      </c>
      <c r="C917" s="228" t="str">
        <f>IF(AND(A917&lt;&gt;"",ISNUMBER(A917)),VLOOKUP(A917,Studies!A:BR,3,FALSE),"")</f>
        <v>https://pubmed.ncbi.nlm.nih.gov/22174437/</v>
      </c>
      <c r="D917" s="228" t="str">
        <f>IF(AND(A917&lt;&gt;"",ISNUMBER(A917)),VLOOKUP(A917,Studies!A:BR,4,FALSE),"")</f>
        <v>Pravastatin alone Day 4 Group 1</v>
      </c>
      <c r="E917" s="204" t="str">
        <f>IF(AND(A917&lt;&gt;"",ISNUMBER(A917)),VLOOKUP(A917,Studies!A:BR,5,FALSE),"")</f>
        <v>Pravastatin</v>
      </c>
      <c r="F917" s="58">
        <v>72</v>
      </c>
      <c r="G917" s="58">
        <v>96</v>
      </c>
      <c r="H917" s="58" t="s">
        <v>59</v>
      </c>
      <c r="I917" s="46">
        <v>63</v>
      </c>
      <c r="J917" s="46" t="s">
        <v>936</v>
      </c>
      <c r="K917" s="46" t="s">
        <v>334</v>
      </c>
      <c r="L917" s="47">
        <v>25</v>
      </c>
      <c r="M917" s="47" t="s">
        <v>936</v>
      </c>
      <c r="N917" s="47" t="s">
        <v>116</v>
      </c>
      <c r="O917" s="46" t="s">
        <v>940</v>
      </c>
      <c r="P917" s="48">
        <v>28</v>
      </c>
      <c r="Q917" s="48" t="s">
        <v>938</v>
      </c>
      <c r="R917" s="48" t="s">
        <v>334</v>
      </c>
      <c r="S917" s="49">
        <v>15</v>
      </c>
      <c r="T917" s="49" t="s">
        <v>938</v>
      </c>
      <c r="U917" s="49" t="s">
        <v>116</v>
      </c>
      <c r="V917" s="62" t="s">
        <v>939</v>
      </c>
      <c r="W917" s="54">
        <v>9.1</v>
      </c>
      <c r="X917" s="54" t="s">
        <v>944</v>
      </c>
      <c r="Y917" s="54" t="s">
        <v>334</v>
      </c>
      <c r="Z917" s="56">
        <v>3.5</v>
      </c>
      <c r="AA917" s="56" t="s">
        <v>944</v>
      </c>
      <c r="AB917" s="56" t="s">
        <v>116</v>
      </c>
      <c r="AC917" s="61" t="s">
        <v>945</v>
      </c>
      <c r="AD917" s="70" t="s">
        <v>4044</v>
      </c>
    </row>
    <row r="918" spans="1:30" x14ac:dyDescent="0.25">
      <c r="A918">
        <v>1191</v>
      </c>
      <c r="B918" s="228" t="str">
        <f>IF(AND(A918&lt;&gt;"",ISNUMBER(A918)),VLOOKUP(A918,Studies!A:BR,2,FALSE),"")</f>
        <v>Aquilante 2012</v>
      </c>
      <c r="C918" s="228" t="str">
        <f>IF(AND(A918&lt;&gt;"",ISNUMBER(A918)),VLOOKUP(A918,Studies!A:BR,3,FALSE),"")</f>
        <v>https://pubmed.ncbi.nlm.nih.gov/22174437/</v>
      </c>
      <c r="D918" s="228" t="str">
        <f>IF(AND(A918&lt;&gt;"",ISNUMBER(A918)),VLOOKUP(A918,Studies!A:BR,4,FALSE),"")</f>
        <v>Pravastatin alone Day 4 Group 2</v>
      </c>
      <c r="E918" s="204" t="str">
        <f>IF(AND(A918&lt;&gt;"",ISNUMBER(A918)),VLOOKUP(A918,Studies!A:BR,5,FALSE),"")</f>
        <v>Pravastatin</v>
      </c>
      <c r="F918" s="58">
        <v>72</v>
      </c>
      <c r="G918" s="58">
        <v>96</v>
      </c>
      <c r="H918" s="58" t="s">
        <v>59</v>
      </c>
      <c r="I918" s="46">
        <v>87</v>
      </c>
      <c r="J918" s="46" t="s">
        <v>936</v>
      </c>
      <c r="K918" s="46" t="s">
        <v>334</v>
      </c>
      <c r="L918" s="47">
        <v>36</v>
      </c>
      <c r="M918" s="47" t="s">
        <v>936</v>
      </c>
      <c r="N918" s="47" t="s">
        <v>116</v>
      </c>
      <c r="O918" s="46" t="s">
        <v>940</v>
      </c>
      <c r="P918" s="48">
        <v>33</v>
      </c>
      <c r="Q918" s="48" t="s">
        <v>938</v>
      </c>
      <c r="R918" s="48" t="s">
        <v>334</v>
      </c>
      <c r="S918" s="49">
        <v>17</v>
      </c>
      <c r="T918" s="49" t="s">
        <v>938</v>
      </c>
      <c r="U918" s="49" t="s">
        <v>116</v>
      </c>
      <c r="V918" s="62" t="s">
        <v>939</v>
      </c>
      <c r="W918" s="54">
        <v>9.9</v>
      </c>
      <c r="X918" s="54" t="s">
        <v>944</v>
      </c>
      <c r="Y918" s="54" t="s">
        <v>334</v>
      </c>
      <c r="Z918" s="56">
        <v>10.3</v>
      </c>
      <c r="AA918" s="56" t="s">
        <v>944</v>
      </c>
      <c r="AB918" s="56" t="s">
        <v>116</v>
      </c>
      <c r="AC918" s="61" t="s">
        <v>945</v>
      </c>
      <c r="AD918" s="70" t="s">
        <v>4044</v>
      </c>
    </row>
    <row r="919" spans="1:30" x14ac:dyDescent="0.25">
      <c r="A919">
        <v>1192</v>
      </c>
      <c r="B919" s="228" t="str">
        <f>IF(AND(A919&lt;&gt;"",ISNUMBER(A919)),VLOOKUP(A919,Studies!A:BR,2,FALSE),"")</f>
        <v>Aquilante 2012</v>
      </c>
      <c r="C919" s="228" t="str">
        <f>IF(AND(A919&lt;&gt;"",ISNUMBER(A919)),VLOOKUP(A919,Studies!A:BR,3,FALSE),"")</f>
        <v>https://pubmed.ncbi.nlm.nih.gov/22174437/</v>
      </c>
      <c r="D919" s="228" t="str">
        <f>IF(AND(A919&lt;&gt;"",ISNUMBER(A919)),VLOOKUP(A919,Studies!A:BR,4,FALSE),"")</f>
        <v>Pravastatin alone Day 4 Group 3</v>
      </c>
      <c r="E919" s="204" t="str">
        <f>IF(AND(A919&lt;&gt;"",ISNUMBER(A919)),VLOOKUP(A919,Studies!A:BR,5,FALSE),"")</f>
        <v>Pravastatin</v>
      </c>
      <c r="F919" s="58">
        <v>72</v>
      </c>
      <c r="G919" s="58">
        <v>96</v>
      </c>
      <c r="H919" s="58" t="s">
        <v>59</v>
      </c>
      <c r="I919" s="46">
        <v>123</v>
      </c>
      <c r="J919" s="46" t="s">
        <v>936</v>
      </c>
      <c r="K919" s="46" t="s">
        <v>334</v>
      </c>
      <c r="L919" s="47">
        <v>80</v>
      </c>
      <c r="M919" s="47" t="s">
        <v>936</v>
      </c>
      <c r="N919" s="47" t="s">
        <v>116</v>
      </c>
      <c r="O919" s="46" t="s">
        <v>940</v>
      </c>
      <c r="P919" s="48">
        <v>46</v>
      </c>
      <c r="Q919" s="48" t="s">
        <v>938</v>
      </c>
      <c r="R919" s="48" t="s">
        <v>334</v>
      </c>
      <c r="S919" s="49">
        <v>39</v>
      </c>
      <c r="T919" s="49" t="s">
        <v>938</v>
      </c>
      <c r="U919" s="49" t="s">
        <v>116</v>
      </c>
      <c r="V919" s="62" t="s">
        <v>939</v>
      </c>
      <c r="W919" s="54">
        <v>7.3</v>
      </c>
      <c r="X919" s="54" t="s">
        <v>944</v>
      </c>
      <c r="Y919" s="54" t="s">
        <v>334</v>
      </c>
      <c r="Z919" s="56">
        <v>5</v>
      </c>
      <c r="AA919" s="56" t="s">
        <v>944</v>
      </c>
      <c r="AB919" s="56" t="s">
        <v>116</v>
      </c>
      <c r="AC919" s="61" t="s">
        <v>945</v>
      </c>
      <c r="AD919" s="70" t="s">
        <v>4044</v>
      </c>
    </row>
    <row r="920" spans="1:30" x14ac:dyDescent="0.25">
      <c r="A920">
        <v>1193</v>
      </c>
      <c r="B920" s="228" t="str">
        <f>IF(AND(A920&lt;&gt;"",ISNUMBER(A920)),VLOOKUP(A920,Studies!A:BR,2,FALSE),"")</f>
        <v>Van Luin 2010</v>
      </c>
      <c r="C920" s="228" t="str">
        <f>IF(AND(A920&lt;&gt;"",ISNUMBER(A920)),VLOOKUP(A920,Studies!A:BR,3,FALSE),"")</f>
        <v>https://pubmed.ncbi.nlm.nih.gov/20395869/</v>
      </c>
      <c r="D920" s="228" t="str">
        <f>IF(AND(A920&lt;&gt;"",ISNUMBER(A920)),VLOOKUP(A920,Studies!A:BR,4,FALSE),"")</f>
        <v>Pravastatin (without Raltegravir)</v>
      </c>
      <c r="E920" s="204" t="str">
        <f>IF(AND(A920&lt;&gt;"",ISNUMBER(A920)),VLOOKUP(A920,Studies!A:BR,5,FALSE),"")</f>
        <v>Pravastatin</v>
      </c>
      <c r="F920" s="58">
        <v>72</v>
      </c>
      <c r="G920" s="58">
        <v>96</v>
      </c>
      <c r="H920" s="58" t="s">
        <v>59</v>
      </c>
      <c r="I920" s="46">
        <v>157</v>
      </c>
      <c r="J920" s="46" t="s">
        <v>964</v>
      </c>
      <c r="K920" s="46" t="s">
        <v>993</v>
      </c>
      <c r="O920" s="46" t="s">
        <v>954</v>
      </c>
      <c r="P920" s="48">
        <v>58.4</v>
      </c>
      <c r="Q920" s="48" t="s">
        <v>965</v>
      </c>
      <c r="R920" s="48" t="s">
        <v>993</v>
      </c>
      <c r="V920" s="62" t="s">
        <v>939</v>
      </c>
      <c r="W920" s="54">
        <v>255</v>
      </c>
      <c r="X920" s="54" t="s">
        <v>963</v>
      </c>
      <c r="Y920" s="54" t="s">
        <v>1000</v>
      </c>
      <c r="AC920" s="61" t="s">
        <v>945</v>
      </c>
      <c r="AD920" s="70" t="s">
        <v>4045</v>
      </c>
    </row>
    <row r="921" spans="1:30" x14ac:dyDescent="0.25">
      <c r="A921">
        <v>1195</v>
      </c>
      <c r="B921" s="228" t="str">
        <f>IF(AND(A921&lt;&gt;"",ISNUMBER(A921)),VLOOKUP(A921,Studies!A:BR,2,FALSE),"")</f>
        <v>Derks 2010</v>
      </c>
      <c r="C921" s="228" t="str">
        <f>IF(AND(A921&lt;&gt;"",ISNUMBER(A921)),VLOOKUP(A921,Studies!A:BR,3,FALSE),"")</f>
        <v>https://pubmed.ncbi.nlm.nih.gov/20489031/</v>
      </c>
      <c r="D921" s="228" t="str">
        <f>IF(AND(A921&lt;&gt;"",ISNUMBER(A921)),VLOOKUP(A921,Studies!A:BR,4,FALSE),"")</f>
        <v>Pravastatin (without Dalcetrapib)</v>
      </c>
      <c r="E921" s="204" t="str">
        <f>IF(AND(A921&lt;&gt;"",ISNUMBER(A921)),VLOOKUP(A921,Studies!A:BR,5,FALSE),"")</f>
        <v>Pravastatin</v>
      </c>
      <c r="F921" s="58">
        <v>168</v>
      </c>
      <c r="G921" s="58">
        <v>192</v>
      </c>
      <c r="H921" s="58" t="s">
        <v>59</v>
      </c>
      <c r="I921" s="46">
        <v>67.900000000000006</v>
      </c>
      <c r="J921" s="46" t="s">
        <v>936</v>
      </c>
      <c r="K921" s="46" t="s">
        <v>334</v>
      </c>
      <c r="L921" s="47">
        <v>55.9</v>
      </c>
      <c r="M921" s="47" t="s">
        <v>936</v>
      </c>
      <c r="N921" s="47" t="s">
        <v>116</v>
      </c>
      <c r="O921" s="46" t="s">
        <v>954</v>
      </c>
      <c r="P921" s="48">
        <v>27.5</v>
      </c>
      <c r="Q921" s="48" t="s">
        <v>938</v>
      </c>
      <c r="R921" s="48" t="s">
        <v>334</v>
      </c>
      <c r="S921" s="49">
        <v>23.9</v>
      </c>
      <c r="T921" s="49" t="s">
        <v>938</v>
      </c>
      <c r="U921" s="49" t="s">
        <v>116</v>
      </c>
      <c r="V921" s="62" t="s">
        <v>939</v>
      </c>
    </row>
    <row r="922" spans="1:30" x14ac:dyDescent="0.25">
      <c r="A922">
        <v>1196</v>
      </c>
      <c r="B922" s="228" t="str">
        <f>IF(AND(A922&lt;&gt;"",ISNUMBER(A922)),VLOOKUP(A922,Studies!A:BR,2,FALSE),"")</f>
        <v>Park 2002</v>
      </c>
      <c r="C922" s="228" t="str">
        <f>IF(AND(A922&lt;&gt;"",ISNUMBER(A922)),VLOOKUP(A922,Studies!A:BR,3,FALSE),"")</f>
        <v>https://pubmed.ncbi.nlm.nih.gov/12395976/</v>
      </c>
      <c r="D922" s="228" t="str">
        <f>IF(AND(A922&lt;&gt;"",ISNUMBER(A922)),VLOOKUP(A922,Studies!A:BR,4,FALSE),"")</f>
        <v>healthy individuals</v>
      </c>
      <c r="E922" s="204" t="str">
        <f>IF(AND(A922&lt;&gt;"",ISNUMBER(A922)),VLOOKUP(A922,Studies!A:BR,5,FALSE),"")</f>
        <v>Pravastatin</v>
      </c>
      <c r="F922" s="58">
        <v>0</v>
      </c>
      <c r="G922" s="58" t="s">
        <v>935</v>
      </c>
      <c r="H922" s="58" t="s">
        <v>59</v>
      </c>
      <c r="I922" s="46">
        <v>172</v>
      </c>
      <c r="J922" s="46" t="s">
        <v>936</v>
      </c>
      <c r="K922" s="46" t="s">
        <v>334</v>
      </c>
      <c r="L922" s="47">
        <v>128.69999999999999</v>
      </c>
      <c r="M922" s="47" t="s">
        <v>936</v>
      </c>
      <c r="N922" s="47" t="s">
        <v>116</v>
      </c>
      <c r="O922" s="46" t="s">
        <v>937</v>
      </c>
      <c r="P922" s="48">
        <v>82.3</v>
      </c>
      <c r="Q922" s="48" t="s">
        <v>938</v>
      </c>
      <c r="R922" s="48" t="s">
        <v>334</v>
      </c>
      <c r="S922" s="49">
        <v>64.099999999999994</v>
      </c>
      <c r="T922" s="49" t="s">
        <v>938</v>
      </c>
      <c r="U922" s="49" t="s">
        <v>116</v>
      </c>
      <c r="V922" s="62" t="s">
        <v>939</v>
      </c>
      <c r="AD922" s="70" t="s">
        <v>4046</v>
      </c>
    </row>
    <row r="923" spans="1:30" x14ac:dyDescent="0.25">
      <c r="A923">
        <v>1197</v>
      </c>
      <c r="B923" s="228" t="str">
        <f>IF(AND(A923&lt;&gt;"",ISNUMBER(A923)),VLOOKUP(A923,Studies!A:BR,2,FALSE),"")</f>
        <v>Kyrklund 2003</v>
      </c>
      <c r="C923" s="228" t="str">
        <f>IF(AND(A923&lt;&gt;"",ISNUMBER(A923)),VLOOKUP(A923,Studies!A:BR,3,FALSE),"")</f>
        <v>https://pubmed.ncbi.nlm.nih.gov/12811363/</v>
      </c>
      <c r="D923" s="228" t="str">
        <f>IF(AND(A923&lt;&gt;"",ISNUMBER(A923)),VLOOKUP(A923,Studies!A:BR,4,FALSE),"")</f>
        <v>with Placebo</v>
      </c>
      <c r="E923" s="204" t="str">
        <f>IF(AND(A923&lt;&gt;"",ISNUMBER(A923)),VLOOKUP(A923,Studies!A:BR,5,FALSE),"")</f>
        <v>Pravastatin</v>
      </c>
      <c r="F923" s="58">
        <v>0</v>
      </c>
      <c r="G923" s="58" t="s">
        <v>935</v>
      </c>
      <c r="H923" s="58" t="s">
        <v>59</v>
      </c>
      <c r="I923" s="46">
        <v>139</v>
      </c>
      <c r="J923" s="46" t="s">
        <v>936</v>
      </c>
      <c r="K923" s="46" t="s">
        <v>115</v>
      </c>
      <c r="L923" s="47">
        <v>67.599999999999994</v>
      </c>
      <c r="M923" s="47" t="s">
        <v>936</v>
      </c>
      <c r="N923" s="47" t="s">
        <v>116</v>
      </c>
      <c r="O923" s="46" t="s">
        <v>937</v>
      </c>
      <c r="P923" s="48">
        <v>66.3</v>
      </c>
      <c r="Q923" s="48" t="s">
        <v>938</v>
      </c>
      <c r="R923" s="48" t="s">
        <v>334</v>
      </c>
      <c r="S923" s="49">
        <v>43</v>
      </c>
      <c r="T923" s="49" t="s">
        <v>938</v>
      </c>
      <c r="U923" s="49" t="s">
        <v>116</v>
      </c>
      <c r="V923" s="62" t="s">
        <v>939</v>
      </c>
      <c r="W923" s="54">
        <v>25</v>
      </c>
      <c r="X923" s="54" t="s">
        <v>963</v>
      </c>
      <c r="Y923" s="54" t="s">
        <v>115</v>
      </c>
      <c r="Z923" s="56">
        <v>6.3</v>
      </c>
      <c r="AA923" s="56" t="s">
        <v>963</v>
      </c>
      <c r="AB923" s="56" t="s">
        <v>116</v>
      </c>
      <c r="AC923" s="61" t="s">
        <v>945</v>
      </c>
      <c r="AD923" s="70" t="s">
        <v>4047</v>
      </c>
    </row>
    <row r="924" spans="1:30" x14ac:dyDescent="0.25">
      <c r="A924">
        <v>1198</v>
      </c>
      <c r="B924" s="228" t="str">
        <f>IF(AND(A924&lt;&gt;"",ISNUMBER(A924)),VLOOKUP(A924,Studies!A:BR,2,FALSE),"")</f>
        <v>Kyrklund 2003</v>
      </c>
      <c r="C924" s="228" t="str">
        <f>IF(AND(A924&lt;&gt;"",ISNUMBER(A924)),VLOOKUP(A924,Studies!A:BR,3,FALSE),"")</f>
        <v>https://pubmed.ncbi.nlm.nih.gov/12811363/</v>
      </c>
      <c r="D924" s="228" t="str">
        <f>IF(AND(A924&lt;&gt;"",ISNUMBER(A924)),VLOOKUP(A924,Studies!A:BR,4,FALSE),"")</f>
        <v>with Gemfibrozil</v>
      </c>
      <c r="E924" s="204" t="str">
        <f>IF(AND(A924&lt;&gt;"",ISNUMBER(A924)),VLOOKUP(A924,Studies!A:BR,5,FALSE),"")</f>
        <v>Pravastatin</v>
      </c>
      <c r="F924" s="58">
        <v>49</v>
      </c>
      <c r="G924" s="58" t="s">
        <v>935</v>
      </c>
      <c r="H924" s="58" t="s">
        <v>59</v>
      </c>
      <c r="I924" s="46">
        <v>280.60000000000002</v>
      </c>
      <c r="J924" s="46" t="s">
        <v>936</v>
      </c>
      <c r="K924" s="46" t="s">
        <v>115</v>
      </c>
      <c r="L924" s="47">
        <v>190.1</v>
      </c>
      <c r="M924" s="47" t="s">
        <v>936</v>
      </c>
      <c r="N924" s="47" t="s">
        <v>116</v>
      </c>
      <c r="O924" s="46" t="s">
        <v>937</v>
      </c>
      <c r="P924" s="48">
        <v>120</v>
      </c>
      <c r="Q924" s="48" t="s">
        <v>938</v>
      </c>
      <c r="R924" s="48" t="s">
        <v>334</v>
      </c>
      <c r="S924" s="49">
        <v>89.3</v>
      </c>
      <c r="T924" s="49" t="s">
        <v>938</v>
      </c>
      <c r="U924" s="49" t="s">
        <v>116</v>
      </c>
      <c r="V924" s="62" t="s">
        <v>939</v>
      </c>
      <c r="W924" s="54">
        <v>14.3</v>
      </c>
      <c r="X924" s="54" t="s">
        <v>963</v>
      </c>
      <c r="Y924" s="54" t="s">
        <v>115</v>
      </c>
      <c r="Z924" s="56">
        <v>5.6</v>
      </c>
      <c r="AA924" s="56" t="s">
        <v>963</v>
      </c>
      <c r="AB924" s="56" t="s">
        <v>116</v>
      </c>
      <c r="AC924" s="61" t="s">
        <v>945</v>
      </c>
      <c r="AD924" s="70" t="s">
        <v>4048</v>
      </c>
    </row>
    <row r="925" spans="1:30" x14ac:dyDescent="0.25">
      <c r="A925">
        <v>1199</v>
      </c>
      <c r="B925" s="228" t="str">
        <f>IF(AND(A925&lt;&gt;"",ISNUMBER(A925)),VLOOKUP(A925,Studies!A:BR,2,FALSE),"")</f>
        <v>Kyrklund 2004</v>
      </c>
      <c r="C925" s="228" t="str">
        <f>IF(AND(A925&lt;&gt;"",ISNUMBER(A925)),VLOOKUP(A925,Studies!A:BR,3,FALSE),"")</f>
        <v>https://pubmed.ncbi.nlm.nih.gov/14748817/</v>
      </c>
      <c r="D925" s="228" t="str">
        <f>IF(AND(A925&lt;&gt;"",ISNUMBER(A925)),VLOOKUP(A925,Studies!A:BR,4,FALSE),"")</f>
        <v>with Placebo</v>
      </c>
      <c r="E925" s="204" t="str">
        <f>IF(AND(A925&lt;&gt;"",ISNUMBER(A925)),VLOOKUP(A925,Studies!A:BR,5,FALSE),"")</f>
        <v>Pravastatin</v>
      </c>
      <c r="F925" s="58">
        <v>0</v>
      </c>
      <c r="G925" s="58" t="s">
        <v>935</v>
      </c>
      <c r="H925" s="58" t="s">
        <v>59</v>
      </c>
      <c r="I925" s="46">
        <v>142</v>
      </c>
      <c r="J925" s="46" t="s">
        <v>936</v>
      </c>
      <c r="K925" s="46" t="s">
        <v>115</v>
      </c>
      <c r="L925" s="47">
        <v>99.6</v>
      </c>
      <c r="M925" s="47" t="s">
        <v>936</v>
      </c>
      <c r="N925" s="47" t="s">
        <v>116</v>
      </c>
      <c r="O925" s="46" t="s">
        <v>937</v>
      </c>
      <c r="P925" s="48">
        <v>65.099999999999994</v>
      </c>
      <c r="Q925" s="48" t="s">
        <v>938</v>
      </c>
      <c r="R925" s="48" t="s">
        <v>334</v>
      </c>
      <c r="S925" s="49">
        <v>46</v>
      </c>
      <c r="T925" s="49" t="s">
        <v>938</v>
      </c>
      <c r="U925" s="49" t="s">
        <v>116</v>
      </c>
      <c r="V925" s="62" t="s">
        <v>939</v>
      </c>
      <c r="W925" s="54">
        <v>24.2</v>
      </c>
      <c r="X925" s="54" t="s">
        <v>963</v>
      </c>
      <c r="Y925" s="54" t="s">
        <v>115</v>
      </c>
      <c r="Z925" s="56">
        <v>3.5</v>
      </c>
      <c r="AA925" s="56" t="s">
        <v>963</v>
      </c>
      <c r="AB925" s="56" t="s">
        <v>116</v>
      </c>
      <c r="AC925" s="61" t="s">
        <v>945</v>
      </c>
      <c r="AD925" s="70" t="s">
        <v>4049</v>
      </c>
    </row>
    <row r="926" spans="1:30" x14ac:dyDescent="0.25">
      <c r="A926">
        <v>1200</v>
      </c>
      <c r="B926" s="228" t="str">
        <f>IF(AND(A926&lt;&gt;"",ISNUMBER(A926)),VLOOKUP(A926,Studies!A:BR,2,FALSE),"")</f>
        <v>Kyrklund 2004</v>
      </c>
      <c r="C926" s="228" t="str">
        <f>IF(AND(A926&lt;&gt;"",ISNUMBER(A926)),VLOOKUP(A926,Studies!A:BR,3,FALSE),"")</f>
        <v>https://pubmed.ncbi.nlm.nih.gov/14748817/</v>
      </c>
      <c r="D926" s="228" t="str">
        <f>IF(AND(A926&lt;&gt;"",ISNUMBER(A926)),VLOOKUP(A926,Studies!A:BR,4,FALSE),"")</f>
        <v>with Rifampicin (MD 600 mg)</v>
      </c>
      <c r="E926" s="204" t="str">
        <f>IF(AND(A926&lt;&gt;"",ISNUMBER(A926)),VLOOKUP(A926,Studies!A:BR,5,FALSE),"")</f>
        <v>Pravastatin</v>
      </c>
      <c r="F926" s="58">
        <v>113</v>
      </c>
      <c r="G926" s="58" t="s">
        <v>935</v>
      </c>
      <c r="H926" s="58" t="s">
        <v>59</v>
      </c>
      <c r="I926" s="46">
        <v>98.1</v>
      </c>
      <c r="J926" s="46" t="s">
        <v>936</v>
      </c>
      <c r="K926" s="46" t="s">
        <v>115</v>
      </c>
      <c r="L926" s="47">
        <v>79.8</v>
      </c>
      <c r="M926" s="47" t="s">
        <v>936</v>
      </c>
      <c r="N926" s="47" t="s">
        <v>116</v>
      </c>
      <c r="O926" s="46" t="s">
        <v>937</v>
      </c>
      <c r="P926" s="48">
        <v>51.3</v>
      </c>
      <c r="Q926" s="48" t="s">
        <v>938</v>
      </c>
      <c r="R926" s="48" t="s">
        <v>334</v>
      </c>
      <c r="S926" s="49">
        <v>44.7</v>
      </c>
      <c r="T926" s="49" t="s">
        <v>938</v>
      </c>
      <c r="U926" s="49" t="s">
        <v>116</v>
      </c>
      <c r="V926" s="62" t="s">
        <v>939</v>
      </c>
      <c r="W926" s="54">
        <v>26.2</v>
      </c>
      <c r="X926" s="54" t="s">
        <v>963</v>
      </c>
      <c r="Y926" s="54" t="s">
        <v>115</v>
      </c>
      <c r="Z926" s="56">
        <v>3.3</v>
      </c>
      <c r="AA926" s="56" t="s">
        <v>963</v>
      </c>
      <c r="AB926" s="56" t="s">
        <v>116</v>
      </c>
      <c r="AC926" s="61" t="s">
        <v>945</v>
      </c>
      <c r="AD926" s="70" t="s">
        <v>4050</v>
      </c>
    </row>
    <row r="927" spans="1:30" x14ac:dyDescent="0.25">
      <c r="A927">
        <v>1201</v>
      </c>
      <c r="B927" s="228" t="str">
        <f>IF(AND(A927&lt;&gt;"",ISNUMBER(A927)),VLOOKUP(A927,Studies!A:BR,2,FALSE),"")</f>
        <v>Deng 2009</v>
      </c>
      <c r="C927" s="228" t="str">
        <f>IF(AND(A927&lt;&gt;"",ISNUMBER(A927)),VLOOKUP(A927,Studies!A:BR,3,FALSE),"")</f>
        <v>https://pubmed.ncbi.nlm.nih.gov/19695392/</v>
      </c>
      <c r="D927" s="228" t="str">
        <f>IF(AND(A927&lt;&gt;"",ISNUMBER(A927)),VLOOKUP(A927,Studies!A:BR,4,FALSE),"")</f>
        <v>with Placebo</v>
      </c>
      <c r="E927" s="204" t="str">
        <f>IF(AND(A927&lt;&gt;"",ISNUMBER(A927)),VLOOKUP(A927,Studies!A:BR,5,FALSE),"")</f>
        <v>Pravastatin</v>
      </c>
      <c r="F927" s="58">
        <v>0</v>
      </c>
      <c r="G927" s="58" t="s">
        <v>935</v>
      </c>
      <c r="H927" s="58" t="s">
        <v>59</v>
      </c>
      <c r="I927" s="46">
        <v>275.10000000000002</v>
      </c>
      <c r="J927" s="46" t="s">
        <v>936</v>
      </c>
      <c r="K927" s="46" t="s">
        <v>334</v>
      </c>
      <c r="L927" s="47">
        <v>58.5</v>
      </c>
      <c r="M927" s="47" t="s">
        <v>936</v>
      </c>
      <c r="N927" s="47" t="s">
        <v>116</v>
      </c>
      <c r="O927" s="46" t="s">
        <v>937</v>
      </c>
      <c r="P927" s="48">
        <v>115.8</v>
      </c>
      <c r="Q927" s="48" t="s">
        <v>938</v>
      </c>
      <c r="R927" s="48" t="s">
        <v>334</v>
      </c>
      <c r="S927" s="49">
        <v>77.5</v>
      </c>
      <c r="T927" s="49" t="s">
        <v>938</v>
      </c>
      <c r="U927" s="49" t="s">
        <v>116</v>
      </c>
      <c r="V927" s="62" t="s">
        <v>939</v>
      </c>
      <c r="W927" s="54">
        <v>1.3</v>
      </c>
      <c r="X927" s="54" t="s">
        <v>944</v>
      </c>
      <c r="Y927" s="54" t="s">
        <v>334</v>
      </c>
      <c r="Z927" s="56">
        <v>0.57999999999999996</v>
      </c>
      <c r="AA927" s="56" t="s">
        <v>944</v>
      </c>
      <c r="AB927" s="56" t="s">
        <v>116</v>
      </c>
      <c r="AC927" s="61" t="s">
        <v>945</v>
      </c>
      <c r="AD927" s="70" t="s">
        <v>4051</v>
      </c>
    </row>
    <row r="928" spans="1:30" x14ac:dyDescent="0.25">
      <c r="A928">
        <v>1202</v>
      </c>
      <c r="B928" s="228" t="str">
        <f>IF(AND(A928&lt;&gt;"",ISNUMBER(A928)),VLOOKUP(A928,Studies!A:BR,2,FALSE),"")</f>
        <v>Deng 2009</v>
      </c>
      <c r="C928" s="228" t="str">
        <f>IF(AND(A928&lt;&gt;"",ISNUMBER(A928)),VLOOKUP(A928,Studies!A:BR,3,FALSE),"")</f>
        <v>https://pubmed.ncbi.nlm.nih.gov/19695392/</v>
      </c>
      <c r="D928" s="228" t="str">
        <f>IF(AND(A928&lt;&gt;"",ISNUMBER(A928)),VLOOKUP(A928,Studies!A:BR,4,FALSE),"")</f>
        <v>with Rifampicin (SD 600 mg)</v>
      </c>
      <c r="E928" s="204" t="str">
        <f>IF(AND(A928&lt;&gt;"",ISNUMBER(A928)),VLOOKUP(A928,Studies!A:BR,5,FALSE),"")</f>
        <v>Pravastatin</v>
      </c>
      <c r="F928" s="58">
        <v>0</v>
      </c>
      <c r="G928" s="58" t="s">
        <v>935</v>
      </c>
      <c r="H928" s="58" t="s">
        <v>59</v>
      </c>
      <c r="I928" s="46">
        <v>623.29999999999995</v>
      </c>
      <c r="J928" s="46" t="s">
        <v>936</v>
      </c>
      <c r="K928" s="46" t="s">
        <v>334</v>
      </c>
      <c r="L928" s="47">
        <v>248.8</v>
      </c>
      <c r="M928" s="47" t="s">
        <v>936</v>
      </c>
      <c r="N928" s="47" t="s">
        <v>116</v>
      </c>
      <c r="O928" s="46" t="s">
        <v>937</v>
      </c>
      <c r="P928" s="48">
        <v>315.7</v>
      </c>
      <c r="Q928" s="48" t="s">
        <v>938</v>
      </c>
      <c r="R928" s="48" t="s">
        <v>334</v>
      </c>
      <c r="S928" s="49">
        <v>227.2</v>
      </c>
      <c r="T928" s="49" t="s">
        <v>938</v>
      </c>
      <c r="U928" s="49" t="s">
        <v>116</v>
      </c>
      <c r="V928" s="62" t="s">
        <v>939</v>
      </c>
      <c r="W928" s="54">
        <v>0.52</v>
      </c>
      <c r="X928" s="54" t="s">
        <v>944</v>
      </c>
      <c r="Y928" s="54" t="s">
        <v>334</v>
      </c>
      <c r="Z928" s="56">
        <v>0.18</v>
      </c>
      <c r="AA928" s="56" t="s">
        <v>944</v>
      </c>
      <c r="AB928" s="56" t="s">
        <v>116</v>
      </c>
      <c r="AC928" s="61" t="s">
        <v>945</v>
      </c>
      <c r="AD928" s="70" t="s">
        <v>4052</v>
      </c>
    </row>
    <row r="929" spans="1:30" x14ac:dyDescent="0.25">
      <c r="A929">
        <v>1203</v>
      </c>
      <c r="B929" s="228" t="str">
        <f>IF(AND(A929&lt;&gt;"",ISNUMBER(A929)),VLOOKUP(A929,Studies!A:BR,2,FALSE),"")</f>
        <v>Singhvi 1990</v>
      </c>
      <c r="C929" s="228" t="str">
        <f>IF(AND(A929&lt;&gt;"",ISNUMBER(A929)),VLOOKUP(A929,Studies!A:BR,3,FALSE),"")</f>
        <v>https://pubmed.ncbi.nlm.nih.gov/2106337/</v>
      </c>
      <c r="D929" s="228" t="str">
        <f>IF(AND(A929&lt;&gt;"",ISNUMBER(A929)),VLOOKUP(A929,Studies!A:BR,4,FALSE),"")</f>
        <v>intravenous 9.9 mg</v>
      </c>
      <c r="E929" s="204" t="str">
        <f>IF(AND(A929&lt;&gt;"",ISNUMBER(A929)),VLOOKUP(A929,Studies!A:BR,5,FALSE),"")</f>
        <v>Pravastatin</v>
      </c>
      <c r="F929" s="58">
        <v>0</v>
      </c>
      <c r="G929" s="58" t="s">
        <v>935</v>
      </c>
      <c r="H929" s="58" t="s">
        <v>59</v>
      </c>
      <c r="I929" s="46">
        <v>171.2</v>
      </c>
      <c r="J929" s="46" t="s">
        <v>936</v>
      </c>
      <c r="K929" s="46" t="s">
        <v>115</v>
      </c>
      <c r="L929" s="47">
        <v>28.7</v>
      </c>
      <c r="M929" s="47" t="s">
        <v>936</v>
      </c>
      <c r="N929" s="47" t="s">
        <v>116</v>
      </c>
      <c r="O929" s="46" t="s">
        <v>937</v>
      </c>
      <c r="W929" s="54">
        <v>13.5</v>
      </c>
      <c r="X929" s="54" t="s">
        <v>973</v>
      </c>
      <c r="Y929" s="54" t="s">
        <v>334</v>
      </c>
      <c r="Z929" s="56">
        <v>2.4</v>
      </c>
      <c r="AA929" s="56" t="s">
        <v>973</v>
      </c>
      <c r="AB929" s="56" t="s">
        <v>116</v>
      </c>
      <c r="AC929" s="61" t="s">
        <v>966</v>
      </c>
      <c r="AD929" s="70" t="s">
        <v>4053</v>
      </c>
    </row>
    <row r="930" spans="1:30" x14ac:dyDescent="0.25">
      <c r="A930">
        <v>1204</v>
      </c>
      <c r="B930" s="228" t="str">
        <f>IF(AND(A930&lt;&gt;"",ISNUMBER(A930)),VLOOKUP(A930,Studies!A:BR,2,FALSE),"")</f>
        <v>Singhvi 1990</v>
      </c>
      <c r="C930" s="228" t="str">
        <f>IF(AND(A930&lt;&gt;"",ISNUMBER(A930)),VLOOKUP(A930,Studies!A:BR,3,FALSE),"")</f>
        <v>https://pubmed.ncbi.nlm.nih.gov/2106337/</v>
      </c>
      <c r="D930" s="228" t="str">
        <f>IF(AND(A930&lt;&gt;"",ISNUMBER(A930)),VLOOKUP(A930,Studies!A:BR,4,FALSE),"")</f>
        <v>oral 19.2 mg</v>
      </c>
      <c r="E930" s="204" t="str">
        <f>IF(AND(A930&lt;&gt;"",ISNUMBER(A930)),VLOOKUP(A930,Studies!A:BR,5,FALSE),"")</f>
        <v>Pravastatin</v>
      </c>
      <c r="F930" s="58">
        <v>0</v>
      </c>
      <c r="G930" s="58" t="s">
        <v>935</v>
      </c>
      <c r="H930" s="58" t="s">
        <v>59</v>
      </c>
      <c r="I930" s="46">
        <v>66.2</v>
      </c>
      <c r="J930" s="46" t="s">
        <v>936</v>
      </c>
      <c r="K930" s="46" t="s">
        <v>115</v>
      </c>
      <c r="L930" s="47">
        <v>32.1</v>
      </c>
      <c r="M930" s="47" t="s">
        <v>936</v>
      </c>
      <c r="N930" s="47" t="s">
        <v>116</v>
      </c>
      <c r="O930" s="46" t="s">
        <v>937</v>
      </c>
      <c r="P930" s="48">
        <v>27.4</v>
      </c>
      <c r="Q930" s="48" t="s">
        <v>938</v>
      </c>
      <c r="R930" s="48" t="s">
        <v>334</v>
      </c>
      <c r="S930" s="49">
        <v>10.7</v>
      </c>
      <c r="T930" s="49" t="s">
        <v>938</v>
      </c>
      <c r="U930" s="49" t="s">
        <v>116</v>
      </c>
      <c r="V930" s="62" t="s">
        <v>939</v>
      </c>
    </row>
    <row r="931" spans="1:30" x14ac:dyDescent="0.25">
      <c r="A931">
        <v>1205</v>
      </c>
      <c r="B931" s="228" t="str">
        <f>IF(AND(A931&lt;&gt;"",ISNUMBER(A931)),VLOOKUP(A931,Studies!A:BR,2,FALSE),"")</f>
        <v>Singhvi 1990</v>
      </c>
      <c r="C931" s="228" t="str">
        <f>IF(AND(A931&lt;&gt;"",ISNUMBER(A931)),VLOOKUP(A931,Studies!A:BR,3,FALSE),"")</f>
        <v>https://pubmed.ncbi.nlm.nih.gov/2106337/</v>
      </c>
      <c r="D931" s="228" t="str">
        <f>IF(AND(A931&lt;&gt;"",ISNUMBER(A931)),VLOOKUP(A931,Studies!A:BR,4,FALSE),"")</f>
        <v>intravenous 9.9 mg (urine)</v>
      </c>
      <c r="E931" s="204" t="str">
        <f>IF(AND(A931&lt;&gt;"",ISNUMBER(A931)),VLOOKUP(A931,Studies!A:BR,5,FALSE),"")</f>
        <v>Pravastatin</v>
      </c>
      <c r="F931" s="58">
        <v>0</v>
      </c>
      <c r="G931" s="58">
        <v>48</v>
      </c>
      <c r="H931" s="58" t="s">
        <v>59</v>
      </c>
      <c r="AD931" s="70" t="s">
        <v>4054</v>
      </c>
    </row>
    <row r="932" spans="1:30" x14ac:dyDescent="0.25">
      <c r="A932">
        <v>1206</v>
      </c>
      <c r="B932" s="228" t="str">
        <f>IF(AND(A932&lt;&gt;"",ISNUMBER(A932)),VLOOKUP(A932,Studies!A:BR,2,FALSE),"")</f>
        <v>Singhvi 1990</v>
      </c>
      <c r="C932" s="228" t="str">
        <f>IF(AND(A932&lt;&gt;"",ISNUMBER(A932)),VLOOKUP(A932,Studies!A:BR,3,FALSE),"")</f>
        <v>https://pubmed.ncbi.nlm.nih.gov/2106337/</v>
      </c>
      <c r="D932" s="228" t="str">
        <f>IF(AND(A932&lt;&gt;"",ISNUMBER(A932)),VLOOKUP(A932,Studies!A:BR,4,FALSE),"")</f>
        <v>oral 19.2 mg (urine)</v>
      </c>
      <c r="E932" s="204" t="str">
        <f>IF(AND(A932&lt;&gt;"",ISNUMBER(A932)),VLOOKUP(A932,Studies!A:BR,5,FALSE),"")</f>
        <v>Pravastatin</v>
      </c>
      <c r="F932" s="58">
        <v>0</v>
      </c>
      <c r="G932" s="58">
        <v>48</v>
      </c>
      <c r="H932" s="58" t="s">
        <v>59</v>
      </c>
      <c r="AD932" s="70" t="s">
        <v>4055</v>
      </c>
    </row>
    <row r="933" spans="1:30" x14ac:dyDescent="0.25">
      <c r="A933" s="91">
        <v>1348</v>
      </c>
      <c r="B933" s="228" t="str">
        <f>IF(AND(A933&lt;&gt;"",ISNUMBER(A933)),VLOOKUP(A933,Studies!A:BR,2,FALSE),"")</f>
        <v>Lutz 2018</v>
      </c>
      <c r="C933" s="228" t="str">
        <f>IF(AND(A933&lt;&gt;"",ISNUMBER(A933)),VLOOKUP(A933,Studies!A:BR,3,FALSE),"")</f>
        <v>https://pubmed.ncbi.nlm.nih.gov/29569723/</v>
      </c>
      <c r="D933" s="228" t="str">
        <f>IF(AND(A933&lt;&gt;"",ISNUMBER(A933)),VLOOKUP(A933,Studies!A:BR,4,FALSE),"")</f>
        <v>Cohort 1, Control</v>
      </c>
      <c r="E933" s="204" t="str">
        <f>IF(AND(A933&lt;&gt;"",ISNUMBER(A933)),VLOOKUP(A933,Studies!A:BR,5,FALSE),"")</f>
        <v>Midazolam</v>
      </c>
      <c r="F933" s="196" t="s">
        <v>935</v>
      </c>
      <c r="G933" s="196" t="s">
        <v>935</v>
      </c>
      <c r="H933" s="196" t="s">
        <v>59</v>
      </c>
    </row>
    <row r="934" spans="1:30" x14ac:dyDescent="0.25">
      <c r="A934" s="91">
        <v>1349</v>
      </c>
      <c r="B934" s="228" t="str">
        <f>IF(AND(A934&lt;&gt;"",ISNUMBER(A934)),VLOOKUP(A934,Studies!A:BR,2,FALSE),"")</f>
        <v>Lutz 2018</v>
      </c>
      <c r="C934" s="228" t="str">
        <f>IF(AND(A934&lt;&gt;"",ISNUMBER(A934)),VLOOKUP(A934,Studies!A:BR,3,FALSE),"")</f>
        <v>https://pubmed.ncbi.nlm.nih.gov/29569723/</v>
      </c>
      <c r="D934" s="228" t="str">
        <f>IF(AND(A934&lt;&gt;"",ISNUMBER(A934)),VLOOKUP(A934,Studies!A:BR,4,FALSE),"")</f>
        <v>Cohort 2, Control</v>
      </c>
      <c r="E934" s="204" t="str">
        <f>IF(AND(A934&lt;&gt;"",ISNUMBER(A934)),VLOOKUP(A934,Studies!A:BR,5,FALSE),"")</f>
        <v>Midazolam</v>
      </c>
      <c r="F934" s="196" t="s">
        <v>935</v>
      </c>
      <c r="G934" s="196" t="s">
        <v>935</v>
      </c>
      <c r="H934" s="196" t="s">
        <v>59</v>
      </c>
    </row>
    <row r="935" spans="1:30" x14ac:dyDescent="0.25">
      <c r="A935" s="91">
        <v>1350</v>
      </c>
      <c r="B935" s="228" t="str">
        <f>IF(AND(A935&lt;&gt;"",ISNUMBER(A935)),VLOOKUP(A935,Studies!A:BR,2,FALSE),"")</f>
        <v>Lutz 2018</v>
      </c>
      <c r="C935" s="228" t="str">
        <f>IF(AND(A935&lt;&gt;"",ISNUMBER(A935)),VLOOKUP(A935,Studies!A:BR,3,FALSE),"")</f>
        <v>https://pubmed.ncbi.nlm.nih.gov/29569723/</v>
      </c>
      <c r="D935" s="228" t="str">
        <f>IF(AND(A935&lt;&gt;"",ISNUMBER(A935)),VLOOKUP(A935,Studies!A:BR,4,FALSE),"")</f>
        <v>Cohort 2, 2 mg Rifampicin</v>
      </c>
      <c r="E935" s="204" t="str">
        <f>IF(AND(A935&lt;&gt;"",ISNUMBER(A935)),VLOOKUP(A935,Studies!A:BR,5,FALSE),"")</f>
        <v>Midazolam</v>
      </c>
      <c r="F935" s="58">
        <f>Studies!N1296</f>
        <v>228</v>
      </c>
      <c r="G935" s="196" t="s">
        <v>935</v>
      </c>
      <c r="H935" s="196" t="s">
        <v>59</v>
      </c>
    </row>
    <row r="936" spans="1:30" x14ac:dyDescent="0.25">
      <c r="A936" s="91">
        <v>1351</v>
      </c>
      <c r="B936" s="228" t="str">
        <f>IF(AND(A936&lt;&gt;"",ISNUMBER(A936)),VLOOKUP(A936,Studies!A:BR,2,FALSE),"")</f>
        <v>Lutz 2018</v>
      </c>
      <c r="C936" s="228" t="str">
        <f>IF(AND(A936&lt;&gt;"",ISNUMBER(A936)),VLOOKUP(A936,Studies!A:BR,3,FALSE),"")</f>
        <v>https://pubmed.ncbi.nlm.nih.gov/29569723/</v>
      </c>
      <c r="D936" s="228" t="str">
        <f>IF(AND(A936&lt;&gt;"",ISNUMBER(A936)),VLOOKUP(A936,Studies!A:BR,4,FALSE),"")</f>
        <v>Cohort 1, 10 mg Rifampicin</v>
      </c>
      <c r="E936" s="204" t="str">
        <f>IF(AND(A936&lt;&gt;"",ISNUMBER(A936)),VLOOKUP(A936,Studies!A:BR,5,FALSE),"")</f>
        <v>Midazolam</v>
      </c>
      <c r="F936" s="196">
        <f>Studies!N1297</f>
        <v>228</v>
      </c>
      <c r="G936" s="196" t="s">
        <v>935</v>
      </c>
      <c r="H936" s="196" t="s">
        <v>59</v>
      </c>
    </row>
    <row r="937" spans="1:30" x14ac:dyDescent="0.25">
      <c r="A937" s="91">
        <v>1352</v>
      </c>
      <c r="B937" s="228" t="str">
        <f>IF(AND(A937&lt;&gt;"",ISNUMBER(A937)),VLOOKUP(A937,Studies!A:BR,2,FALSE),"")</f>
        <v>Lutz 2018</v>
      </c>
      <c r="C937" s="228" t="str">
        <f>IF(AND(A937&lt;&gt;"",ISNUMBER(A937)),VLOOKUP(A937,Studies!A:BR,3,FALSE),"")</f>
        <v>https://pubmed.ncbi.nlm.nih.gov/29569723/</v>
      </c>
      <c r="D937" s="228" t="str">
        <f>IF(AND(A937&lt;&gt;"",ISNUMBER(A937)),VLOOKUP(A937,Studies!A:BR,4,FALSE),"")</f>
        <v>Cohort 1, 75 mg Rifampicin</v>
      </c>
      <c r="E937" s="204" t="str">
        <f>IF(AND(A937&lt;&gt;"",ISNUMBER(A937)),VLOOKUP(A937,Studies!A:BR,5,FALSE),"")</f>
        <v>Midazolam</v>
      </c>
      <c r="F937" s="196">
        <f>Studies!N1298</f>
        <v>660</v>
      </c>
      <c r="G937" s="196" t="s">
        <v>935</v>
      </c>
      <c r="H937" s="196" t="s">
        <v>59</v>
      </c>
    </row>
    <row r="938" spans="1:30" x14ac:dyDescent="0.25">
      <c r="A938" s="91">
        <v>1353</v>
      </c>
      <c r="B938" s="228" t="str">
        <f>IF(AND(A938&lt;&gt;"",ISNUMBER(A938)),VLOOKUP(A938,Studies!A:BR,2,FALSE),"")</f>
        <v>Lutz 2018</v>
      </c>
      <c r="C938" s="228" t="str">
        <f>IF(AND(A938&lt;&gt;"",ISNUMBER(A938)),VLOOKUP(A938,Studies!A:BR,3,FALSE),"")</f>
        <v>https://pubmed.ncbi.nlm.nih.gov/29569723/</v>
      </c>
      <c r="D938" s="228" t="str">
        <f>IF(AND(A938&lt;&gt;"",ISNUMBER(A938)),VLOOKUP(A938,Studies!A:BR,4,FALSE),"")</f>
        <v>Cohort 2, 600 mg Rifampicin</v>
      </c>
      <c r="E938" s="204" t="str">
        <f>IF(AND(A938&lt;&gt;"",ISNUMBER(A938)),VLOOKUP(A938,Studies!A:BR,5,FALSE),"")</f>
        <v>Midazolam</v>
      </c>
      <c r="F938" s="196">
        <f>Studies!N1299</f>
        <v>660</v>
      </c>
      <c r="G938" s="196" t="s">
        <v>935</v>
      </c>
      <c r="H938" s="196" t="s">
        <v>59</v>
      </c>
    </row>
    <row r="939" spans="1:30" x14ac:dyDescent="0.25">
      <c r="A939" s="91">
        <v>1361</v>
      </c>
      <c r="B939" s="228" t="str">
        <f>IF(AND(A939&lt;&gt;"",ISNUMBER(A939)),VLOOKUP(A939,Studies!A:BR,2,FALSE),"")</f>
        <v>Chattopadhyay 2018</v>
      </c>
      <c r="C939" s="228" t="str">
        <f>IF(AND(A939&lt;&gt;"",ISNUMBER(A939)),VLOOKUP(A939,Studies!A:BR,3,FALSE),"")</f>
        <v>https://pubmed.ncbi.nlm.nih.gov/30171692/</v>
      </c>
      <c r="D939" s="228" t="str">
        <f>IF(AND(A939&lt;&gt;"",ISNUMBER(A939)),VLOOKUP(A939,Studies!A:BR,4,FALSE),"")</f>
        <v>Control (without Rifampicin)</v>
      </c>
      <c r="E939" s="204" t="str">
        <f>IF(AND(A939&lt;&gt;"",ISNUMBER(A939)),VLOOKUP(A939,Studies!A:BR,5,FALSE),"")</f>
        <v>Midazolam</v>
      </c>
      <c r="F939" s="58">
        <v>0</v>
      </c>
      <c r="G939" s="196" t="s">
        <v>935</v>
      </c>
      <c r="H939" s="196" t="s">
        <v>59</v>
      </c>
      <c r="I939" s="46">
        <v>9750</v>
      </c>
      <c r="J939" s="46" t="s">
        <v>936</v>
      </c>
      <c r="K939" s="46" t="s">
        <v>1000</v>
      </c>
      <c r="L939" s="47">
        <v>25</v>
      </c>
      <c r="M939" s="47" t="s">
        <v>446</v>
      </c>
      <c r="N939" s="47" t="s">
        <v>3470</v>
      </c>
      <c r="O939" s="46" t="s">
        <v>937</v>
      </c>
      <c r="P939" s="48">
        <v>3470</v>
      </c>
      <c r="Q939" s="48" t="s">
        <v>938</v>
      </c>
      <c r="R939" s="48" t="s">
        <v>941</v>
      </c>
      <c r="S939" s="49">
        <v>31.9</v>
      </c>
      <c r="T939" s="49" t="s">
        <v>446</v>
      </c>
      <c r="U939" s="49" t="s">
        <v>3470</v>
      </c>
      <c r="V939" s="62" t="s">
        <v>939</v>
      </c>
      <c r="W939" s="54">
        <v>103</v>
      </c>
      <c r="X939" s="54" t="s">
        <v>963</v>
      </c>
      <c r="Y939" s="54" t="s">
        <v>941</v>
      </c>
      <c r="Z939" s="56">
        <v>25</v>
      </c>
      <c r="AA939" s="56" t="s">
        <v>446</v>
      </c>
      <c r="AB939" s="56" t="s">
        <v>3470</v>
      </c>
      <c r="AC939" s="61" t="s">
        <v>945</v>
      </c>
    </row>
    <row r="940" spans="1:30" x14ac:dyDescent="0.25">
      <c r="A940" s="91">
        <v>1362</v>
      </c>
      <c r="B940" s="228" t="str">
        <f>IF(AND(A940&lt;&gt;"",ISNUMBER(A940)),VLOOKUP(A940,Studies!A:BR,2,FALSE),"")</f>
        <v>Chattopadhyay 2018</v>
      </c>
      <c r="C940" s="228" t="str">
        <f>IF(AND(A940&lt;&gt;"",ISNUMBER(A940)),VLOOKUP(A940,Studies!A:BR,3,FALSE),"")</f>
        <v>https://pubmed.ncbi.nlm.nih.gov/30171692/</v>
      </c>
      <c r="D940" s="228" t="str">
        <f>IF(AND(A940&lt;&gt;"",ISNUMBER(A940)),VLOOKUP(A940,Studies!A:BR,4,FALSE),"")</f>
        <v>with Perpetrator (Rifampicin)</v>
      </c>
      <c r="E940" s="204" t="str">
        <f>IF(AND(A940&lt;&gt;"",ISNUMBER(A940)),VLOOKUP(A940,Studies!A:BR,5,FALSE),"")</f>
        <v>Midazolam</v>
      </c>
      <c r="F940" s="58">
        <v>168</v>
      </c>
      <c r="G940" s="196" t="s">
        <v>935</v>
      </c>
      <c r="H940" s="196" t="s">
        <v>59</v>
      </c>
      <c r="I940" s="46">
        <v>1420</v>
      </c>
      <c r="J940" s="188" t="s">
        <v>936</v>
      </c>
      <c r="K940" s="188" t="s">
        <v>1000</v>
      </c>
      <c r="L940" s="47">
        <v>36.799999999999997</v>
      </c>
      <c r="M940" s="189" t="s">
        <v>446</v>
      </c>
      <c r="N940" s="189" t="s">
        <v>3470</v>
      </c>
      <c r="O940" s="188" t="s">
        <v>937</v>
      </c>
      <c r="P940" s="48">
        <v>554</v>
      </c>
      <c r="Q940" s="190" t="s">
        <v>938</v>
      </c>
      <c r="R940" s="190" t="s">
        <v>941</v>
      </c>
      <c r="S940" s="49">
        <v>43.7</v>
      </c>
      <c r="T940" s="191" t="s">
        <v>446</v>
      </c>
      <c r="U940" s="191" t="s">
        <v>3470</v>
      </c>
      <c r="V940" s="199" t="s">
        <v>939</v>
      </c>
      <c r="W940" s="54">
        <v>702</v>
      </c>
      <c r="X940" s="194" t="s">
        <v>963</v>
      </c>
      <c r="Y940" s="194" t="s">
        <v>941</v>
      </c>
      <c r="Z940" s="56">
        <v>36.799999999999997</v>
      </c>
      <c r="AA940" s="195" t="s">
        <v>446</v>
      </c>
      <c r="AB940" s="195" t="s">
        <v>3470</v>
      </c>
      <c r="AC940" s="198" t="s">
        <v>945</v>
      </c>
    </row>
    <row r="941" spans="1:30" x14ac:dyDescent="0.25">
      <c r="A941" s="91">
        <v>1363</v>
      </c>
      <c r="B941" s="228" t="str">
        <f>IF(AND(A941&lt;&gt;"",ISNUMBER(A941)),VLOOKUP(A941,Studies!A:BR,2,FALSE),"")</f>
        <v>Chattopadhyay 2018</v>
      </c>
      <c r="C941" s="228" t="str">
        <f>IF(AND(A941&lt;&gt;"",ISNUMBER(A941)),VLOOKUP(A941,Studies!A:BR,3,FALSE),"")</f>
        <v>https://pubmed.ncbi.nlm.nih.gov/30171692/</v>
      </c>
      <c r="D941" s="228" t="str">
        <f>IF(AND(A941&lt;&gt;"",ISNUMBER(A941)),VLOOKUP(A941,Studies!A:BR,4,FALSE),"")</f>
        <v>Rifampicin</v>
      </c>
      <c r="E941" s="204" t="str">
        <f>IF(AND(A941&lt;&gt;"",ISNUMBER(A941)),VLOOKUP(A941,Studies!A:BR,5,FALSE),"")</f>
        <v>Rifampicin</v>
      </c>
    </row>
    <row r="942" spans="1:30" x14ac:dyDescent="0.25">
      <c r="A942" s="91">
        <v>1364</v>
      </c>
      <c r="B942" s="228" t="str">
        <f>IF(AND(A942&lt;&gt;"",ISNUMBER(A942)),VLOOKUP(A942,Studies!A:BR,2,FALSE),"")</f>
        <v>Ahonen 1997</v>
      </c>
      <c r="C942" s="228" t="str">
        <f>IF(AND(A942&lt;&gt;"",ISNUMBER(A942)),VLOOKUP(A942,Studies!A:BR,3,FALSE),"")</f>
        <v>https://pubmed.ncbi.nlm.nih.gov/9049584/</v>
      </c>
      <c r="D942" s="228" t="str">
        <f>IF(AND(A942&lt;&gt;"",ISNUMBER(A942)),VLOOKUP(A942,Studies!A:BR,4,FALSE),"")</f>
        <v>Fluconazole i.v.</v>
      </c>
      <c r="E942" s="204" t="str">
        <f>IF(AND(A942&lt;&gt;"",ISNUMBER(A942)),VLOOKUP(A942,Studies!A:BR,5,FALSE),"")</f>
        <v>Fluconazole</v>
      </c>
      <c r="F942" s="58">
        <v>0</v>
      </c>
      <c r="G942" s="58">
        <v>18</v>
      </c>
      <c r="H942" s="58" t="s">
        <v>59</v>
      </c>
      <c r="I942" s="46">
        <v>118</v>
      </c>
      <c r="J942" s="46" t="s">
        <v>957</v>
      </c>
      <c r="K942" s="46" t="s">
        <v>334</v>
      </c>
      <c r="L942" s="47">
        <v>7.5</v>
      </c>
      <c r="M942" s="47" t="s">
        <v>957</v>
      </c>
      <c r="N942" s="47" t="s">
        <v>1922</v>
      </c>
      <c r="O942" s="46" t="s">
        <v>954</v>
      </c>
      <c r="P942" s="48">
        <v>8.4</v>
      </c>
      <c r="Q942" s="48" t="s">
        <v>959</v>
      </c>
      <c r="R942" s="48" t="s">
        <v>334</v>
      </c>
      <c r="S942" s="49">
        <v>0.6</v>
      </c>
      <c r="T942" s="49" t="s">
        <v>959</v>
      </c>
      <c r="U942" s="49" t="s">
        <v>1922</v>
      </c>
      <c r="V942" s="62" t="s">
        <v>939</v>
      </c>
    </row>
    <row r="943" spans="1:30" x14ac:dyDescent="0.25">
      <c r="A943" s="91">
        <v>1365</v>
      </c>
      <c r="B943" s="228" t="str">
        <f>IF(AND(A943&lt;&gt;"",ISNUMBER(A943)),VLOOKUP(A943,Studies!A:BR,2,FALSE),"")</f>
        <v>Ahonen 1997</v>
      </c>
      <c r="C943" s="228" t="str">
        <f>IF(AND(A943&lt;&gt;"",ISNUMBER(A943)),VLOOKUP(A943,Studies!A:BR,3,FALSE),"")</f>
        <v>https://pubmed.ncbi.nlm.nih.gov/9049584/</v>
      </c>
      <c r="D943" s="228" t="str">
        <f>IF(AND(A943&lt;&gt;"",ISNUMBER(A943)),VLOOKUP(A943,Studies!A:BR,4,FALSE),"")</f>
        <v>Fluconazole oral</v>
      </c>
      <c r="E943" s="204" t="str">
        <f>IF(AND(A943&lt;&gt;"",ISNUMBER(A943)),VLOOKUP(A943,Studies!A:BR,5,FALSE),"")</f>
        <v>Fluconazole</v>
      </c>
      <c r="F943" s="58">
        <v>0</v>
      </c>
      <c r="G943" s="58">
        <v>18</v>
      </c>
      <c r="H943" s="58" t="s">
        <v>59</v>
      </c>
      <c r="I943" s="46">
        <v>121</v>
      </c>
      <c r="J943" s="188" t="s">
        <v>957</v>
      </c>
      <c r="K943" s="46" t="s">
        <v>334</v>
      </c>
      <c r="L943" s="47">
        <v>9.5</v>
      </c>
      <c r="M943" s="189" t="s">
        <v>957</v>
      </c>
      <c r="N943" s="47" t="s">
        <v>1922</v>
      </c>
      <c r="O943" s="46" t="s">
        <v>954</v>
      </c>
      <c r="P943" s="48">
        <v>8.1999999999999993</v>
      </c>
      <c r="Q943" s="190" t="s">
        <v>959</v>
      </c>
      <c r="R943" s="48" t="s">
        <v>334</v>
      </c>
      <c r="S943" s="49">
        <v>0.6</v>
      </c>
      <c r="T943" s="49" t="s">
        <v>959</v>
      </c>
      <c r="U943" s="49" t="s">
        <v>1922</v>
      </c>
      <c r="V943" s="199" t="s">
        <v>939</v>
      </c>
    </row>
    <row r="944" spans="1:30" x14ac:dyDescent="0.25">
      <c r="A944" s="91">
        <v>1366</v>
      </c>
      <c r="B944" s="228" t="str">
        <f>IF(AND(A944&lt;&gt;"",ISNUMBER(A944)),VLOOKUP(A944,Studies!A:BR,2,FALSE),"")</f>
        <v>Brammer 1990</v>
      </c>
      <c r="C944" s="228" t="str">
        <f>IF(AND(A944&lt;&gt;"",ISNUMBER(A944)),VLOOKUP(A944,Studies!A:BR,3,FALSE),"")</f>
        <v>https://pubmed.ncbi.nlm.nih.gov/2184510/</v>
      </c>
      <c r="D944" s="228" t="str">
        <f>IF(AND(A944&lt;&gt;"",ISNUMBER(A944)),VLOOKUP(A944,Studies!A:BR,4,FALSE),"")</f>
        <v xml:space="preserve">Fluconazole i.v. </v>
      </c>
      <c r="E944" s="204" t="str">
        <f>IF(AND(A944&lt;&gt;"",ISNUMBER(A944)),VLOOKUP(A944,Studies!A:BR,5,FALSE),"")</f>
        <v>Fluconazole</v>
      </c>
    </row>
    <row r="945" spans="1:22" x14ac:dyDescent="0.25">
      <c r="A945" s="91">
        <v>1367</v>
      </c>
      <c r="B945" s="228" t="str">
        <f>IF(AND(A945&lt;&gt;"",ISNUMBER(A945)),VLOOKUP(A945,Studies!A:BR,2,FALSE),"")</f>
        <v>Brammer 1990</v>
      </c>
      <c r="C945" s="228" t="str">
        <f>IF(AND(A945&lt;&gt;"",ISNUMBER(A945)),VLOOKUP(A945,Studies!A:BR,3,FALSE),"")</f>
        <v>https://pubmed.ncbi.nlm.nih.gov/2184510/</v>
      </c>
      <c r="D945" s="228" t="str">
        <f>IF(AND(A945&lt;&gt;"",ISNUMBER(A945)),VLOOKUP(A945,Studies!A:BR,4,FALSE),"")</f>
        <v>Fluconazole SD 50 mg oral</v>
      </c>
      <c r="E945" s="204" t="str">
        <f>IF(AND(A945&lt;&gt;"",ISNUMBER(A945)),VLOOKUP(A945,Studies!A:BR,5,FALSE),"")</f>
        <v>Fluconazole</v>
      </c>
    </row>
    <row r="946" spans="1:22" x14ac:dyDescent="0.25">
      <c r="A946" s="91">
        <v>1368</v>
      </c>
      <c r="B946" s="228" t="str">
        <f>IF(AND(A946&lt;&gt;"",ISNUMBER(A946)),VLOOKUP(A946,Studies!A:BR,2,FALSE),"")</f>
        <v>Brammer 1990</v>
      </c>
      <c r="C946" s="228" t="str">
        <f>IF(AND(A946&lt;&gt;"",ISNUMBER(A946)),VLOOKUP(A946,Studies!A:BR,3,FALSE),"")</f>
        <v>https://pubmed.ncbi.nlm.nih.gov/2184510/</v>
      </c>
      <c r="D946" s="228" t="str">
        <f>IF(AND(A946&lt;&gt;"",ISNUMBER(A946)),VLOOKUP(A946,Studies!A:BR,4,FALSE),"")</f>
        <v>Fluconazole MD 200 mg oral</v>
      </c>
      <c r="E946" s="204" t="str">
        <f>IF(AND(A946&lt;&gt;"",ISNUMBER(A946)),VLOOKUP(A946,Studies!A:BR,5,FALSE),"")</f>
        <v>Fluconazole</v>
      </c>
    </row>
    <row r="947" spans="1:22" x14ac:dyDescent="0.25">
      <c r="A947" s="91">
        <v>1369</v>
      </c>
      <c r="B947" s="228" t="str">
        <f>IF(AND(A947&lt;&gt;"",ISNUMBER(A947)),VLOOKUP(A947,Studies!A:BR,2,FALSE),"")</f>
        <v>Brammer 1990</v>
      </c>
      <c r="C947" s="228" t="str">
        <f>IF(AND(A947&lt;&gt;"",ISNUMBER(A947)),VLOOKUP(A947,Studies!A:BR,3,FALSE),"")</f>
        <v>https://pubmed.ncbi.nlm.nih.gov/2184510/</v>
      </c>
      <c r="D947" s="228" t="str">
        <f>IF(AND(A947&lt;&gt;"",ISNUMBER(A947)),VLOOKUP(A947,Studies!A:BR,4,FALSE),"")</f>
        <v>Fluconazole MD 300 mg oral</v>
      </c>
      <c r="E947" s="204" t="str">
        <f>IF(AND(A947&lt;&gt;"",ISNUMBER(A947)),VLOOKUP(A947,Studies!A:BR,5,FALSE),"")</f>
        <v>Fluconazole</v>
      </c>
    </row>
    <row r="948" spans="1:22" x14ac:dyDescent="0.25">
      <c r="A948" s="91">
        <v>1370</v>
      </c>
      <c r="B948" s="228" t="str">
        <f>IF(AND(A948&lt;&gt;"",ISNUMBER(A948)),VLOOKUP(A948,Studies!A:BR,2,FALSE),"")</f>
        <v>Brammer 1990</v>
      </c>
      <c r="C948" s="228" t="str">
        <f>IF(AND(A948&lt;&gt;"",ISNUMBER(A948)),VLOOKUP(A948,Studies!A:BR,3,FALSE),"")</f>
        <v>https://pubmed.ncbi.nlm.nih.gov/2184510/</v>
      </c>
      <c r="D948" s="228" t="str">
        <f>IF(AND(A948&lt;&gt;"",ISNUMBER(A948)),VLOOKUP(A948,Studies!A:BR,4,FALSE),"")</f>
        <v>Fluconazole MD 400 mg oral</v>
      </c>
      <c r="E948" s="204" t="str">
        <f>IF(AND(A948&lt;&gt;"",ISNUMBER(A948)),VLOOKUP(A948,Studies!A:BR,5,FALSE),"")</f>
        <v>Fluconazole</v>
      </c>
    </row>
    <row r="949" spans="1:22" x14ac:dyDescent="0.25">
      <c r="A949" s="91">
        <v>1371</v>
      </c>
      <c r="B949" s="228" t="str">
        <f>IF(AND(A949&lt;&gt;"",ISNUMBER(A949)),VLOOKUP(A949,Studies!A:BR,2,FALSE),"")</f>
        <v>Palkama 1998</v>
      </c>
      <c r="C949" s="228" t="str">
        <f>IF(AND(A949&lt;&gt;"",ISNUMBER(A949)),VLOOKUP(A949,Studies!A:BR,3,FALSE),"")</f>
        <v>https://pubmed.ncbi.nlm.nih.gov/9661572/</v>
      </c>
      <c r="D949" s="228" t="str">
        <f>IF(AND(A949&lt;&gt;"",ISNUMBER(A949)),VLOOKUP(A949,Studies!A:BR,4,FALSE),"")</f>
        <v xml:space="preserve">Fluconazole i.v </v>
      </c>
      <c r="E949" s="204" t="str">
        <f>IF(AND(A949&lt;&gt;"",ISNUMBER(A949)),VLOOKUP(A949,Studies!A:BR,5,FALSE),"")</f>
        <v>Fluconazole</v>
      </c>
      <c r="F949" s="58">
        <v>0</v>
      </c>
      <c r="G949" s="58">
        <v>11</v>
      </c>
      <c r="H949" s="58" t="s">
        <v>59</v>
      </c>
      <c r="I949" s="46">
        <v>75</v>
      </c>
      <c r="J949" s="46" t="s">
        <v>953</v>
      </c>
      <c r="K949" s="46" t="s">
        <v>334</v>
      </c>
      <c r="L949" s="47">
        <v>19</v>
      </c>
      <c r="M949" s="47" t="s">
        <v>953</v>
      </c>
      <c r="N949" s="47" t="s">
        <v>116</v>
      </c>
      <c r="O949" s="46" t="s">
        <v>954</v>
      </c>
      <c r="P949" s="48">
        <v>8.9</v>
      </c>
      <c r="Q949" s="48" t="s">
        <v>956</v>
      </c>
      <c r="R949" s="48" t="s">
        <v>334</v>
      </c>
      <c r="S949" s="49">
        <v>2.5</v>
      </c>
      <c r="T949" s="49" t="s">
        <v>956</v>
      </c>
      <c r="U949" s="49" t="s">
        <v>116</v>
      </c>
      <c r="V949" s="62" t="s">
        <v>939</v>
      </c>
    </row>
    <row r="950" spans="1:22" x14ac:dyDescent="0.25">
      <c r="A950" s="91">
        <v>1372</v>
      </c>
      <c r="B950" s="228" t="str">
        <f>IF(AND(A950&lt;&gt;"",ISNUMBER(A950)),VLOOKUP(A950,Studies!A:BR,2,FALSE),"")</f>
        <v>Palkama 1998</v>
      </c>
      <c r="C950" s="228" t="str">
        <f>IF(AND(A950&lt;&gt;"",ISNUMBER(A950)),VLOOKUP(A950,Studies!A:BR,3,FALSE),"")</f>
        <v>https://pubmed.ncbi.nlm.nih.gov/9661572/</v>
      </c>
      <c r="D950" s="228" t="str">
        <f>IF(AND(A950&lt;&gt;"",ISNUMBER(A950)),VLOOKUP(A950,Studies!A:BR,4,FALSE),"")</f>
        <v xml:space="preserve">Fluconazole oral </v>
      </c>
      <c r="E950" s="204" t="str">
        <f>IF(AND(A950&lt;&gt;"",ISNUMBER(A950)),VLOOKUP(A950,Studies!A:BR,5,FALSE),"")</f>
        <v>Fluconazole</v>
      </c>
      <c r="F950" s="58">
        <v>0</v>
      </c>
      <c r="G950" s="58">
        <v>11</v>
      </c>
      <c r="H950" s="58" t="s">
        <v>59</v>
      </c>
      <c r="I950" s="46">
        <v>66.8</v>
      </c>
      <c r="J950" s="188" t="s">
        <v>953</v>
      </c>
      <c r="K950" s="46" t="s">
        <v>334</v>
      </c>
      <c r="L950" s="47">
        <v>15.6</v>
      </c>
      <c r="M950" s="189" t="s">
        <v>953</v>
      </c>
      <c r="N950" s="47" t="s">
        <v>116</v>
      </c>
      <c r="O950" s="188" t="s">
        <v>954</v>
      </c>
      <c r="P950" s="48">
        <v>7.7</v>
      </c>
      <c r="Q950" s="190" t="s">
        <v>956</v>
      </c>
      <c r="R950" s="48" t="s">
        <v>334</v>
      </c>
      <c r="S950" s="49">
        <v>2</v>
      </c>
      <c r="T950" s="191" t="s">
        <v>956</v>
      </c>
      <c r="U950" s="49" t="s">
        <v>116</v>
      </c>
      <c r="V950" s="62" t="s">
        <v>939</v>
      </c>
    </row>
    <row r="951" spans="1:22" x14ac:dyDescent="0.25">
      <c r="A951" s="91">
        <v>1373</v>
      </c>
      <c r="B951" s="228" t="str">
        <f>IF(AND(A951&lt;&gt;"",ISNUMBER(A951)),VLOOKUP(A951,Studies!A:BR,2,FALSE),"")</f>
        <v>Ripa 1993</v>
      </c>
      <c r="C951" s="228" t="str">
        <f>IF(AND(A951&lt;&gt;"",ISNUMBER(A951)),VLOOKUP(A951,Studies!A:BR,3,FALSE),"")</f>
        <v>https://pubmed.ncbi.nlm.nih.gov/8444063/</v>
      </c>
      <c r="D951" s="228" t="str">
        <f>IF(AND(A951&lt;&gt;"",ISNUMBER(A951)),VLOOKUP(A951,Studies!A:BR,4,FALSE),"")</f>
        <v>Fluconazole i.v.</v>
      </c>
      <c r="E951" s="204" t="str">
        <f>IF(AND(A951&lt;&gt;"",ISNUMBER(A951)),VLOOKUP(A951,Studies!A:BR,5,FALSE),"")</f>
        <v>Fluconazole</v>
      </c>
      <c r="F951" s="58">
        <v>0</v>
      </c>
      <c r="G951" s="58" t="s">
        <v>935</v>
      </c>
      <c r="H951" s="58" t="s">
        <v>59</v>
      </c>
      <c r="I951" s="46">
        <v>81.12</v>
      </c>
      <c r="J951" s="46" t="s">
        <v>957</v>
      </c>
      <c r="K951" s="46" t="s">
        <v>334</v>
      </c>
      <c r="L951" s="47">
        <v>12.87</v>
      </c>
      <c r="M951" s="47" t="s">
        <v>957</v>
      </c>
      <c r="N951" s="47" t="s">
        <v>116</v>
      </c>
      <c r="O951" s="46" t="s">
        <v>937</v>
      </c>
      <c r="P951" s="48">
        <v>2.86</v>
      </c>
      <c r="Q951" s="190" t="s">
        <v>956</v>
      </c>
      <c r="R951" s="190" t="s">
        <v>334</v>
      </c>
      <c r="S951" s="49">
        <v>0.51</v>
      </c>
      <c r="T951" s="191" t="s">
        <v>956</v>
      </c>
      <c r="U951" s="191" t="s">
        <v>116</v>
      </c>
      <c r="V951" s="199" t="s">
        <v>939</v>
      </c>
    </row>
    <row r="952" spans="1:22" x14ac:dyDescent="0.25">
      <c r="A952" s="91">
        <v>1374</v>
      </c>
      <c r="B952" s="228" t="str">
        <f>IF(AND(A952&lt;&gt;"",ISNUMBER(A952)),VLOOKUP(A952,Studies!A:BR,2,FALSE),"")</f>
        <v>Shiba 1990</v>
      </c>
      <c r="C952" s="228" t="str">
        <f>IF(AND(A952&lt;&gt;"",ISNUMBER(A952)),VLOOKUP(A952,Studies!A:BR,3,FALSE),"")</f>
        <v>https://pubmed.ncbi.nlm.nih.gov/2379224/</v>
      </c>
      <c r="D952" s="228" t="str">
        <f>IF(AND(A952&lt;&gt;"",ISNUMBER(A952)),VLOOKUP(A952,Studies!A:BR,4,FALSE),"")</f>
        <v>Fluconazole i.v. 25 mg</v>
      </c>
      <c r="E952" s="204" t="str">
        <f>IF(AND(A952&lt;&gt;"",ISNUMBER(A952)),VLOOKUP(A952,Studies!A:BR,5,FALSE),"")</f>
        <v>Fluconazole</v>
      </c>
      <c r="F952" s="58">
        <v>0</v>
      </c>
      <c r="G952" s="196" t="s">
        <v>935</v>
      </c>
      <c r="H952" s="196" t="s">
        <v>59</v>
      </c>
      <c r="I952" s="46">
        <v>19.2</v>
      </c>
      <c r="J952" s="46" t="s">
        <v>953</v>
      </c>
      <c r="K952" s="188" t="s">
        <v>334</v>
      </c>
      <c r="L952" s="47">
        <v>1.3</v>
      </c>
      <c r="M952" s="189" t="s">
        <v>953</v>
      </c>
      <c r="N952" s="189" t="s">
        <v>1926</v>
      </c>
      <c r="O952" s="188" t="s">
        <v>937</v>
      </c>
      <c r="P952" s="48">
        <v>0.76</v>
      </c>
      <c r="Q952" s="190" t="s">
        <v>956</v>
      </c>
      <c r="R952" s="190" t="s">
        <v>334</v>
      </c>
      <c r="S952" s="49">
        <v>0.08</v>
      </c>
      <c r="T952" s="191" t="s">
        <v>956</v>
      </c>
      <c r="U952" s="191" t="s">
        <v>116</v>
      </c>
      <c r="V952" s="199" t="s">
        <v>939</v>
      </c>
    </row>
    <row r="953" spans="1:22" x14ac:dyDescent="0.25">
      <c r="A953" s="91">
        <v>1375</v>
      </c>
      <c r="B953" s="228" t="str">
        <f>IF(AND(A953&lt;&gt;"",ISNUMBER(A953)),VLOOKUP(A953,Studies!A:BR,2,FALSE),"")</f>
        <v>Shiba 1990</v>
      </c>
      <c r="C953" s="228" t="str">
        <f>IF(AND(A953&lt;&gt;"",ISNUMBER(A953)),VLOOKUP(A953,Studies!A:BR,3,FALSE),"")</f>
        <v>https://pubmed.ncbi.nlm.nih.gov/2379224/</v>
      </c>
      <c r="D953" s="228" t="str">
        <f>IF(AND(A953&lt;&gt;"",ISNUMBER(A953)),VLOOKUP(A953,Studies!A:BR,4,FALSE),"")</f>
        <v>Fluconazole i.v. 50 mg</v>
      </c>
      <c r="E953" s="204" t="str">
        <f>IF(AND(A953&lt;&gt;"",ISNUMBER(A953)),VLOOKUP(A953,Studies!A:BR,5,FALSE),"")</f>
        <v>Fluconazole</v>
      </c>
      <c r="F953" s="58">
        <v>0</v>
      </c>
      <c r="G953" s="196" t="s">
        <v>935</v>
      </c>
      <c r="H953" s="196" t="s">
        <v>59</v>
      </c>
      <c r="I953" s="46">
        <v>39</v>
      </c>
      <c r="J953" s="188" t="s">
        <v>953</v>
      </c>
      <c r="K953" s="188" t="s">
        <v>334</v>
      </c>
      <c r="L953" s="47">
        <v>3.1</v>
      </c>
      <c r="M953" s="189" t="s">
        <v>953</v>
      </c>
      <c r="N953" s="189" t="s">
        <v>1926</v>
      </c>
      <c r="O953" s="188" t="s">
        <v>937</v>
      </c>
      <c r="P953" s="48">
        <v>1.33</v>
      </c>
      <c r="Q953" s="190" t="s">
        <v>956</v>
      </c>
      <c r="R953" s="190" t="s">
        <v>334</v>
      </c>
      <c r="S953" s="49">
        <v>0.1</v>
      </c>
      <c r="T953" s="191" t="s">
        <v>956</v>
      </c>
      <c r="U953" s="191" t="s">
        <v>116</v>
      </c>
      <c r="V953" s="199" t="s">
        <v>939</v>
      </c>
    </row>
    <row r="954" spans="1:22" x14ac:dyDescent="0.25">
      <c r="A954" s="91">
        <v>1376</v>
      </c>
      <c r="B954" s="228" t="str">
        <f>IF(AND(A954&lt;&gt;"",ISNUMBER(A954)),VLOOKUP(A954,Studies!A:BR,2,FALSE),"")</f>
        <v>Shiba 1990</v>
      </c>
      <c r="C954" s="228" t="str">
        <f>IF(AND(A954&lt;&gt;"",ISNUMBER(A954)),VLOOKUP(A954,Studies!A:BR,3,FALSE),"")</f>
        <v>https://pubmed.ncbi.nlm.nih.gov/2379224/</v>
      </c>
      <c r="D954" s="228" t="str">
        <f>IF(AND(A954&lt;&gt;"",ISNUMBER(A954)),VLOOKUP(A954,Studies!A:BR,4,FALSE),"")</f>
        <v>Fluconazole i.v. 25 mg urine</v>
      </c>
      <c r="E954" s="204" t="str">
        <f>IF(AND(A954&lt;&gt;"",ISNUMBER(A954)),VLOOKUP(A954,Studies!A:BR,5,FALSE),"")</f>
        <v>Fluconazole</v>
      </c>
      <c r="F954" s="58">
        <v>0</v>
      </c>
      <c r="G954" s="196" t="s">
        <v>935</v>
      </c>
      <c r="H954" s="196" t="s">
        <v>59</v>
      </c>
      <c r="J954" s="188"/>
      <c r="M954" s="189"/>
      <c r="N954" s="189"/>
      <c r="O954" s="188"/>
      <c r="Q954" s="190"/>
      <c r="T954" s="191"/>
    </row>
    <row r="955" spans="1:22" x14ac:dyDescent="0.25">
      <c r="A955" s="91">
        <v>1377</v>
      </c>
      <c r="B955" s="228" t="str">
        <f>IF(AND(A955&lt;&gt;"",ISNUMBER(A955)),VLOOKUP(A955,Studies!A:BR,2,FALSE),"")</f>
        <v>Shiba 1990</v>
      </c>
      <c r="C955" s="228" t="str">
        <f>IF(AND(A955&lt;&gt;"",ISNUMBER(A955)),VLOOKUP(A955,Studies!A:BR,3,FALSE),"")</f>
        <v>https://pubmed.ncbi.nlm.nih.gov/2379224/</v>
      </c>
      <c r="D955" s="228" t="str">
        <f>IF(AND(A955&lt;&gt;"",ISNUMBER(A955)),VLOOKUP(A955,Studies!A:BR,4,FALSE),"")</f>
        <v>Fluconazole i.v. 50 mg urine</v>
      </c>
      <c r="E955" s="204" t="str">
        <f>IF(AND(A955&lt;&gt;"",ISNUMBER(A955)),VLOOKUP(A955,Studies!A:BR,5,FALSE),"")</f>
        <v>Fluconazole</v>
      </c>
      <c r="F955" s="58">
        <v>0</v>
      </c>
      <c r="G955" s="196" t="s">
        <v>935</v>
      </c>
      <c r="H955" s="196" t="s">
        <v>59</v>
      </c>
      <c r="J955" s="188"/>
      <c r="M955" s="189"/>
      <c r="N955" s="189"/>
      <c r="O955" s="188"/>
      <c r="Q955" s="190"/>
      <c r="T955" s="191"/>
    </row>
    <row r="956" spans="1:22" x14ac:dyDescent="0.25">
      <c r="A956" s="91">
        <v>1378</v>
      </c>
      <c r="B956" s="228" t="str">
        <f>IF(AND(A956&lt;&gt;"",ISNUMBER(A956)),VLOOKUP(A956,Studies!A:BR,2,FALSE),"")</f>
        <v>Shiba 1990</v>
      </c>
      <c r="C956" s="228" t="str">
        <f>IF(AND(A956&lt;&gt;"",ISNUMBER(A956)),VLOOKUP(A956,Studies!A:BR,3,FALSE),"")</f>
        <v>https://pubmed.ncbi.nlm.nih.gov/2379224/</v>
      </c>
      <c r="D956" s="228" t="str">
        <f>IF(AND(A956&lt;&gt;"",ISNUMBER(A956)),VLOOKUP(A956,Studies!A:BR,4,FALSE),"")</f>
        <v>Fluconazole oral 25 mg</v>
      </c>
      <c r="E956" s="204" t="str">
        <f>IF(AND(A956&lt;&gt;"",ISNUMBER(A956)),VLOOKUP(A956,Studies!A:BR,5,FALSE),"")</f>
        <v>Fluconazole</v>
      </c>
      <c r="F956" s="58">
        <v>0</v>
      </c>
      <c r="G956" s="196" t="s">
        <v>935</v>
      </c>
      <c r="H956" s="196" t="s">
        <v>59</v>
      </c>
      <c r="I956" s="46">
        <v>20.3</v>
      </c>
      <c r="J956" s="188" t="s">
        <v>953</v>
      </c>
      <c r="K956" s="46" t="s">
        <v>334</v>
      </c>
      <c r="L956" s="47">
        <v>0.6</v>
      </c>
      <c r="M956" s="47" t="s">
        <v>953</v>
      </c>
      <c r="N956" s="189" t="s">
        <v>1926</v>
      </c>
      <c r="O956" s="188" t="s">
        <v>937</v>
      </c>
      <c r="P956" s="48">
        <v>0.53</v>
      </c>
      <c r="Q956" s="190" t="s">
        <v>956</v>
      </c>
      <c r="R956" s="48" t="s">
        <v>334</v>
      </c>
      <c r="S956" s="49">
        <v>0.03</v>
      </c>
      <c r="T956" s="191" t="s">
        <v>956</v>
      </c>
      <c r="U956" s="49" t="s">
        <v>1926</v>
      </c>
      <c r="V956" s="62" t="s">
        <v>939</v>
      </c>
    </row>
    <row r="957" spans="1:22" x14ac:dyDescent="0.25">
      <c r="A957" s="91">
        <v>1379</v>
      </c>
      <c r="B957" s="228" t="str">
        <f>IF(AND(A957&lt;&gt;"",ISNUMBER(A957)),VLOOKUP(A957,Studies!A:BR,2,FALSE),"")</f>
        <v>Shiba 1990</v>
      </c>
      <c r="C957" s="228" t="str">
        <f>IF(AND(A957&lt;&gt;"",ISNUMBER(A957)),VLOOKUP(A957,Studies!A:BR,3,FALSE),"")</f>
        <v>https://pubmed.ncbi.nlm.nih.gov/2379224/</v>
      </c>
      <c r="D957" s="228" t="str">
        <f>IF(AND(A957&lt;&gt;"",ISNUMBER(A957)),VLOOKUP(A957,Studies!A:BR,4,FALSE),"")</f>
        <v>Fluconazole oral 50 mg</v>
      </c>
      <c r="E957" s="204" t="str">
        <f>IF(AND(A957&lt;&gt;"",ISNUMBER(A957)),VLOOKUP(A957,Studies!A:BR,5,FALSE),"")</f>
        <v>Fluconazole</v>
      </c>
      <c r="F957" s="58">
        <v>0</v>
      </c>
      <c r="G957" s="196" t="s">
        <v>935</v>
      </c>
      <c r="H957" s="196" t="s">
        <v>59</v>
      </c>
      <c r="I957" s="46">
        <v>34.700000000000003</v>
      </c>
      <c r="J957" s="188" t="s">
        <v>953</v>
      </c>
      <c r="K957" s="188" t="s">
        <v>334</v>
      </c>
      <c r="L957" s="47">
        <v>1.8</v>
      </c>
      <c r="M957" s="189" t="s">
        <v>953</v>
      </c>
      <c r="N957" s="189" t="s">
        <v>1926</v>
      </c>
      <c r="O957" s="188" t="s">
        <v>937</v>
      </c>
      <c r="P957" s="48">
        <v>0.92</v>
      </c>
      <c r="Q957" s="190" t="s">
        <v>956</v>
      </c>
      <c r="R957" s="48" t="s">
        <v>334</v>
      </c>
      <c r="S957" s="49">
        <v>0.03</v>
      </c>
      <c r="T957" s="191" t="s">
        <v>956</v>
      </c>
      <c r="U957" s="191" t="s">
        <v>1926</v>
      </c>
      <c r="V957" s="199" t="s">
        <v>939</v>
      </c>
    </row>
    <row r="958" spans="1:22" x14ac:dyDescent="0.25">
      <c r="A958" s="91">
        <v>1380</v>
      </c>
      <c r="B958" s="228" t="str">
        <f>IF(AND(A958&lt;&gt;"",ISNUMBER(A958)),VLOOKUP(A958,Studies!A:BR,2,FALSE),"")</f>
        <v>Shiba 1990</v>
      </c>
      <c r="C958" s="228" t="str">
        <f>IF(AND(A958&lt;&gt;"",ISNUMBER(A958)),VLOOKUP(A958,Studies!A:BR,3,FALSE),"")</f>
        <v>https://pubmed.ncbi.nlm.nih.gov/2379224/</v>
      </c>
      <c r="D958" s="228" t="str">
        <f>IF(AND(A958&lt;&gt;"",ISNUMBER(A958)),VLOOKUP(A958,Studies!A:BR,4,FALSE),"")</f>
        <v>Fluconazole oral 100 mg</v>
      </c>
      <c r="E958" s="204" t="str">
        <f>IF(AND(A958&lt;&gt;"",ISNUMBER(A958)),VLOOKUP(A958,Studies!A:BR,5,FALSE),"")</f>
        <v>Fluconazole</v>
      </c>
      <c r="F958" s="58">
        <v>0</v>
      </c>
      <c r="G958" s="196" t="s">
        <v>935</v>
      </c>
      <c r="H958" s="196" t="s">
        <v>59</v>
      </c>
      <c r="I958" s="46">
        <v>86.9</v>
      </c>
      <c r="J958" s="188" t="s">
        <v>953</v>
      </c>
      <c r="K958" s="188" t="s">
        <v>334</v>
      </c>
      <c r="L958" s="47">
        <v>4.5</v>
      </c>
      <c r="M958" s="189" t="s">
        <v>953</v>
      </c>
      <c r="N958" s="189" t="s">
        <v>1926</v>
      </c>
      <c r="O958" s="188" t="s">
        <v>937</v>
      </c>
      <c r="P958" s="48">
        <v>1.88</v>
      </c>
      <c r="Q958" s="190" t="s">
        <v>956</v>
      </c>
      <c r="R958" s="48" t="s">
        <v>334</v>
      </c>
      <c r="S958" s="49">
        <v>0.08</v>
      </c>
      <c r="T958" s="191" t="s">
        <v>956</v>
      </c>
      <c r="U958" s="191" t="s">
        <v>1926</v>
      </c>
      <c r="V958" s="199" t="s">
        <v>939</v>
      </c>
    </row>
    <row r="959" spans="1:22" x14ac:dyDescent="0.25">
      <c r="A959" s="91">
        <v>1381</v>
      </c>
      <c r="B959" s="228" t="str">
        <f>IF(AND(A959&lt;&gt;"",ISNUMBER(A959)),VLOOKUP(A959,Studies!A:BR,2,FALSE),"")</f>
        <v>Shiba 1990</v>
      </c>
      <c r="C959" s="228" t="str">
        <f>IF(AND(A959&lt;&gt;"",ISNUMBER(A959)),VLOOKUP(A959,Studies!A:BR,3,FALSE),"")</f>
        <v>https://pubmed.ncbi.nlm.nih.gov/2379224/</v>
      </c>
      <c r="D959" s="228" t="str">
        <f>IF(AND(A959&lt;&gt;"",ISNUMBER(A959)),VLOOKUP(A959,Studies!A:BR,4,FALSE),"")</f>
        <v>Fluconazole oral 25 mg urine</v>
      </c>
      <c r="E959" s="204" t="str">
        <f>IF(AND(A959&lt;&gt;"",ISNUMBER(A959)),VLOOKUP(A959,Studies!A:BR,5,FALSE),"")</f>
        <v>Fluconazole</v>
      </c>
      <c r="F959" s="58">
        <v>0</v>
      </c>
      <c r="G959" s="196" t="s">
        <v>935</v>
      </c>
      <c r="H959" s="196" t="s">
        <v>59</v>
      </c>
    </row>
    <row r="960" spans="1:22" x14ac:dyDescent="0.25">
      <c r="A960" s="91">
        <v>1382</v>
      </c>
      <c r="B960" s="228" t="str">
        <f>IF(AND(A960&lt;&gt;"",ISNUMBER(A960)),VLOOKUP(A960,Studies!A:BR,2,FALSE),"")</f>
        <v>Shiba 1990</v>
      </c>
      <c r="C960" s="228" t="str">
        <f>IF(AND(A960&lt;&gt;"",ISNUMBER(A960)),VLOOKUP(A960,Studies!A:BR,3,FALSE),"")</f>
        <v>https://pubmed.ncbi.nlm.nih.gov/2379224/</v>
      </c>
      <c r="D960" s="228" t="str">
        <f>IF(AND(A960&lt;&gt;"",ISNUMBER(A960)),VLOOKUP(A960,Studies!A:BR,4,FALSE),"")</f>
        <v>Fluconazole oral 50 mg urine</v>
      </c>
      <c r="E960" s="204" t="str">
        <f>IF(AND(A960&lt;&gt;"",ISNUMBER(A960)),VLOOKUP(A960,Studies!A:BR,5,FALSE),"")</f>
        <v>Fluconazole</v>
      </c>
      <c r="F960" s="58">
        <v>0</v>
      </c>
      <c r="G960" s="196" t="s">
        <v>935</v>
      </c>
      <c r="H960" s="196" t="s">
        <v>59</v>
      </c>
    </row>
    <row r="961" spans="1:29" x14ac:dyDescent="0.25">
      <c r="A961" s="91">
        <v>1383</v>
      </c>
      <c r="B961" s="228" t="str">
        <f>IF(AND(A961&lt;&gt;"",ISNUMBER(A961)),VLOOKUP(A961,Studies!A:BR,2,FALSE),"")</f>
        <v>Shiba 1990</v>
      </c>
      <c r="C961" s="228" t="str">
        <f>IF(AND(A961&lt;&gt;"",ISNUMBER(A961)),VLOOKUP(A961,Studies!A:BR,3,FALSE),"")</f>
        <v>https://pubmed.ncbi.nlm.nih.gov/2379224/</v>
      </c>
      <c r="D961" s="228" t="str">
        <f>IF(AND(A961&lt;&gt;"",ISNUMBER(A961)),VLOOKUP(A961,Studies!A:BR,4,FALSE),"")</f>
        <v>Fluconazole oral 100 mg urine</v>
      </c>
      <c r="E961" s="204" t="str">
        <f>IF(AND(A961&lt;&gt;"",ISNUMBER(A961)),VLOOKUP(A961,Studies!A:BR,5,FALSE),"")</f>
        <v>Fluconazole</v>
      </c>
      <c r="F961" s="58">
        <v>0</v>
      </c>
      <c r="G961" s="196" t="s">
        <v>935</v>
      </c>
      <c r="H961" s="196" t="s">
        <v>59</v>
      </c>
    </row>
    <row r="962" spans="1:29" x14ac:dyDescent="0.25">
      <c r="A962" s="91">
        <v>1384</v>
      </c>
      <c r="B962" s="228" t="str">
        <f>IF(AND(A962&lt;&gt;"",ISNUMBER(A962)),VLOOKUP(A962,Studies!A:BR,2,FALSE),"")</f>
        <v>Sobue 2004</v>
      </c>
      <c r="C962" s="228" t="str">
        <f>IF(AND(A962&lt;&gt;"",ISNUMBER(A962)),VLOOKUP(A962,Studies!A:BR,3,FALSE),"")</f>
        <v>https://pubmed.ncbi.nlm.nih.gov/15206988/</v>
      </c>
      <c r="D962" s="228" t="str">
        <f>IF(AND(A962&lt;&gt;"",ISNUMBER(A962)),VLOOKUP(A962,Studies!A:BR,4,FALSE),"")</f>
        <v>Fluconazole i.v.</v>
      </c>
      <c r="E962" s="204" t="str">
        <f>IF(AND(A962&lt;&gt;"",ISNUMBER(A962)),VLOOKUP(A962,Studies!A:BR,5,FALSE),"")</f>
        <v>Fluconazole</v>
      </c>
      <c r="F962" s="58">
        <v>312</v>
      </c>
      <c r="G962" s="58">
        <v>336</v>
      </c>
      <c r="H962" s="58" t="s">
        <v>59</v>
      </c>
      <c r="I962" s="46">
        <v>608</v>
      </c>
      <c r="J962" s="46" t="s">
        <v>953</v>
      </c>
      <c r="K962" s="46" t="s">
        <v>334</v>
      </c>
      <c r="L962" s="47">
        <v>115.4</v>
      </c>
      <c r="M962" s="47" t="s">
        <v>953</v>
      </c>
      <c r="N962" s="47" t="s">
        <v>116</v>
      </c>
      <c r="O962" s="46" t="s">
        <v>940</v>
      </c>
      <c r="P962" s="48">
        <v>33.6</v>
      </c>
      <c r="Q962" s="48" t="s">
        <v>956</v>
      </c>
      <c r="R962" s="48" t="s">
        <v>334</v>
      </c>
      <c r="S962" s="49">
        <v>6.11</v>
      </c>
      <c r="T962" s="49" t="s">
        <v>956</v>
      </c>
      <c r="U962" s="49" t="s">
        <v>116</v>
      </c>
      <c r="V962" s="62" t="s">
        <v>939</v>
      </c>
      <c r="W962" s="54">
        <v>23</v>
      </c>
      <c r="X962" s="54" t="s">
        <v>951</v>
      </c>
      <c r="Y962" s="54" t="s">
        <v>334</v>
      </c>
      <c r="Z962" s="56">
        <v>4</v>
      </c>
      <c r="AA962" s="56" t="s">
        <v>951</v>
      </c>
      <c r="AB962" s="56" t="s">
        <v>116</v>
      </c>
      <c r="AC962" s="61" t="s">
        <v>966</v>
      </c>
    </row>
    <row r="963" spans="1:29" x14ac:dyDescent="0.25">
      <c r="A963" s="91">
        <v>1385</v>
      </c>
      <c r="B963" s="228" t="str">
        <f>IF(AND(A963&lt;&gt;"",ISNUMBER(A963)),VLOOKUP(A963,Studies!A:BR,2,FALSE),"")</f>
        <v>Yeates 1994</v>
      </c>
      <c r="C963" s="228" t="str">
        <f>IF(AND(A963&lt;&gt;"",ISNUMBER(A963)),VLOOKUP(A963,Studies!A:BR,3,FALSE),"")</f>
        <v>https://pubmed.ncbi.nlm.nih.gov/7946940/</v>
      </c>
      <c r="D963" s="228" t="str">
        <f>IF(AND(A963&lt;&gt;"",ISNUMBER(A963)),VLOOKUP(A963,Studies!A:BR,4,FALSE),"")</f>
        <v>Fluconazole i.v. healthy</v>
      </c>
      <c r="E963" s="204" t="str">
        <f>IF(AND(A963&lt;&gt;"",ISNUMBER(A963)),VLOOKUP(A963,Studies!A:BR,5,FALSE),"")</f>
        <v>Fluconazole</v>
      </c>
      <c r="F963" s="58">
        <v>0</v>
      </c>
      <c r="G963" s="58" t="s">
        <v>935</v>
      </c>
      <c r="H963" s="58" t="s">
        <v>59</v>
      </c>
      <c r="J963" s="188"/>
      <c r="M963" s="189"/>
      <c r="P963" s="48">
        <v>2.8</v>
      </c>
      <c r="Q963" s="190" t="s">
        <v>956</v>
      </c>
      <c r="R963" s="190" t="s">
        <v>334</v>
      </c>
      <c r="S963" s="49">
        <v>0.4</v>
      </c>
      <c r="T963" s="191" t="s">
        <v>956</v>
      </c>
      <c r="U963" s="191" t="s">
        <v>116</v>
      </c>
      <c r="V963" s="199" t="s">
        <v>939</v>
      </c>
    </row>
    <row r="964" spans="1:29" x14ac:dyDescent="0.25">
      <c r="A964" s="91">
        <v>1386</v>
      </c>
      <c r="B964" s="228" t="str">
        <f>IF(AND(A964&lt;&gt;"",ISNUMBER(A964)),VLOOKUP(A964,Studies!A:BR,2,FALSE),"")</f>
        <v>Brammer 1991</v>
      </c>
      <c r="C964" s="228" t="str">
        <f>IF(AND(A964&lt;&gt;"",ISNUMBER(A964)),VLOOKUP(A964,Studies!A:BR,3,FALSE),"")</f>
        <v>https://pubmed.ncbi.nlm.nih.gov/1680653/</v>
      </c>
      <c r="D964" s="228" t="str">
        <f>IF(AND(A964&lt;&gt;"",ISNUMBER(A964)),VLOOKUP(A964,Studies!A:BR,4,FALSE),"")</f>
        <v>Fluconazole 50 mg oral</v>
      </c>
      <c r="E964" s="204" t="str">
        <f>IF(AND(A964&lt;&gt;"",ISNUMBER(A964)),VLOOKUP(A964,Studies!A:BR,5,FALSE),"")</f>
        <v>Fluconazole</v>
      </c>
      <c r="F964" s="58">
        <v>0</v>
      </c>
      <c r="G964" s="58" t="s">
        <v>935</v>
      </c>
      <c r="H964" s="58" t="s">
        <v>59</v>
      </c>
      <c r="J964" s="188"/>
      <c r="M964" s="189"/>
      <c r="P964" s="48">
        <v>1.1299999999999999</v>
      </c>
      <c r="Q964" s="48" t="s">
        <v>956</v>
      </c>
      <c r="R964" s="48" t="s">
        <v>334</v>
      </c>
      <c r="S964" s="49">
        <v>0.19</v>
      </c>
      <c r="T964" s="191" t="s">
        <v>956</v>
      </c>
      <c r="U964" s="191" t="s">
        <v>116</v>
      </c>
      <c r="V964" s="199" t="s">
        <v>939</v>
      </c>
    </row>
    <row r="965" spans="1:29" x14ac:dyDescent="0.25">
      <c r="A965" s="91">
        <v>1387</v>
      </c>
      <c r="B965" s="228" t="str">
        <f>IF(AND(A965&lt;&gt;"",ISNUMBER(A965)),VLOOKUP(A965,Studies!A:BR,2,FALSE),"")</f>
        <v>Thorpe 1990</v>
      </c>
      <c r="C965" s="228" t="str">
        <f>IF(AND(A965&lt;&gt;"",ISNUMBER(A965)),VLOOKUP(A965,Studies!A:BR,3,FALSE),"")</f>
        <v>https://pubmed.ncbi.nlm.nih.gov/2291673/</v>
      </c>
      <c r="D965" s="228" t="str">
        <f>IF(AND(A965&lt;&gt;"",ISNUMBER(A965)),VLOOKUP(A965,Studies!A:BR,4,FALSE),"")</f>
        <v>Fluconazole oral without antacida</v>
      </c>
      <c r="E965" s="204" t="str">
        <f>IF(AND(A965&lt;&gt;"",ISNUMBER(A965)),VLOOKUP(A965,Studies!A:BR,5,FALSE),"")</f>
        <v>Fluconazole</v>
      </c>
      <c r="F965" s="58">
        <v>0</v>
      </c>
      <c r="G965" s="58" t="s">
        <v>935</v>
      </c>
      <c r="H965" s="58" t="s">
        <v>59</v>
      </c>
      <c r="I965" s="46">
        <v>93</v>
      </c>
      <c r="J965" s="188" t="s">
        <v>953</v>
      </c>
      <c r="K965" s="46" t="s">
        <v>334</v>
      </c>
      <c r="L965" s="47">
        <v>13.82</v>
      </c>
      <c r="M965" s="189" t="s">
        <v>953</v>
      </c>
      <c r="N965" s="47" t="s">
        <v>116</v>
      </c>
      <c r="O965" s="46" t="s">
        <v>937</v>
      </c>
      <c r="P965" s="48">
        <v>1.7</v>
      </c>
      <c r="Q965" s="190" t="s">
        <v>956</v>
      </c>
      <c r="R965" s="190" t="s">
        <v>334</v>
      </c>
      <c r="S965" s="49">
        <v>0.26</v>
      </c>
      <c r="T965" s="49" t="s">
        <v>956</v>
      </c>
      <c r="U965" s="49" t="s">
        <v>116</v>
      </c>
      <c r="V965" s="62" t="s">
        <v>939</v>
      </c>
    </row>
    <row r="966" spans="1:29" x14ac:dyDescent="0.25">
      <c r="A966" s="91">
        <v>1388</v>
      </c>
      <c r="B966" s="228" t="str">
        <f>IF(AND(A966&lt;&gt;"",ISNUMBER(A966)),VLOOKUP(A966,Studies!A:BR,2,FALSE),"")</f>
        <v>Varhe 1996</v>
      </c>
      <c r="C966" s="228" t="str">
        <f>IF(AND(A966&lt;&gt;"",ISNUMBER(A966)),VLOOKUP(A966,Studies!A:BR,3,FALSE),"")</f>
        <v>https://pubmed.ncbi.nlm.nih.gov/8904618/</v>
      </c>
      <c r="D966" s="228" t="str">
        <f>IF(AND(A966&lt;&gt;"",ISNUMBER(A966)),VLOOKUP(A966,Studies!A:BR,4,FALSE),"")</f>
        <v>Fluconazole 50 mg oral</v>
      </c>
      <c r="E966" s="204" t="str">
        <f>IF(AND(A966&lt;&gt;"",ISNUMBER(A966)),VLOOKUP(A966,Studies!A:BR,5,FALSE),"")</f>
        <v>Fluconazole</v>
      </c>
      <c r="F966" s="58">
        <v>72</v>
      </c>
      <c r="G966" s="58">
        <v>96</v>
      </c>
      <c r="H966" s="196" t="s">
        <v>59</v>
      </c>
      <c r="P966" s="48">
        <v>2.2000000000000002</v>
      </c>
      <c r="Q966" s="48" t="s">
        <v>959</v>
      </c>
      <c r="R966" s="190" t="s">
        <v>334</v>
      </c>
      <c r="S966" s="49">
        <v>0.1</v>
      </c>
      <c r="T966" s="49" t="s">
        <v>959</v>
      </c>
      <c r="U966" s="49" t="s">
        <v>1922</v>
      </c>
      <c r="V966" s="199" t="s">
        <v>939</v>
      </c>
    </row>
    <row r="967" spans="1:29" x14ac:dyDescent="0.25">
      <c r="A967" s="91">
        <v>1389</v>
      </c>
      <c r="B967" s="228" t="str">
        <f>IF(AND(A967&lt;&gt;"",ISNUMBER(A967)),VLOOKUP(A967,Studies!A:BR,2,FALSE),"")</f>
        <v>Varhe 1996</v>
      </c>
      <c r="C967" s="228" t="str">
        <f>IF(AND(A967&lt;&gt;"",ISNUMBER(A967)),VLOOKUP(A967,Studies!A:BR,3,FALSE),"")</f>
        <v>https://pubmed.ncbi.nlm.nih.gov/8904618/</v>
      </c>
      <c r="D967" s="228" t="str">
        <f>IF(AND(A967&lt;&gt;"",ISNUMBER(A967)),VLOOKUP(A967,Studies!A:BR,4,FALSE),"")</f>
        <v>Fluconazole 100 mg oral</v>
      </c>
      <c r="E967" s="204" t="str">
        <f>IF(AND(A967&lt;&gt;"",ISNUMBER(A967)),VLOOKUP(A967,Studies!A:BR,5,FALSE),"")</f>
        <v>Fluconazole</v>
      </c>
      <c r="F967" s="58">
        <v>72</v>
      </c>
      <c r="G967" s="196">
        <v>96</v>
      </c>
      <c r="H967" s="196" t="s">
        <v>59</v>
      </c>
      <c r="P967" s="48">
        <v>4.4000000000000004</v>
      </c>
      <c r="Q967" s="190" t="s">
        <v>959</v>
      </c>
      <c r="R967" s="190" t="s">
        <v>334</v>
      </c>
      <c r="S967" s="49">
        <v>0.3</v>
      </c>
      <c r="T967" s="191" t="s">
        <v>959</v>
      </c>
      <c r="U967" s="191" t="s">
        <v>1922</v>
      </c>
      <c r="V967" s="199" t="s">
        <v>939</v>
      </c>
    </row>
    <row r="968" spans="1:29" x14ac:dyDescent="0.25">
      <c r="A968" s="91">
        <v>1390</v>
      </c>
      <c r="B968" s="228" t="str">
        <f>IF(AND(A968&lt;&gt;"",ISNUMBER(A968)),VLOOKUP(A968,Studies!A:BR,2,FALSE),"")</f>
        <v>Varhe 1996</v>
      </c>
      <c r="C968" s="228" t="str">
        <f>IF(AND(A968&lt;&gt;"",ISNUMBER(A968)),VLOOKUP(A968,Studies!A:BR,3,FALSE),"")</f>
        <v>https://pubmed.ncbi.nlm.nih.gov/8904618/</v>
      </c>
      <c r="D968" s="228" t="str">
        <f>IF(AND(A968&lt;&gt;"",ISNUMBER(A968)),VLOOKUP(A968,Studies!A:BR,4,FALSE),"")</f>
        <v>Fluconazole 200 mg oral</v>
      </c>
      <c r="E968" s="204" t="str">
        <f>IF(AND(A968&lt;&gt;"",ISNUMBER(A968)),VLOOKUP(A968,Studies!A:BR,5,FALSE),"")</f>
        <v>Fluconazole</v>
      </c>
      <c r="F968" s="58">
        <v>72</v>
      </c>
      <c r="G968" s="196">
        <v>96</v>
      </c>
      <c r="H968" s="196" t="s">
        <v>59</v>
      </c>
      <c r="P968" s="48">
        <v>10.6</v>
      </c>
      <c r="Q968" s="190" t="s">
        <v>959</v>
      </c>
      <c r="R968" s="190" t="s">
        <v>334</v>
      </c>
      <c r="S968" s="49">
        <v>0.4</v>
      </c>
      <c r="T968" s="191" t="s">
        <v>959</v>
      </c>
      <c r="U968" s="191" t="s">
        <v>1922</v>
      </c>
      <c r="V968" s="199" t="s">
        <v>939</v>
      </c>
    </row>
    <row r="969" spans="1:29" x14ac:dyDescent="0.25">
      <c r="R969" s="190"/>
    </row>
  </sheetData>
  <autoFilter ref="A1:AD968"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2938"/>
  <sheetViews>
    <sheetView zoomScaleNormal="100" workbookViewId="0">
      <pane ySplit="1" topLeftCell="A12894" activePane="bottomLeft" state="frozen"/>
      <selection pane="bottomLeft" activeCell="H12943" sqref="H12943"/>
    </sheetView>
  </sheetViews>
  <sheetFormatPr defaultColWidth="11" defaultRowHeight="13.2" x14ac:dyDescent="0.25"/>
  <cols>
    <col min="1" max="1" width="4.8984375" style="30" bestFit="1" customWidth="1"/>
    <col min="2" max="2" width="18.19921875" style="228" customWidth="1"/>
    <col min="3" max="3" width="15.59765625" style="228" customWidth="1"/>
    <col min="4" max="4" width="29.59765625" style="228" customWidth="1"/>
    <col min="5" max="5" width="10.09765625" style="97" customWidth="1"/>
    <col min="6" max="6" width="11" style="99"/>
    <col min="7" max="7" width="11.09765625" style="265" bestFit="1" customWidth="1"/>
    <col min="8" max="8" width="11" style="50"/>
    <col min="9" max="9" width="11.09765625" style="185" bestFit="1" customWidth="1"/>
    <col min="10" max="11" width="11" style="41"/>
    <col min="12" max="12" width="11.09765625" style="193" bestFit="1" customWidth="1"/>
    <col min="13" max="14" width="11" style="52"/>
    <col min="15" max="15" width="11.09765625" style="59" bestFit="1" customWidth="1"/>
    <col min="16" max="16" width="84.69921875" style="42" customWidth="1"/>
    <col min="17" max="16384" width="11" style="30"/>
  </cols>
  <sheetData>
    <row r="1" spans="1:17" x14ac:dyDescent="0.25">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3.8" x14ac:dyDescent="0.25">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3.8" x14ac:dyDescent="0.25">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3.8" x14ac:dyDescent="0.25">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3.8" x14ac:dyDescent="0.25">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3.8" x14ac:dyDescent="0.25">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3.8" x14ac:dyDescent="0.25">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3.8" x14ac:dyDescent="0.25">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3.8" x14ac:dyDescent="0.25">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3.8" x14ac:dyDescent="0.25">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3.8" x14ac:dyDescent="0.25">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3.8" x14ac:dyDescent="0.25">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3.8" x14ac:dyDescent="0.25">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3.8" x14ac:dyDescent="0.25">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3.8" x14ac:dyDescent="0.25">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3.8" x14ac:dyDescent="0.25">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3.8" x14ac:dyDescent="0.25">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3.8" x14ac:dyDescent="0.25">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3.8" x14ac:dyDescent="0.25">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3.8" x14ac:dyDescent="0.25">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3.8" x14ac:dyDescent="0.25">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3.8" x14ac:dyDescent="0.25">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3.8" x14ac:dyDescent="0.25">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3.8" x14ac:dyDescent="0.25">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3.8" x14ac:dyDescent="0.25">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3.8" x14ac:dyDescent="0.25">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3.8" x14ac:dyDescent="0.25">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3.8" x14ac:dyDescent="0.25">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3.8" x14ac:dyDescent="0.25">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3.8" x14ac:dyDescent="0.25">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3.8" x14ac:dyDescent="0.25">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3.8" x14ac:dyDescent="0.25">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3.8" x14ac:dyDescent="0.25">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3.8" x14ac:dyDescent="0.25">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3.8" x14ac:dyDescent="0.25">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3.8" x14ac:dyDescent="0.25">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3.8" x14ac:dyDescent="0.25">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3.8" x14ac:dyDescent="0.25">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3.8" x14ac:dyDescent="0.25">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3.8" x14ac:dyDescent="0.25">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3.8" x14ac:dyDescent="0.25">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3.8" x14ac:dyDescent="0.25">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3.8" x14ac:dyDescent="0.25">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3.8" x14ac:dyDescent="0.25">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3.8" x14ac:dyDescent="0.25">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3.8" x14ac:dyDescent="0.25">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3.8" x14ac:dyDescent="0.25">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3.8" x14ac:dyDescent="0.25">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3.8" x14ac:dyDescent="0.25">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3.8" x14ac:dyDescent="0.25">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3.8" x14ac:dyDescent="0.25">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3.8" x14ac:dyDescent="0.25">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3.8" x14ac:dyDescent="0.25">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3.8" x14ac:dyDescent="0.25">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3.8" x14ac:dyDescent="0.25">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3.8" x14ac:dyDescent="0.25">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3.8" x14ac:dyDescent="0.25">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3.8" x14ac:dyDescent="0.25">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3.8" x14ac:dyDescent="0.25">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3.8" x14ac:dyDescent="0.25">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3.8" x14ac:dyDescent="0.25">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3.8" x14ac:dyDescent="0.25">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3.8" x14ac:dyDescent="0.25">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3.8" x14ac:dyDescent="0.25">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3.8" x14ac:dyDescent="0.25">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3.8" x14ac:dyDescent="0.25">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3.8" x14ac:dyDescent="0.25">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3.8" x14ac:dyDescent="0.25">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3.8" x14ac:dyDescent="0.25">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3.8" x14ac:dyDescent="0.25">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3.8" x14ac:dyDescent="0.25">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3.8" x14ac:dyDescent="0.25">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3.8" x14ac:dyDescent="0.25">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3.8" x14ac:dyDescent="0.25">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3.8" x14ac:dyDescent="0.25">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3.8" x14ac:dyDescent="0.25">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3.8" x14ac:dyDescent="0.25">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3.8" x14ac:dyDescent="0.25">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3.8" x14ac:dyDescent="0.25">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3.8" x14ac:dyDescent="0.25">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3.8" x14ac:dyDescent="0.25">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3.8" x14ac:dyDescent="0.25">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3.8" x14ac:dyDescent="0.25">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3.8" x14ac:dyDescent="0.25">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3.8" x14ac:dyDescent="0.25">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3.8" x14ac:dyDescent="0.25">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3.8" x14ac:dyDescent="0.25">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3.8" x14ac:dyDescent="0.25">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3.8" x14ac:dyDescent="0.25">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3.8" x14ac:dyDescent="0.25">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3.8" x14ac:dyDescent="0.25">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3.8" x14ac:dyDescent="0.25">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3.8" x14ac:dyDescent="0.25">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3.8" x14ac:dyDescent="0.25">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3.8" x14ac:dyDescent="0.25">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3.8" x14ac:dyDescent="0.25">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3.8" x14ac:dyDescent="0.25">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3.8" x14ac:dyDescent="0.25">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3.8" x14ac:dyDescent="0.25">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3.8" x14ac:dyDescent="0.25">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3.8" x14ac:dyDescent="0.25">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3.8" x14ac:dyDescent="0.25">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3.8" x14ac:dyDescent="0.25">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3.8" x14ac:dyDescent="0.25">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3.8" x14ac:dyDescent="0.25">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3.8" x14ac:dyDescent="0.25">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3.8" x14ac:dyDescent="0.25">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3.8" x14ac:dyDescent="0.25">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3.8" x14ac:dyDescent="0.25">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3.8" x14ac:dyDescent="0.25">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3.8" x14ac:dyDescent="0.25">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3.8" x14ac:dyDescent="0.25">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3.8" x14ac:dyDescent="0.25">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3.8" x14ac:dyDescent="0.25">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3.8" x14ac:dyDescent="0.25">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3.8" x14ac:dyDescent="0.25">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3.8" x14ac:dyDescent="0.25">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3.8" x14ac:dyDescent="0.25">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3.8" x14ac:dyDescent="0.25">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3.8" x14ac:dyDescent="0.25">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3.8" x14ac:dyDescent="0.25">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3.8" x14ac:dyDescent="0.25">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3.8" x14ac:dyDescent="0.25">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3.8" x14ac:dyDescent="0.25">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3.8" x14ac:dyDescent="0.25">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3.8" x14ac:dyDescent="0.25">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3.8" x14ac:dyDescent="0.25">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3.8" x14ac:dyDescent="0.25">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3.8" x14ac:dyDescent="0.25">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3.8" x14ac:dyDescent="0.25">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3.8" x14ac:dyDescent="0.25">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3.8" x14ac:dyDescent="0.25">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3.8" x14ac:dyDescent="0.25">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3.8" x14ac:dyDescent="0.25">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3.8" x14ac:dyDescent="0.25">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3.8" x14ac:dyDescent="0.25">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3.8" x14ac:dyDescent="0.25">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3.8" x14ac:dyDescent="0.25">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3.8" x14ac:dyDescent="0.25">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3.8" x14ac:dyDescent="0.25">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3.8" x14ac:dyDescent="0.25">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3.8" x14ac:dyDescent="0.25">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3.8" x14ac:dyDescent="0.25">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3.8" x14ac:dyDescent="0.25">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3.8" x14ac:dyDescent="0.25">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3.8" x14ac:dyDescent="0.25">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3.8" x14ac:dyDescent="0.25">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3.8" x14ac:dyDescent="0.25">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3.8" x14ac:dyDescent="0.25">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3.8" x14ac:dyDescent="0.25">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3.8" x14ac:dyDescent="0.25">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3.8" x14ac:dyDescent="0.25">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3.8" x14ac:dyDescent="0.25">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3.8" x14ac:dyDescent="0.25">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3.8" x14ac:dyDescent="0.25">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3.8" x14ac:dyDescent="0.25">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3.8" x14ac:dyDescent="0.25">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3.8" x14ac:dyDescent="0.25">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3.8" x14ac:dyDescent="0.25">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3.8" x14ac:dyDescent="0.25">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3.8" x14ac:dyDescent="0.25">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3.8" x14ac:dyDescent="0.25">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3.8" x14ac:dyDescent="0.25">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3.8" x14ac:dyDescent="0.25">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3.8" x14ac:dyDescent="0.25">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3.8" x14ac:dyDescent="0.25">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3.8" x14ac:dyDescent="0.25">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3.8" x14ac:dyDescent="0.25">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3.8" x14ac:dyDescent="0.25">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3.8" x14ac:dyDescent="0.25">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3.8" x14ac:dyDescent="0.25">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3.8" x14ac:dyDescent="0.25">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3.8" x14ac:dyDescent="0.25">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3.8" x14ac:dyDescent="0.25">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3.8" x14ac:dyDescent="0.25">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3.8" x14ac:dyDescent="0.25">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3.8" x14ac:dyDescent="0.25">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3.8" x14ac:dyDescent="0.25">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3.8" x14ac:dyDescent="0.25">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3.8" x14ac:dyDescent="0.25">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3.8" x14ac:dyDescent="0.25">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3.8" x14ac:dyDescent="0.25">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3.8" x14ac:dyDescent="0.25">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3.8" x14ac:dyDescent="0.25">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3.8" x14ac:dyDescent="0.25">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3.8" x14ac:dyDescent="0.25">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3.8" x14ac:dyDescent="0.25">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3.8" x14ac:dyDescent="0.25">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3.8" x14ac:dyDescent="0.25">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3.8" x14ac:dyDescent="0.25">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3.8" x14ac:dyDescent="0.25">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3.8" x14ac:dyDescent="0.25">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3.8" x14ac:dyDescent="0.25">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3.8" x14ac:dyDescent="0.25">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3.8" x14ac:dyDescent="0.25">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3.8" x14ac:dyDescent="0.25">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3.8" x14ac:dyDescent="0.25">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3.8" x14ac:dyDescent="0.25">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3.8" x14ac:dyDescent="0.25">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3.8" x14ac:dyDescent="0.25">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3.8" x14ac:dyDescent="0.25">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3.8" x14ac:dyDescent="0.25">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3.8" x14ac:dyDescent="0.25">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3.8" x14ac:dyDescent="0.25">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3.8" x14ac:dyDescent="0.25">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3.8" x14ac:dyDescent="0.25">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3.8" x14ac:dyDescent="0.25">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3.8" x14ac:dyDescent="0.25">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3.8" x14ac:dyDescent="0.25">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3.8" x14ac:dyDescent="0.25">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3.8" x14ac:dyDescent="0.25">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3.8" x14ac:dyDescent="0.25">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3.8" x14ac:dyDescent="0.25">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3.8" x14ac:dyDescent="0.25">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3.8" x14ac:dyDescent="0.25">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3.8" x14ac:dyDescent="0.25">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3.8" x14ac:dyDescent="0.25">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3.8" x14ac:dyDescent="0.25">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3.8" x14ac:dyDescent="0.25">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3.8" x14ac:dyDescent="0.25">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5">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5">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5">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5">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5">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5">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5">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5">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5">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5">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5">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5">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5">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5">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5">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5">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5">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5">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5">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5">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5">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5">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5">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5">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5">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5">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5">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5">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5">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5">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5">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5">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5">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5">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5">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5">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5">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5">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5">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5">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5">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5">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5">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5">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5">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5">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5">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5">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5">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5">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5">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5">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5">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5">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5">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5">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5">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5">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5">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5">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5">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5">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5">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5">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5">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5">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5">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5">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5">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5">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5">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5">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5">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5">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5">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5">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5">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5">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5">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5">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5">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5">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5">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5">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5">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5">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5">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5">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5">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5">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5">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5">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5">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5">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5">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5">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5">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5">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5">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5">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5">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5">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5">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5">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5">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5">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5">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5">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5">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5">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5">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5">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5">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5">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5">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5">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5">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5">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5">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5">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5">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5">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5">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5">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5">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5">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5">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5">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5">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5">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5">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5">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5">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5">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5">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5">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5">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5">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5">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5">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5">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5">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5">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5">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5">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5">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5">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5">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5">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5">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5">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5">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5">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5">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5">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3.8" x14ac:dyDescent="0.25">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3.8" x14ac:dyDescent="0.25">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3.8" x14ac:dyDescent="0.25">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3.8" x14ac:dyDescent="0.25">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3.8" x14ac:dyDescent="0.25">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3.8" x14ac:dyDescent="0.25">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3.8" x14ac:dyDescent="0.25">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3.8" x14ac:dyDescent="0.25">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3.8" x14ac:dyDescent="0.25">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3.8" x14ac:dyDescent="0.25">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3.8" x14ac:dyDescent="0.25">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3.8" x14ac:dyDescent="0.25">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3.8" x14ac:dyDescent="0.25">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3.8" x14ac:dyDescent="0.25">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3.8" x14ac:dyDescent="0.25">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3.8" x14ac:dyDescent="0.25">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3.8" x14ac:dyDescent="0.25">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3.8" x14ac:dyDescent="0.25">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3.8" x14ac:dyDescent="0.25">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3.8" x14ac:dyDescent="0.25">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3.8" x14ac:dyDescent="0.25">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3.8" x14ac:dyDescent="0.25">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3.8" x14ac:dyDescent="0.25">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3.8" x14ac:dyDescent="0.25">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3.8" x14ac:dyDescent="0.25">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3.8" x14ac:dyDescent="0.25">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3.8" x14ac:dyDescent="0.25">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3.8" x14ac:dyDescent="0.25">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3.8" x14ac:dyDescent="0.25">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3.8" x14ac:dyDescent="0.25">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3.8" x14ac:dyDescent="0.25">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3.8" x14ac:dyDescent="0.25">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3.8" x14ac:dyDescent="0.25">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3.8" x14ac:dyDescent="0.25">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3.8" x14ac:dyDescent="0.25">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3.8" x14ac:dyDescent="0.25">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3.8" x14ac:dyDescent="0.25">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3.8" x14ac:dyDescent="0.25">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3.8" x14ac:dyDescent="0.25">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3.8" x14ac:dyDescent="0.25">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3.8" x14ac:dyDescent="0.25">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3.8" x14ac:dyDescent="0.25">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3.8" x14ac:dyDescent="0.25">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3.8" x14ac:dyDescent="0.25">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3.8" x14ac:dyDescent="0.25">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3.8" x14ac:dyDescent="0.25">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3.8" x14ac:dyDescent="0.25">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3.8" x14ac:dyDescent="0.25">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3.8" x14ac:dyDescent="0.25">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3.8" x14ac:dyDescent="0.25">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3.8" x14ac:dyDescent="0.25">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3.8" x14ac:dyDescent="0.25">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3.8" x14ac:dyDescent="0.25">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3.8" x14ac:dyDescent="0.25">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3.8" x14ac:dyDescent="0.25">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3.8" x14ac:dyDescent="0.25">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3.8" x14ac:dyDescent="0.25">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3.8" x14ac:dyDescent="0.25">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3.8" x14ac:dyDescent="0.25">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3.8" x14ac:dyDescent="0.25">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3.8" x14ac:dyDescent="0.25">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3.8" x14ac:dyDescent="0.25">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3.8" x14ac:dyDescent="0.25">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3.8" x14ac:dyDescent="0.25">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3.8" x14ac:dyDescent="0.25">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3.8" x14ac:dyDescent="0.25">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3.8" x14ac:dyDescent="0.25">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3.8" x14ac:dyDescent="0.25">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3.8" x14ac:dyDescent="0.25">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3.8" x14ac:dyDescent="0.25">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3.8" x14ac:dyDescent="0.25">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3.8" x14ac:dyDescent="0.25">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3.8" x14ac:dyDescent="0.25">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3.8" x14ac:dyDescent="0.25">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3.8" x14ac:dyDescent="0.25">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3.8" x14ac:dyDescent="0.25">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3.8" x14ac:dyDescent="0.25">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3.8" x14ac:dyDescent="0.25">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3.8" x14ac:dyDescent="0.25">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3.8" x14ac:dyDescent="0.25">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3.8" x14ac:dyDescent="0.25">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3.8" x14ac:dyDescent="0.25">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3.8" x14ac:dyDescent="0.25">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3.8" x14ac:dyDescent="0.25">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3.8" x14ac:dyDescent="0.25">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3.8" x14ac:dyDescent="0.25">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3.8" x14ac:dyDescent="0.25">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3.8" x14ac:dyDescent="0.25">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3.8" x14ac:dyDescent="0.25">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3.8" x14ac:dyDescent="0.25">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3.8" x14ac:dyDescent="0.25">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3.8" x14ac:dyDescent="0.25">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3.8" x14ac:dyDescent="0.25">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5">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5">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5">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5">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5">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5">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3.8" x14ac:dyDescent="0.25">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3.8" x14ac:dyDescent="0.25">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3.8" x14ac:dyDescent="0.25">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3.8" x14ac:dyDescent="0.25">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3.8" x14ac:dyDescent="0.25">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3.8" x14ac:dyDescent="0.25">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3.8" x14ac:dyDescent="0.25">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3.8" x14ac:dyDescent="0.25">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3.8" x14ac:dyDescent="0.25">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3.8" x14ac:dyDescent="0.25">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3.8" x14ac:dyDescent="0.25">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3.8" x14ac:dyDescent="0.25">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3.8" x14ac:dyDescent="0.25">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3.8" x14ac:dyDescent="0.25">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3.8" x14ac:dyDescent="0.25">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3.8" x14ac:dyDescent="0.25">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3.8" x14ac:dyDescent="0.25">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3.8" x14ac:dyDescent="0.25">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3.8" x14ac:dyDescent="0.25">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3.8" x14ac:dyDescent="0.25">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3.8" x14ac:dyDescent="0.25">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3.8" x14ac:dyDescent="0.25">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3.8" x14ac:dyDescent="0.25">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3.8" x14ac:dyDescent="0.25">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3.8" x14ac:dyDescent="0.25">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3.8" x14ac:dyDescent="0.25">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3.8" x14ac:dyDescent="0.25">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3.8" x14ac:dyDescent="0.25">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3.8" x14ac:dyDescent="0.25">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3.8" x14ac:dyDescent="0.25">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3.8" x14ac:dyDescent="0.25">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3.8" x14ac:dyDescent="0.25">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3.8" x14ac:dyDescent="0.25">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3.8" x14ac:dyDescent="0.25">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3.8" x14ac:dyDescent="0.25">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3.8" x14ac:dyDescent="0.25">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3.8" x14ac:dyDescent="0.25">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3.8" x14ac:dyDescent="0.25">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3.8" x14ac:dyDescent="0.25">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3.8" x14ac:dyDescent="0.25">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3.8" x14ac:dyDescent="0.25">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3.8" x14ac:dyDescent="0.25">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3.8" x14ac:dyDescent="0.25">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3.8" x14ac:dyDescent="0.25">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3.8" x14ac:dyDescent="0.25">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3.8" x14ac:dyDescent="0.25">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3.8" x14ac:dyDescent="0.25">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3.8" x14ac:dyDescent="0.25">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3.8" x14ac:dyDescent="0.25">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3.8" x14ac:dyDescent="0.25">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3.8" x14ac:dyDescent="0.25">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3.8" x14ac:dyDescent="0.25">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3.8" x14ac:dyDescent="0.25">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3.8" x14ac:dyDescent="0.25">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3.8" x14ac:dyDescent="0.25">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3.8" x14ac:dyDescent="0.25">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3.8" x14ac:dyDescent="0.25">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3.8" x14ac:dyDescent="0.25">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3.8" x14ac:dyDescent="0.25">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3.8" x14ac:dyDescent="0.25">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3.8" x14ac:dyDescent="0.25">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3.8" x14ac:dyDescent="0.25">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3.8" x14ac:dyDescent="0.25">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3.8" x14ac:dyDescent="0.25">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3.8" x14ac:dyDescent="0.25">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3.8" x14ac:dyDescent="0.25">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3.8" x14ac:dyDescent="0.25">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3.8" x14ac:dyDescent="0.25">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3.8" x14ac:dyDescent="0.25">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3.8" x14ac:dyDescent="0.25">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3.8" x14ac:dyDescent="0.25">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3.8" x14ac:dyDescent="0.25">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3.8" x14ac:dyDescent="0.25">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3.8" x14ac:dyDescent="0.25">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3.8" x14ac:dyDescent="0.25">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3.8" x14ac:dyDescent="0.25">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3.8" x14ac:dyDescent="0.25">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3.8" x14ac:dyDescent="0.25">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3.8" x14ac:dyDescent="0.25">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3.8" x14ac:dyDescent="0.25">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3.8" x14ac:dyDescent="0.25">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3.8" x14ac:dyDescent="0.25">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3.8" x14ac:dyDescent="0.25">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3.8" x14ac:dyDescent="0.25">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3.8" x14ac:dyDescent="0.25">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3.8" x14ac:dyDescent="0.25">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3.8" x14ac:dyDescent="0.25">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3.8" x14ac:dyDescent="0.25">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3.8" x14ac:dyDescent="0.25">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3.8" x14ac:dyDescent="0.25">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3.8" x14ac:dyDescent="0.25">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3.8" x14ac:dyDescent="0.25">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3.8" x14ac:dyDescent="0.25">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3.8" x14ac:dyDescent="0.25">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3.8" x14ac:dyDescent="0.25">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3.8" x14ac:dyDescent="0.25">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3.8" x14ac:dyDescent="0.25">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3.8" x14ac:dyDescent="0.25">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3.8" x14ac:dyDescent="0.25">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3.8" x14ac:dyDescent="0.25">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3.8" x14ac:dyDescent="0.25">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3.8" x14ac:dyDescent="0.25">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3.8" x14ac:dyDescent="0.25">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3.8" x14ac:dyDescent="0.25">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3.8" x14ac:dyDescent="0.25">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3.8" x14ac:dyDescent="0.25">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3.8" x14ac:dyDescent="0.25">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3.8" x14ac:dyDescent="0.25">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3.8" x14ac:dyDescent="0.25">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3.8" x14ac:dyDescent="0.25">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3.8" x14ac:dyDescent="0.25">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3.8" x14ac:dyDescent="0.25">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3.8" x14ac:dyDescent="0.25">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3.8" x14ac:dyDescent="0.25">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3.8" x14ac:dyDescent="0.25">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3.8" x14ac:dyDescent="0.25">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3.8" x14ac:dyDescent="0.25">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3.8" x14ac:dyDescent="0.25">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3.8" x14ac:dyDescent="0.25">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3.8" x14ac:dyDescent="0.25">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3.8" x14ac:dyDescent="0.25">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3.8" x14ac:dyDescent="0.25">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3.8" x14ac:dyDescent="0.25">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3.8" x14ac:dyDescent="0.25">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3.8" x14ac:dyDescent="0.25">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3.8" x14ac:dyDescent="0.25">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3.8" x14ac:dyDescent="0.25">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3.8" x14ac:dyDescent="0.25">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3.8" x14ac:dyDescent="0.25">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3.8" x14ac:dyDescent="0.25">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3.8" x14ac:dyDescent="0.25">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3.8" x14ac:dyDescent="0.25">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3.8" x14ac:dyDescent="0.25">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3.8" x14ac:dyDescent="0.25">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3.8" x14ac:dyDescent="0.25">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3.8" x14ac:dyDescent="0.25">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3.8" x14ac:dyDescent="0.25">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3.8" x14ac:dyDescent="0.25">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3.8" x14ac:dyDescent="0.25">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3.8" x14ac:dyDescent="0.25">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3.8" x14ac:dyDescent="0.25">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3.8" x14ac:dyDescent="0.25">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3.8" x14ac:dyDescent="0.25">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3.8" x14ac:dyDescent="0.25">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3.8" x14ac:dyDescent="0.25">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3.8" x14ac:dyDescent="0.25">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3.8" x14ac:dyDescent="0.25">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3.8" x14ac:dyDescent="0.25">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3.8" x14ac:dyDescent="0.25">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3.8" x14ac:dyDescent="0.25">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3.8" x14ac:dyDescent="0.25">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3.8" x14ac:dyDescent="0.25">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3.8" x14ac:dyDescent="0.25">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3.8" x14ac:dyDescent="0.25">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3.8" x14ac:dyDescent="0.25">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3.8" x14ac:dyDescent="0.25">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3.8" x14ac:dyDescent="0.25">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3.8" x14ac:dyDescent="0.25">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3.8" x14ac:dyDescent="0.25">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3.8" x14ac:dyDescent="0.25">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3.8" x14ac:dyDescent="0.25">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3.8" x14ac:dyDescent="0.25">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3.8" x14ac:dyDescent="0.25">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3.8" x14ac:dyDescent="0.25">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3.8" x14ac:dyDescent="0.25">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3.8" x14ac:dyDescent="0.25">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3.8" x14ac:dyDescent="0.25">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3.8" x14ac:dyDescent="0.25">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3.8" x14ac:dyDescent="0.25">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3.8" x14ac:dyDescent="0.25">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3.8" x14ac:dyDescent="0.25">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3.8" x14ac:dyDescent="0.25">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3.8" x14ac:dyDescent="0.25">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3.8" x14ac:dyDescent="0.25">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3.8" x14ac:dyDescent="0.25">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3.8" x14ac:dyDescent="0.25">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3.8" x14ac:dyDescent="0.25">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3.8" x14ac:dyDescent="0.25">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3.8" x14ac:dyDescent="0.25">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3.8" x14ac:dyDescent="0.25">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3.8" x14ac:dyDescent="0.25">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3.8" x14ac:dyDescent="0.25">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3.8" x14ac:dyDescent="0.25">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3.8" x14ac:dyDescent="0.25">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3.8" x14ac:dyDescent="0.25">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3.8" x14ac:dyDescent="0.25">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3.8" x14ac:dyDescent="0.25">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3.8" x14ac:dyDescent="0.25">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3.8" x14ac:dyDescent="0.25">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3.8" x14ac:dyDescent="0.25">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3.8" x14ac:dyDescent="0.25">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3.8" x14ac:dyDescent="0.25">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3.8" x14ac:dyDescent="0.25">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3.8" x14ac:dyDescent="0.25">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3.8" x14ac:dyDescent="0.25">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3.8" x14ac:dyDescent="0.25">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3.8" x14ac:dyDescent="0.25">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3.8" x14ac:dyDescent="0.25">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3.8" x14ac:dyDescent="0.25">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3.8" x14ac:dyDescent="0.25">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3.8" x14ac:dyDescent="0.25">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3.8" x14ac:dyDescent="0.25">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3.8" x14ac:dyDescent="0.25">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3.8" x14ac:dyDescent="0.25">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3.8" x14ac:dyDescent="0.25">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3.8" x14ac:dyDescent="0.25">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3.8" x14ac:dyDescent="0.25">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3.8" x14ac:dyDescent="0.25">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3.8" x14ac:dyDescent="0.25">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3.8" x14ac:dyDescent="0.25">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3.8" x14ac:dyDescent="0.25">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3.8" x14ac:dyDescent="0.25">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3.8" x14ac:dyDescent="0.25">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3.8" x14ac:dyDescent="0.25">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3.8" x14ac:dyDescent="0.25">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3.8" x14ac:dyDescent="0.25">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3.8" x14ac:dyDescent="0.25">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3.8" x14ac:dyDescent="0.25">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3.8" x14ac:dyDescent="0.25">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3.8" x14ac:dyDescent="0.25">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3.8" x14ac:dyDescent="0.25">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3.8" x14ac:dyDescent="0.25">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3.8" x14ac:dyDescent="0.25">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3.8" x14ac:dyDescent="0.25">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3.8" x14ac:dyDescent="0.25">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3.8" x14ac:dyDescent="0.25">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3.8" x14ac:dyDescent="0.25">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3.8" x14ac:dyDescent="0.25">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3.8" x14ac:dyDescent="0.25">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3.8" x14ac:dyDescent="0.25">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3.8" x14ac:dyDescent="0.25">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3.8" x14ac:dyDescent="0.25">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3.8" x14ac:dyDescent="0.25">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3.8" x14ac:dyDescent="0.25">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3.8" x14ac:dyDescent="0.25">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3.8" x14ac:dyDescent="0.25">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3.8" x14ac:dyDescent="0.25">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3.8" x14ac:dyDescent="0.25">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3.8" x14ac:dyDescent="0.25">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3.8" x14ac:dyDescent="0.25">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3.8" x14ac:dyDescent="0.25">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3.8" x14ac:dyDescent="0.25">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3.8" x14ac:dyDescent="0.25">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3.8" x14ac:dyDescent="0.25">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3.8" x14ac:dyDescent="0.25">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3.8" x14ac:dyDescent="0.25">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3.8" x14ac:dyDescent="0.25">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3.8" x14ac:dyDescent="0.25">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3.8" x14ac:dyDescent="0.25">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3.8" x14ac:dyDescent="0.25">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3.8" x14ac:dyDescent="0.25">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3.8" x14ac:dyDescent="0.25">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3.8" x14ac:dyDescent="0.25">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3.8" x14ac:dyDescent="0.25">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3.8" x14ac:dyDescent="0.25">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3.8" x14ac:dyDescent="0.25">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5">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1338</v>
      </c>
      <c r="Q731" s="181"/>
    </row>
    <row r="732" spans="1:17" x14ac:dyDescent="0.25">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5">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5">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5">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5">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5">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5">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5">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5">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5">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5">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5">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5">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5">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5">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5">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5">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5">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5">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5">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5">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5">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5">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5">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5">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5">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1339</v>
      </c>
      <c r="Q757" s="181"/>
    </row>
    <row r="758" spans="1:17" x14ac:dyDescent="0.25">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5">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5">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5">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5">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5">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5">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5">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5">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5">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5">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5">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5">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5">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5">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1340</v>
      </c>
      <c r="Q772" s="181"/>
    </row>
    <row r="773" spans="1:17" x14ac:dyDescent="0.25">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5">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5">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5">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5">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5">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5">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5">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5">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5">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5">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5">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5">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5">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1339</v>
      </c>
      <c r="Q786" s="181"/>
    </row>
    <row r="787" spans="1:17" ht="13.8" x14ac:dyDescent="0.25">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3.8" x14ac:dyDescent="0.25">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3.8" x14ac:dyDescent="0.25">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3.8" x14ac:dyDescent="0.25">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3.8" x14ac:dyDescent="0.25">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3.8" x14ac:dyDescent="0.25">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3.8" x14ac:dyDescent="0.25">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3.8" x14ac:dyDescent="0.25">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3.8" x14ac:dyDescent="0.25">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3.8" x14ac:dyDescent="0.25">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3.8" x14ac:dyDescent="0.25">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3.8" x14ac:dyDescent="0.25">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3.8" x14ac:dyDescent="0.25">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3.8" x14ac:dyDescent="0.25">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3.8" x14ac:dyDescent="0.25">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3.8" x14ac:dyDescent="0.25">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3.8" x14ac:dyDescent="0.25">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3.8" x14ac:dyDescent="0.25">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3.8" x14ac:dyDescent="0.25">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3.8" x14ac:dyDescent="0.25">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3.8" x14ac:dyDescent="0.25">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3.8" x14ac:dyDescent="0.25">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3.8" x14ac:dyDescent="0.25">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3.8" x14ac:dyDescent="0.25">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3.8" x14ac:dyDescent="0.25">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3.8" x14ac:dyDescent="0.25">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3.8" x14ac:dyDescent="0.25">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3.8" x14ac:dyDescent="0.25">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3.8" x14ac:dyDescent="0.25">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3.8" x14ac:dyDescent="0.25">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3.8" x14ac:dyDescent="0.25">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3.8" x14ac:dyDescent="0.25">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3.8" x14ac:dyDescent="0.25">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3.8" x14ac:dyDescent="0.25">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3.8" x14ac:dyDescent="0.25">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3.8" x14ac:dyDescent="0.25">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3.8" x14ac:dyDescent="0.25">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3.8" x14ac:dyDescent="0.25">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3.8" x14ac:dyDescent="0.25">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3.8" x14ac:dyDescent="0.25">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3.8" x14ac:dyDescent="0.25">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3.8" x14ac:dyDescent="0.25">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3.8" x14ac:dyDescent="0.25">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3.8" x14ac:dyDescent="0.25">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3.8" x14ac:dyDescent="0.25">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3.8" x14ac:dyDescent="0.25">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3.8" x14ac:dyDescent="0.25">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3.8" x14ac:dyDescent="0.25">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3.8" x14ac:dyDescent="0.25">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3.8" x14ac:dyDescent="0.25">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3.8" x14ac:dyDescent="0.25">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3.8" x14ac:dyDescent="0.25">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3.8" x14ac:dyDescent="0.25">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3.8" x14ac:dyDescent="0.25">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3.8" x14ac:dyDescent="0.25">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3.8" x14ac:dyDescent="0.25">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3.8" x14ac:dyDescent="0.25">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3.8" x14ac:dyDescent="0.25">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3.8" x14ac:dyDescent="0.25">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3.8" x14ac:dyDescent="0.25">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3.8" x14ac:dyDescent="0.25">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3.8" x14ac:dyDescent="0.25">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3.8" x14ac:dyDescent="0.25">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3.8" x14ac:dyDescent="0.25">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3.8" x14ac:dyDescent="0.25">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3.8" x14ac:dyDescent="0.25">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3.8" x14ac:dyDescent="0.25">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3.8" x14ac:dyDescent="0.25">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3.8" x14ac:dyDescent="0.25">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3.8" x14ac:dyDescent="0.25">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3.8" x14ac:dyDescent="0.25">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3.8" x14ac:dyDescent="0.25">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3.8" x14ac:dyDescent="0.25">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3.8" x14ac:dyDescent="0.25">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3.8" x14ac:dyDescent="0.25">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3.8" x14ac:dyDescent="0.25">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3.8" x14ac:dyDescent="0.25">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3.8" x14ac:dyDescent="0.25">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3.8" x14ac:dyDescent="0.25">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3.8" x14ac:dyDescent="0.25">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3.8" x14ac:dyDescent="0.25">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3.8" x14ac:dyDescent="0.25">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3.8" x14ac:dyDescent="0.25">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3.8" x14ac:dyDescent="0.25">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3.8" x14ac:dyDescent="0.25">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3.8" x14ac:dyDescent="0.25">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3.8" x14ac:dyDescent="0.25">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3.8" x14ac:dyDescent="0.25">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3.8" x14ac:dyDescent="0.25">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3.8" x14ac:dyDescent="0.25">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3.8" x14ac:dyDescent="0.25">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3.8" x14ac:dyDescent="0.25">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3.8" x14ac:dyDescent="0.25">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3.8" x14ac:dyDescent="0.25">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3.8" x14ac:dyDescent="0.25">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3.8" x14ac:dyDescent="0.25">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3.8" x14ac:dyDescent="0.25">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3.8" x14ac:dyDescent="0.25">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3.8" x14ac:dyDescent="0.25">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3.8" x14ac:dyDescent="0.25">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3.8" x14ac:dyDescent="0.25">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3.8" x14ac:dyDescent="0.25">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3.8" x14ac:dyDescent="0.25">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3.8" x14ac:dyDescent="0.25">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3.8" x14ac:dyDescent="0.25">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3.8" x14ac:dyDescent="0.25">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3.8" x14ac:dyDescent="0.25">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3.8" x14ac:dyDescent="0.25">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3.8" x14ac:dyDescent="0.25">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3.8" x14ac:dyDescent="0.25">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3.8" x14ac:dyDescent="0.25">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3.8" x14ac:dyDescent="0.25">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3.8" x14ac:dyDescent="0.25">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3.8" x14ac:dyDescent="0.25">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3.8" x14ac:dyDescent="0.25">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3.8" x14ac:dyDescent="0.25">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3.8" x14ac:dyDescent="0.25">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3.8" x14ac:dyDescent="0.25">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3.8" x14ac:dyDescent="0.25">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3.8" x14ac:dyDescent="0.25">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3.8" x14ac:dyDescent="0.25">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3.8" x14ac:dyDescent="0.25">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3.8" x14ac:dyDescent="0.25">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3.8" x14ac:dyDescent="0.25">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3.8" x14ac:dyDescent="0.25">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3.8" x14ac:dyDescent="0.25">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3.8" x14ac:dyDescent="0.25">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3.8" x14ac:dyDescent="0.25">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3.8" x14ac:dyDescent="0.25">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3.8" x14ac:dyDescent="0.25">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3.8" x14ac:dyDescent="0.25">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3.8" x14ac:dyDescent="0.25">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3.8" x14ac:dyDescent="0.25">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3.8" x14ac:dyDescent="0.25">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3.8" x14ac:dyDescent="0.25">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3.8" x14ac:dyDescent="0.25">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3.8" x14ac:dyDescent="0.25">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3.8" x14ac:dyDescent="0.25">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3.8" x14ac:dyDescent="0.25">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3.8" x14ac:dyDescent="0.25">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3.8" x14ac:dyDescent="0.25">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3.8" x14ac:dyDescent="0.25">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3.8" x14ac:dyDescent="0.25">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3.8" x14ac:dyDescent="0.25">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3.8" x14ac:dyDescent="0.25">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3.8" x14ac:dyDescent="0.25">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3.8" x14ac:dyDescent="0.25">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3.8" x14ac:dyDescent="0.25">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3.8" x14ac:dyDescent="0.25">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3.8" x14ac:dyDescent="0.25">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3.8" x14ac:dyDescent="0.25">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3.8" x14ac:dyDescent="0.25">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3.8" x14ac:dyDescent="0.25">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3.8" x14ac:dyDescent="0.25">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3.8" x14ac:dyDescent="0.25">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3.8" x14ac:dyDescent="0.25">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3.8" x14ac:dyDescent="0.25">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3.8" x14ac:dyDescent="0.25">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3.8" x14ac:dyDescent="0.25">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3.8" x14ac:dyDescent="0.25">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3.8" x14ac:dyDescent="0.25">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3.8" x14ac:dyDescent="0.25">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3.8" x14ac:dyDescent="0.25">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3.8" x14ac:dyDescent="0.25">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3.8" x14ac:dyDescent="0.25">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3.8" x14ac:dyDescent="0.25">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3.8" x14ac:dyDescent="0.25">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3.8" x14ac:dyDescent="0.25">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3.8" x14ac:dyDescent="0.25">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3.8" x14ac:dyDescent="0.25">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3.8" x14ac:dyDescent="0.25">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3.8" x14ac:dyDescent="0.25">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3.8" x14ac:dyDescent="0.25">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3.8" x14ac:dyDescent="0.25">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3.8" x14ac:dyDescent="0.25">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3.8" x14ac:dyDescent="0.25">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3.8" x14ac:dyDescent="0.25">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3.8" x14ac:dyDescent="0.25">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3.8" x14ac:dyDescent="0.25">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3.8" x14ac:dyDescent="0.25">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3.8" x14ac:dyDescent="0.25">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3.8" x14ac:dyDescent="0.25">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3.8" x14ac:dyDescent="0.25">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3.8" x14ac:dyDescent="0.25">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3.8" x14ac:dyDescent="0.25">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3.8" x14ac:dyDescent="0.25">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3.8" x14ac:dyDescent="0.25">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3.8" x14ac:dyDescent="0.25">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3.8" x14ac:dyDescent="0.25">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3.8" x14ac:dyDescent="0.25">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3.8" x14ac:dyDescent="0.25">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5">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5">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5">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5">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5">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5">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5">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5">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5">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5">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5">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5">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5">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1321</v>
      </c>
      <c r="Q990" s="181"/>
    </row>
    <row r="991" spans="1:17" x14ac:dyDescent="0.25">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5">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5">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5">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5">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5">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5">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5">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5">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5">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5">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5">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5">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5">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5">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1322</v>
      </c>
      <c r="Q1005" s="181"/>
    </row>
    <row r="1006" spans="1:17" x14ac:dyDescent="0.25">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5">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5">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5">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5">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5">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5">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5">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1322</v>
      </c>
      <c r="Q1013" s="181"/>
    </row>
    <row r="1014" spans="1:17" ht="13.8" x14ac:dyDescent="0.25">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5">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5">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5">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5">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5">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5">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5">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5">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5">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5">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5">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5">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5">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5">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5">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5">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5">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5">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5">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5">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5">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5">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5">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5">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5">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5">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5">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5">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5">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5">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5">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5">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5">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5">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5">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5">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5">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5">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5">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5">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5">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5">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5">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5">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5">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5">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5">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5">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5">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5">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5">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5">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5">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5">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5">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5">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5">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5">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5">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5">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3.8" x14ac:dyDescent="0.25">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3.8" x14ac:dyDescent="0.25">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3.8" x14ac:dyDescent="0.25">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3.8" x14ac:dyDescent="0.25">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3.8" x14ac:dyDescent="0.25">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3.8" x14ac:dyDescent="0.25">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3.8" x14ac:dyDescent="0.25">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3.8" x14ac:dyDescent="0.25">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3.8" x14ac:dyDescent="0.25">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3.8" x14ac:dyDescent="0.25">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3.8" x14ac:dyDescent="0.25">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3.8" x14ac:dyDescent="0.25">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3.8" x14ac:dyDescent="0.25">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3.8" x14ac:dyDescent="0.25">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3.8" x14ac:dyDescent="0.25">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3.8" x14ac:dyDescent="0.25">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3.8" x14ac:dyDescent="0.25">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3.8" x14ac:dyDescent="0.25">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3.8" x14ac:dyDescent="0.25">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3.8" x14ac:dyDescent="0.25">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3.8" x14ac:dyDescent="0.25">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3.8" x14ac:dyDescent="0.25">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3.8" x14ac:dyDescent="0.25">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3.8" x14ac:dyDescent="0.25">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3.8" x14ac:dyDescent="0.25">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3.8" x14ac:dyDescent="0.25">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3.8" x14ac:dyDescent="0.25">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3.8" x14ac:dyDescent="0.25">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3.8" x14ac:dyDescent="0.25">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3.8" x14ac:dyDescent="0.25">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3.8" x14ac:dyDescent="0.25">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3.8" x14ac:dyDescent="0.25">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3.8" x14ac:dyDescent="0.25">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3.8" x14ac:dyDescent="0.25">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3.8" x14ac:dyDescent="0.25">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3.8" x14ac:dyDescent="0.25">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3.8" x14ac:dyDescent="0.25">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3.8" x14ac:dyDescent="0.25">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3.8" x14ac:dyDescent="0.25">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3.8" x14ac:dyDescent="0.25">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3.8" x14ac:dyDescent="0.25">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3.8" x14ac:dyDescent="0.25">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3.8" x14ac:dyDescent="0.25">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3.8" x14ac:dyDescent="0.25">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3.8" x14ac:dyDescent="0.25">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3.8" x14ac:dyDescent="0.25">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3.8" x14ac:dyDescent="0.25">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3.8" x14ac:dyDescent="0.25">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3.8" x14ac:dyDescent="0.25">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3.8" x14ac:dyDescent="0.25">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3.8" x14ac:dyDescent="0.25">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3.8" x14ac:dyDescent="0.25">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3.8" x14ac:dyDescent="0.25">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3.8" x14ac:dyDescent="0.25">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3.8" x14ac:dyDescent="0.25">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3.8" x14ac:dyDescent="0.25">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3.8" x14ac:dyDescent="0.25">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3.8" x14ac:dyDescent="0.25">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3.8" x14ac:dyDescent="0.25">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3.8" x14ac:dyDescent="0.25">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3.8" x14ac:dyDescent="0.25">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3.8" x14ac:dyDescent="0.25">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3.8" x14ac:dyDescent="0.25">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3.8" x14ac:dyDescent="0.25">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3.8" x14ac:dyDescent="0.25">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3.8" x14ac:dyDescent="0.25">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3.8" x14ac:dyDescent="0.25">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3.8" x14ac:dyDescent="0.25">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3.8" x14ac:dyDescent="0.25">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3.8" x14ac:dyDescent="0.25">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3.8" x14ac:dyDescent="0.25">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3.8" x14ac:dyDescent="0.25">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3.8" x14ac:dyDescent="0.25">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3.8" x14ac:dyDescent="0.25">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3.8" x14ac:dyDescent="0.25">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3.8" x14ac:dyDescent="0.25">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3.8" x14ac:dyDescent="0.25">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3.8" x14ac:dyDescent="0.25">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3.8" x14ac:dyDescent="0.25">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3.8" x14ac:dyDescent="0.25">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3.8" x14ac:dyDescent="0.25">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3.8" x14ac:dyDescent="0.25">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3.8" x14ac:dyDescent="0.25">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3.8" x14ac:dyDescent="0.25">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3.8" x14ac:dyDescent="0.25">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3.8" x14ac:dyDescent="0.25">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3.8" x14ac:dyDescent="0.25">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3.8" x14ac:dyDescent="0.25">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3.8" x14ac:dyDescent="0.25">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3.8" x14ac:dyDescent="0.25">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3.8" x14ac:dyDescent="0.25">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3.8" x14ac:dyDescent="0.25">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3.8" x14ac:dyDescent="0.25">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3.8" x14ac:dyDescent="0.25">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3.8" x14ac:dyDescent="0.25">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3.8" x14ac:dyDescent="0.25">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3.8" x14ac:dyDescent="0.25">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3.8" x14ac:dyDescent="0.25">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3.8" x14ac:dyDescent="0.25">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3.8" x14ac:dyDescent="0.25">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3.8" x14ac:dyDescent="0.25">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3.8" x14ac:dyDescent="0.25">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3.8" x14ac:dyDescent="0.25">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3.8" x14ac:dyDescent="0.25">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3.8" x14ac:dyDescent="0.25">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3.8" x14ac:dyDescent="0.25">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3.8" x14ac:dyDescent="0.25">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3.8" x14ac:dyDescent="0.25">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3.8" x14ac:dyDescent="0.25">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3.8" x14ac:dyDescent="0.25">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3.8" x14ac:dyDescent="0.25">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3.8" x14ac:dyDescent="0.25">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3.8" x14ac:dyDescent="0.25">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3.8" x14ac:dyDescent="0.25">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3.8" x14ac:dyDescent="0.25">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3.8" x14ac:dyDescent="0.25">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3.8" x14ac:dyDescent="0.25">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3.8" x14ac:dyDescent="0.25">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3.8" x14ac:dyDescent="0.25">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3.8" x14ac:dyDescent="0.25">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3.8" x14ac:dyDescent="0.25">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3.8" x14ac:dyDescent="0.25">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3.8" x14ac:dyDescent="0.25">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3.8" x14ac:dyDescent="0.25">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3.8" x14ac:dyDescent="0.25">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3.8" x14ac:dyDescent="0.25">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3.8" x14ac:dyDescent="0.25">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3.8" x14ac:dyDescent="0.25">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3.8" x14ac:dyDescent="0.25">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3.8" x14ac:dyDescent="0.25">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3.8" x14ac:dyDescent="0.25">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3.8" x14ac:dyDescent="0.25">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3.8" x14ac:dyDescent="0.25">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3.8" x14ac:dyDescent="0.25">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3.8" x14ac:dyDescent="0.25">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3.8" x14ac:dyDescent="0.25">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3.8" x14ac:dyDescent="0.25">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3.8" x14ac:dyDescent="0.25">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3.8" x14ac:dyDescent="0.25">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3.8" x14ac:dyDescent="0.25">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3.8" x14ac:dyDescent="0.25">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3.8" x14ac:dyDescent="0.25">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3.8" x14ac:dyDescent="0.25">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3.8" x14ac:dyDescent="0.25">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3.8" x14ac:dyDescent="0.25">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3.8" x14ac:dyDescent="0.25">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3.8" x14ac:dyDescent="0.25">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3.8" x14ac:dyDescent="0.25">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3.8" x14ac:dyDescent="0.25">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3.8" x14ac:dyDescent="0.25">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3.8" x14ac:dyDescent="0.25">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3.8" x14ac:dyDescent="0.25">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3.8" x14ac:dyDescent="0.25">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3.8" x14ac:dyDescent="0.25">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3.8" x14ac:dyDescent="0.25">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3.8" x14ac:dyDescent="0.25">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3.8" x14ac:dyDescent="0.25">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3.8" x14ac:dyDescent="0.25">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3.8" x14ac:dyDescent="0.25">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3.8" x14ac:dyDescent="0.25">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3.8" x14ac:dyDescent="0.25">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3.8" x14ac:dyDescent="0.25">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3.8" x14ac:dyDescent="0.25">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3.8" x14ac:dyDescent="0.25">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3.8" x14ac:dyDescent="0.25">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3.8" x14ac:dyDescent="0.25">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3.8" x14ac:dyDescent="0.25">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3.8" x14ac:dyDescent="0.25">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3.8" x14ac:dyDescent="0.25">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3.8" x14ac:dyDescent="0.25">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3.8" x14ac:dyDescent="0.25">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3.8" x14ac:dyDescent="0.25">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3.8" x14ac:dyDescent="0.25">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3.8" x14ac:dyDescent="0.25">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3.8" x14ac:dyDescent="0.25">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3.8" x14ac:dyDescent="0.25">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3.8" x14ac:dyDescent="0.25">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3.8" x14ac:dyDescent="0.25">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3.8" x14ac:dyDescent="0.25">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3.8" x14ac:dyDescent="0.25">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3.8" x14ac:dyDescent="0.25">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3.8" x14ac:dyDescent="0.25">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3.8" x14ac:dyDescent="0.25">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3.8" x14ac:dyDescent="0.25">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3.8" x14ac:dyDescent="0.25">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3.8" x14ac:dyDescent="0.25">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3.8" x14ac:dyDescent="0.25">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3.8" x14ac:dyDescent="0.25">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3.8" x14ac:dyDescent="0.25">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3.8" x14ac:dyDescent="0.25">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3.8" x14ac:dyDescent="0.25">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3.8" x14ac:dyDescent="0.25">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3.8" x14ac:dyDescent="0.25">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3.8" x14ac:dyDescent="0.25">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3.8" x14ac:dyDescent="0.25">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3.8" x14ac:dyDescent="0.25">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3.8" x14ac:dyDescent="0.25">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3.8" x14ac:dyDescent="0.25">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3.8" x14ac:dyDescent="0.25">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3.8" x14ac:dyDescent="0.25">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3.8" x14ac:dyDescent="0.25">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3.8" x14ac:dyDescent="0.25">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3.8" x14ac:dyDescent="0.25">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3.8" x14ac:dyDescent="0.25">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3.8" x14ac:dyDescent="0.25">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3.8" x14ac:dyDescent="0.25">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3.8" x14ac:dyDescent="0.25">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3.8" x14ac:dyDescent="0.25">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3.8" x14ac:dyDescent="0.25">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3.8" x14ac:dyDescent="0.25">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3.8" x14ac:dyDescent="0.25">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3.8" x14ac:dyDescent="0.25">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3.8" x14ac:dyDescent="0.25">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3.8" x14ac:dyDescent="0.25">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3.8" x14ac:dyDescent="0.25">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3.8" x14ac:dyDescent="0.25">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3.8" x14ac:dyDescent="0.25">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3.8" x14ac:dyDescent="0.25">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3.8" x14ac:dyDescent="0.25">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3.8" x14ac:dyDescent="0.25">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3.8" x14ac:dyDescent="0.25">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3.8" x14ac:dyDescent="0.25">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3.8" x14ac:dyDescent="0.25">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3.8" x14ac:dyDescent="0.25">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3.8" x14ac:dyDescent="0.25">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3.8" x14ac:dyDescent="0.25">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3.8" x14ac:dyDescent="0.25">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3.8" x14ac:dyDescent="0.25">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3.8" x14ac:dyDescent="0.25">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3.8" x14ac:dyDescent="0.25">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3.8" x14ac:dyDescent="0.25">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3.8" x14ac:dyDescent="0.25">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3.8" x14ac:dyDescent="0.25">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3.8" x14ac:dyDescent="0.25">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3.8" x14ac:dyDescent="0.25">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3.8" x14ac:dyDescent="0.25">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3.8" x14ac:dyDescent="0.25">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3.8" x14ac:dyDescent="0.25">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3.8" x14ac:dyDescent="0.25">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3.8" x14ac:dyDescent="0.25">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3.8" x14ac:dyDescent="0.25">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3.8" x14ac:dyDescent="0.25">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3.8" x14ac:dyDescent="0.25">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3.8" x14ac:dyDescent="0.25">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3.8" x14ac:dyDescent="0.25">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3.8" x14ac:dyDescent="0.25">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3.8" x14ac:dyDescent="0.25">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3.8" x14ac:dyDescent="0.25">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3.8" x14ac:dyDescent="0.25">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3.8" x14ac:dyDescent="0.25">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3.8" x14ac:dyDescent="0.25">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3.8" x14ac:dyDescent="0.25">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3.8" x14ac:dyDescent="0.25">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3.8" x14ac:dyDescent="0.25">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3.8" x14ac:dyDescent="0.25">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3.8" x14ac:dyDescent="0.25">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3.8" x14ac:dyDescent="0.25">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3.8" x14ac:dyDescent="0.25">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3.8" x14ac:dyDescent="0.25">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3.8" x14ac:dyDescent="0.25">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3.8" x14ac:dyDescent="0.25">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3.8" x14ac:dyDescent="0.25">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3.8" x14ac:dyDescent="0.25">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3.8" x14ac:dyDescent="0.25">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3.8" x14ac:dyDescent="0.25">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3.8" x14ac:dyDescent="0.25">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3.8" x14ac:dyDescent="0.25">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3.8" x14ac:dyDescent="0.25">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3.8" x14ac:dyDescent="0.25">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3.8" x14ac:dyDescent="0.25">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3.8" x14ac:dyDescent="0.25">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3.8" x14ac:dyDescent="0.25">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3.8" x14ac:dyDescent="0.25">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3.8" x14ac:dyDescent="0.25">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3.8" x14ac:dyDescent="0.25">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3.8" x14ac:dyDescent="0.25">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3.8" x14ac:dyDescent="0.25">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3.8" x14ac:dyDescent="0.25">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3.8" x14ac:dyDescent="0.25">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3.8" x14ac:dyDescent="0.25">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3.8" x14ac:dyDescent="0.25">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3.8" x14ac:dyDescent="0.25">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3.8" x14ac:dyDescent="0.25">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3.8" x14ac:dyDescent="0.25">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3.8" x14ac:dyDescent="0.25">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3.8" x14ac:dyDescent="0.25">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3.8" x14ac:dyDescent="0.25">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3.8" x14ac:dyDescent="0.25">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3.8" x14ac:dyDescent="0.25">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3.8" x14ac:dyDescent="0.25">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3.8" x14ac:dyDescent="0.25">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3.8" x14ac:dyDescent="0.25">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3.8" x14ac:dyDescent="0.25">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3.8" x14ac:dyDescent="0.25">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3.8" x14ac:dyDescent="0.25">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3.8" x14ac:dyDescent="0.25">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3.8" x14ac:dyDescent="0.25">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3.8" x14ac:dyDescent="0.25">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3.8" x14ac:dyDescent="0.25">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3.8" x14ac:dyDescent="0.25">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3.8" x14ac:dyDescent="0.25">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3.8" x14ac:dyDescent="0.25">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3.8" x14ac:dyDescent="0.25">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3.8" x14ac:dyDescent="0.25">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3.8" x14ac:dyDescent="0.25">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3.8" x14ac:dyDescent="0.25">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3.8" x14ac:dyDescent="0.25">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3.8" x14ac:dyDescent="0.25">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3.8" x14ac:dyDescent="0.25">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3.8" x14ac:dyDescent="0.25">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3.8" x14ac:dyDescent="0.25">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3.8" x14ac:dyDescent="0.25">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3.8" x14ac:dyDescent="0.25">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3.8" x14ac:dyDescent="0.25">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3.8" x14ac:dyDescent="0.25">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3.8" x14ac:dyDescent="0.25">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3.8" x14ac:dyDescent="0.25">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3.8" x14ac:dyDescent="0.25">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3.8" x14ac:dyDescent="0.25">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3.8" x14ac:dyDescent="0.25">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3.8" x14ac:dyDescent="0.25">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3.8" x14ac:dyDescent="0.25">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3.8" x14ac:dyDescent="0.25">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3.8" x14ac:dyDescent="0.25">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3.8" x14ac:dyDescent="0.25">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3.8" x14ac:dyDescent="0.25">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3.8" x14ac:dyDescent="0.25">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3.8" x14ac:dyDescent="0.25">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3.8" x14ac:dyDescent="0.25">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3.8" x14ac:dyDescent="0.25">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3.8" x14ac:dyDescent="0.25">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3.8" x14ac:dyDescent="0.25">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3.8" x14ac:dyDescent="0.25">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3.8" x14ac:dyDescent="0.25">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3.8" x14ac:dyDescent="0.25">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3.8" x14ac:dyDescent="0.25">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3.8" x14ac:dyDescent="0.25">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3.8" x14ac:dyDescent="0.25">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3.8" x14ac:dyDescent="0.25">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3.8" x14ac:dyDescent="0.25">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3.8" x14ac:dyDescent="0.25">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3.8" x14ac:dyDescent="0.25">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3.8" x14ac:dyDescent="0.25">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3.8" x14ac:dyDescent="0.25">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3.8" x14ac:dyDescent="0.25">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3.8" x14ac:dyDescent="0.25">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3.8" x14ac:dyDescent="0.25">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3.8" x14ac:dyDescent="0.25">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3.8" x14ac:dyDescent="0.25">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3.8" x14ac:dyDescent="0.25">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3.8" x14ac:dyDescent="0.25">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3.8" x14ac:dyDescent="0.25">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3.8" x14ac:dyDescent="0.25">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3.8" x14ac:dyDescent="0.25">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3.8" x14ac:dyDescent="0.25">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3.8" x14ac:dyDescent="0.25">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3.8" x14ac:dyDescent="0.25">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3.8" x14ac:dyDescent="0.25">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3.8" x14ac:dyDescent="0.25">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3.8" x14ac:dyDescent="0.25">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3.8" x14ac:dyDescent="0.25">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3.8" x14ac:dyDescent="0.25">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3.8" x14ac:dyDescent="0.25">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3.8" x14ac:dyDescent="0.25">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3.8" x14ac:dyDescent="0.25">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3.8" x14ac:dyDescent="0.25">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3.8" x14ac:dyDescent="0.25">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3.8" x14ac:dyDescent="0.25">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3.8" x14ac:dyDescent="0.25">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3.8" x14ac:dyDescent="0.25">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3.8" x14ac:dyDescent="0.25">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3.8" x14ac:dyDescent="0.25">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3.8" x14ac:dyDescent="0.25">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3.8" x14ac:dyDescent="0.25">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3.8" x14ac:dyDescent="0.25">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3.8" x14ac:dyDescent="0.25">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3.8" x14ac:dyDescent="0.25">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3.8" x14ac:dyDescent="0.25">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3.8" x14ac:dyDescent="0.25">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3.8" x14ac:dyDescent="0.25">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3.8" x14ac:dyDescent="0.25">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3.8" x14ac:dyDescent="0.25">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3.8" x14ac:dyDescent="0.25">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3.8" x14ac:dyDescent="0.25">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3.8" x14ac:dyDescent="0.25">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3.8" x14ac:dyDescent="0.25">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3.8" x14ac:dyDescent="0.25">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3.8" x14ac:dyDescent="0.25">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3.8" x14ac:dyDescent="0.25">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3.8" x14ac:dyDescent="0.25">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3.8" x14ac:dyDescent="0.25">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3.8" x14ac:dyDescent="0.25">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3.8" x14ac:dyDescent="0.25">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3.8" x14ac:dyDescent="0.25">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3.8" x14ac:dyDescent="0.25">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3.8" x14ac:dyDescent="0.25">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3.8" x14ac:dyDescent="0.25">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3.8" x14ac:dyDescent="0.25">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3.8" x14ac:dyDescent="0.25">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3.8" x14ac:dyDescent="0.25">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3.8" x14ac:dyDescent="0.25">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3.8" x14ac:dyDescent="0.25">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3.8" x14ac:dyDescent="0.25">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3.8" x14ac:dyDescent="0.25">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3.8" x14ac:dyDescent="0.25">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3.8" x14ac:dyDescent="0.25">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3.8" x14ac:dyDescent="0.25">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3.8" x14ac:dyDescent="0.25">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3.8" x14ac:dyDescent="0.25">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3.8" x14ac:dyDescent="0.25">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3.8" x14ac:dyDescent="0.25">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3.8" x14ac:dyDescent="0.25">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3.8" x14ac:dyDescent="0.25">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3.8" x14ac:dyDescent="0.25">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3.8" x14ac:dyDescent="0.25">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3.8" x14ac:dyDescent="0.25">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3.8" x14ac:dyDescent="0.25">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3.8" x14ac:dyDescent="0.25">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3.8" x14ac:dyDescent="0.25">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3.8" x14ac:dyDescent="0.25">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3.8" x14ac:dyDescent="0.25">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3.8" x14ac:dyDescent="0.25">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3.8" x14ac:dyDescent="0.25">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3.8" x14ac:dyDescent="0.25">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3.8" x14ac:dyDescent="0.25">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3.8" x14ac:dyDescent="0.25">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3.8" x14ac:dyDescent="0.25">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3.8" x14ac:dyDescent="0.25">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3.8" x14ac:dyDescent="0.25">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3.8" x14ac:dyDescent="0.25">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3.8" x14ac:dyDescent="0.25">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3.8" x14ac:dyDescent="0.25">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3.8" x14ac:dyDescent="0.25">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3.8" x14ac:dyDescent="0.25">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3.8" x14ac:dyDescent="0.25">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3.8" x14ac:dyDescent="0.25">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3.8" x14ac:dyDescent="0.25">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3.8" x14ac:dyDescent="0.25">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3.8" x14ac:dyDescent="0.25">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3.8" x14ac:dyDescent="0.25">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3.8" x14ac:dyDescent="0.25">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3.8" x14ac:dyDescent="0.25">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3.8" x14ac:dyDescent="0.25">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3.8" x14ac:dyDescent="0.25">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3.8" x14ac:dyDescent="0.25">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3.8" x14ac:dyDescent="0.25">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3.8" x14ac:dyDescent="0.25">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3.8" x14ac:dyDescent="0.25">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3.8" x14ac:dyDescent="0.25">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3.8" x14ac:dyDescent="0.25">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3.8" x14ac:dyDescent="0.25">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3.8" x14ac:dyDescent="0.25">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3.8" x14ac:dyDescent="0.25">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3.8" x14ac:dyDescent="0.25">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3.8" x14ac:dyDescent="0.25">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3.8" x14ac:dyDescent="0.25">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3.8" x14ac:dyDescent="0.25">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3.8" x14ac:dyDescent="0.25">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3.8" x14ac:dyDescent="0.25">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3.8" x14ac:dyDescent="0.25">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3.8" x14ac:dyDescent="0.25">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3.8" x14ac:dyDescent="0.25">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3.8" x14ac:dyDescent="0.25">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3.8" x14ac:dyDescent="0.25">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3.8" x14ac:dyDescent="0.25">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3.8" x14ac:dyDescent="0.25">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3.8" x14ac:dyDescent="0.25">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3.8" x14ac:dyDescent="0.25">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3.8" x14ac:dyDescent="0.25">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3.8" x14ac:dyDescent="0.25">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3.8" x14ac:dyDescent="0.25">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3.8" x14ac:dyDescent="0.25">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3.8" x14ac:dyDescent="0.25">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3.8" x14ac:dyDescent="0.25">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3.8" x14ac:dyDescent="0.25">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3.8" x14ac:dyDescent="0.25">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3.8" x14ac:dyDescent="0.25">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3.8" x14ac:dyDescent="0.25">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3.8" x14ac:dyDescent="0.25">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3.8" x14ac:dyDescent="0.25">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3.8" x14ac:dyDescent="0.25">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3.8" x14ac:dyDescent="0.25">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3.8" x14ac:dyDescent="0.25">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3.8" x14ac:dyDescent="0.25">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3.8" x14ac:dyDescent="0.25">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3.8" x14ac:dyDescent="0.25">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3.8" x14ac:dyDescent="0.25">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3.8" x14ac:dyDescent="0.25">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3.8" x14ac:dyDescent="0.25">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3.8" x14ac:dyDescent="0.25">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3.8" x14ac:dyDescent="0.25">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3.8" x14ac:dyDescent="0.25">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3.8" x14ac:dyDescent="0.25">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3.8" x14ac:dyDescent="0.25">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3.8" x14ac:dyDescent="0.25">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3.8" x14ac:dyDescent="0.25">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3.8" x14ac:dyDescent="0.25">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3.8" x14ac:dyDescent="0.25">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3.8" x14ac:dyDescent="0.25">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3.8" x14ac:dyDescent="0.25">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3.8" x14ac:dyDescent="0.25">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3.8" x14ac:dyDescent="0.25">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3.8" x14ac:dyDescent="0.25">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3.8" x14ac:dyDescent="0.25">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3.8" x14ac:dyDescent="0.25">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3.8" x14ac:dyDescent="0.25">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3.8" x14ac:dyDescent="0.25">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3.8" x14ac:dyDescent="0.25">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3.8" x14ac:dyDescent="0.25">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3.8" x14ac:dyDescent="0.25">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3.8" x14ac:dyDescent="0.25">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3.8" x14ac:dyDescent="0.25">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3.8" x14ac:dyDescent="0.25">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3.8" x14ac:dyDescent="0.25">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3.8" x14ac:dyDescent="0.25">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3.8" x14ac:dyDescent="0.25">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3.8" x14ac:dyDescent="0.25">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3.8" x14ac:dyDescent="0.25">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3.8" x14ac:dyDescent="0.25">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3.8" x14ac:dyDescent="0.25">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3.8" x14ac:dyDescent="0.25">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3.8" x14ac:dyDescent="0.25">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3.8" x14ac:dyDescent="0.25">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3.8" x14ac:dyDescent="0.25">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3.8" x14ac:dyDescent="0.25">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3.8" x14ac:dyDescent="0.25">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3.8" x14ac:dyDescent="0.25">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3.8" x14ac:dyDescent="0.25">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3.8" x14ac:dyDescent="0.25">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3.8" x14ac:dyDescent="0.25">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3.8" x14ac:dyDescent="0.25">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3.8" x14ac:dyDescent="0.25">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3.8" x14ac:dyDescent="0.25">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3.8" x14ac:dyDescent="0.25">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3.8" x14ac:dyDescent="0.25">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3.8" x14ac:dyDescent="0.25">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3.8" x14ac:dyDescent="0.25">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3.8" x14ac:dyDescent="0.25">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3.8" x14ac:dyDescent="0.25">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3.8" x14ac:dyDescent="0.25">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3.8" x14ac:dyDescent="0.25">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3.8" x14ac:dyDescent="0.25">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3.8" x14ac:dyDescent="0.25">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3.8" x14ac:dyDescent="0.25">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3.8" x14ac:dyDescent="0.25">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3.8" x14ac:dyDescent="0.25">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3.8" x14ac:dyDescent="0.25">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3.8" x14ac:dyDescent="0.25">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3.8" x14ac:dyDescent="0.25">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3.8" x14ac:dyDescent="0.25">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3.8" x14ac:dyDescent="0.25">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3.8" x14ac:dyDescent="0.25">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3.8" x14ac:dyDescent="0.25">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3.8" x14ac:dyDescent="0.25">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3.8" x14ac:dyDescent="0.25">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3.8" x14ac:dyDescent="0.25">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3.8" x14ac:dyDescent="0.25">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3.8" x14ac:dyDescent="0.25">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3.8" x14ac:dyDescent="0.25">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3.8" x14ac:dyDescent="0.25">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3.8" x14ac:dyDescent="0.25">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3.8" x14ac:dyDescent="0.25">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3.8" x14ac:dyDescent="0.25">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3.8" x14ac:dyDescent="0.25">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3.8" x14ac:dyDescent="0.25">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3.8" x14ac:dyDescent="0.25">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3.8" x14ac:dyDescent="0.25">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3.8" x14ac:dyDescent="0.25">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3.8" x14ac:dyDescent="0.25">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3.8" x14ac:dyDescent="0.25">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3.8" x14ac:dyDescent="0.25">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3.8" x14ac:dyDescent="0.25">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3.8" x14ac:dyDescent="0.25">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3.8" x14ac:dyDescent="0.25">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3.8" x14ac:dyDescent="0.25">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3.8" x14ac:dyDescent="0.25">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3.8" x14ac:dyDescent="0.25">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3.8" x14ac:dyDescent="0.25">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3.8" x14ac:dyDescent="0.25">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3.8" x14ac:dyDescent="0.25">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3.8" x14ac:dyDescent="0.25">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3.8" x14ac:dyDescent="0.25">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3.8" x14ac:dyDescent="0.25">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3.8" x14ac:dyDescent="0.25">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3.8" x14ac:dyDescent="0.25">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3.8" x14ac:dyDescent="0.25">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3.8" x14ac:dyDescent="0.25">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3.8" x14ac:dyDescent="0.25">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3.8" x14ac:dyDescent="0.25">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3.8" x14ac:dyDescent="0.25">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3.8" x14ac:dyDescent="0.25">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3.8" x14ac:dyDescent="0.25">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3.8" x14ac:dyDescent="0.25">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3.8" x14ac:dyDescent="0.25">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3.8" x14ac:dyDescent="0.25">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3.8" x14ac:dyDescent="0.25">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3.8" x14ac:dyDescent="0.25">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3.8" x14ac:dyDescent="0.25">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3.8" x14ac:dyDescent="0.25">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3.8" x14ac:dyDescent="0.25">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3.8" x14ac:dyDescent="0.25">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3.8" x14ac:dyDescent="0.25">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3.8" x14ac:dyDescent="0.25">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3.8" x14ac:dyDescent="0.25">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3.8" x14ac:dyDescent="0.25">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3.8" x14ac:dyDescent="0.25">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3.8" x14ac:dyDescent="0.25">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3.8" x14ac:dyDescent="0.25">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3.8" x14ac:dyDescent="0.25">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3.8" x14ac:dyDescent="0.25">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3.8" x14ac:dyDescent="0.25">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3.8" x14ac:dyDescent="0.25">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3.8" x14ac:dyDescent="0.25">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3.8" x14ac:dyDescent="0.25">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3.8" x14ac:dyDescent="0.25">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3.8" x14ac:dyDescent="0.25">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3.8" x14ac:dyDescent="0.25">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3.8" x14ac:dyDescent="0.25">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3.8" x14ac:dyDescent="0.25">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3.8" x14ac:dyDescent="0.25">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3.8" x14ac:dyDescent="0.25">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3.8" x14ac:dyDescent="0.25">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3.8" x14ac:dyDescent="0.25">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3.8" x14ac:dyDescent="0.25">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3.8" x14ac:dyDescent="0.25">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3.8" x14ac:dyDescent="0.25">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3.8" x14ac:dyDescent="0.25">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3.8" x14ac:dyDescent="0.25">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3.8" x14ac:dyDescent="0.25">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3.8" x14ac:dyDescent="0.25">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3.8" x14ac:dyDescent="0.25">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3.8" x14ac:dyDescent="0.25">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3.8" x14ac:dyDescent="0.25">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3.8" x14ac:dyDescent="0.25">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3.8" x14ac:dyDescent="0.25">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3.8" x14ac:dyDescent="0.25">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3.8" x14ac:dyDescent="0.25">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3.8" x14ac:dyDescent="0.25">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3.8" x14ac:dyDescent="0.25">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3.8" x14ac:dyDescent="0.25">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3.8" x14ac:dyDescent="0.25">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3.8" x14ac:dyDescent="0.25">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3.8" x14ac:dyDescent="0.25">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3.8" x14ac:dyDescent="0.25">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3.8" x14ac:dyDescent="0.25">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3.8" x14ac:dyDescent="0.25">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3.8" x14ac:dyDescent="0.25">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3.8" x14ac:dyDescent="0.25">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3.8" x14ac:dyDescent="0.25">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3.8" x14ac:dyDescent="0.25">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3.8" x14ac:dyDescent="0.25">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3.8" x14ac:dyDescent="0.25">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3.8" x14ac:dyDescent="0.25">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3.8" x14ac:dyDescent="0.25">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3.8" x14ac:dyDescent="0.25">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3.8" x14ac:dyDescent="0.25">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3.8" x14ac:dyDescent="0.25">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3.8" x14ac:dyDescent="0.25">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3.8" x14ac:dyDescent="0.25">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3.8" x14ac:dyDescent="0.25">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3.8" x14ac:dyDescent="0.25">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3.8" x14ac:dyDescent="0.25">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3.8" x14ac:dyDescent="0.25">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3.8" x14ac:dyDescent="0.25">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3.8" x14ac:dyDescent="0.25">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3.8" x14ac:dyDescent="0.25">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3.8" x14ac:dyDescent="0.25">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3.8" x14ac:dyDescent="0.25">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3.8" x14ac:dyDescent="0.25">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3.8" x14ac:dyDescent="0.25">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3.8" x14ac:dyDescent="0.25">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3.8" x14ac:dyDescent="0.25">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3.8" x14ac:dyDescent="0.25">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3.8" x14ac:dyDescent="0.25">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3.8" x14ac:dyDescent="0.25">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3.8" x14ac:dyDescent="0.25">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3.8" x14ac:dyDescent="0.25">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3.8" x14ac:dyDescent="0.25">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3.8" x14ac:dyDescent="0.25">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3.8" x14ac:dyDescent="0.25">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3.8" x14ac:dyDescent="0.25">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3.8" x14ac:dyDescent="0.25">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3.8" x14ac:dyDescent="0.25">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3.8" x14ac:dyDescent="0.25">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3.8" x14ac:dyDescent="0.25">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3.8" x14ac:dyDescent="0.25">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3.8" x14ac:dyDescent="0.25">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3.8" x14ac:dyDescent="0.25">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3.8" x14ac:dyDescent="0.25">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3.8" x14ac:dyDescent="0.25">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3.8" x14ac:dyDescent="0.25">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3.8" x14ac:dyDescent="0.25">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3.8" x14ac:dyDescent="0.25">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3.8" x14ac:dyDescent="0.25">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3.8" x14ac:dyDescent="0.25">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3.8" x14ac:dyDescent="0.25">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3.8" x14ac:dyDescent="0.25">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3.8" x14ac:dyDescent="0.25">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3.8" x14ac:dyDescent="0.25">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3.8" x14ac:dyDescent="0.25">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3.8" x14ac:dyDescent="0.25">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3.8" x14ac:dyDescent="0.25">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3.8" x14ac:dyDescent="0.25">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3.8" x14ac:dyDescent="0.25">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3.8" x14ac:dyDescent="0.25">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3.8" x14ac:dyDescent="0.25">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3.8" x14ac:dyDescent="0.25">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3.8" x14ac:dyDescent="0.25">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3.8" x14ac:dyDescent="0.25">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3.8" x14ac:dyDescent="0.25">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3.8" x14ac:dyDescent="0.25">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3.8" x14ac:dyDescent="0.25">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3.8" x14ac:dyDescent="0.25">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3.8" x14ac:dyDescent="0.25">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3.8" x14ac:dyDescent="0.25">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3.8" x14ac:dyDescent="0.25">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3.8" x14ac:dyDescent="0.25">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3.8" x14ac:dyDescent="0.25">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3.8" x14ac:dyDescent="0.25">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3.8" x14ac:dyDescent="0.25">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3.8" x14ac:dyDescent="0.25">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3.8" x14ac:dyDescent="0.25">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3.8" x14ac:dyDescent="0.25">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3.8" x14ac:dyDescent="0.25">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3.8" x14ac:dyDescent="0.25">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3.8" x14ac:dyDescent="0.25">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3.8" x14ac:dyDescent="0.25">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3.8" x14ac:dyDescent="0.25">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3.8" x14ac:dyDescent="0.25">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3.8" x14ac:dyDescent="0.25">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3.8" x14ac:dyDescent="0.25">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3.8" x14ac:dyDescent="0.25">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3.8" x14ac:dyDescent="0.25">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3.8" x14ac:dyDescent="0.25">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3.8" x14ac:dyDescent="0.25">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3.8" x14ac:dyDescent="0.25">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3.8" x14ac:dyDescent="0.25">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3.8" x14ac:dyDescent="0.25">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3.8" x14ac:dyDescent="0.25">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3.8" x14ac:dyDescent="0.25">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3.8" x14ac:dyDescent="0.25">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3.8" x14ac:dyDescent="0.25">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3.8" x14ac:dyDescent="0.25">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3.8" x14ac:dyDescent="0.25">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3.8" x14ac:dyDescent="0.25">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3.8" x14ac:dyDescent="0.25">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3.8" x14ac:dyDescent="0.25">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3.8" x14ac:dyDescent="0.25">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3.8" x14ac:dyDescent="0.25">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3.8" x14ac:dyDescent="0.25">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3.8" x14ac:dyDescent="0.25">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3.8" x14ac:dyDescent="0.25">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3.8" x14ac:dyDescent="0.25">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3.8" x14ac:dyDescent="0.25">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3.8" x14ac:dyDescent="0.25">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3.8" x14ac:dyDescent="0.25">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3.8" x14ac:dyDescent="0.25">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3.8" x14ac:dyDescent="0.25">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3.8" x14ac:dyDescent="0.25">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3.8" x14ac:dyDescent="0.25">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3.8" x14ac:dyDescent="0.25">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3.8" x14ac:dyDescent="0.25">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3.8" x14ac:dyDescent="0.25">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3.8" x14ac:dyDescent="0.25">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3.8" x14ac:dyDescent="0.25">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3.8" x14ac:dyDescent="0.25">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3.8" x14ac:dyDescent="0.25">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3.8" x14ac:dyDescent="0.25">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3.8" x14ac:dyDescent="0.25">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3.8" x14ac:dyDescent="0.25">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3.8" x14ac:dyDescent="0.25">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3.8" x14ac:dyDescent="0.25">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3.8" x14ac:dyDescent="0.25">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3.8" x14ac:dyDescent="0.25">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3.8" x14ac:dyDescent="0.25">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3.8" x14ac:dyDescent="0.25">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3.8" x14ac:dyDescent="0.25">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3.8" x14ac:dyDescent="0.25">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3.8" x14ac:dyDescent="0.25">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3.8" x14ac:dyDescent="0.25">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3.8" x14ac:dyDescent="0.25">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3.8" x14ac:dyDescent="0.25">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3.8" x14ac:dyDescent="0.25">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3.8" x14ac:dyDescent="0.25">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3.8" x14ac:dyDescent="0.25">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3.8" x14ac:dyDescent="0.25">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3.8" x14ac:dyDescent="0.25">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3.8" x14ac:dyDescent="0.25">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3.8" x14ac:dyDescent="0.25">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3.8" x14ac:dyDescent="0.25">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3.8" x14ac:dyDescent="0.25">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3.8" x14ac:dyDescent="0.25">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3.8" x14ac:dyDescent="0.25">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3.8" x14ac:dyDescent="0.25">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3.8" x14ac:dyDescent="0.25">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3.8" x14ac:dyDescent="0.25">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3.8" x14ac:dyDescent="0.25">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3.8" x14ac:dyDescent="0.25">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3.8" x14ac:dyDescent="0.25">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3.8" x14ac:dyDescent="0.25">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3.8" x14ac:dyDescent="0.25">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3.8" x14ac:dyDescent="0.25">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3.8" x14ac:dyDescent="0.25">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3.8" x14ac:dyDescent="0.25">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3.8" x14ac:dyDescent="0.25">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3.8" x14ac:dyDescent="0.25">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3.8" x14ac:dyDescent="0.25">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3.8" x14ac:dyDescent="0.25">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3.8" x14ac:dyDescent="0.25">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3.8" x14ac:dyDescent="0.25">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3.8" x14ac:dyDescent="0.25">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3.8" x14ac:dyDescent="0.25">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3.8" x14ac:dyDescent="0.25">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3.8" x14ac:dyDescent="0.25">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3.8" x14ac:dyDescent="0.25">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3.8" x14ac:dyDescent="0.25">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3.8" x14ac:dyDescent="0.25">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3.8" x14ac:dyDescent="0.25">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3.8" x14ac:dyDescent="0.25">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3.8" x14ac:dyDescent="0.25">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3.8" x14ac:dyDescent="0.25">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3.8" x14ac:dyDescent="0.25">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3.8" x14ac:dyDescent="0.25">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3.8" x14ac:dyDescent="0.25">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3.8" x14ac:dyDescent="0.25">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3.8" x14ac:dyDescent="0.25">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3.8" x14ac:dyDescent="0.25">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3.8" x14ac:dyDescent="0.25">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3.8" x14ac:dyDescent="0.25">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3.8" x14ac:dyDescent="0.25">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3.8" x14ac:dyDescent="0.25">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3.8" x14ac:dyDescent="0.25">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3.8" x14ac:dyDescent="0.25">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3.8" x14ac:dyDescent="0.25">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3.8" x14ac:dyDescent="0.25">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3.8" x14ac:dyDescent="0.25">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3.8" x14ac:dyDescent="0.25">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3.8" x14ac:dyDescent="0.25">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3.8" x14ac:dyDescent="0.25">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3.8" x14ac:dyDescent="0.25">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3.8" x14ac:dyDescent="0.25">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3.8" x14ac:dyDescent="0.25">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3.8" x14ac:dyDescent="0.25">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3.8" x14ac:dyDescent="0.25">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3.8" x14ac:dyDescent="0.25">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3.8" x14ac:dyDescent="0.25">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3.8" x14ac:dyDescent="0.25">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3.8" x14ac:dyDescent="0.25">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3.8" x14ac:dyDescent="0.25">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3.8" x14ac:dyDescent="0.25">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3.8" x14ac:dyDescent="0.25">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3.8" x14ac:dyDescent="0.25">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3.8" x14ac:dyDescent="0.25">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3.8" x14ac:dyDescent="0.25">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3.8" x14ac:dyDescent="0.25">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3.8" x14ac:dyDescent="0.25">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3.8" x14ac:dyDescent="0.25">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3.8" x14ac:dyDescent="0.25">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3.8" x14ac:dyDescent="0.25">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3.8" x14ac:dyDescent="0.25">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3.8" x14ac:dyDescent="0.25">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3.8" x14ac:dyDescent="0.25">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3.8" x14ac:dyDescent="0.25">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3.8" x14ac:dyDescent="0.25">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3.8" x14ac:dyDescent="0.25">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3.8" x14ac:dyDescent="0.25">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3.8" x14ac:dyDescent="0.25">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3.8" x14ac:dyDescent="0.25">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3.8" x14ac:dyDescent="0.25">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3.8" x14ac:dyDescent="0.25">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3.8" x14ac:dyDescent="0.25">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3.8" x14ac:dyDescent="0.25">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3.8" x14ac:dyDescent="0.25">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3.8" x14ac:dyDescent="0.25">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3.8" x14ac:dyDescent="0.25">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3.8" x14ac:dyDescent="0.25">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3.8" x14ac:dyDescent="0.25">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3.8" x14ac:dyDescent="0.25">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3.8" x14ac:dyDescent="0.25">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3.8" x14ac:dyDescent="0.25">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3.8" x14ac:dyDescent="0.25">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3.8" x14ac:dyDescent="0.25">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3.8" x14ac:dyDescent="0.25">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3.8" x14ac:dyDescent="0.25">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3.8" x14ac:dyDescent="0.25">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3.8" x14ac:dyDescent="0.25">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3.8" x14ac:dyDescent="0.25">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3.8" x14ac:dyDescent="0.25">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3.8" x14ac:dyDescent="0.25">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3.8" x14ac:dyDescent="0.25">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3.8" x14ac:dyDescent="0.25">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3.8" x14ac:dyDescent="0.25">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3.8" x14ac:dyDescent="0.25">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3.8" x14ac:dyDescent="0.25">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3.8" x14ac:dyDescent="0.25">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3.8" x14ac:dyDescent="0.25">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3.8" x14ac:dyDescent="0.25">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3.8" x14ac:dyDescent="0.25">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3.8" x14ac:dyDescent="0.25">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3.8" x14ac:dyDescent="0.25">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3.8" x14ac:dyDescent="0.25">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3.8" x14ac:dyDescent="0.25">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3.8" x14ac:dyDescent="0.25">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3.8" x14ac:dyDescent="0.25">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3.8" x14ac:dyDescent="0.25">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3.8" x14ac:dyDescent="0.25">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3.8" x14ac:dyDescent="0.25">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3.8" x14ac:dyDescent="0.25">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3.8" x14ac:dyDescent="0.25">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3.8" x14ac:dyDescent="0.25">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3.8" x14ac:dyDescent="0.25">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3.8" x14ac:dyDescent="0.25">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3.8" x14ac:dyDescent="0.25">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3.8" x14ac:dyDescent="0.25">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3.8" x14ac:dyDescent="0.25">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3.8" x14ac:dyDescent="0.25">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3.8" x14ac:dyDescent="0.25">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3.8" x14ac:dyDescent="0.25">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3.8" x14ac:dyDescent="0.25">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3.8" x14ac:dyDescent="0.25">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3.8" x14ac:dyDescent="0.25">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3.8" x14ac:dyDescent="0.25">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3.8" x14ac:dyDescent="0.25">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3.8" x14ac:dyDescent="0.25">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3.8" x14ac:dyDescent="0.25">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3.8" x14ac:dyDescent="0.25">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3.8" x14ac:dyDescent="0.25">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3.8" x14ac:dyDescent="0.25">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3.8" x14ac:dyDescent="0.25">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3.8" x14ac:dyDescent="0.25">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5">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5">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5">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5">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5">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5">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5">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1389</v>
      </c>
      <c r="Q2011" s="181"/>
    </row>
    <row r="2012" spans="1:17" x14ac:dyDescent="0.25">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5">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5">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5">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5">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5">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5">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5">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5">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1390</v>
      </c>
      <c r="Q2020" s="181"/>
    </row>
    <row r="2021" spans="1:17" x14ac:dyDescent="0.25">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1390</v>
      </c>
      <c r="Q2021" s="181"/>
    </row>
    <row r="2022" spans="1:17" x14ac:dyDescent="0.25">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1390</v>
      </c>
      <c r="Q2022" s="181"/>
    </row>
    <row r="2023" spans="1:17" x14ac:dyDescent="0.25">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1390</v>
      </c>
      <c r="Q2023" s="181"/>
    </row>
    <row r="2024" spans="1:17" x14ac:dyDescent="0.25">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1390</v>
      </c>
      <c r="Q2024" s="181"/>
    </row>
    <row r="2025" spans="1:17" x14ac:dyDescent="0.25">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1390</v>
      </c>
      <c r="Q2025" s="181"/>
    </row>
    <row r="2026" spans="1:17" x14ac:dyDescent="0.25">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1390</v>
      </c>
      <c r="Q2026" s="181"/>
    </row>
    <row r="2027" spans="1:17" x14ac:dyDescent="0.25">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1390</v>
      </c>
      <c r="Q2027" s="181"/>
    </row>
    <row r="2028" spans="1:17" x14ac:dyDescent="0.25">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5">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3.8" x14ac:dyDescent="0.25">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3.8" x14ac:dyDescent="0.25">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3.8" x14ac:dyDescent="0.25">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3.8" x14ac:dyDescent="0.25">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3.8" x14ac:dyDescent="0.25">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3.8" x14ac:dyDescent="0.25">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3.8" x14ac:dyDescent="0.25">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3.8" x14ac:dyDescent="0.25">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3.8" x14ac:dyDescent="0.25">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3.8" x14ac:dyDescent="0.25">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3.8" x14ac:dyDescent="0.25">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3.8" x14ac:dyDescent="0.25">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3.8" x14ac:dyDescent="0.25">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3.8" x14ac:dyDescent="0.25">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3.8" x14ac:dyDescent="0.25">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3.8" x14ac:dyDescent="0.25">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3.8" x14ac:dyDescent="0.25">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3.8" x14ac:dyDescent="0.25">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3.8" x14ac:dyDescent="0.25">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3.8" x14ac:dyDescent="0.25">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3.8" x14ac:dyDescent="0.25">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3.8" x14ac:dyDescent="0.25">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3.8" x14ac:dyDescent="0.25">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3.8" x14ac:dyDescent="0.25">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3.8" x14ac:dyDescent="0.25">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3.8" x14ac:dyDescent="0.25">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3.8" x14ac:dyDescent="0.25">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3.8" x14ac:dyDescent="0.25">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3.8" x14ac:dyDescent="0.25">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3.8" x14ac:dyDescent="0.25">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3.8" x14ac:dyDescent="0.25">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3.8" x14ac:dyDescent="0.25">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3.8" x14ac:dyDescent="0.25">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3.8" x14ac:dyDescent="0.25">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3.8" x14ac:dyDescent="0.25">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3.8" x14ac:dyDescent="0.25">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3.8" x14ac:dyDescent="0.25">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3.8" x14ac:dyDescent="0.25">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3.8" x14ac:dyDescent="0.25">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3.8" x14ac:dyDescent="0.25">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3.8" x14ac:dyDescent="0.25">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3.8" x14ac:dyDescent="0.25">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3.8" x14ac:dyDescent="0.25">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3.8" x14ac:dyDescent="0.25">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3.8" x14ac:dyDescent="0.25">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3.8" x14ac:dyDescent="0.25">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3.8" x14ac:dyDescent="0.25">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3.8" x14ac:dyDescent="0.25">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3.8" x14ac:dyDescent="0.25">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3.8" x14ac:dyDescent="0.25">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3.8" x14ac:dyDescent="0.25">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3.8" x14ac:dyDescent="0.25">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3.8" x14ac:dyDescent="0.25">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3.8" x14ac:dyDescent="0.25">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3.8" x14ac:dyDescent="0.25">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3.8" x14ac:dyDescent="0.25">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3.8" x14ac:dyDescent="0.25">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3.8" x14ac:dyDescent="0.25">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3.8" x14ac:dyDescent="0.25">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3.8" x14ac:dyDescent="0.25">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3.8" x14ac:dyDescent="0.25">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3.8" x14ac:dyDescent="0.25">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3.8" x14ac:dyDescent="0.25">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3.8" x14ac:dyDescent="0.25">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3.8" x14ac:dyDescent="0.25">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3.8" x14ac:dyDescent="0.25">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3.8" x14ac:dyDescent="0.25">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3.8" x14ac:dyDescent="0.25">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3.8" x14ac:dyDescent="0.25">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3.8" x14ac:dyDescent="0.25">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3.8" x14ac:dyDescent="0.25">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3.8" x14ac:dyDescent="0.25">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3.8" x14ac:dyDescent="0.25">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3.8" x14ac:dyDescent="0.25">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3.8" x14ac:dyDescent="0.25">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3.8" x14ac:dyDescent="0.25">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3.8" x14ac:dyDescent="0.25">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3.8" x14ac:dyDescent="0.25">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3.8" x14ac:dyDescent="0.25">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3.8" x14ac:dyDescent="0.25">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3.8" x14ac:dyDescent="0.25">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3.8" x14ac:dyDescent="0.25">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3.8" x14ac:dyDescent="0.25">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3.8" x14ac:dyDescent="0.25">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3.8" x14ac:dyDescent="0.25">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3.8" x14ac:dyDescent="0.25">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3.8" x14ac:dyDescent="0.25">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3.8" x14ac:dyDescent="0.25">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3.8" x14ac:dyDescent="0.25">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3.8" x14ac:dyDescent="0.25">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3.8" x14ac:dyDescent="0.25">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3.8" x14ac:dyDescent="0.25">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3.8" x14ac:dyDescent="0.25">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3.8" x14ac:dyDescent="0.25">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3.8" x14ac:dyDescent="0.25">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3.8" x14ac:dyDescent="0.25">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3.8" x14ac:dyDescent="0.25">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3.8" x14ac:dyDescent="0.25">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3.8" x14ac:dyDescent="0.25">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3.8" x14ac:dyDescent="0.25">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3.8" x14ac:dyDescent="0.25">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3.8" x14ac:dyDescent="0.25">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3.8" x14ac:dyDescent="0.25">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3.8" x14ac:dyDescent="0.25">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3.8" x14ac:dyDescent="0.25">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3.8" x14ac:dyDescent="0.25">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3.8" x14ac:dyDescent="0.25">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3.8" x14ac:dyDescent="0.25">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3.8" x14ac:dyDescent="0.25">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3.8" x14ac:dyDescent="0.25">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3.8" x14ac:dyDescent="0.25">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3.8" x14ac:dyDescent="0.25">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3.8" x14ac:dyDescent="0.25">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3.8" x14ac:dyDescent="0.25">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3.8" x14ac:dyDescent="0.25">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3.8" x14ac:dyDescent="0.25">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3.8" x14ac:dyDescent="0.25">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3.8" x14ac:dyDescent="0.25">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3.8" x14ac:dyDescent="0.25">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3.8" x14ac:dyDescent="0.25">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3.8" x14ac:dyDescent="0.25">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3.8" x14ac:dyDescent="0.25">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3.8" x14ac:dyDescent="0.25">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3.8" x14ac:dyDescent="0.25">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3.8" x14ac:dyDescent="0.25">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3.8" x14ac:dyDescent="0.25">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3.8" x14ac:dyDescent="0.25">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3.8" x14ac:dyDescent="0.25">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3.8" x14ac:dyDescent="0.25">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3.8" x14ac:dyDescent="0.25">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3.8" x14ac:dyDescent="0.25">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3.8" x14ac:dyDescent="0.25">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3.8" x14ac:dyDescent="0.25">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3.8" x14ac:dyDescent="0.25">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3.8" x14ac:dyDescent="0.25">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3.8" x14ac:dyDescent="0.25">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3.8" x14ac:dyDescent="0.25">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3.8" x14ac:dyDescent="0.25">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3.8" x14ac:dyDescent="0.25">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3.8" x14ac:dyDescent="0.25">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3.8" x14ac:dyDescent="0.25">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3.8" x14ac:dyDescent="0.25">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3.8" x14ac:dyDescent="0.25">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3.8" x14ac:dyDescent="0.25">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3.8" x14ac:dyDescent="0.25">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3.8" x14ac:dyDescent="0.25">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3.8" x14ac:dyDescent="0.25">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3.8" x14ac:dyDescent="0.25">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3.8" x14ac:dyDescent="0.25">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3.8" x14ac:dyDescent="0.25">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3.8" x14ac:dyDescent="0.25">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3.8" x14ac:dyDescent="0.25">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3.8" x14ac:dyDescent="0.25">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3.8" x14ac:dyDescent="0.25">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3.8" x14ac:dyDescent="0.25">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3.8" x14ac:dyDescent="0.25">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3.8" x14ac:dyDescent="0.25">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3.8" x14ac:dyDescent="0.25">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3.8" x14ac:dyDescent="0.25">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3.8" x14ac:dyDescent="0.25">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3.8" x14ac:dyDescent="0.25">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3.8" x14ac:dyDescent="0.25">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3.8" x14ac:dyDescent="0.25">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3.8" x14ac:dyDescent="0.25">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3.8" x14ac:dyDescent="0.25">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3.8" x14ac:dyDescent="0.25">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3.8" x14ac:dyDescent="0.25">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3.8" x14ac:dyDescent="0.25">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3.8" x14ac:dyDescent="0.25">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3.8" x14ac:dyDescent="0.25">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3.8" x14ac:dyDescent="0.25">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3.8" x14ac:dyDescent="0.25">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3.8" x14ac:dyDescent="0.25">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3.8" x14ac:dyDescent="0.25">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3.8" x14ac:dyDescent="0.25">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3.8" x14ac:dyDescent="0.25">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3.8" x14ac:dyDescent="0.25">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3.8" x14ac:dyDescent="0.25">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3.8" x14ac:dyDescent="0.25">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3.8" x14ac:dyDescent="0.25">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3.8" x14ac:dyDescent="0.25">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3.8" x14ac:dyDescent="0.25">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3.8" x14ac:dyDescent="0.25">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3.8" x14ac:dyDescent="0.25">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3.8" x14ac:dyDescent="0.25">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3.8" x14ac:dyDescent="0.25">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3.8" x14ac:dyDescent="0.25">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3.8" x14ac:dyDescent="0.25">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3.8" x14ac:dyDescent="0.25">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3.8" x14ac:dyDescent="0.25">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3.8" x14ac:dyDescent="0.25">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3.8" x14ac:dyDescent="0.25">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3.8" x14ac:dyDescent="0.25">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3.8" x14ac:dyDescent="0.25">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3.8" x14ac:dyDescent="0.25">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3.8" x14ac:dyDescent="0.25">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3.8" x14ac:dyDescent="0.25">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3.8" x14ac:dyDescent="0.25">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3.8" x14ac:dyDescent="0.25">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3.8" x14ac:dyDescent="0.25">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3.8" x14ac:dyDescent="0.25">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3.8" x14ac:dyDescent="0.25">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3.8" x14ac:dyDescent="0.25">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3.8" x14ac:dyDescent="0.25">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3.8" x14ac:dyDescent="0.25">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3.8" x14ac:dyDescent="0.25">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3.8" x14ac:dyDescent="0.25">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3.8" x14ac:dyDescent="0.25">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3.8" x14ac:dyDescent="0.25">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3.8" x14ac:dyDescent="0.25">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3.8" x14ac:dyDescent="0.25">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3.8" x14ac:dyDescent="0.25">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3.8" x14ac:dyDescent="0.25">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3.8" x14ac:dyDescent="0.25">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3.8" x14ac:dyDescent="0.25">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3.8" x14ac:dyDescent="0.25">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3.8" x14ac:dyDescent="0.25">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3.8" x14ac:dyDescent="0.25">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3.8" x14ac:dyDescent="0.25">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3.8" x14ac:dyDescent="0.25">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3.8" x14ac:dyDescent="0.25">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3.8" x14ac:dyDescent="0.25">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3.8" x14ac:dyDescent="0.25">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3.8" x14ac:dyDescent="0.25">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3.8" x14ac:dyDescent="0.25">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3.8" x14ac:dyDescent="0.25">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3.8" x14ac:dyDescent="0.25">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3.8" x14ac:dyDescent="0.25">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3.8" x14ac:dyDescent="0.25">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3.8" x14ac:dyDescent="0.25">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3.8" x14ac:dyDescent="0.25">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3.8" x14ac:dyDescent="0.25">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3.8" x14ac:dyDescent="0.25">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3.8" x14ac:dyDescent="0.25">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3.8" x14ac:dyDescent="0.25">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3.8" x14ac:dyDescent="0.25">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3.8" x14ac:dyDescent="0.25">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3.8" x14ac:dyDescent="0.25">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3.8" x14ac:dyDescent="0.25">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3.8" x14ac:dyDescent="0.25">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3.8" x14ac:dyDescent="0.25">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3.8" x14ac:dyDescent="0.25">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3.8" x14ac:dyDescent="0.25">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3.8" x14ac:dyDescent="0.25">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3.8" x14ac:dyDescent="0.25">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3.8" x14ac:dyDescent="0.25">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3.8" x14ac:dyDescent="0.25">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3.8" x14ac:dyDescent="0.25">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3.8" x14ac:dyDescent="0.25">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3.8" x14ac:dyDescent="0.25">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3.8" x14ac:dyDescent="0.25">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3.8" x14ac:dyDescent="0.25">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3.8" x14ac:dyDescent="0.25">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3.8" x14ac:dyDescent="0.25">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3.8" x14ac:dyDescent="0.25">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3.8" x14ac:dyDescent="0.25">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3.8" x14ac:dyDescent="0.25">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3.8" x14ac:dyDescent="0.25">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3.8" x14ac:dyDescent="0.25">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3.8" x14ac:dyDescent="0.25">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3.8" x14ac:dyDescent="0.25">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3.8" x14ac:dyDescent="0.25">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3.8" x14ac:dyDescent="0.25">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3.8" x14ac:dyDescent="0.25">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3.8" x14ac:dyDescent="0.25">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3.8" x14ac:dyDescent="0.25">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3.8" x14ac:dyDescent="0.25">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3.8" x14ac:dyDescent="0.25">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3.8" x14ac:dyDescent="0.25">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3.8" x14ac:dyDescent="0.25">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3.8" x14ac:dyDescent="0.25">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3.8" x14ac:dyDescent="0.25">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3.8" x14ac:dyDescent="0.25">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3.8" x14ac:dyDescent="0.25">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3.8" x14ac:dyDescent="0.25">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3.8" x14ac:dyDescent="0.25">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3.8" x14ac:dyDescent="0.25">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3.8" x14ac:dyDescent="0.25">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3.8" x14ac:dyDescent="0.25">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3.8" x14ac:dyDescent="0.25">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3.8" x14ac:dyDescent="0.25">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3.8" x14ac:dyDescent="0.25">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3.8" x14ac:dyDescent="0.25">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3.8" x14ac:dyDescent="0.25">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3.8" x14ac:dyDescent="0.25">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3.8" x14ac:dyDescent="0.25">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3.8" x14ac:dyDescent="0.25">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3.8" x14ac:dyDescent="0.25">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3.8" x14ac:dyDescent="0.25">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3.8" x14ac:dyDescent="0.25">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3.8" x14ac:dyDescent="0.25">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3.8" x14ac:dyDescent="0.25">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3.8" x14ac:dyDescent="0.25">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3.8" x14ac:dyDescent="0.25">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3.8" x14ac:dyDescent="0.25">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3.8" x14ac:dyDescent="0.25">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3.8" x14ac:dyDescent="0.25">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3.8" x14ac:dyDescent="0.25">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3.8" x14ac:dyDescent="0.25">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3.8" x14ac:dyDescent="0.25">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3.8" x14ac:dyDescent="0.25">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3.8" x14ac:dyDescent="0.25">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3.8" x14ac:dyDescent="0.25">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3.8" x14ac:dyDescent="0.25">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3.8" x14ac:dyDescent="0.25">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3.8" x14ac:dyDescent="0.25">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3.8" x14ac:dyDescent="0.25">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3.8" x14ac:dyDescent="0.25">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3.8" x14ac:dyDescent="0.25">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3.8" x14ac:dyDescent="0.25">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3.8" x14ac:dyDescent="0.25">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3.8" x14ac:dyDescent="0.25">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3.8" x14ac:dyDescent="0.25">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3.8" x14ac:dyDescent="0.25">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3.8" x14ac:dyDescent="0.25">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3.8" x14ac:dyDescent="0.25">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3.8" x14ac:dyDescent="0.25">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3.8" x14ac:dyDescent="0.25">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3.8" x14ac:dyDescent="0.25">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3.8" x14ac:dyDescent="0.25">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3.8" x14ac:dyDescent="0.25">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3.8" x14ac:dyDescent="0.25">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3.8" x14ac:dyDescent="0.25">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3.8" x14ac:dyDescent="0.25">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3.8" x14ac:dyDescent="0.25">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3.8" x14ac:dyDescent="0.25">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3.8" x14ac:dyDescent="0.25">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3.8" x14ac:dyDescent="0.25">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3.8" x14ac:dyDescent="0.25">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3.8" x14ac:dyDescent="0.25">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3.8" x14ac:dyDescent="0.25">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3.8" x14ac:dyDescent="0.25">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3.8" x14ac:dyDescent="0.25">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3.8" x14ac:dyDescent="0.25">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3.8" x14ac:dyDescent="0.25">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3.8" x14ac:dyDescent="0.25">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3.8" x14ac:dyDescent="0.25">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3.8" x14ac:dyDescent="0.25">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3.8" x14ac:dyDescent="0.25">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3.8" x14ac:dyDescent="0.25">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3.8" x14ac:dyDescent="0.25">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3.8" x14ac:dyDescent="0.25">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3.8" x14ac:dyDescent="0.25">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3.8" x14ac:dyDescent="0.25">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3.8" x14ac:dyDescent="0.25">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3.8" x14ac:dyDescent="0.25">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3.8" x14ac:dyDescent="0.25">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3.8" x14ac:dyDescent="0.25">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3.8" x14ac:dyDescent="0.25">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3.8" x14ac:dyDescent="0.25">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3.8" x14ac:dyDescent="0.25">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3.8" x14ac:dyDescent="0.25">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3.8" x14ac:dyDescent="0.25">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3.8" x14ac:dyDescent="0.25">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3.8" x14ac:dyDescent="0.25">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3.8" x14ac:dyDescent="0.25">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3.8" x14ac:dyDescent="0.25">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3.8" x14ac:dyDescent="0.25">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3.8" x14ac:dyDescent="0.25">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3.8" x14ac:dyDescent="0.25">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3.8" x14ac:dyDescent="0.25">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3.8" x14ac:dyDescent="0.25">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3.8" x14ac:dyDescent="0.25">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3.8" x14ac:dyDescent="0.25">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3.8" x14ac:dyDescent="0.25">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3.8" x14ac:dyDescent="0.25">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3.8" x14ac:dyDescent="0.25">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3.8" x14ac:dyDescent="0.25">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3.8" x14ac:dyDescent="0.25">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3.8" x14ac:dyDescent="0.25">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3.8" x14ac:dyDescent="0.25">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3.8" x14ac:dyDescent="0.25">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3.8" x14ac:dyDescent="0.25">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3.8" x14ac:dyDescent="0.25">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3.8" x14ac:dyDescent="0.25">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3.8" x14ac:dyDescent="0.25">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3.8" x14ac:dyDescent="0.25">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3.8" x14ac:dyDescent="0.25">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3.8" x14ac:dyDescent="0.25">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3.8" x14ac:dyDescent="0.25">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3.8" x14ac:dyDescent="0.25">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3.8" x14ac:dyDescent="0.25">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3.8" x14ac:dyDescent="0.25">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3.8" x14ac:dyDescent="0.25">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3.8" x14ac:dyDescent="0.25">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3.8" x14ac:dyDescent="0.25">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3.8" x14ac:dyDescent="0.25">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3.8" x14ac:dyDescent="0.25">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3.8" x14ac:dyDescent="0.25">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3.8" x14ac:dyDescent="0.25">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3.8" x14ac:dyDescent="0.25">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3.8" x14ac:dyDescent="0.25">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3.8" x14ac:dyDescent="0.25">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3.8" x14ac:dyDescent="0.25">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3.8" x14ac:dyDescent="0.25">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3.8" x14ac:dyDescent="0.25">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3.8" x14ac:dyDescent="0.25">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3.8" x14ac:dyDescent="0.25">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3.8" x14ac:dyDescent="0.25">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3.8" x14ac:dyDescent="0.25">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3.8" x14ac:dyDescent="0.25">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3.8" x14ac:dyDescent="0.25">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3.8" x14ac:dyDescent="0.25">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3.8" x14ac:dyDescent="0.25">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3.8" x14ac:dyDescent="0.25">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3.8" x14ac:dyDescent="0.25">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3.8" x14ac:dyDescent="0.25">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3.8" x14ac:dyDescent="0.25">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3.8" x14ac:dyDescent="0.25">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3.8" x14ac:dyDescent="0.25">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3.8" x14ac:dyDescent="0.25">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3.8" x14ac:dyDescent="0.25">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3.8" x14ac:dyDescent="0.25">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3.8" x14ac:dyDescent="0.25">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3.8" x14ac:dyDescent="0.25">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3.8" x14ac:dyDescent="0.25">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3.8" x14ac:dyDescent="0.25">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3.8" x14ac:dyDescent="0.25">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3.8" x14ac:dyDescent="0.25">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3.8" x14ac:dyDescent="0.25">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3.8" x14ac:dyDescent="0.25">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3.8" x14ac:dyDescent="0.25">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3.8" x14ac:dyDescent="0.25">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3.8" x14ac:dyDescent="0.25">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3.8" x14ac:dyDescent="0.25">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3.8" x14ac:dyDescent="0.25">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3.8" x14ac:dyDescent="0.25">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3.8" x14ac:dyDescent="0.25">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3.8" x14ac:dyDescent="0.25">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3.8" x14ac:dyDescent="0.25">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3.8" x14ac:dyDescent="0.25">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3.8" x14ac:dyDescent="0.25">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3.8" x14ac:dyDescent="0.25">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3.8" x14ac:dyDescent="0.25">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3.8" x14ac:dyDescent="0.25">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3.8" x14ac:dyDescent="0.25">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3.8" x14ac:dyDescent="0.25">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3.8" x14ac:dyDescent="0.25">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3.8" x14ac:dyDescent="0.25">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3.8" x14ac:dyDescent="0.25">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3.8" x14ac:dyDescent="0.25">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3.8" x14ac:dyDescent="0.25">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3.8" x14ac:dyDescent="0.25">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3.8" x14ac:dyDescent="0.25">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3.8" x14ac:dyDescent="0.25">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3.8" x14ac:dyDescent="0.25">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3.8" x14ac:dyDescent="0.25">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3.8" x14ac:dyDescent="0.25">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3.8" x14ac:dyDescent="0.25">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3.8" x14ac:dyDescent="0.25">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3.8" x14ac:dyDescent="0.25">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3.8" x14ac:dyDescent="0.25">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3.8" x14ac:dyDescent="0.25">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3.8" x14ac:dyDescent="0.25">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3.8" x14ac:dyDescent="0.25">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3.8" x14ac:dyDescent="0.25">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3.8" x14ac:dyDescent="0.25">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3.8" x14ac:dyDescent="0.25">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3.8" x14ac:dyDescent="0.25">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3.8" x14ac:dyDescent="0.25">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3.8" x14ac:dyDescent="0.25">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3.8" x14ac:dyDescent="0.25">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3.8" x14ac:dyDescent="0.25">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3.8" x14ac:dyDescent="0.25">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3.8" x14ac:dyDescent="0.25">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3.8" x14ac:dyDescent="0.25">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3.8" x14ac:dyDescent="0.25">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3.8" x14ac:dyDescent="0.25">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3.8" x14ac:dyDescent="0.25">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3.8" x14ac:dyDescent="0.25">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3.8" x14ac:dyDescent="0.25">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3.8" x14ac:dyDescent="0.25">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3.8" x14ac:dyDescent="0.25">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3.8" x14ac:dyDescent="0.25">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3.8" x14ac:dyDescent="0.25">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3.8" x14ac:dyDescent="0.25">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3.8" x14ac:dyDescent="0.25">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3.8" x14ac:dyDescent="0.25">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3.8" x14ac:dyDescent="0.25">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3.8" x14ac:dyDescent="0.25">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3.8" x14ac:dyDescent="0.25">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3.8" x14ac:dyDescent="0.25">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3.8" x14ac:dyDescent="0.25">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3.8" x14ac:dyDescent="0.25">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3.8" x14ac:dyDescent="0.25">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3.8" x14ac:dyDescent="0.25">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3.8" x14ac:dyDescent="0.25">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3.8" x14ac:dyDescent="0.25">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3.8" x14ac:dyDescent="0.25">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3.8" x14ac:dyDescent="0.25">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3.8" x14ac:dyDescent="0.25">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3.8" x14ac:dyDescent="0.25">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3.8" x14ac:dyDescent="0.25">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3.8" x14ac:dyDescent="0.25">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3.8" x14ac:dyDescent="0.25">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3.8" x14ac:dyDescent="0.25">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5">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5">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5">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5">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5">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5">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5">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5">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5">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5">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5">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5">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5">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5">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5">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5">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5">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5">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5">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5">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5">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5">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5">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5">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5">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5">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5">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5">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5">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5">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5">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5">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5">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5">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5">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5">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5">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5">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5">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5">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5">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5">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5">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5">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5">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5">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5">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5">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5">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1316</v>
      </c>
      <c r="Q2574" s="181"/>
    </row>
    <row r="2575" spans="1:17" x14ac:dyDescent="0.25">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5">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5">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5">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5">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5">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5">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5">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5">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5">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5">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5">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5">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1317</v>
      </c>
      <c r="Q2587" s="181"/>
    </row>
    <row r="2588" spans="1:17" ht="13.8" x14ac:dyDescent="0.25">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3.8" x14ac:dyDescent="0.25">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3.8" x14ac:dyDescent="0.25">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3.8" x14ac:dyDescent="0.25">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3.8" x14ac:dyDescent="0.25">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3.8" x14ac:dyDescent="0.25">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3.8" x14ac:dyDescent="0.25">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3.8" x14ac:dyDescent="0.25">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3.8" x14ac:dyDescent="0.25">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3.8" x14ac:dyDescent="0.25">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3.8" x14ac:dyDescent="0.25">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3.8" x14ac:dyDescent="0.25">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3.8" x14ac:dyDescent="0.25">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3.8" x14ac:dyDescent="0.25">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3.8" x14ac:dyDescent="0.25">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3.8" x14ac:dyDescent="0.25">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3.8" x14ac:dyDescent="0.25">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3.8" x14ac:dyDescent="0.25">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3.8" x14ac:dyDescent="0.25">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3.8" x14ac:dyDescent="0.25">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3.8" x14ac:dyDescent="0.25">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3.8" x14ac:dyDescent="0.25">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3.8" x14ac:dyDescent="0.25">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3.8" x14ac:dyDescent="0.25">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3.8" x14ac:dyDescent="0.25">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3.8" x14ac:dyDescent="0.25">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3.8" x14ac:dyDescent="0.25">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3.8" x14ac:dyDescent="0.25">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3.8" x14ac:dyDescent="0.25">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3.8" x14ac:dyDescent="0.25">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3.8" x14ac:dyDescent="0.25">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3.8" x14ac:dyDescent="0.25">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3.8" x14ac:dyDescent="0.25">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3.8" x14ac:dyDescent="0.25">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3.8" x14ac:dyDescent="0.25">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3.8" x14ac:dyDescent="0.25">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3.8" x14ac:dyDescent="0.25">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3.8" x14ac:dyDescent="0.25">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3.8" x14ac:dyDescent="0.25">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3.8" x14ac:dyDescent="0.25">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3.8" x14ac:dyDescent="0.25">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3.8" x14ac:dyDescent="0.25">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3.8" x14ac:dyDescent="0.25">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3.8" x14ac:dyDescent="0.25">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3.8" x14ac:dyDescent="0.25">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3.8" x14ac:dyDescent="0.25">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3.8" x14ac:dyDescent="0.25">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3.8" x14ac:dyDescent="0.25">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3.8" x14ac:dyDescent="0.25">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3.8" x14ac:dyDescent="0.25">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3.8" x14ac:dyDescent="0.25">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3.8" x14ac:dyDescent="0.25">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3.8" x14ac:dyDescent="0.25">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3.8" x14ac:dyDescent="0.25">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3.8" x14ac:dyDescent="0.25">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3.8" x14ac:dyDescent="0.25">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3.8" x14ac:dyDescent="0.25">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3.8" x14ac:dyDescent="0.25">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3.8" x14ac:dyDescent="0.25">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3.8" x14ac:dyDescent="0.25">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3.8" x14ac:dyDescent="0.25">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3.8" x14ac:dyDescent="0.25">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3.8" x14ac:dyDescent="0.25">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3.8" x14ac:dyDescent="0.25">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3.8" x14ac:dyDescent="0.25">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3.8" x14ac:dyDescent="0.25">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3.8" x14ac:dyDescent="0.25">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3.8" x14ac:dyDescent="0.25">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3.8" x14ac:dyDescent="0.25">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3.8" x14ac:dyDescent="0.25">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3.8" x14ac:dyDescent="0.25">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3.8" x14ac:dyDescent="0.25">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3.8" x14ac:dyDescent="0.25">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3.8" x14ac:dyDescent="0.25">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3.8" x14ac:dyDescent="0.25">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3.8" x14ac:dyDescent="0.25">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3.8" x14ac:dyDescent="0.25">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3.8" x14ac:dyDescent="0.25">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3.8" x14ac:dyDescent="0.25">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3.8" x14ac:dyDescent="0.25">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3.8" x14ac:dyDescent="0.25">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3.8" x14ac:dyDescent="0.25">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3.8" x14ac:dyDescent="0.25">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3.8" x14ac:dyDescent="0.25">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3.8" x14ac:dyDescent="0.25">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3.8" x14ac:dyDescent="0.25">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3.8" x14ac:dyDescent="0.25">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3.8" x14ac:dyDescent="0.25">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3.8" x14ac:dyDescent="0.25">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3.8" x14ac:dyDescent="0.25">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3.8" x14ac:dyDescent="0.25">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3.8" x14ac:dyDescent="0.25">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3.8" x14ac:dyDescent="0.25">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3.8" x14ac:dyDescent="0.25">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3.8" x14ac:dyDescent="0.25">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3.8" x14ac:dyDescent="0.25">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3.8" x14ac:dyDescent="0.25">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3.8" x14ac:dyDescent="0.25">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3.8" x14ac:dyDescent="0.25">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3.8" x14ac:dyDescent="0.25">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3.8" x14ac:dyDescent="0.25">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3.8" x14ac:dyDescent="0.25">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3.8" x14ac:dyDescent="0.25">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3.8" x14ac:dyDescent="0.25">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3.8" x14ac:dyDescent="0.25">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3.8" x14ac:dyDescent="0.25">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3.8" x14ac:dyDescent="0.25">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3.8" x14ac:dyDescent="0.25">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3.8" x14ac:dyDescent="0.25">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3.8" x14ac:dyDescent="0.25">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3.8" x14ac:dyDescent="0.25">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3.8" x14ac:dyDescent="0.25">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3.8" x14ac:dyDescent="0.25">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3.8" x14ac:dyDescent="0.25">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3.8" x14ac:dyDescent="0.25">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3.8" x14ac:dyDescent="0.25">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3.8" x14ac:dyDescent="0.25">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3.8" x14ac:dyDescent="0.25">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3.8" x14ac:dyDescent="0.25">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3.8" x14ac:dyDescent="0.25">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3.8" x14ac:dyDescent="0.25">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3.8" x14ac:dyDescent="0.25">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3.8" x14ac:dyDescent="0.25">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3.8" x14ac:dyDescent="0.25">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3.8" x14ac:dyDescent="0.25">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3.8" x14ac:dyDescent="0.25">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3.8" x14ac:dyDescent="0.25">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3.8" x14ac:dyDescent="0.25">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3.8" x14ac:dyDescent="0.25">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3.8" x14ac:dyDescent="0.25">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3.8" x14ac:dyDescent="0.25">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3.8" x14ac:dyDescent="0.25">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3.8" x14ac:dyDescent="0.25">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3.8" x14ac:dyDescent="0.25">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5">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5">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5">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5">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5">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5">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5">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5">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5">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5">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5">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5">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5">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5">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5">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5">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5">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5">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5">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5">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5">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5">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5">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5">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5">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5">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5">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5">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5">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5">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5">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5">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5">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5">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5">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5">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5">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5">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5">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5">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5">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5">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5">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5">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5">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5">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5">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5">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5">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5">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5">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5">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5">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5">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5">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5">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5">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5">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5">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5">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3.8" x14ac:dyDescent="0.25">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3.8" x14ac:dyDescent="0.25">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3.8" x14ac:dyDescent="0.25">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3.8" x14ac:dyDescent="0.25">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3.8" x14ac:dyDescent="0.25">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3.8" x14ac:dyDescent="0.25">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3.8" x14ac:dyDescent="0.25">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3.8" x14ac:dyDescent="0.25">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3.8" x14ac:dyDescent="0.25">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3.8" x14ac:dyDescent="0.25">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3.8" x14ac:dyDescent="0.25">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3.8" x14ac:dyDescent="0.25">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3.8" x14ac:dyDescent="0.25">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3.8" x14ac:dyDescent="0.25">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3.8" x14ac:dyDescent="0.25">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3.8" x14ac:dyDescent="0.25">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3.8" x14ac:dyDescent="0.25">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3.8" x14ac:dyDescent="0.25">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3.8" x14ac:dyDescent="0.25">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3.8" x14ac:dyDescent="0.25">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3.8" x14ac:dyDescent="0.25">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3.8" x14ac:dyDescent="0.25">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3.8" x14ac:dyDescent="0.25">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3.8" x14ac:dyDescent="0.25">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3.8" x14ac:dyDescent="0.25">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3.8" x14ac:dyDescent="0.25">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3.8" x14ac:dyDescent="0.25">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3.8" x14ac:dyDescent="0.25">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3.8" x14ac:dyDescent="0.25">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3.8" x14ac:dyDescent="0.25">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3.8" x14ac:dyDescent="0.25">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3.8" x14ac:dyDescent="0.25">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3.8" x14ac:dyDescent="0.25">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3.8" x14ac:dyDescent="0.25">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3.8" x14ac:dyDescent="0.25">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3.8" x14ac:dyDescent="0.25">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3.8" x14ac:dyDescent="0.25">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3.8" x14ac:dyDescent="0.25">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3.8" x14ac:dyDescent="0.25">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3.8" x14ac:dyDescent="0.25">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3.8" x14ac:dyDescent="0.25">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3.8" x14ac:dyDescent="0.25">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3.8" x14ac:dyDescent="0.25">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3.8" x14ac:dyDescent="0.25">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3.8" x14ac:dyDescent="0.25">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3.8" x14ac:dyDescent="0.25">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3.8" x14ac:dyDescent="0.25">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3.8" x14ac:dyDescent="0.25">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3.8" x14ac:dyDescent="0.25">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3.8" x14ac:dyDescent="0.25">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3.8" x14ac:dyDescent="0.25">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3.8" x14ac:dyDescent="0.25">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3.8" x14ac:dyDescent="0.25">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3.8" x14ac:dyDescent="0.25">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3.8" x14ac:dyDescent="0.25">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3.8" x14ac:dyDescent="0.25">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3.8" x14ac:dyDescent="0.25">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3.8" x14ac:dyDescent="0.25">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3.8" x14ac:dyDescent="0.25">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3.8" x14ac:dyDescent="0.25">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3.8" x14ac:dyDescent="0.25">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3.8" x14ac:dyDescent="0.25">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3.8" x14ac:dyDescent="0.25">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3.8" x14ac:dyDescent="0.25">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3.8" x14ac:dyDescent="0.25">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3.8" x14ac:dyDescent="0.25">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3.8" x14ac:dyDescent="0.25">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3.8" x14ac:dyDescent="0.25">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3.8" x14ac:dyDescent="0.25">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3.8" x14ac:dyDescent="0.25">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5">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1333</v>
      </c>
      <c r="Q2852" s="181"/>
    </row>
    <row r="2853" spans="1:17" x14ac:dyDescent="0.25">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1334</v>
      </c>
      <c r="Q2853" s="181"/>
    </row>
    <row r="2854" spans="1:17" x14ac:dyDescent="0.25">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5">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5">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5">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5">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5">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5">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1335</v>
      </c>
      <c r="Q2860" s="181"/>
    </row>
    <row r="2861" spans="1:17" x14ac:dyDescent="0.25">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1336</v>
      </c>
      <c r="Q2861" s="181"/>
    </row>
    <row r="2862" spans="1:17" x14ac:dyDescent="0.25">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5">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5">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5">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5">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5">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5">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5">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5">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5">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1337</v>
      </c>
      <c r="Q2871" s="181"/>
    </row>
    <row r="2872" spans="1:17" x14ac:dyDescent="0.25">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1336</v>
      </c>
      <c r="Q2872" s="181"/>
    </row>
    <row r="2873" spans="1:17" x14ac:dyDescent="0.25">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5">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5">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5">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5">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5">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5">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5">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5">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5">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5">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5">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5">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5">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5">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5">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5">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5">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5">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5">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5">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5">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5">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5">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5">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5">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5">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5">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5">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5">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5">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5">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5">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5">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5">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5">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5">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5">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5">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5">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5">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5">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5">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5">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5">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5">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5">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5">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5">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5">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5">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5">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5">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5">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5">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5">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5">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5">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5">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5">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5">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5">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5">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5">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5">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5">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5">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5">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5">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5">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5">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3.8" x14ac:dyDescent="0.25">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3.8" x14ac:dyDescent="0.25">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3.8" x14ac:dyDescent="0.25">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3.8" x14ac:dyDescent="0.25">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3.8" x14ac:dyDescent="0.25">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3.8" x14ac:dyDescent="0.25">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3.8" x14ac:dyDescent="0.25">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3.8" x14ac:dyDescent="0.25">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3.8" x14ac:dyDescent="0.25">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3.8" x14ac:dyDescent="0.25">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3.8" x14ac:dyDescent="0.25">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3.8" x14ac:dyDescent="0.25">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3.8" x14ac:dyDescent="0.25">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3.8" x14ac:dyDescent="0.25">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3.8" x14ac:dyDescent="0.25">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3.8" x14ac:dyDescent="0.25">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3.8" x14ac:dyDescent="0.25">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3.8" x14ac:dyDescent="0.25">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3.8" x14ac:dyDescent="0.25">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3.8" x14ac:dyDescent="0.25">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3.8" x14ac:dyDescent="0.25">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3.8" x14ac:dyDescent="0.25">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3.8" x14ac:dyDescent="0.25">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3.8" x14ac:dyDescent="0.25">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3.8" x14ac:dyDescent="0.25">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3.8" x14ac:dyDescent="0.25">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3.8" x14ac:dyDescent="0.25">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3.8" x14ac:dyDescent="0.25">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3.8" x14ac:dyDescent="0.25">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3.8" x14ac:dyDescent="0.25">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3.8" x14ac:dyDescent="0.25">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3.8" x14ac:dyDescent="0.25">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3.8" x14ac:dyDescent="0.25">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3.8" x14ac:dyDescent="0.25">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3.8" x14ac:dyDescent="0.25">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3.8" x14ac:dyDescent="0.25">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3.8" x14ac:dyDescent="0.25">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3.8" x14ac:dyDescent="0.25">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3.8" x14ac:dyDescent="0.25">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3.8" x14ac:dyDescent="0.25">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3.8" x14ac:dyDescent="0.25">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3.8" x14ac:dyDescent="0.25">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5">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2813</v>
      </c>
      <c r="Q2986" s="181"/>
    </row>
    <row r="2987" spans="1:17" x14ac:dyDescent="0.25">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2813</v>
      </c>
      <c r="Q2987" s="181"/>
    </row>
    <row r="2988" spans="1:17" x14ac:dyDescent="0.25">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2813</v>
      </c>
      <c r="Q2988" s="181"/>
    </row>
    <row r="2989" spans="1:17" x14ac:dyDescent="0.25">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2813</v>
      </c>
      <c r="Q2989" s="181"/>
    </row>
    <row r="2990" spans="1:17" x14ac:dyDescent="0.25">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2813</v>
      </c>
      <c r="Q2990" s="181"/>
    </row>
    <row r="2991" spans="1:17" x14ac:dyDescent="0.25">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2813</v>
      </c>
      <c r="Q2991" s="181"/>
    </row>
    <row r="2992" spans="1:17" x14ac:dyDescent="0.25">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2813</v>
      </c>
      <c r="Q2992" s="181"/>
    </row>
    <row r="2993" spans="1:17" x14ac:dyDescent="0.25">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2813</v>
      </c>
      <c r="Q2993" s="181"/>
    </row>
    <row r="2994" spans="1:17" x14ac:dyDescent="0.25">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2813</v>
      </c>
      <c r="Q2994" s="181"/>
    </row>
    <row r="2995" spans="1:17" x14ac:dyDescent="0.25">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5">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5">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5">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5">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5">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5">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5">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5">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5">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5">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5">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5">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5">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5">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5">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5">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5">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5">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5">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5">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5">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5">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5">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5">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5">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5">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5">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5">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5">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5">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5">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5">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5">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5">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5">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5">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5">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5">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5">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5">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5">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5">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5">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5">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5">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5">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5">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5">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5">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5">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5">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5">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5">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5">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5">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5">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5">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5">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5">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5">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5">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5">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5">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5">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5">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5">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5">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5">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5">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5">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5">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5">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5">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5">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5">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5">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5">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5">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5">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5">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5">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5">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5">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5">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5">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5">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5">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5">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5">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5">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5">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5">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5">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5">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5">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5">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5">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5">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5">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5">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5">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5">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5">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5">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5">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5">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5">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5">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5">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5">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5">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5">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5">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5">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5">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5">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5">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5">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5">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5">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5">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5">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5">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5">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5">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5">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5">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5">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5">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5">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5">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5">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5">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5">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5">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5">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5">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5">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5">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5">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5">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5">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5">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5">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5">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5">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5">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5">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5">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5">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5">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5">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5">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5">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5">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5">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5">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5">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5">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5">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5">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5">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5">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5">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5">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5">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5">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5">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5">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5">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5">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5">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5">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5">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5">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5">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5">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5">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5">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5">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5">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5">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5">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5">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5">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5">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5">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5">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5">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5">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5">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5">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5">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5">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5">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5">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5">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5">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5">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5">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5">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5">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5">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5">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5">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5">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5">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5">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5">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5">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5">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5">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5">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5">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5">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5">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5">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5">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5">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5">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5">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5">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5">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5">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5">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5">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5">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5">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5">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5">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5">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5">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5">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5">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5">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5">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5">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5">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5">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5">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5">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5">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5">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5">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5">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5">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5">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5">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5">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5">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5">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3.8" x14ac:dyDescent="0.25">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3.8" x14ac:dyDescent="0.25">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3.8" x14ac:dyDescent="0.25">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3.8" x14ac:dyDescent="0.25">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3.8" x14ac:dyDescent="0.25">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3.8" x14ac:dyDescent="0.25">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3.8" x14ac:dyDescent="0.25">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3.8" x14ac:dyDescent="0.25">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3.8" x14ac:dyDescent="0.25">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3.8" x14ac:dyDescent="0.25">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3.8" x14ac:dyDescent="0.25">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3.8" x14ac:dyDescent="0.25">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3.8" x14ac:dyDescent="0.25">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3.8" x14ac:dyDescent="0.25">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3.8" x14ac:dyDescent="0.25">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3.8" x14ac:dyDescent="0.25">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3.8" x14ac:dyDescent="0.25">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3.8" x14ac:dyDescent="0.25">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3.8" x14ac:dyDescent="0.25">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3.8" x14ac:dyDescent="0.25">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3.8" x14ac:dyDescent="0.25">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3.8" x14ac:dyDescent="0.25">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3.8" x14ac:dyDescent="0.25">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3.8" x14ac:dyDescent="0.25">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3.8" x14ac:dyDescent="0.25">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3.8" x14ac:dyDescent="0.25">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3.8" x14ac:dyDescent="0.25">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3.8" x14ac:dyDescent="0.25">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3.8" x14ac:dyDescent="0.25">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3.8" x14ac:dyDescent="0.25">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3.8" x14ac:dyDescent="0.25">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3.8" x14ac:dyDescent="0.25">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3.8" x14ac:dyDescent="0.25">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3.8" x14ac:dyDescent="0.25">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3.8" x14ac:dyDescent="0.25">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3.8" x14ac:dyDescent="0.25">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3.8" x14ac:dyDescent="0.25">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3.8" x14ac:dyDescent="0.25">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3.8" x14ac:dyDescent="0.25">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3.8" x14ac:dyDescent="0.25">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3.8" x14ac:dyDescent="0.25">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3.8" x14ac:dyDescent="0.25">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3.8" x14ac:dyDescent="0.25">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3.8" x14ac:dyDescent="0.25">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3.8" x14ac:dyDescent="0.25">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3.8" x14ac:dyDescent="0.25">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3.8" x14ac:dyDescent="0.25">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3.8" x14ac:dyDescent="0.25">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3.8" x14ac:dyDescent="0.25">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3.8" x14ac:dyDescent="0.25">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3.8" x14ac:dyDescent="0.25">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3.8" x14ac:dyDescent="0.25">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3.8" x14ac:dyDescent="0.25">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3.8" x14ac:dyDescent="0.25">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3.8" x14ac:dyDescent="0.25">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3.8" x14ac:dyDescent="0.25">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3.8" x14ac:dyDescent="0.25">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3.8" x14ac:dyDescent="0.25">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3.8" x14ac:dyDescent="0.25">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3.8" x14ac:dyDescent="0.25">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3.8" x14ac:dyDescent="0.25">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3.8" x14ac:dyDescent="0.25">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3.8" x14ac:dyDescent="0.25">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3.8" x14ac:dyDescent="0.25">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3.8" x14ac:dyDescent="0.25">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3.8" x14ac:dyDescent="0.25">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3.8" x14ac:dyDescent="0.25">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3.8" x14ac:dyDescent="0.25">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3.8" x14ac:dyDescent="0.25">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3.8" x14ac:dyDescent="0.25">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3.8" x14ac:dyDescent="0.25">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3.8" x14ac:dyDescent="0.25">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3.8" x14ac:dyDescent="0.25">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3.8" x14ac:dyDescent="0.25">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3.8" x14ac:dyDescent="0.25">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3.8" x14ac:dyDescent="0.25">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3.8" x14ac:dyDescent="0.25">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3.8" x14ac:dyDescent="0.25">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3.8" x14ac:dyDescent="0.25">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3.8" x14ac:dyDescent="0.25">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3.8" x14ac:dyDescent="0.25">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3.8" x14ac:dyDescent="0.25">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3.8" x14ac:dyDescent="0.25">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3.8" x14ac:dyDescent="0.25">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3.8" x14ac:dyDescent="0.25">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3.8" x14ac:dyDescent="0.25">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3.8" x14ac:dyDescent="0.25">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3.8" x14ac:dyDescent="0.25">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3.8" x14ac:dyDescent="0.25">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3.8" x14ac:dyDescent="0.25">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3.8" x14ac:dyDescent="0.25">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3.8" x14ac:dyDescent="0.25">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3.8" x14ac:dyDescent="0.25">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3.8" x14ac:dyDescent="0.25">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3.8" x14ac:dyDescent="0.25">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3.8" x14ac:dyDescent="0.25">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3.8" x14ac:dyDescent="0.25">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3.8" x14ac:dyDescent="0.25">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3.8" x14ac:dyDescent="0.25">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3.8" x14ac:dyDescent="0.25">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3.8" x14ac:dyDescent="0.25">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3.8" x14ac:dyDescent="0.25">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3.8" x14ac:dyDescent="0.25">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3.8" x14ac:dyDescent="0.25">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3.8" x14ac:dyDescent="0.25">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3.8" x14ac:dyDescent="0.25">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3.8" x14ac:dyDescent="0.25">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3.8" x14ac:dyDescent="0.25">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3.8" x14ac:dyDescent="0.25">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3.8" x14ac:dyDescent="0.25">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3.8" x14ac:dyDescent="0.25">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3.8" x14ac:dyDescent="0.25">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3.8" x14ac:dyDescent="0.25">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3.8" x14ac:dyDescent="0.25">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3.8" x14ac:dyDescent="0.25">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3.8" x14ac:dyDescent="0.25">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3.8" x14ac:dyDescent="0.25">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3.8" x14ac:dyDescent="0.25">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3.8" x14ac:dyDescent="0.25">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3.8" x14ac:dyDescent="0.25">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3.8" x14ac:dyDescent="0.25">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3.8" x14ac:dyDescent="0.25">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3.8" x14ac:dyDescent="0.25">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3.8" x14ac:dyDescent="0.25">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3.8" x14ac:dyDescent="0.25">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3.8" x14ac:dyDescent="0.25">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3.8" x14ac:dyDescent="0.25">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3.8" x14ac:dyDescent="0.25">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3.8" x14ac:dyDescent="0.25">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3.8" x14ac:dyDescent="0.25">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3.8" x14ac:dyDescent="0.25">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3.8" x14ac:dyDescent="0.25">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3.8" x14ac:dyDescent="0.25">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3.8" x14ac:dyDescent="0.25">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3.8" x14ac:dyDescent="0.25">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3.8" x14ac:dyDescent="0.25">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3.8" x14ac:dyDescent="0.25">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3.8" x14ac:dyDescent="0.25">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3.8" x14ac:dyDescent="0.25">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3.8" x14ac:dyDescent="0.25">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3.8" x14ac:dyDescent="0.25">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3.8" x14ac:dyDescent="0.25">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3.8" x14ac:dyDescent="0.25">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3.8" x14ac:dyDescent="0.25">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3.8" x14ac:dyDescent="0.25">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3.8" x14ac:dyDescent="0.25">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3.8" x14ac:dyDescent="0.25">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3.8" x14ac:dyDescent="0.25">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3.8" x14ac:dyDescent="0.25">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3.8" x14ac:dyDescent="0.25">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3.8" x14ac:dyDescent="0.25">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3.8" x14ac:dyDescent="0.25">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3.8" x14ac:dyDescent="0.25">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3.8" x14ac:dyDescent="0.25">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3.8" x14ac:dyDescent="0.25">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3.8" x14ac:dyDescent="0.25">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3.8" x14ac:dyDescent="0.25">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3.8" x14ac:dyDescent="0.25">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3.8" x14ac:dyDescent="0.25">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3.8" x14ac:dyDescent="0.25">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3.8" x14ac:dyDescent="0.25">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3.8" x14ac:dyDescent="0.25">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3.8" x14ac:dyDescent="0.25">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3.8" x14ac:dyDescent="0.25">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3.8" x14ac:dyDescent="0.25">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3.8" x14ac:dyDescent="0.25">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3.8" x14ac:dyDescent="0.25">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3.8" x14ac:dyDescent="0.25">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3.8" x14ac:dyDescent="0.25">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3.8" x14ac:dyDescent="0.25">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3.8" x14ac:dyDescent="0.25">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3.8" x14ac:dyDescent="0.25">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3.8" x14ac:dyDescent="0.25">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3.8" x14ac:dyDescent="0.25">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3.8" x14ac:dyDescent="0.25">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3.8" x14ac:dyDescent="0.25">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3.8" x14ac:dyDescent="0.25">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3.8" x14ac:dyDescent="0.25">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3.8" x14ac:dyDescent="0.25">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3.8" x14ac:dyDescent="0.25">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3.8" x14ac:dyDescent="0.25">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3.8" x14ac:dyDescent="0.25">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3.8" x14ac:dyDescent="0.25">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3.8" x14ac:dyDescent="0.25">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3.8" x14ac:dyDescent="0.25">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3.8" x14ac:dyDescent="0.25">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3.8" x14ac:dyDescent="0.25">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3.8" x14ac:dyDescent="0.25">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3.8" x14ac:dyDescent="0.25">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3.8" x14ac:dyDescent="0.25">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3.8" x14ac:dyDescent="0.25">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3.8" x14ac:dyDescent="0.25">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3.8" x14ac:dyDescent="0.25">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3.8" x14ac:dyDescent="0.25">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3.8" x14ac:dyDescent="0.25">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3.8" x14ac:dyDescent="0.25">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3.8" x14ac:dyDescent="0.25">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3.8" x14ac:dyDescent="0.25">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3.8" x14ac:dyDescent="0.25">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3.8" x14ac:dyDescent="0.25">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3.8" x14ac:dyDescent="0.25">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3.8" x14ac:dyDescent="0.25">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3.8" x14ac:dyDescent="0.25">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3.8" x14ac:dyDescent="0.25">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3.8" x14ac:dyDescent="0.25">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3.8" x14ac:dyDescent="0.25">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3.8" x14ac:dyDescent="0.25">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3.8" x14ac:dyDescent="0.25">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3.8" x14ac:dyDescent="0.25">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3.8" x14ac:dyDescent="0.25">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3.8" x14ac:dyDescent="0.25">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3.8" x14ac:dyDescent="0.25">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3.8" x14ac:dyDescent="0.25">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3.8" x14ac:dyDescent="0.25">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3.8" x14ac:dyDescent="0.25">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3.8" x14ac:dyDescent="0.25">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3.8" x14ac:dyDescent="0.25">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3.8" x14ac:dyDescent="0.25">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3.8" x14ac:dyDescent="0.25">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3.8" x14ac:dyDescent="0.25">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3.8" x14ac:dyDescent="0.25">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3.8" x14ac:dyDescent="0.25">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3.8" x14ac:dyDescent="0.25">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3.8" x14ac:dyDescent="0.25">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3.8" x14ac:dyDescent="0.25">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3.8" x14ac:dyDescent="0.25">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3.8" x14ac:dyDescent="0.25">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3.8" x14ac:dyDescent="0.25">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3.8" x14ac:dyDescent="0.25">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3.8" x14ac:dyDescent="0.25">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3.8" x14ac:dyDescent="0.25">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3.8" x14ac:dyDescent="0.25">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3.8" x14ac:dyDescent="0.25">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3.8" x14ac:dyDescent="0.25">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3.8" x14ac:dyDescent="0.25">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3.8" x14ac:dyDescent="0.25">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3.8" x14ac:dyDescent="0.25">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3.8" x14ac:dyDescent="0.25">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3.8" x14ac:dyDescent="0.25">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3.8" x14ac:dyDescent="0.25">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3.8" x14ac:dyDescent="0.25">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3.8" x14ac:dyDescent="0.25">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3.8" x14ac:dyDescent="0.25">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3.8" x14ac:dyDescent="0.25">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3.8" x14ac:dyDescent="0.25">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3.8" x14ac:dyDescent="0.25">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3.8" x14ac:dyDescent="0.25">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3.8" x14ac:dyDescent="0.25">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3.8" x14ac:dyDescent="0.25">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3.8" x14ac:dyDescent="0.25">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3.8" x14ac:dyDescent="0.25">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3.8" x14ac:dyDescent="0.25">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3.8" x14ac:dyDescent="0.25">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3.8" x14ac:dyDescent="0.25">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3.8" x14ac:dyDescent="0.25">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3.8" x14ac:dyDescent="0.25">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3.8" x14ac:dyDescent="0.25">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3.8" x14ac:dyDescent="0.25">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3.8" x14ac:dyDescent="0.25">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3.8" x14ac:dyDescent="0.25">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3.8" x14ac:dyDescent="0.25">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3.8" x14ac:dyDescent="0.25">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3.8" x14ac:dyDescent="0.25">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3.8" x14ac:dyDescent="0.25">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3.8" x14ac:dyDescent="0.25">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3.8" x14ac:dyDescent="0.25">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3.8" x14ac:dyDescent="0.25">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3.8" x14ac:dyDescent="0.25">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3.8" x14ac:dyDescent="0.25">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3.8" x14ac:dyDescent="0.25">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3.8" x14ac:dyDescent="0.25">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3.8" x14ac:dyDescent="0.25">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3.8" x14ac:dyDescent="0.25">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3.8" x14ac:dyDescent="0.25">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3.8" x14ac:dyDescent="0.25">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3.8" x14ac:dyDescent="0.25">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3.8" x14ac:dyDescent="0.25">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3.8" x14ac:dyDescent="0.25">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3.8" x14ac:dyDescent="0.25">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3.8" x14ac:dyDescent="0.25">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3.8" x14ac:dyDescent="0.25">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3.8" x14ac:dyDescent="0.25">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3.8" x14ac:dyDescent="0.25">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3.8" x14ac:dyDescent="0.25">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3.8" x14ac:dyDescent="0.25">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3.8" x14ac:dyDescent="0.25">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3.8" x14ac:dyDescent="0.25">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3.8" x14ac:dyDescent="0.25">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3.8" x14ac:dyDescent="0.25">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3.8" x14ac:dyDescent="0.25">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3.8" x14ac:dyDescent="0.25">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3.8" x14ac:dyDescent="0.25">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3.8" x14ac:dyDescent="0.25">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3.8" x14ac:dyDescent="0.25">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3.8" x14ac:dyDescent="0.25">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3.8" x14ac:dyDescent="0.25">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3.8" x14ac:dyDescent="0.25">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3.8" x14ac:dyDescent="0.25">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3.8" x14ac:dyDescent="0.25">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3.8" x14ac:dyDescent="0.25">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3.8" x14ac:dyDescent="0.25">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3.8" x14ac:dyDescent="0.25">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3.8" x14ac:dyDescent="0.25">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3.8" x14ac:dyDescent="0.25">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3.8" x14ac:dyDescent="0.25">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3.8" x14ac:dyDescent="0.25">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3.8" x14ac:dyDescent="0.25">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3.8" x14ac:dyDescent="0.25">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5">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1318</v>
      </c>
      <c r="Q3555" s="181"/>
    </row>
    <row r="3556" spans="1:17" x14ac:dyDescent="0.25">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5">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5">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5">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5">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5">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5">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5">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1319</v>
      </c>
      <c r="Q3563" s="181"/>
    </row>
    <row r="3564" spans="1:17" x14ac:dyDescent="0.25">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5">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5">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5">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5">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5">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5">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5">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5">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1320</v>
      </c>
      <c r="Q3572" s="181"/>
    </row>
    <row r="3573" spans="1:17" ht="13.8" x14ac:dyDescent="0.25">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3.8" x14ac:dyDescent="0.25">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3.8" x14ac:dyDescent="0.25">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3.8" x14ac:dyDescent="0.25">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3.8" x14ac:dyDescent="0.25">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3.8" x14ac:dyDescent="0.25">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3.8" x14ac:dyDescent="0.25">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3.8" x14ac:dyDescent="0.25">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3.8" x14ac:dyDescent="0.25">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3.8" x14ac:dyDescent="0.25">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3.8" x14ac:dyDescent="0.25">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3.8" x14ac:dyDescent="0.25">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3.8" x14ac:dyDescent="0.25">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3.8" x14ac:dyDescent="0.25">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3.8" x14ac:dyDescent="0.25">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3.8" x14ac:dyDescent="0.25">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3.8" x14ac:dyDescent="0.25">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3.8" x14ac:dyDescent="0.25">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3.8" x14ac:dyDescent="0.25">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3.8" x14ac:dyDescent="0.25">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3.8" x14ac:dyDescent="0.25">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3.8" x14ac:dyDescent="0.25">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3.8" x14ac:dyDescent="0.25">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3.8" x14ac:dyDescent="0.25">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3.8" x14ac:dyDescent="0.25">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3.8" x14ac:dyDescent="0.25">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3.8" x14ac:dyDescent="0.25">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3.8" x14ac:dyDescent="0.25">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3.8" x14ac:dyDescent="0.25">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3.8" x14ac:dyDescent="0.25">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3.8" x14ac:dyDescent="0.25">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3.8" x14ac:dyDescent="0.25">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3.8" x14ac:dyDescent="0.25">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3.8" x14ac:dyDescent="0.25">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3.8" x14ac:dyDescent="0.25">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3.8" x14ac:dyDescent="0.25">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3.8" x14ac:dyDescent="0.25">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3.8" x14ac:dyDescent="0.25">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3.8" x14ac:dyDescent="0.25">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3.8" x14ac:dyDescent="0.25">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3.8" x14ac:dyDescent="0.25">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3.8" x14ac:dyDescent="0.25">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3.8" x14ac:dyDescent="0.25">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3.8" x14ac:dyDescent="0.25">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3.8" x14ac:dyDescent="0.25">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3.8" x14ac:dyDescent="0.25">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3.8" x14ac:dyDescent="0.25">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3.8" x14ac:dyDescent="0.25">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3.8" x14ac:dyDescent="0.25">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3.8" x14ac:dyDescent="0.25">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3.8" x14ac:dyDescent="0.25">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3.8" x14ac:dyDescent="0.25">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3.8" x14ac:dyDescent="0.25">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3.8" x14ac:dyDescent="0.25">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3.8" x14ac:dyDescent="0.25">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3.8" x14ac:dyDescent="0.25">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3.8" x14ac:dyDescent="0.25">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3.8" x14ac:dyDescent="0.25">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3.8" x14ac:dyDescent="0.25">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3.8" x14ac:dyDescent="0.25">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3.8" x14ac:dyDescent="0.25">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3.8" x14ac:dyDescent="0.25">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3.8" x14ac:dyDescent="0.25">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3.8" x14ac:dyDescent="0.25">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3.8" x14ac:dyDescent="0.25">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3.8" x14ac:dyDescent="0.25">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3.8" x14ac:dyDescent="0.25">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3.8" x14ac:dyDescent="0.25">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3.8" x14ac:dyDescent="0.25">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3.8" x14ac:dyDescent="0.25">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3.8" x14ac:dyDescent="0.25">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3.8" x14ac:dyDescent="0.25">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3.8" x14ac:dyDescent="0.25">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3.8" x14ac:dyDescent="0.25">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3.8" x14ac:dyDescent="0.25">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3.8" x14ac:dyDescent="0.25">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3.8" x14ac:dyDescent="0.25">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3.8" x14ac:dyDescent="0.25">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3.8" x14ac:dyDescent="0.25">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3.8" x14ac:dyDescent="0.25">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3.8" x14ac:dyDescent="0.25">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3.8" x14ac:dyDescent="0.25">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3.8" x14ac:dyDescent="0.25">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3.8" x14ac:dyDescent="0.25">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3.8" x14ac:dyDescent="0.25">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3.8" x14ac:dyDescent="0.25">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3.8" x14ac:dyDescent="0.25">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3.8" x14ac:dyDescent="0.25">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3.8" x14ac:dyDescent="0.25">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3.8" x14ac:dyDescent="0.25">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3.8" x14ac:dyDescent="0.25">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3.8" x14ac:dyDescent="0.25">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3.8" x14ac:dyDescent="0.25">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3.8" x14ac:dyDescent="0.25">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3.8" x14ac:dyDescent="0.25">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3.8" x14ac:dyDescent="0.25">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3.8" x14ac:dyDescent="0.25">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3.8" x14ac:dyDescent="0.25">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3.8" x14ac:dyDescent="0.25">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3.8" x14ac:dyDescent="0.25">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3.8" x14ac:dyDescent="0.25">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3.8" x14ac:dyDescent="0.25">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3.8" x14ac:dyDescent="0.25">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3.8" x14ac:dyDescent="0.25">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3.8" x14ac:dyDescent="0.25">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3.8" x14ac:dyDescent="0.25">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3.8" x14ac:dyDescent="0.25">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3.8" x14ac:dyDescent="0.25">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3.8" x14ac:dyDescent="0.25">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3.8" x14ac:dyDescent="0.25">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3.8" x14ac:dyDescent="0.25">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3.8" x14ac:dyDescent="0.25">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3.8" x14ac:dyDescent="0.25">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3.8" x14ac:dyDescent="0.25">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3.8" x14ac:dyDescent="0.25">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3.8" x14ac:dyDescent="0.25">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3.8" x14ac:dyDescent="0.25">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3.8" x14ac:dyDescent="0.25">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3.8" x14ac:dyDescent="0.25">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3.8" x14ac:dyDescent="0.25">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3.8" x14ac:dyDescent="0.25">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3.8" x14ac:dyDescent="0.25">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3.8" x14ac:dyDescent="0.25">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3.8" x14ac:dyDescent="0.25">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3.8" x14ac:dyDescent="0.25">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3.8" x14ac:dyDescent="0.25">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3.8" x14ac:dyDescent="0.25">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3.8" x14ac:dyDescent="0.25">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3.8" x14ac:dyDescent="0.25">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3.8" x14ac:dyDescent="0.25">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3.8" x14ac:dyDescent="0.25">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3.8" x14ac:dyDescent="0.25">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3.8" x14ac:dyDescent="0.25">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3.8" x14ac:dyDescent="0.25">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3.8" x14ac:dyDescent="0.25">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3.8" x14ac:dyDescent="0.25">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3.8" x14ac:dyDescent="0.25">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3.8" x14ac:dyDescent="0.25">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3.8" x14ac:dyDescent="0.25">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3.8" x14ac:dyDescent="0.25">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3.8" x14ac:dyDescent="0.25">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3.8" x14ac:dyDescent="0.25">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3.8" x14ac:dyDescent="0.25">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3.8" x14ac:dyDescent="0.25">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3.8" x14ac:dyDescent="0.25">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3.8" x14ac:dyDescent="0.25">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3.8" x14ac:dyDescent="0.25">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3.8" x14ac:dyDescent="0.25">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3.8" x14ac:dyDescent="0.25">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3.8" x14ac:dyDescent="0.25">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3.8" x14ac:dyDescent="0.25">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3.8" x14ac:dyDescent="0.25">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3.8" x14ac:dyDescent="0.25">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3.8" x14ac:dyDescent="0.25">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3.8" x14ac:dyDescent="0.25">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3.8" x14ac:dyDescent="0.25">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3.8" x14ac:dyDescent="0.25">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3.8" x14ac:dyDescent="0.25">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3.8" x14ac:dyDescent="0.25">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3.8" x14ac:dyDescent="0.25">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3.8" x14ac:dyDescent="0.25">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3.8" x14ac:dyDescent="0.25">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3.8" x14ac:dyDescent="0.25">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3.8" x14ac:dyDescent="0.25">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3.8" x14ac:dyDescent="0.25">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3.8" x14ac:dyDescent="0.25">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3.8" x14ac:dyDescent="0.25">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3.8" x14ac:dyDescent="0.25">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3.8" x14ac:dyDescent="0.25">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3.8" x14ac:dyDescent="0.25">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3.8" x14ac:dyDescent="0.25">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3.8" x14ac:dyDescent="0.25">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3.8" x14ac:dyDescent="0.25">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3.8" x14ac:dyDescent="0.25">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3.8" x14ac:dyDescent="0.25">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3.8" x14ac:dyDescent="0.25">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3.8" x14ac:dyDescent="0.25">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3.8" x14ac:dyDescent="0.25">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3.8" x14ac:dyDescent="0.25">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3.8" x14ac:dyDescent="0.25">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3.8" x14ac:dyDescent="0.25">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3.8" x14ac:dyDescent="0.25">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3.8" x14ac:dyDescent="0.25">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3.8" x14ac:dyDescent="0.25">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3.8" x14ac:dyDescent="0.25">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3.8" x14ac:dyDescent="0.25">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3.8" x14ac:dyDescent="0.25">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3.8" x14ac:dyDescent="0.25">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3.8" x14ac:dyDescent="0.25">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3.8" x14ac:dyDescent="0.25">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3.8" x14ac:dyDescent="0.25">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3.8" x14ac:dyDescent="0.25">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3.8" x14ac:dyDescent="0.25">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3.8" x14ac:dyDescent="0.25">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3.8" x14ac:dyDescent="0.25">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3.8" x14ac:dyDescent="0.25">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3.8" x14ac:dyDescent="0.25">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3.8" x14ac:dyDescent="0.25">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3.8" x14ac:dyDescent="0.25">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3.8" x14ac:dyDescent="0.25">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3.8" x14ac:dyDescent="0.25">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3.8" x14ac:dyDescent="0.25">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3.8" x14ac:dyDescent="0.25">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3.8" x14ac:dyDescent="0.25">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3.8" x14ac:dyDescent="0.25">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3.8" x14ac:dyDescent="0.25">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3.8" x14ac:dyDescent="0.25">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3.8" x14ac:dyDescent="0.25">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3.8" x14ac:dyDescent="0.25">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3.8" x14ac:dyDescent="0.25">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3.8" x14ac:dyDescent="0.25">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3.8" x14ac:dyDescent="0.25">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3.8" x14ac:dyDescent="0.25">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3.8" x14ac:dyDescent="0.25">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3.8" x14ac:dyDescent="0.25">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3.8" x14ac:dyDescent="0.25">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3.8" x14ac:dyDescent="0.25">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3.8" x14ac:dyDescent="0.25">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3.8" x14ac:dyDescent="0.25">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3.8" x14ac:dyDescent="0.25">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3.8" x14ac:dyDescent="0.25">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3.8" x14ac:dyDescent="0.25">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3.8" x14ac:dyDescent="0.25">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3.8" x14ac:dyDescent="0.25">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3.8" x14ac:dyDescent="0.25">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3.8" x14ac:dyDescent="0.25">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3.8" x14ac:dyDescent="0.25">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3.8" x14ac:dyDescent="0.25">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3.8" x14ac:dyDescent="0.25">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3.8" x14ac:dyDescent="0.25">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3.8" x14ac:dyDescent="0.25">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3.8" x14ac:dyDescent="0.25">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3.8" x14ac:dyDescent="0.25">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3.8" x14ac:dyDescent="0.25">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3.8" x14ac:dyDescent="0.25">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3.8" x14ac:dyDescent="0.25">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3.8" x14ac:dyDescent="0.25">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3.8" x14ac:dyDescent="0.25">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3.8" x14ac:dyDescent="0.25">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3.8" x14ac:dyDescent="0.25">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3.8" x14ac:dyDescent="0.25">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3.8" x14ac:dyDescent="0.25">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3.8" x14ac:dyDescent="0.25">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3.8" x14ac:dyDescent="0.25">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3.8" x14ac:dyDescent="0.25">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3.8" x14ac:dyDescent="0.25">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3.8" x14ac:dyDescent="0.25">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3.8" x14ac:dyDescent="0.25">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3.8" x14ac:dyDescent="0.25">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3.8" x14ac:dyDescent="0.25">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3.8" x14ac:dyDescent="0.25">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3.8" x14ac:dyDescent="0.25">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3.8" x14ac:dyDescent="0.25">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3.8" x14ac:dyDescent="0.25">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3.8" x14ac:dyDescent="0.25">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3.8" x14ac:dyDescent="0.25">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3.8" x14ac:dyDescent="0.25">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3.8" x14ac:dyDescent="0.25">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3.8" x14ac:dyDescent="0.25">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3.8" x14ac:dyDescent="0.25">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3.8" x14ac:dyDescent="0.25">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3.8" x14ac:dyDescent="0.25">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3.8" x14ac:dyDescent="0.25">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3.8" x14ac:dyDescent="0.25">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3.8" x14ac:dyDescent="0.25">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3.8" x14ac:dyDescent="0.25">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3.8" x14ac:dyDescent="0.25">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3.8" x14ac:dyDescent="0.25">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3.8" x14ac:dyDescent="0.25">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3.8" x14ac:dyDescent="0.25">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3.8" x14ac:dyDescent="0.25">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3.8" x14ac:dyDescent="0.25">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3.8" x14ac:dyDescent="0.25">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3.8" x14ac:dyDescent="0.25">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3.8" x14ac:dyDescent="0.25">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3.8" x14ac:dyDescent="0.25">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3.8" x14ac:dyDescent="0.25">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3.8" x14ac:dyDescent="0.25">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3.8" x14ac:dyDescent="0.25">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3.8" x14ac:dyDescent="0.25">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3.8" x14ac:dyDescent="0.25">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3.8" x14ac:dyDescent="0.25">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3.8" x14ac:dyDescent="0.25">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3.8" x14ac:dyDescent="0.25">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3.8" x14ac:dyDescent="0.25">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3.8" x14ac:dyDescent="0.25">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3.8" x14ac:dyDescent="0.25">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3.8" x14ac:dyDescent="0.25">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3.8" x14ac:dyDescent="0.25">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3.8" x14ac:dyDescent="0.25">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3.8" x14ac:dyDescent="0.25">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3.8" x14ac:dyDescent="0.25">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3.8" x14ac:dyDescent="0.25">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3.8" x14ac:dyDescent="0.25">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3.8" x14ac:dyDescent="0.25">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3.8" x14ac:dyDescent="0.25">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3.8" x14ac:dyDescent="0.25">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3.8" x14ac:dyDescent="0.25">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3.8" x14ac:dyDescent="0.25">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3.8" x14ac:dyDescent="0.25">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3.8" x14ac:dyDescent="0.25">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3.8" x14ac:dyDescent="0.25">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3.8" x14ac:dyDescent="0.25">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3.8" x14ac:dyDescent="0.25">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3.8" x14ac:dyDescent="0.25">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3.8" x14ac:dyDescent="0.25">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3.8" x14ac:dyDescent="0.25">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3.8" x14ac:dyDescent="0.25">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3.8" x14ac:dyDescent="0.25">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3.8" x14ac:dyDescent="0.25">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3.8" x14ac:dyDescent="0.25">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3.8" x14ac:dyDescent="0.25">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3.8" x14ac:dyDescent="0.25">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3.8" x14ac:dyDescent="0.25">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3.8" x14ac:dyDescent="0.25">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3.8" x14ac:dyDescent="0.25">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3.8" x14ac:dyDescent="0.25">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3.8" x14ac:dyDescent="0.25">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3.8" x14ac:dyDescent="0.25">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3.8" x14ac:dyDescent="0.25">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3.8" x14ac:dyDescent="0.25">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3.8" x14ac:dyDescent="0.25">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3.8" x14ac:dyDescent="0.25">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3.8" x14ac:dyDescent="0.25">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3.8" x14ac:dyDescent="0.25">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3.8" x14ac:dyDescent="0.25">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3.8" x14ac:dyDescent="0.25">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3.8" x14ac:dyDescent="0.25">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3.8" x14ac:dyDescent="0.25">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3.8" x14ac:dyDescent="0.25">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3.8" x14ac:dyDescent="0.25">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3.8" x14ac:dyDescent="0.25">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3.8" x14ac:dyDescent="0.25">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3.8" x14ac:dyDescent="0.25">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3.8" x14ac:dyDescent="0.25">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3.8" x14ac:dyDescent="0.25">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3.8" x14ac:dyDescent="0.25">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3.8" x14ac:dyDescent="0.25">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3.8" x14ac:dyDescent="0.25">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3.8" x14ac:dyDescent="0.25">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3.8" x14ac:dyDescent="0.25">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3.8" x14ac:dyDescent="0.25">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3.8" x14ac:dyDescent="0.25">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3.8" x14ac:dyDescent="0.25">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3.8" x14ac:dyDescent="0.25">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3.8" x14ac:dyDescent="0.25">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3.8" x14ac:dyDescent="0.25">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3.8" x14ac:dyDescent="0.25">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3.8" x14ac:dyDescent="0.25">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3.8" x14ac:dyDescent="0.25">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3.8" x14ac:dyDescent="0.25">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3.8" x14ac:dyDescent="0.25">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3.8" x14ac:dyDescent="0.25">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3.8" x14ac:dyDescent="0.25">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3.8" x14ac:dyDescent="0.25">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3.8" x14ac:dyDescent="0.25">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3.8" x14ac:dyDescent="0.25">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3.8" x14ac:dyDescent="0.25">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3.8" x14ac:dyDescent="0.25">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3.8" x14ac:dyDescent="0.25">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3.8" x14ac:dyDescent="0.25">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3.8" x14ac:dyDescent="0.25">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3.8" x14ac:dyDescent="0.25">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3.8" x14ac:dyDescent="0.25">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3.8" x14ac:dyDescent="0.25">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3.8" x14ac:dyDescent="0.25">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3.8" x14ac:dyDescent="0.25">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3.8" x14ac:dyDescent="0.25">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3.8" x14ac:dyDescent="0.25">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3.8" x14ac:dyDescent="0.25">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3.8" x14ac:dyDescent="0.25">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3.8" x14ac:dyDescent="0.25">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3.8" x14ac:dyDescent="0.25">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3.8" x14ac:dyDescent="0.25">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3.8" x14ac:dyDescent="0.25">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3.8" x14ac:dyDescent="0.25">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3.8" x14ac:dyDescent="0.25">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3.8" x14ac:dyDescent="0.25">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3.8" x14ac:dyDescent="0.25">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3.8" x14ac:dyDescent="0.25">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3.8" x14ac:dyDescent="0.25">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3.8" x14ac:dyDescent="0.25">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3.8" x14ac:dyDescent="0.25">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3.8" x14ac:dyDescent="0.25">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3.8" x14ac:dyDescent="0.25">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3.8" x14ac:dyDescent="0.25">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3.8" x14ac:dyDescent="0.25">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3.8" x14ac:dyDescent="0.25">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3.8" x14ac:dyDescent="0.25">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3.8" x14ac:dyDescent="0.25">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3.8" x14ac:dyDescent="0.25">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3.8" x14ac:dyDescent="0.25">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3.8" x14ac:dyDescent="0.25">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3.8" x14ac:dyDescent="0.25">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3.8" x14ac:dyDescent="0.25">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3.8" x14ac:dyDescent="0.25">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3.8" x14ac:dyDescent="0.25">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3.8" x14ac:dyDescent="0.25">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3.8" x14ac:dyDescent="0.25">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3.8" x14ac:dyDescent="0.25">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3.8" x14ac:dyDescent="0.25">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3.8" x14ac:dyDescent="0.25">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3.8" x14ac:dyDescent="0.25">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3.8" x14ac:dyDescent="0.25">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3.8" x14ac:dyDescent="0.25">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3.8" x14ac:dyDescent="0.25">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3.8" x14ac:dyDescent="0.25">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3.8" x14ac:dyDescent="0.25">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3.8" x14ac:dyDescent="0.25">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3.8" x14ac:dyDescent="0.25">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3.8" x14ac:dyDescent="0.25">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3.8" x14ac:dyDescent="0.25">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3.8" x14ac:dyDescent="0.25">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3.8" x14ac:dyDescent="0.25">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3.8" x14ac:dyDescent="0.25">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3.8" x14ac:dyDescent="0.25">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3.8" x14ac:dyDescent="0.25">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3.8" x14ac:dyDescent="0.25">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3.8" x14ac:dyDescent="0.25">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3.8" x14ac:dyDescent="0.25">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3.8" x14ac:dyDescent="0.25">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3.8" x14ac:dyDescent="0.25">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3.8" x14ac:dyDescent="0.25">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3.8" x14ac:dyDescent="0.25">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3.8" x14ac:dyDescent="0.25">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3.8" x14ac:dyDescent="0.25">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3.8" x14ac:dyDescent="0.25">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3.8" x14ac:dyDescent="0.25">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3.8" x14ac:dyDescent="0.25">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3.8" x14ac:dyDescent="0.25">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3.8" x14ac:dyDescent="0.25">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3.8" x14ac:dyDescent="0.25">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3.8" x14ac:dyDescent="0.25">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3.8" x14ac:dyDescent="0.25">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3.8" x14ac:dyDescent="0.25">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3.8" x14ac:dyDescent="0.25">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3.8" x14ac:dyDescent="0.25">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3.8" x14ac:dyDescent="0.25">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3.8" x14ac:dyDescent="0.25">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3.8" x14ac:dyDescent="0.25">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3.8" x14ac:dyDescent="0.25">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3.8" x14ac:dyDescent="0.25">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3.8" x14ac:dyDescent="0.25">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3.8" x14ac:dyDescent="0.25">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3.8" x14ac:dyDescent="0.25">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3.8" x14ac:dyDescent="0.25">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3.8" x14ac:dyDescent="0.25">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3.8" x14ac:dyDescent="0.25">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3.8" x14ac:dyDescent="0.25">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3.8" x14ac:dyDescent="0.25">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3.8" x14ac:dyDescent="0.25">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3.8" x14ac:dyDescent="0.25">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3.8" x14ac:dyDescent="0.25">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3.8" x14ac:dyDescent="0.25">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3.8" x14ac:dyDescent="0.25">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3.8" x14ac:dyDescent="0.25">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3.8" x14ac:dyDescent="0.25">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3.8" x14ac:dyDescent="0.25">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3.8" x14ac:dyDescent="0.25">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3.8" x14ac:dyDescent="0.25">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3.8" x14ac:dyDescent="0.25">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3.8" x14ac:dyDescent="0.25">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3.8" x14ac:dyDescent="0.25">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3.8" x14ac:dyDescent="0.25">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3.8" x14ac:dyDescent="0.25">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3.8" x14ac:dyDescent="0.25">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3.8" x14ac:dyDescent="0.25">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3.8" x14ac:dyDescent="0.25">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3.8" x14ac:dyDescent="0.25">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3.8" x14ac:dyDescent="0.25">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3.8" x14ac:dyDescent="0.25">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3.8" x14ac:dyDescent="0.25">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3.8" x14ac:dyDescent="0.25">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3.8" x14ac:dyDescent="0.25">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3.8" x14ac:dyDescent="0.25">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3.8" x14ac:dyDescent="0.25">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3.8" x14ac:dyDescent="0.25">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3.8" x14ac:dyDescent="0.25">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3.8" x14ac:dyDescent="0.25">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3.8" x14ac:dyDescent="0.25">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3.8" x14ac:dyDescent="0.25">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3.8" x14ac:dyDescent="0.25">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3.8" x14ac:dyDescent="0.25">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3.8" x14ac:dyDescent="0.25">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3.8" x14ac:dyDescent="0.25">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3.8" x14ac:dyDescent="0.25">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3.8" x14ac:dyDescent="0.25">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3.8" x14ac:dyDescent="0.25">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3.8" x14ac:dyDescent="0.25">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3.8" x14ac:dyDescent="0.25">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3.8" x14ac:dyDescent="0.25">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3.8" x14ac:dyDescent="0.25">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3.8" x14ac:dyDescent="0.25">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3.8" x14ac:dyDescent="0.25">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3.8" x14ac:dyDescent="0.25">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3.8" x14ac:dyDescent="0.25">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3.8" x14ac:dyDescent="0.25">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3.8" x14ac:dyDescent="0.25">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3.8" x14ac:dyDescent="0.25">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3.8" x14ac:dyDescent="0.25">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3.8" x14ac:dyDescent="0.25">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3.8" x14ac:dyDescent="0.25">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3.8" x14ac:dyDescent="0.25">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3.8" x14ac:dyDescent="0.25">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3.8" x14ac:dyDescent="0.25">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3.8" x14ac:dyDescent="0.25">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3.8" x14ac:dyDescent="0.25">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3.8" x14ac:dyDescent="0.25">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3.8" x14ac:dyDescent="0.25">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3.8" x14ac:dyDescent="0.25">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3.8" x14ac:dyDescent="0.25">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3.8" x14ac:dyDescent="0.25">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3.8" x14ac:dyDescent="0.25">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3.8" x14ac:dyDescent="0.25">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3.8" x14ac:dyDescent="0.25">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3.8" x14ac:dyDescent="0.25">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3.8" x14ac:dyDescent="0.25">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3.8" x14ac:dyDescent="0.25">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3.8" x14ac:dyDescent="0.25">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3.8" x14ac:dyDescent="0.25">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3.8" x14ac:dyDescent="0.25">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3.8" x14ac:dyDescent="0.25">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3.8" x14ac:dyDescent="0.25">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3.8" x14ac:dyDescent="0.25">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3.8" x14ac:dyDescent="0.25">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3.8" x14ac:dyDescent="0.25">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3.8" x14ac:dyDescent="0.25">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3.8" x14ac:dyDescent="0.25">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3.8" x14ac:dyDescent="0.25">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3.8" x14ac:dyDescent="0.25">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3.8" x14ac:dyDescent="0.25">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3.8" x14ac:dyDescent="0.25">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3.8" x14ac:dyDescent="0.25">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3.8" x14ac:dyDescent="0.25">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3.8" x14ac:dyDescent="0.25">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3.8" x14ac:dyDescent="0.25">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3.8" x14ac:dyDescent="0.25">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3.8" x14ac:dyDescent="0.25">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3.8" x14ac:dyDescent="0.25">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3.8" x14ac:dyDescent="0.25">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3.8" x14ac:dyDescent="0.25">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3.8" x14ac:dyDescent="0.25">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3.8" x14ac:dyDescent="0.25">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3.8" x14ac:dyDescent="0.25">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3.8" x14ac:dyDescent="0.25">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3.8" x14ac:dyDescent="0.25">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3.8" x14ac:dyDescent="0.25">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3.8" x14ac:dyDescent="0.25">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3.8" x14ac:dyDescent="0.25">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3.8" x14ac:dyDescent="0.25">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3.8" x14ac:dyDescent="0.25">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3.8" x14ac:dyDescent="0.25">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3.8" x14ac:dyDescent="0.25">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3.8" x14ac:dyDescent="0.25">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3.8" x14ac:dyDescent="0.25">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3.8" x14ac:dyDescent="0.25">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3.8" x14ac:dyDescent="0.25">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3.8" x14ac:dyDescent="0.25">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3.8" x14ac:dyDescent="0.25">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3.8" x14ac:dyDescent="0.25">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3.8" x14ac:dyDescent="0.25">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3.8" x14ac:dyDescent="0.25">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3.8" x14ac:dyDescent="0.25">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3.8" x14ac:dyDescent="0.25">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3.8" x14ac:dyDescent="0.25">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3.8" x14ac:dyDescent="0.25">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3.8" x14ac:dyDescent="0.25">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3.8" x14ac:dyDescent="0.25">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3.8" x14ac:dyDescent="0.25">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3.8" x14ac:dyDescent="0.25">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3.8" x14ac:dyDescent="0.25">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3.8" x14ac:dyDescent="0.25">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3.8" x14ac:dyDescent="0.25">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3.8" x14ac:dyDescent="0.25">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3.8" x14ac:dyDescent="0.25">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3.8" x14ac:dyDescent="0.25">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3.8" x14ac:dyDescent="0.25">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3.8" x14ac:dyDescent="0.25">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3.8" x14ac:dyDescent="0.25">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3.8" x14ac:dyDescent="0.25">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3.8" x14ac:dyDescent="0.25">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3.8" x14ac:dyDescent="0.25">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3.8" x14ac:dyDescent="0.25">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3.8" x14ac:dyDescent="0.25">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3.8" x14ac:dyDescent="0.25">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3.8" x14ac:dyDescent="0.25">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3.8" x14ac:dyDescent="0.25">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3.8" x14ac:dyDescent="0.25">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3.8" x14ac:dyDescent="0.25">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3.8" x14ac:dyDescent="0.25">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3.8" x14ac:dyDescent="0.25">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3.8" x14ac:dyDescent="0.25">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3.8" x14ac:dyDescent="0.25">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3.8" x14ac:dyDescent="0.25">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3.8" x14ac:dyDescent="0.25">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3.8" x14ac:dyDescent="0.25">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3.8" x14ac:dyDescent="0.25">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3.8" x14ac:dyDescent="0.25">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3.8" x14ac:dyDescent="0.25">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3.8" x14ac:dyDescent="0.25">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3.8" x14ac:dyDescent="0.25">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3.8" x14ac:dyDescent="0.25">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3.8" x14ac:dyDescent="0.25">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3.8" x14ac:dyDescent="0.25">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3.8" x14ac:dyDescent="0.25">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3.8" x14ac:dyDescent="0.25">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3.8" x14ac:dyDescent="0.25">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3.8" x14ac:dyDescent="0.25">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3.8" x14ac:dyDescent="0.25">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3.8" x14ac:dyDescent="0.25">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3.8" x14ac:dyDescent="0.25">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3.8" x14ac:dyDescent="0.25">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3.8" x14ac:dyDescent="0.25">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3.8" x14ac:dyDescent="0.25">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3.8" x14ac:dyDescent="0.25">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3.8" x14ac:dyDescent="0.25">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3.8" x14ac:dyDescent="0.25">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3.8" x14ac:dyDescent="0.25">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3.8" x14ac:dyDescent="0.25">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3.8" x14ac:dyDescent="0.25">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3.8" x14ac:dyDescent="0.25">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3.8" x14ac:dyDescent="0.25">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3.8" x14ac:dyDescent="0.25">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3.8" x14ac:dyDescent="0.25">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3.8" x14ac:dyDescent="0.25">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3.8" x14ac:dyDescent="0.25">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3.8" x14ac:dyDescent="0.25">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3.8" x14ac:dyDescent="0.25">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3.8" x14ac:dyDescent="0.25">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3.8" x14ac:dyDescent="0.25">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3.8" x14ac:dyDescent="0.25">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3.8" x14ac:dyDescent="0.25">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3.8" x14ac:dyDescent="0.25">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3.8" x14ac:dyDescent="0.25">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3.8" x14ac:dyDescent="0.25">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3.8" x14ac:dyDescent="0.25">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3.8" x14ac:dyDescent="0.25">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3.8" x14ac:dyDescent="0.25">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3.8" x14ac:dyDescent="0.25">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3.8" x14ac:dyDescent="0.25">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3.8" x14ac:dyDescent="0.25">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3.8" x14ac:dyDescent="0.25">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3.8" x14ac:dyDescent="0.25">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3.8" x14ac:dyDescent="0.25">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3.8" x14ac:dyDescent="0.25">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3.8" x14ac:dyDescent="0.25">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3.8" x14ac:dyDescent="0.25">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3.8" x14ac:dyDescent="0.25">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3.8" x14ac:dyDescent="0.25">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3.8" x14ac:dyDescent="0.25">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3.8" x14ac:dyDescent="0.25">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3.8" x14ac:dyDescent="0.25">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3.8" x14ac:dyDescent="0.25">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3.8" x14ac:dyDescent="0.25">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3.8" x14ac:dyDescent="0.25">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3.8" x14ac:dyDescent="0.25">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3.8" x14ac:dyDescent="0.25">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3.8" x14ac:dyDescent="0.25">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3.8" x14ac:dyDescent="0.25">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3.8" x14ac:dyDescent="0.25">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3.8" x14ac:dyDescent="0.25">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3.8" x14ac:dyDescent="0.25">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3.8" x14ac:dyDescent="0.25">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3.8" x14ac:dyDescent="0.25">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3.8" x14ac:dyDescent="0.25">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3.8" x14ac:dyDescent="0.25">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3.8" x14ac:dyDescent="0.25">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3.8" x14ac:dyDescent="0.25">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3.8" x14ac:dyDescent="0.25">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3.8" x14ac:dyDescent="0.25">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3.8" x14ac:dyDescent="0.25">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3.8" x14ac:dyDescent="0.25">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3.8" x14ac:dyDescent="0.25">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3.8" x14ac:dyDescent="0.25">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3.8" x14ac:dyDescent="0.25">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3.8" x14ac:dyDescent="0.25">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3.8" x14ac:dyDescent="0.25">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3.8" x14ac:dyDescent="0.25">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3.8" x14ac:dyDescent="0.25">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3.8" x14ac:dyDescent="0.25">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3.8" x14ac:dyDescent="0.25">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3.8" x14ac:dyDescent="0.25">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3.8" x14ac:dyDescent="0.25">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3.8" x14ac:dyDescent="0.25">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3.8" x14ac:dyDescent="0.25">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3.8" x14ac:dyDescent="0.25">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3.8" x14ac:dyDescent="0.25">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3.8" x14ac:dyDescent="0.25">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3.8" x14ac:dyDescent="0.25">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3.8" x14ac:dyDescent="0.25">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3.8" x14ac:dyDescent="0.25">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3.8" x14ac:dyDescent="0.25">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3.8" x14ac:dyDescent="0.25">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3.8" x14ac:dyDescent="0.25">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3.8" x14ac:dyDescent="0.25">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3.8" x14ac:dyDescent="0.25">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3.8" x14ac:dyDescent="0.25">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3.8" x14ac:dyDescent="0.25">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3.8" x14ac:dyDescent="0.25">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3.8" x14ac:dyDescent="0.25">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3.8" x14ac:dyDescent="0.25">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3.8" x14ac:dyDescent="0.25">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3.8" x14ac:dyDescent="0.25">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3.8" x14ac:dyDescent="0.25">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3.8" x14ac:dyDescent="0.25">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3.8" x14ac:dyDescent="0.25">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3.8" x14ac:dyDescent="0.25">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3.8" x14ac:dyDescent="0.25">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3.8" x14ac:dyDescent="0.25">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3.8" x14ac:dyDescent="0.25">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3.8" x14ac:dyDescent="0.25">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3.8" x14ac:dyDescent="0.25">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3.8" x14ac:dyDescent="0.25">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3.8" x14ac:dyDescent="0.25">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3.8" x14ac:dyDescent="0.25">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3.8" x14ac:dyDescent="0.25">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3.8" x14ac:dyDescent="0.25">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3.8" x14ac:dyDescent="0.25">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3.8" x14ac:dyDescent="0.25">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3.8" x14ac:dyDescent="0.25">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3.8" x14ac:dyDescent="0.25">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3.8" x14ac:dyDescent="0.25">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3.8" x14ac:dyDescent="0.25">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3.8" x14ac:dyDescent="0.25">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3.8" x14ac:dyDescent="0.25">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3.8" x14ac:dyDescent="0.25">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3.8" x14ac:dyDescent="0.25">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3.8" x14ac:dyDescent="0.25">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3.8" x14ac:dyDescent="0.25">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3.8" x14ac:dyDescent="0.25">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3.8" x14ac:dyDescent="0.25">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3.8" x14ac:dyDescent="0.25">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3.8" x14ac:dyDescent="0.25">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3.8" x14ac:dyDescent="0.25">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3.8" x14ac:dyDescent="0.25">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3.8" x14ac:dyDescent="0.25">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3.8" x14ac:dyDescent="0.25">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3.8" x14ac:dyDescent="0.25">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3.8" x14ac:dyDescent="0.25">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3.8" x14ac:dyDescent="0.25">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3.8" x14ac:dyDescent="0.25">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3.8" x14ac:dyDescent="0.25">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3.8" x14ac:dyDescent="0.25">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3.8" x14ac:dyDescent="0.25">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3.8" x14ac:dyDescent="0.25">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3.8" x14ac:dyDescent="0.25">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3.8" x14ac:dyDescent="0.25">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3.8" x14ac:dyDescent="0.25">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3.8" x14ac:dyDescent="0.25">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3.8" x14ac:dyDescent="0.25">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3.8" x14ac:dyDescent="0.25">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3.8" x14ac:dyDescent="0.25">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3.8" x14ac:dyDescent="0.25">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3.8" x14ac:dyDescent="0.25">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3.8" x14ac:dyDescent="0.25">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3.8" x14ac:dyDescent="0.25">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3.8" x14ac:dyDescent="0.25">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3.8" x14ac:dyDescent="0.25">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3.8" x14ac:dyDescent="0.25">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3.8" x14ac:dyDescent="0.25">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3.8" x14ac:dyDescent="0.25">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3.8" x14ac:dyDescent="0.25">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3.8" x14ac:dyDescent="0.25">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3.8" x14ac:dyDescent="0.25">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3.8" x14ac:dyDescent="0.25">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3.8" x14ac:dyDescent="0.25">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3.8" x14ac:dyDescent="0.25">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3.8" x14ac:dyDescent="0.25">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3.8" x14ac:dyDescent="0.25">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3.8" x14ac:dyDescent="0.25">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3.8" x14ac:dyDescent="0.25">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3.8" x14ac:dyDescent="0.25">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3.8" x14ac:dyDescent="0.25">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3.8" x14ac:dyDescent="0.25">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3.8" x14ac:dyDescent="0.25">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3.8" x14ac:dyDescent="0.25">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3.8" x14ac:dyDescent="0.25">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3.8" x14ac:dyDescent="0.25">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3.8" x14ac:dyDescent="0.25">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3.8" x14ac:dyDescent="0.25">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3.8" x14ac:dyDescent="0.25">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3.8" x14ac:dyDescent="0.25">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3.8" x14ac:dyDescent="0.25">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3.8" x14ac:dyDescent="0.25">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3.8" x14ac:dyDescent="0.25">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3.8" x14ac:dyDescent="0.25">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3.8" x14ac:dyDescent="0.25">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3.8" x14ac:dyDescent="0.25">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3.8" x14ac:dyDescent="0.25">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3.8" x14ac:dyDescent="0.25">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3.8" x14ac:dyDescent="0.25">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3.8" x14ac:dyDescent="0.25">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3.8" x14ac:dyDescent="0.25">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3.8" x14ac:dyDescent="0.25">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3.8" x14ac:dyDescent="0.25">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3.8" x14ac:dyDescent="0.25">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3.8" x14ac:dyDescent="0.25">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3.8" x14ac:dyDescent="0.25">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3.8" x14ac:dyDescent="0.25">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3.8" x14ac:dyDescent="0.25">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3.8" x14ac:dyDescent="0.25">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3.8" x14ac:dyDescent="0.25">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3.8" x14ac:dyDescent="0.25">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3.8" x14ac:dyDescent="0.25">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3.8" x14ac:dyDescent="0.25">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3.8" x14ac:dyDescent="0.25">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3.8" x14ac:dyDescent="0.25">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3.8" x14ac:dyDescent="0.25">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3.8" x14ac:dyDescent="0.25">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3.8" x14ac:dyDescent="0.25">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3.8" x14ac:dyDescent="0.25">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3.8" x14ac:dyDescent="0.25">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3.8" x14ac:dyDescent="0.25">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3.8" x14ac:dyDescent="0.25">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3.8" x14ac:dyDescent="0.25">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3.8" x14ac:dyDescent="0.25">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3.8" x14ac:dyDescent="0.25">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3.8" x14ac:dyDescent="0.25">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3.8" x14ac:dyDescent="0.25">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3.8" x14ac:dyDescent="0.25">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3.8" x14ac:dyDescent="0.25">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3.8" x14ac:dyDescent="0.25">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3.8" x14ac:dyDescent="0.25">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3.8" x14ac:dyDescent="0.25">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3.8" x14ac:dyDescent="0.25">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3.8" x14ac:dyDescent="0.25">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3.8" x14ac:dyDescent="0.25">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3.8" x14ac:dyDescent="0.25">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3.8" x14ac:dyDescent="0.25">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3.8" x14ac:dyDescent="0.25">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3.8" x14ac:dyDescent="0.25">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3.8" x14ac:dyDescent="0.25">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3.8" x14ac:dyDescent="0.25">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3.8" x14ac:dyDescent="0.25">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3.8" x14ac:dyDescent="0.25">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3.8" x14ac:dyDescent="0.25">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3.8" x14ac:dyDescent="0.25">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3.8" x14ac:dyDescent="0.25">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3.8" x14ac:dyDescent="0.25">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3.8" x14ac:dyDescent="0.25">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3.8" x14ac:dyDescent="0.25">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3.8" x14ac:dyDescent="0.25">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3.8" x14ac:dyDescent="0.25">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3.8" x14ac:dyDescent="0.25">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3.8" x14ac:dyDescent="0.25">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3.8" x14ac:dyDescent="0.25">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3.8" x14ac:dyDescent="0.25">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3.8" x14ac:dyDescent="0.25">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3.8" x14ac:dyDescent="0.25">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3.8" x14ac:dyDescent="0.25">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3.8" x14ac:dyDescent="0.25">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3.8" x14ac:dyDescent="0.25">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3.8" x14ac:dyDescent="0.25">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3.8" x14ac:dyDescent="0.25">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3.8" x14ac:dyDescent="0.25">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3.8" x14ac:dyDescent="0.25">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3.8" x14ac:dyDescent="0.25">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3.8" x14ac:dyDescent="0.25">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3.8" x14ac:dyDescent="0.25">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3.8" x14ac:dyDescent="0.25">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3.8" x14ac:dyDescent="0.25">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3.8" x14ac:dyDescent="0.25">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3.8" x14ac:dyDescent="0.25">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3.8" x14ac:dyDescent="0.25">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3.8" x14ac:dyDescent="0.25">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3.8" x14ac:dyDescent="0.25">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3.8" x14ac:dyDescent="0.25">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3.8" x14ac:dyDescent="0.25">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3.8" x14ac:dyDescent="0.25">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3.8" x14ac:dyDescent="0.25">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3.8" x14ac:dyDescent="0.25">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3.8" x14ac:dyDescent="0.25">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3.8" x14ac:dyDescent="0.25">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3.8" x14ac:dyDescent="0.25">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3.8" x14ac:dyDescent="0.25">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3.8" x14ac:dyDescent="0.25">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3.8" x14ac:dyDescent="0.25">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3.8" x14ac:dyDescent="0.25">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3.8" x14ac:dyDescent="0.25">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3.8" x14ac:dyDescent="0.25">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3.8" x14ac:dyDescent="0.25">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3.8" x14ac:dyDescent="0.25">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3.8" x14ac:dyDescent="0.25">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3.8" x14ac:dyDescent="0.25">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3.8" x14ac:dyDescent="0.25">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3.8" x14ac:dyDescent="0.25">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3.8" x14ac:dyDescent="0.25">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3.8" x14ac:dyDescent="0.25">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3.8" x14ac:dyDescent="0.25">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3.8" x14ac:dyDescent="0.25">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3.8" x14ac:dyDescent="0.25">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3.8" x14ac:dyDescent="0.25">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3.8" x14ac:dyDescent="0.25">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3.8" x14ac:dyDescent="0.25">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3.8" x14ac:dyDescent="0.25">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3.8" x14ac:dyDescent="0.25">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3.8" x14ac:dyDescent="0.25">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3.8" x14ac:dyDescent="0.25">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3.8" x14ac:dyDescent="0.25">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3.8" x14ac:dyDescent="0.25">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3.8" x14ac:dyDescent="0.25">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3.8" x14ac:dyDescent="0.25">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3.8" x14ac:dyDescent="0.25">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3.8" x14ac:dyDescent="0.25">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3.8" x14ac:dyDescent="0.25">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3.8" x14ac:dyDescent="0.25">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3.8" x14ac:dyDescent="0.25">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3.8" x14ac:dyDescent="0.25">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3.8" x14ac:dyDescent="0.25">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3.8" x14ac:dyDescent="0.25">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3.8" x14ac:dyDescent="0.25">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3.8" x14ac:dyDescent="0.25">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3.8" x14ac:dyDescent="0.25">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3.8" x14ac:dyDescent="0.25">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3.8" x14ac:dyDescent="0.25">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3.8" x14ac:dyDescent="0.25">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3.8" x14ac:dyDescent="0.25">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3.8" x14ac:dyDescent="0.25">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3.8" x14ac:dyDescent="0.25">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3.8" x14ac:dyDescent="0.25">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3.8" x14ac:dyDescent="0.25">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3.8" x14ac:dyDescent="0.25">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3.8" x14ac:dyDescent="0.25">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3.8" x14ac:dyDescent="0.25">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3.8" x14ac:dyDescent="0.25">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3.8" x14ac:dyDescent="0.25">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3.8" x14ac:dyDescent="0.25">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3.8" x14ac:dyDescent="0.25">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3.8" x14ac:dyDescent="0.25">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3.8" x14ac:dyDescent="0.25">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3.8" x14ac:dyDescent="0.25">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3.8" x14ac:dyDescent="0.25">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3.8" x14ac:dyDescent="0.25">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3.8" x14ac:dyDescent="0.25">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3.8" x14ac:dyDescent="0.25">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3.8" x14ac:dyDescent="0.25">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3.8" x14ac:dyDescent="0.25">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3.8" x14ac:dyDescent="0.25">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3.8" x14ac:dyDescent="0.25">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3.8" x14ac:dyDescent="0.25">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3.8" x14ac:dyDescent="0.25">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3.8" x14ac:dyDescent="0.25">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3.8" x14ac:dyDescent="0.25">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3.8" x14ac:dyDescent="0.25">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3.8" x14ac:dyDescent="0.25">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3.8" x14ac:dyDescent="0.25">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3.8" x14ac:dyDescent="0.25">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3.8" x14ac:dyDescent="0.25">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3.8" x14ac:dyDescent="0.25">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3.8" x14ac:dyDescent="0.25">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3.8" x14ac:dyDescent="0.25">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3.8" x14ac:dyDescent="0.25">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3.8" x14ac:dyDescent="0.25">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3.8" x14ac:dyDescent="0.25">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3.8" x14ac:dyDescent="0.25">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3.8" x14ac:dyDescent="0.25">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3.8" x14ac:dyDescent="0.25">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3.8" x14ac:dyDescent="0.25">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3.8" x14ac:dyDescent="0.25">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3.8" x14ac:dyDescent="0.25">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3.8" x14ac:dyDescent="0.25">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3.8" x14ac:dyDescent="0.25">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3.8" x14ac:dyDescent="0.25">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3.8" x14ac:dyDescent="0.25">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3.8" x14ac:dyDescent="0.25">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3.8" x14ac:dyDescent="0.25">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3.8" x14ac:dyDescent="0.25">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3.8" x14ac:dyDescent="0.25">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3.8" x14ac:dyDescent="0.25">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3.8" x14ac:dyDescent="0.25">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3.8" x14ac:dyDescent="0.25">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3.8" x14ac:dyDescent="0.25">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3.8" x14ac:dyDescent="0.25">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3.8" x14ac:dyDescent="0.25">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3.8" x14ac:dyDescent="0.25">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3.8" x14ac:dyDescent="0.25">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3.8" x14ac:dyDescent="0.25">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3.8" x14ac:dyDescent="0.25">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3.8" x14ac:dyDescent="0.25">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3.8" x14ac:dyDescent="0.25">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3.8" x14ac:dyDescent="0.25">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3.8" x14ac:dyDescent="0.25">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3.8" x14ac:dyDescent="0.25">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3.8" x14ac:dyDescent="0.25">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3.8" x14ac:dyDescent="0.25">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3.8" x14ac:dyDescent="0.25">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3.8" x14ac:dyDescent="0.25">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3.8" x14ac:dyDescent="0.25">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3.8" x14ac:dyDescent="0.25">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3.8" x14ac:dyDescent="0.25">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3.8" x14ac:dyDescent="0.25">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3.8" x14ac:dyDescent="0.25">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3.8" x14ac:dyDescent="0.25">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3.8" x14ac:dyDescent="0.25">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3.8" x14ac:dyDescent="0.25">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3.8" x14ac:dyDescent="0.25">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3.8" x14ac:dyDescent="0.25">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3.8" x14ac:dyDescent="0.25">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3.8" x14ac:dyDescent="0.25">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3.8" x14ac:dyDescent="0.25">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3.8" x14ac:dyDescent="0.25">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3.8" x14ac:dyDescent="0.25">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3.8" x14ac:dyDescent="0.25">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3.8" x14ac:dyDescent="0.25">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3.8" x14ac:dyDescent="0.25">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3.8" x14ac:dyDescent="0.25">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3.8" x14ac:dyDescent="0.25">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3.8" x14ac:dyDescent="0.25">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3.8" x14ac:dyDescent="0.25">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3.8" x14ac:dyDescent="0.25">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3.8" x14ac:dyDescent="0.25">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3.8" x14ac:dyDescent="0.25">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3.8" x14ac:dyDescent="0.25">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3.8" x14ac:dyDescent="0.25">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3.8" x14ac:dyDescent="0.25">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3.8" x14ac:dyDescent="0.25">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3.8" x14ac:dyDescent="0.25">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3.8" x14ac:dyDescent="0.25">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3.8" x14ac:dyDescent="0.25">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3.8" x14ac:dyDescent="0.25">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3.8" x14ac:dyDescent="0.25">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3.8" x14ac:dyDescent="0.25">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3.8" x14ac:dyDescent="0.25">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3.8" x14ac:dyDescent="0.25">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3.8" x14ac:dyDescent="0.25">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3.8" x14ac:dyDescent="0.25">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3.8" x14ac:dyDescent="0.25">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3.8" x14ac:dyDescent="0.25">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3.8" x14ac:dyDescent="0.25">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3.8" x14ac:dyDescent="0.25">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3.8" x14ac:dyDescent="0.25">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3.8" x14ac:dyDescent="0.25">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3.8" x14ac:dyDescent="0.25">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3.8" x14ac:dyDescent="0.25">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3.8" x14ac:dyDescent="0.25">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3.8" x14ac:dyDescent="0.25">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3.8" x14ac:dyDescent="0.25">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3.8" x14ac:dyDescent="0.25">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3.8" x14ac:dyDescent="0.25">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3.8" x14ac:dyDescent="0.25">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3.8" x14ac:dyDescent="0.25">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3.8" x14ac:dyDescent="0.25">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3.8" x14ac:dyDescent="0.25">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3.8" x14ac:dyDescent="0.25">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3.8" x14ac:dyDescent="0.25">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3.8" x14ac:dyDescent="0.25">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3.8" x14ac:dyDescent="0.25">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3.8" x14ac:dyDescent="0.25">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3.8" x14ac:dyDescent="0.25">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3.8" x14ac:dyDescent="0.25">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3.8" x14ac:dyDescent="0.25">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3.8" x14ac:dyDescent="0.25">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3.8" x14ac:dyDescent="0.25">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3.8" x14ac:dyDescent="0.25">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3.8" x14ac:dyDescent="0.25">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3.8" x14ac:dyDescent="0.25">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3.8" x14ac:dyDescent="0.25">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3.8" x14ac:dyDescent="0.25">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3.8" x14ac:dyDescent="0.25">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3.8" x14ac:dyDescent="0.25">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3.8" x14ac:dyDescent="0.25">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3.8" x14ac:dyDescent="0.25">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3.8" x14ac:dyDescent="0.25">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3.8" x14ac:dyDescent="0.25">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3.8" x14ac:dyDescent="0.25">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3.8" x14ac:dyDescent="0.25">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3.8" x14ac:dyDescent="0.25">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3.8" x14ac:dyDescent="0.25">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3.8" x14ac:dyDescent="0.25">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3.8" x14ac:dyDescent="0.25">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3.8" x14ac:dyDescent="0.25">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3.8" x14ac:dyDescent="0.25">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3.8" x14ac:dyDescent="0.25">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3.8" x14ac:dyDescent="0.25">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3.8" x14ac:dyDescent="0.25">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3.8" x14ac:dyDescent="0.25">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3.8" x14ac:dyDescent="0.25">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3.8" x14ac:dyDescent="0.25">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3.8" x14ac:dyDescent="0.25">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3.8" x14ac:dyDescent="0.25">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3.8" x14ac:dyDescent="0.25">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3.8" x14ac:dyDescent="0.25">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3.8" x14ac:dyDescent="0.25">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3.8" x14ac:dyDescent="0.25">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3.8" x14ac:dyDescent="0.25">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3.8" x14ac:dyDescent="0.25">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3.8" x14ac:dyDescent="0.25">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3.8" x14ac:dyDescent="0.25">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3.8" x14ac:dyDescent="0.25">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3.8" x14ac:dyDescent="0.25">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3.8" x14ac:dyDescent="0.25">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3.8" x14ac:dyDescent="0.25">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3.8" x14ac:dyDescent="0.25">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5">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5">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5">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5">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5">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5">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5">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5">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5">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5">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5">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5">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5">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5">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5">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5">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5">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5">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5">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5">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5">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5">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5">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5">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5">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5">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5">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5">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5">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5">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5">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5">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5">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5">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5">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5">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5">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5">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5">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5">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5">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5">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5">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5">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5">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5">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5">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5">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5">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5">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5">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5">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5">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5">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5">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5">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5">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5">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5">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5">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5">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5">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5">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5">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5">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5">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5">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5">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5">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5">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5">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5">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5">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5">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5">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5">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5">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5">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5">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5">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5">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5">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5">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5">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5">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5">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5">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5">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5">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5">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5">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5">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5">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5">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5">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5">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5">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5">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5">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5">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5">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5">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5">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5">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5">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5">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5">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5">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5">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5">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5">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5">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5">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5">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5">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5">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5">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5">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5">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5">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5">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5">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5">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5">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5">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5">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5">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5">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5">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5">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5">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5">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5">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5">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5">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5">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5">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5">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5">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5">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5">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5">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5">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5">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5">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5">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5">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5">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5">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5">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5">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5">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5">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5">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5">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5">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5">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5">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5">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5">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5">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5">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5">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5">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5">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5">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5">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5">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5">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5">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5">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5">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5">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5">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5">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5">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5">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5">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5">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5">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5">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5">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5">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5">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5">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5">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5">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5">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5">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5">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5">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5">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5">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5">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5">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5">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5">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5">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5">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5">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5">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5">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5">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5">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5">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5">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5">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5">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5">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5">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5">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5">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5">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5">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5">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5">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5">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5">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5">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5">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5">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5">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5">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5">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5">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5">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5">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5">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5">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5">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5">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5">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5">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5">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5">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5">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5">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5">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5">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5">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5">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5">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5">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5">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5">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5">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5">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5">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5">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5">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5">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5">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5">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5">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5">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5">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5">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5">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5">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5">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5">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5">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5">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5">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5">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5">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5">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5">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5">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5">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5">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5">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5">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5">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5">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5">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5">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5">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5">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5">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5">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5">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5">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5">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5">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5">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5">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5">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5">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5">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5">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5">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5">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5">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5">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5">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5">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5">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5">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5">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5">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5">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5">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5">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5">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5">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5">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5">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5">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5">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5">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5">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5">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5">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5">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5">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5">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5">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5">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5">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5">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5">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5">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5">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5">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5">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5">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5">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5">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5">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5">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5">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5">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5">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5">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5">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5">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5">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5">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5">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5">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5">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5">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5">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5">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5">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5">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5">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5">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5">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5">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5">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5">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1485</v>
      </c>
    </row>
    <row r="5019" spans="1:16" x14ac:dyDescent="0.25">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1485</v>
      </c>
    </row>
    <row r="5020" spans="1:16" x14ac:dyDescent="0.25">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1485</v>
      </c>
    </row>
    <row r="5021" spans="1:16" x14ac:dyDescent="0.25">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1485</v>
      </c>
    </row>
    <row r="5022" spans="1:16" x14ac:dyDescent="0.25">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1485</v>
      </c>
    </row>
    <row r="5023" spans="1:16" x14ac:dyDescent="0.25">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1485</v>
      </c>
    </row>
    <row r="5024" spans="1:16" x14ac:dyDescent="0.25">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1485</v>
      </c>
    </row>
    <row r="5025" spans="1:16" x14ac:dyDescent="0.25">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1485</v>
      </c>
    </row>
    <row r="5026" spans="1:16" x14ac:dyDescent="0.25">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1485</v>
      </c>
    </row>
    <row r="5027" spans="1:16" x14ac:dyDescent="0.25">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1485</v>
      </c>
    </row>
    <row r="5028" spans="1:16" x14ac:dyDescent="0.25">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1485</v>
      </c>
    </row>
    <row r="5029" spans="1:16" x14ac:dyDescent="0.25">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1485</v>
      </c>
    </row>
    <row r="5030" spans="1:16" x14ac:dyDescent="0.25">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1485</v>
      </c>
    </row>
    <row r="5031" spans="1:16" x14ac:dyDescent="0.25">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5">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5">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5">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5">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5">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5">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5">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5">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5">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5">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5">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5">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5">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5">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5">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5">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5">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5">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5">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5">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5">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5">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5">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5">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5">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5">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5">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5">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5">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5">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5">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5">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5">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5">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5">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5">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5">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5">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5">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5">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5">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5">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5">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5">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5">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5">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5">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5">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5">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5">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5">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5">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5">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5">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5">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5">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5">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5">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5">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5">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5">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5">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5">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5">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5">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5">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5">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5">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5">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5">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5">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5">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5">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5">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5">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5">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5">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5">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5">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5">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5">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5">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5">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5">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5">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5">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5">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5">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5">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5">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5">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5">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5">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5">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5">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5">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5">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5">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5">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5">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5">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5">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5">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5">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5">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5">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5">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5">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5">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5">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5">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5">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5">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5">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5">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5">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5">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5">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5">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5">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5">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5">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5">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5">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5">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5">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5">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5">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5">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5">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5">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5">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5">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5">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5">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5">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5">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5">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5">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5">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5">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1486</v>
      </c>
    </row>
    <row r="5173" spans="1:16" x14ac:dyDescent="0.25">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5">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5">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5">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5">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5">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5">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5">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5">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5">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5">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5">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5">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5">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5">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5">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5">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5">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5">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5">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5">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5">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5">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5">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5">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5">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5">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5">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5">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5">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5">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5">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5">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5">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5">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5">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5">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5">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5">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5">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5">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5">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5">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5">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5">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5">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5">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5">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5">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5">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5">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5">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5">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5">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5">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5">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5">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5">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5">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5">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5">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5">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5">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5">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5">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5">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5">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5">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5">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5">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5">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5">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5">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5">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5">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5">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5">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5">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5">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5">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5">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1933</v>
      </c>
      <c r="Q5253" s="181"/>
    </row>
    <row r="5254" spans="1:17" x14ac:dyDescent="0.25">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5">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5">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5">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5">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5">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5">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5">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5">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5">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5">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5">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5">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5">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5">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5">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1933</v>
      </c>
      <c r="Q5269" s="181"/>
    </row>
    <row r="5270" spans="1:17" x14ac:dyDescent="0.25">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5">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5">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5">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5">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5">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5">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5">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5">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5">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5">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5">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5">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5">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5">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1933</v>
      </c>
    </row>
    <row r="5285" spans="1:16" x14ac:dyDescent="0.25">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5">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5">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5">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5">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5">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5">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5">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5">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5">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5">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5">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5">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5">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5">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5">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5">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1933</v>
      </c>
    </row>
    <row r="5302" spans="1:16" x14ac:dyDescent="0.25">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5">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5">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5">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5">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5">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5">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5">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5">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5">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5">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5">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5">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5">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5">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5">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5">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1933</v>
      </c>
    </row>
    <row r="5319" spans="1:16" x14ac:dyDescent="0.25">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5">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5">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5">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5">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1934</v>
      </c>
      <c r="P5323" s="42" t="s">
        <v>1946</v>
      </c>
    </row>
    <row r="5324" spans="1:16" x14ac:dyDescent="0.25">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1934</v>
      </c>
      <c r="P5324" s="42" t="s">
        <v>1946</v>
      </c>
    </row>
    <row r="5325" spans="1:16" x14ac:dyDescent="0.25">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1934</v>
      </c>
      <c r="P5325" s="42" t="s">
        <v>1946</v>
      </c>
    </row>
    <row r="5326" spans="1:16" x14ac:dyDescent="0.25">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1934</v>
      </c>
      <c r="P5326" s="42" t="s">
        <v>1946</v>
      </c>
    </row>
    <row r="5327" spans="1:16" x14ac:dyDescent="0.25">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1934</v>
      </c>
      <c r="P5327" s="42" t="s">
        <v>1946</v>
      </c>
    </row>
    <row r="5328" spans="1:16" x14ac:dyDescent="0.25">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1934</v>
      </c>
      <c r="P5328" s="42" t="s">
        <v>1946</v>
      </c>
    </row>
    <row r="5329" spans="1:16" x14ac:dyDescent="0.25">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1934</v>
      </c>
      <c r="P5329" s="42" t="s">
        <v>1946</v>
      </c>
    </row>
    <row r="5330" spans="1:16" x14ac:dyDescent="0.25">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1934</v>
      </c>
      <c r="P5330" s="42" t="s">
        <v>1946</v>
      </c>
    </row>
    <row r="5331" spans="1:16" x14ac:dyDescent="0.25">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1934</v>
      </c>
      <c r="P5331" s="42" t="s">
        <v>1946</v>
      </c>
    </row>
    <row r="5332" spans="1:16" x14ac:dyDescent="0.25">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1934</v>
      </c>
      <c r="P5332" s="42" t="s">
        <v>1946</v>
      </c>
    </row>
    <row r="5333" spans="1:16" x14ac:dyDescent="0.25">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1934</v>
      </c>
      <c r="P5333" s="42" t="s">
        <v>1946</v>
      </c>
    </row>
    <row r="5334" spans="1:16" x14ac:dyDescent="0.25">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1934</v>
      </c>
      <c r="P5334" s="42" t="s">
        <v>1946</v>
      </c>
    </row>
    <row r="5335" spans="1:16" x14ac:dyDescent="0.25">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1934</v>
      </c>
      <c r="P5335" s="42" t="s">
        <v>1946</v>
      </c>
    </row>
    <row r="5336" spans="1:16" x14ac:dyDescent="0.25">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1934</v>
      </c>
      <c r="P5336" s="42" t="s">
        <v>1946</v>
      </c>
    </row>
    <row r="5337" spans="1:16" x14ac:dyDescent="0.25">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1934</v>
      </c>
      <c r="P5337" s="42" t="s">
        <v>1946</v>
      </c>
    </row>
    <row r="5338" spans="1:16" x14ac:dyDescent="0.25">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1934</v>
      </c>
      <c r="P5338" s="42" t="s">
        <v>1946</v>
      </c>
    </row>
    <row r="5339" spans="1:16" x14ac:dyDescent="0.25">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1934</v>
      </c>
      <c r="P5339" s="42" t="s">
        <v>1946</v>
      </c>
    </row>
    <row r="5340" spans="1:16" x14ac:dyDescent="0.25">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1934</v>
      </c>
      <c r="P5340" s="42" t="s">
        <v>1946</v>
      </c>
    </row>
    <row r="5341" spans="1:16" x14ac:dyDescent="0.25">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1934</v>
      </c>
      <c r="P5341" s="42" t="s">
        <v>1946</v>
      </c>
    </row>
    <row r="5342" spans="1:16" x14ac:dyDescent="0.25">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1934</v>
      </c>
      <c r="P5342" s="42" t="s">
        <v>1946</v>
      </c>
    </row>
    <row r="5343" spans="1:16" x14ac:dyDescent="0.25">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1934</v>
      </c>
      <c r="P5343" s="42" t="s">
        <v>1946</v>
      </c>
    </row>
    <row r="5344" spans="1:16" x14ac:dyDescent="0.25">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1934</v>
      </c>
      <c r="P5344" s="42" t="s">
        <v>1946</v>
      </c>
    </row>
    <row r="5345" spans="1:16" x14ac:dyDescent="0.25">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1934</v>
      </c>
      <c r="P5345" s="42" t="s">
        <v>1946</v>
      </c>
    </row>
    <row r="5346" spans="1:16" x14ac:dyDescent="0.25">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1934</v>
      </c>
      <c r="P5346" s="42" t="s">
        <v>1946</v>
      </c>
    </row>
    <row r="5347" spans="1:16" x14ac:dyDescent="0.25">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1934</v>
      </c>
      <c r="P5347" s="42" t="s">
        <v>1946</v>
      </c>
    </row>
    <row r="5348" spans="1:16" x14ac:dyDescent="0.25">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1936</v>
      </c>
    </row>
    <row r="5349" spans="1:16" x14ac:dyDescent="0.25">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1936</v>
      </c>
    </row>
    <row r="5350" spans="1:16" x14ac:dyDescent="0.25">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1936</v>
      </c>
    </row>
    <row r="5351" spans="1:16" x14ac:dyDescent="0.25">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1936</v>
      </c>
    </row>
    <row r="5352" spans="1:16" x14ac:dyDescent="0.25">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1936</v>
      </c>
    </row>
    <row r="5353" spans="1:16" x14ac:dyDescent="0.25">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1936</v>
      </c>
      <c r="P5353" s="42" t="s">
        <v>1938</v>
      </c>
    </row>
    <row r="5354" spans="1:16" x14ac:dyDescent="0.25">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1936</v>
      </c>
    </row>
    <row r="5355" spans="1:16" x14ac:dyDescent="0.25">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1936</v>
      </c>
    </row>
    <row r="5356" spans="1:16" x14ac:dyDescent="0.25">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1936</v>
      </c>
    </row>
    <row r="5357" spans="1:16" x14ac:dyDescent="0.25">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1936</v>
      </c>
    </row>
    <row r="5358" spans="1:16" x14ac:dyDescent="0.25">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1936</v>
      </c>
    </row>
    <row r="5359" spans="1:16" x14ac:dyDescent="0.25">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1936</v>
      </c>
    </row>
    <row r="5360" spans="1:16" x14ac:dyDescent="0.25">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1936</v>
      </c>
    </row>
    <row r="5361" spans="1:15" x14ac:dyDescent="0.25">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1936</v>
      </c>
    </row>
    <row r="5362" spans="1:15" x14ac:dyDescent="0.25">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1936</v>
      </c>
    </row>
    <row r="5363" spans="1:15" x14ac:dyDescent="0.25">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1936</v>
      </c>
    </row>
    <row r="5364" spans="1:15" x14ac:dyDescent="0.25">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1936</v>
      </c>
    </row>
    <row r="5365" spans="1:15" x14ac:dyDescent="0.25">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1936</v>
      </c>
    </row>
    <row r="5366" spans="1:15" x14ac:dyDescent="0.25">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5">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5">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5">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5">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5">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5">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5">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5">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5">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5">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5">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5">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5">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5">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5">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2859</v>
      </c>
    </row>
    <row r="5382" spans="1:14" x14ac:dyDescent="0.25">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2859</v>
      </c>
    </row>
    <row r="5383" spans="1:14" x14ac:dyDescent="0.25">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2859</v>
      </c>
    </row>
    <row r="5384" spans="1:14" x14ac:dyDescent="0.25">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2859</v>
      </c>
    </row>
    <row r="5385" spans="1:14" x14ac:dyDescent="0.25">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2859</v>
      </c>
    </row>
    <row r="5386" spans="1:14" x14ac:dyDescent="0.25">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5">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5">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5">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5">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5">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5">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5">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5">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5">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5">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5">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1947</v>
      </c>
    </row>
    <row r="5398" spans="1:16" x14ac:dyDescent="0.25">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5">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5">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1939</v>
      </c>
    </row>
    <row r="5401" spans="1:16" x14ac:dyDescent="0.25">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1939</v>
      </c>
    </row>
    <row r="5402" spans="1:16" x14ac:dyDescent="0.25">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1939</v>
      </c>
    </row>
    <row r="5403" spans="1:16" x14ac:dyDescent="0.25">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1939</v>
      </c>
    </row>
    <row r="5404" spans="1:16" x14ac:dyDescent="0.25">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1939</v>
      </c>
    </row>
    <row r="5405" spans="1:16" x14ac:dyDescent="0.25">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1939</v>
      </c>
    </row>
    <row r="5406" spans="1:16" x14ac:dyDescent="0.25">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1939</v>
      </c>
    </row>
    <row r="5407" spans="1:16" x14ac:dyDescent="0.25">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1939</v>
      </c>
    </row>
    <row r="5408" spans="1:16" x14ac:dyDescent="0.25">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1939</v>
      </c>
    </row>
    <row r="5409" spans="1:15" x14ac:dyDescent="0.25">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1939</v>
      </c>
    </row>
    <row r="5410" spans="1:15" x14ac:dyDescent="0.25">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1939</v>
      </c>
    </row>
    <row r="5411" spans="1:15" x14ac:dyDescent="0.25">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1939</v>
      </c>
    </row>
    <row r="5412" spans="1:15" x14ac:dyDescent="0.25">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1939</v>
      </c>
    </row>
    <row r="5413" spans="1:15" x14ac:dyDescent="0.25">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1939</v>
      </c>
    </row>
    <row r="5414" spans="1:15" x14ac:dyDescent="0.25">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1939</v>
      </c>
    </row>
    <row r="5415" spans="1:15" x14ac:dyDescent="0.25">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1939</v>
      </c>
    </row>
    <row r="5416" spans="1:15" x14ac:dyDescent="0.25">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1939</v>
      </c>
    </row>
    <row r="5417" spans="1:15" x14ac:dyDescent="0.25">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1939</v>
      </c>
    </row>
    <row r="5418" spans="1:15" x14ac:dyDescent="0.25">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1939</v>
      </c>
    </row>
    <row r="5419" spans="1:15" x14ac:dyDescent="0.25">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1939</v>
      </c>
    </row>
    <row r="5420" spans="1:15" x14ac:dyDescent="0.25">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1939</v>
      </c>
    </row>
    <row r="5421" spans="1:15" x14ac:dyDescent="0.25">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1939</v>
      </c>
    </row>
    <row r="5422" spans="1:15" x14ac:dyDescent="0.25">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1939</v>
      </c>
    </row>
    <row r="5423" spans="1:15" x14ac:dyDescent="0.25">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1939</v>
      </c>
    </row>
    <row r="5424" spans="1:15" x14ac:dyDescent="0.25">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1939</v>
      </c>
    </row>
    <row r="5425" spans="1:15" x14ac:dyDescent="0.25">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1939</v>
      </c>
    </row>
    <row r="5426" spans="1:15" x14ac:dyDescent="0.25">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1939</v>
      </c>
    </row>
    <row r="5427" spans="1:15" x14ac:dyDescent="0.25">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1939</v>
      </c>
    </row>
    <row r="5428" spans="1:15" x14ac:dyDescent="0.25">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1939</v>
      </c>
    </row>
    <row r="5429" spans="1:15" x14ac:dyDescent="0.25">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1939</v>
      </c>
    </row>
    <row r="5430" spans="1:15" x14ac:dyDescent="0.25">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1939</v>
      </c>
    </row>
    <row r="5431" spans="1:15" x14ac:dyDescent="0.25">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1939</v>
      </c>
    </row>
    <row r="5432" spans="1:15" x14ac:dyDescent="0.25">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1939</v>
      </c>
    </row>
    <row r="5433" spans="1:15" x14ac:dyDescent="0.25">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1939</v>
      </c>
    </row>
    <row r="5434" spans="1:15" x14ac:dyDescent="0.25">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1939</v>
      </c>
    </row>
    <row r="5435" spans="1:15" x14ac:dyDescent="0.25">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1939</v>
      </c>
    </row>
    <row r="5436" spans="1:15" x14ac:dyDescent="0.25">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1939</v>
      </c>
    </row>
    <row r="5437" spans="1:15" x14ac:dyDescent="0.25">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1939</v>
      </c>
    </row>
    <row r="5438" spans="1:15" x14ac:dyDescent="0.25">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1939</v>
      </c>
    </row>
    <row r="5439" spans="1:15" x14ac:dyDescent="0.25">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1939</v>
      </c>
    </row>
    <row r="5440" spans="1:15" x14ac:dyDescent="0.25">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1939</v>
      </c>
    </row>
    <row r="5441" spans="1:15" x14ac:dyDescent="0.25">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1939</v>
      </c>
    </row>
    <row r="5442" spans="1:15" x14ac:dyDescent="0.25">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1939</v>
      </c>
    </row>
    <row r="5443" spans="1:15" x14ac:dyDescent="0.25">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1939</v>
      </c>
    </row>
    <row r="5444" spans="1:15" x14ac:dyDescent="0.25">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1939</v>
      </c>
    </row>
    <row r="5445" spans="1:15" x14ac:dyDescent="0.25">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5">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5">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5">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5">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5">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5">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5">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5">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5">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5">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5">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5">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5">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1935</v>
      </c>
    </row>
    <row r="5459" spans="1:16" x14ac:dyDescent="0.25">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5">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5">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5">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5">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5">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5">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5">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5">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5">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5">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5">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5">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5">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5">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5">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5">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5">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5">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5">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5">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5">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5">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5">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5">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5">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5">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5">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5">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5">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5">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5">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5">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5">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5">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5">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5">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5">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5">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5">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5">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5">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5">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5">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5">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5">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5">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5">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5">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5">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5">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5">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5">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5">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5">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5">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1322</v>
      </c>
    </row>
    <row r="5515" spans="1:16" x14ac:dyDescent="0.25">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5">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5">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5">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5">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5">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5">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5">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5">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5">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5">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5">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5">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5">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5">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5">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5">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5">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5">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5">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5">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5">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5">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5">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5">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5">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5">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5">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5">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5">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5">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5">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5">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5">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5">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5">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5">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5">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5">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5">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5">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5">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5">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5">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5">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5">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5">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1936</v>
      </c>
    </row>
    <row r="5562" spans="1:15" x14ac:dyDescent="0.25">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1936</v>
      </c>
    </row>
    <row r="5563" spans="1:15" x14ac:dyDescent="0.25">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1936</v>
      </c>
    </row>
    <row r="5564" spans="1:15" x14ac:dyDescent="0.25">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1936</v>
      </c>
    </row>
    <row r="5565" spans="1:15" x14ac:dyDescent="0.25">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1936</v>
      </c>
    </row>
    <row r="5566" spans="1:15" x14ac:dyDescent="0.25">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1936</v>
      </c>
    </row>
    <row r="5567" spans="1:15" x14ac:dyDescent="0.25">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1936</v>
      </c>
    </row>
    <row r="5568" spans="1:15" x14ac:dyDescent="0.25">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1936</v>
      </c>
    </row>
    <row r="5569" spans="1:15" x14ac:dyDescent="0.25">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1936</v>
      </c>
    </row>
    <row r="5570" spans="1:15" x14ac:dyDescent="0.25">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1936</v>
      </c>
    </row>
    <row r="5571" spans="1:15" x14ac:dyDescent="0.25">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1936</v>
      </c>
    </row>
    <row r="5572" spans="1:15" x14ac:dyDescent="0.25">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1936</v>
      </c>
    </row>
    <row r="5573" spans="1:15" x14ac:dyDescent="0.25">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1936</v>
      </c>
    </row>
    <row r="5574" spans="1:15" x14ac:dyDescent="0.25">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1936</v>
      </c>
    </row>
    <row r="5575" spans="1:15" x14ac:dyDescent="0.25">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1936</v>
      </c>
    </row>
    <row r="5576" spans="1:15" x14ac:dyDescent="0.25">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1936</v>
      </c>
    </row>
    <row r="5577" spans="1:15" x14ac:dyDescent="0.25">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1936</v>
      </c>
    </row>
    <row r="5578" spans="1:15" x14ac:dyDescent="0.25">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1936</v>
      </c>
    </row>
    <row r="5579" spans="1:15" x14ac:dyDescent="0.25">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1936</v>
      </c>
    </row>
    <row r="5580" spans="1:15" x14ac:dyDescent="0.25">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1936</v>
      </c>
    </row>
    <row r="5581" spans="1:15" x14ac:dyDescent="0.25">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1936</v>
      </c>
    </row>
    <row r="5582" spans="1:15" x14ac:dyDescent="0.25">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1936</v>
      </c>
    </row>
    <row r="5583" spans="1:15" x14ac:dyDescent="0.25">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1936</v>
      </c>
    </row>
    <row r="5584" spans="1:15" x14ac:dyDescent="0.25">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1936</v>
      </c>
    </row>
    <row r="5585" spans="1:15" x14ac:dyDescent="0.25">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1936</v>
      </c>
    </row>
    <row r="5586" spans="1:15" x14ac:dyDescent="0.25">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1936</v>
      </c>
    </row>
    <row r="5587" spans="1:15" x14ac:dyDescent="0.25">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1936</v>
      </c>
    </row>
    <row r="5588" spans="1:15" x14ac:dyDescent="0.25">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1936</v>
      </c>
    </row>
    <row r="5589" spans="1:15" x14ac:dyDescent="0.25">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1936</v>
      </c>
    </row>
    <row r="5590" spans="1:15" x14ac:dyDescent="0.25">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1936</v>
      </c>
    </row>
    <row r="5591" spans="1:15" x14ac:dyDescent="0.25">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1936</v>
      </c>
    </row>
    <row r="5592" spans="1:15" x14ac:dyDescent="0.25">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1936</v>
      </c>
    </row>
    <row r="5593" spans="1:15" x14ac:dyDescent="0.25">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1936</v>
      </c>
    </row>
    <row r="5594" spans="1:15" x14ac:dyDescent="0.25">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1936</v>
      </c>
    </row>
    <row r="5595" spans="1:15" x14ac:dyDescent="0.25">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1936</v>
      </c>
    </row>
    <row r="5596" spans="1:15" x14ac:dyDescent="0.25">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1936</v>
      </c>
    </row>
    <row r="5597" spans="1:15" x14ac:dyDescent="0.25">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1936</v>
      </c>
    </row>
    <row r="5598" spans="1:15" x14ac:dyDescent="0.25">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1936</v>
      </c>
    </row>
    <row r="5599" spans="1:15" x14ac:dyDescent="0.25">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1936</v>
      </c>
    </row>
    <row r="5600" spans="1:15" x14ac:dyDescent="0.25">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1936</v>
      </c>
    </row>
    <row r="5601" spans="1:15" x14ac:dyDescent="0.25">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1936</v>
      </c>
    </row>
    <row r="5602" spans="1:15" x14ac:dyDescent="0.25">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1936</v>
      </c>
    </row>
    <row r="5603" spans="1:15" x14ac:dyDescent="0.25">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1936</v>
      </c>
    </row>
    <row r="5604" spans="1:15" x14ac:dyDescent="0.25">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1936</v>
      </c>
    </row>
    <row r="5605" spans="1:15" x14ac:dyDescent="0.25">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1936</v>
      </c>
    </row>
    <row r="5606" spans="1:15" x14ac:dyDescent="0.25">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1936</v>
      </c>
    </row>
    <row r="5607" spans="1:15" x14ac:dyDescent="0.25">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1936</v>
      </c>
    </row>
    <row r="5608" spans="1:15" x14ac:dyDescent="0.25">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1936</v>
      </c>
    </row>
    <row r="5609" spans="1:15" x14ac:dyDescent="0.25">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1936</v>
      </c>
    </row>
    <row r="5610" spans="1:15" x14ac:dyDescent="0.25">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1936</v>
      </c>
    </row>
    <row r="5611" spans="1:15" x14ac:dyDescent="0.25">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1936</v>
      </c>
    </row>
    <row r="5612" spans="1:15" x14ac:dyDescent="0.25">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1936</v>
      </c>
    </row>
    <row r="5613" spans="1:15" x14ac:dyDescent="0.25">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1936</v>
      </c>
    </row>
    <row r="5614" spans="1:15" x14ac:dyDescent="0.25">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1936</v>
      </c>
    </row>
    <row r="5615" spans="1:15" x14ac:dyDescent="0.25">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1936</v>
      </c>
    </row>
    <row r="5616" spans="1:15" x14ac:dyDescent="0.25">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1937</v>
      </c>
    </row>
    <row r="5617" spans="1:15" x14ac:dyDescent="0.25">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1937</v>
      </c>
    </row>
    <row r="5618" spans="1:15" x14ac:dyDescent="0.25">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1937</v>
      </c>
    </row>
    <row r="5619" spans="1:15" x14ac:dyDescent="0.25">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1937</v>
      </c>
    </row>
    <row r="5620" spans="1:15" x14ac:dyDescent="0.25">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1937</v>
      </c>
    </row>
    <row r="5621" spans="1:15" x14ac:dyDescent="0.25">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1937</v>
      </c>
    </row>
    <row r="5622" spans="1:15" x14ac:dyDescent="0.25">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1937</v>
      </c>
    </row>
    <row r="5623" spans="1:15" x14ac:dyDescent="0.25">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1937</v>
      </c>
    </row>
    <row r="5624" spans="1:15" x14ac:dyDescent="0.25">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1937</v>
      </c>
    </row>
    <row r="5625" spans="1:15" x14ac:dyDescent="0.25">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1937</v>
      </c>
    </row>
    <row r="5626" spans="1:15" x14ac:dyDescent="0.25">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1937</v>
      </c>
    </row>
    <row r="5627" spans="1:15" x14ac:dyDescent="0.25">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5">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5">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5">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5">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5">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5">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5">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5">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5">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5">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5">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5">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5">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5">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5">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5">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5">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5">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5">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5">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5">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5">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5">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5">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5">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5">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5">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5">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5">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5">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5">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5">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5">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5">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5">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5">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5">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5">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5">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5">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5">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5">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5">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5">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5">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5">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5">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5">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5">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5">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5">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5">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5">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5">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3.8" x14ac:dyDescent="0.25">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3.8" x14ac:dyDescent="0.25">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3.8" x14ac:dyDescent="0.25">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3.8" x14ac:dyDescent="0.25">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3.8" x14ac:dyDescent="0.25">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3.8" x14ac:dyDescent="0.25">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3.8" x14ac:dyDescent="0.25">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3.8" x14ac:dyDescent="0.25">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3.8" x14ac:dyDescent="0.25">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3.8" x14ac:dyDescent="0.25">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3.8" x14ac:dyDescent="0.25">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3.8" x14ac:dyDescent="0.25">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3.8" x14ac:dyDescent="0.25">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3.8" x14ac:dyDescent="0.25">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3.8" x14ac:dyDescent="0.25">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3.8" x14ac:dyDescent="0.25">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3.8" x14ac:dyDescent="0.25">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3.8" x14ac:dyDescent="0.25">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3.8" x14ac:dyDescent="0.25">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3.8" x14ac:dyDescent="0.25">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3.8" x14ac:dyDescent="0.25">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3.8" x14ac:dyDescent="0.25">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3.8" x14ac:dyDescent="0.25">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3.8" x14ac:dyDescent="0.25">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3.8" x14ac:dyDescent="0.25">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3.8" x14ac:dyDescent="0.25">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3.8" x14ac:dyDescent="0.25">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3.8" x14ac:dyDescent="0.25">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3.8" x14ac:dyDescent="0.25">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3.8" x14ac:dyDescent="0.25">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3.8" x14ac:dyDescent="0.25">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3.8" x14ac:dyDescent="0.25">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3.8" x14ac:dyDescent="0.25">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3.8" x14ac:dyDescent="0.25">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3.8" x14ac:dyDescent="0.25">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3.8" x14ac:dyDescent="0.25">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3.8" x14ac:dyDescent="0.25">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3.8" x14ac:dyDescent="0.25">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3.8" x14ac:dyDescent="0.25">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3.8" x14ac:dyDescent="0.25">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3.8" x14ac:dyDescent="0.25">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3.8" x14ac:dyDescent="0.25">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3.8" x14ac:dyDescent="0.25">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3.8" x14ac:dyDescent="0.25">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3.8" x14ac:dyDescent="0.25">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3.8" x14ac:dyDescent="0.25">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3.8" x14ac:dyDescent="0.25">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3.8" x14ac:dyDescent="0.25">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3.8" x14ac:dyDescent="0.25">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3.8" x14ac:dyDescent="0.25">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3.8" x14ac:dyDescent="0.25">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3.8" x14ac:dyDescent="0.25">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3.8" x14ac:dyDescent="0.25">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3.8" x14ac:dyDescent="0.25">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3.8" x14ac:dyDescent="0.25">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3.8" x14ac:dyDescent="0.25">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3.8" x14ac:dyDescent="0.25">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3.8" x14ac:dyDescent="0.25">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3.8" x14ac:dyDescent="0.25">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3.8" x14ac:dyDescent="0.25">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3.8" x14ac:dyDescent="0.25">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3.8" x14ac:dyDescent="0.25">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3.8" x14ac:dyDescent="0.25">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3.8" x14ac:dyDescent="0.25">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3.8" x14ac:dyDescent="0.25">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3.8" x14ac:dyDescent="0.25">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3.8" x14ac:dyDescent="0.25">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3.8" x14ac:dyDescent="0.25">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3.8" x14ac:dyDescent="0.25">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3.8" x14ac:dyDescent="0.25">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3.8" x14ac:dyDescent="0.25">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3.8" x14ac:dyDescent="0.25">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3.8" x14ac:dyDescent="0.25">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3.8" x14ac:dyDescent="0.25">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3.8" x14ac:dyDescent="0.25">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3.8" x14ac:dyDescent="0.25">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3.8" x14ac:dyDescent="0.25">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3.8" x14ac:dyDescent="0.25">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3.8" x14ac:dyDescent="0.25">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3.8" x14ac:dyDescent="0.25">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3.8" x14ac:dyDescent="0.25">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3.8" x14ac:dyDescent="0.25">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3.8" x14ac:dyDescent="0.25">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3.8" x14ac:dyDescent="0.25">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3.8" x14ac:dyDescent="0.25">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3.8" x14ac:dyDescent="0.25">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3.8" x14ac:dyDescent="0.25">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3.8" x14ac:dyDescent="0.25">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3.8" x14ac:dyDescent="0.25">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3.8" x14ac:dyDescent="0.25">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3.8" x14ac:dyDescent="0.25">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3.8" x14ac:dyDescent="0.25">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3.8" x14ac:dyDescent="0.25">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3.8" x14ac:dyDescent="0.25">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3.8" x14ac:dyDescent="0.25">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3.8" x14ac:dyDescent="0.25">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3.8" x14ac:dyDescent="0.25">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3.8" x14ac:dyDescent="0.25">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3.8" x14ac:dyDescent="0.25">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3.8" x14ac:dyDescent="0.25">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3.8" x14ac:dyDescent="0.25">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3.8" x14ac:dyDescent="0.25">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3.8" x14ac:dyDescent="0.25">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3.8" x14ac:dyDescent="0.25">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3.8" x14ac:dyDescent="0.25">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3.8" x14ac:dyDescent="0.25">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3.8" x14ac:dyDescent="0.25">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3.8" x14ac:dyDescent="0.25">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3.8" x14ac:dyDescent="0.25">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3.8" x14ac:dyDescent="0.25">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3.8" x14ac:dyDescent="0.25">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3.8" x14ac:dyDescent="0.25">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3.8" x14ac:dyDescent="0.25">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3.8" x14ac:dyDescent="0.25">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3.8" x14ac:dyDescent="0.25">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3.8" x14ac:dyDescent="0.25">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3.8" x14ac:dyDescent="0.25">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3.8" x14ac:dyDescent="0.25">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3.8" x14ac:dyDescent="0.25">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3.8" x14ac:dyDescent="0.25">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3.8" x14ac:dyDescent="0.25">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3.8" x14ac:dyDescent="0.25">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3.8" x14ac:dyDescent="0.25">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3.8" x14ac:dyDescent="0.25">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3.8" x14ac:dyDescent="0.25">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3.8" x14ac:dyDescent="0.25">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3.8" x14ac:dyDescent="0.25">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3.8" x14ac:dyDescent="0.25">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3.8" x14ac:dyDescent="0.25">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3.8" x14ac:dyDescent="0.25">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3.8" x14ac:dyDescent="0.25">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3.8" x14ac:dyDescent="0.25">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3.8" x14ac:dyDescent="0.25">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3.8" x14ac:dyDescent="0.25">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3.8" x14ac:dyDescent="0.25">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3.8" x14ac:dyDescent="0.25">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3.8" x14ac:dyDescent="0.25">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3.8" x14ac:dyDescent="0.25">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3.8" x14ac:dyDescent="0.25">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3.8" x14ac:dyDescent="0.25">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3.8" x14ac:dyDescent="0.25">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3.8" x14ac:dyDescent="0.25">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3.8" x14ac:dyDescent="0.25">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3.8" x14ac:dyDescent="0.25">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3.8" x14ac:dyDescent="0.25">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3.8" x14ac:dyDescent="0.25">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3.8" x14ac:dyDescent="0.25">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3.8" x14ac:dyDescent="0.25">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3.8" x14ac:dyDescent="0.25">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3.8" x14ac:dyDescent="0.25">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3.8" x14ac:dyDescent="0.25">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3.8" x14ac:dyDescent="0.25">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3.8" x14ac:dyDescent="0.25">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3.8" x14ac:dyDescent="0.25">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3.8" x14ac:dyDescent="0.25">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3.8" x14ac:dyDescent="0.25">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3.8" x14ac:dyDescent="0.25">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3.8" x14ac:dyDescent="0.25">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3.8" x14ac:dyDescent="0.25">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3.8" x14ac:dyDescent="0.25">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3.8" x14ac:dyDescent="0.25">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3.8" x14ac:dyDescent="0.25">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3.8" x14ac:dyDescent="0.25">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3.8" x14ac:dyDescent="0.25">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3.8" x14ac:dyDescent="0.25">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3.8" x14ac:dyDescent="0.25">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3.8" x14ac:dyDescent="0.25">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3.8" x14ac:dyDescent="0.25">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3.8" x14ac:dyDescent="0.25">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3.8" x14ac:dyDescent="0.25">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3.8" x14ac:dyDescent="0.25">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3.8" x14ac:dyDescent="0.25">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3.8" x14ac:dyDescent="0.25">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3.8" x14ac:dyDescent="0.25">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3.8" x14ac:dyDescent="0.25">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3.8" x14ac:dyDescent="0.25">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3.8" x14ac:dyDescent="0.25">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3.8" x14ac:dyDescent="0.25">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3.8" x14ac:dyDescent="0.25">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3.8" x14ac:dyDescent="0.25">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3.8" x14ac:dyDescent="0.25">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3.8" x14ac:dyDescent="0.25">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3.8" x14ac:dyDescent="0.25">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3.8" x14ac:dyDescent="0.25">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3.8" x14ac:dyDescent="0.25">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3.8" x14ac:dyDescent="0.25">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3.8" x14ac:dyDescent="0.25">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3.8" x14ac:dyDescent="0.25">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3.8" x14ac:dyDescent="0.25">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3.8" x14ac:dyDescent="0.25">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3.8" x14ac:dyDescent="0.25">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3.8" x14ac:dyDescent="0.25">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3.8" x14ac:dyDescent="0.25">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3.8" x14ac:dyDescent="0.25">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3.8" x14ac:dyDescent="0.25">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3.8" x14ac:dyDescent="0.25">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3.8" x14ac:dyDescent="0.25">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3.8" x14ac:dyDescent="0.25">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3.8" x14ac:dyDescent="0.25">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3.8" x14ac:dyDescent="0.25">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3.8" x14ac:dyDescent="0.25">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3.8" x14ac:dyDescent="0.25">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3.8" x14ac:dyDescent="0.25">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3.8" x14ac:dyDescent="0.25">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3.8" x14ac:dyDescent="0.25">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3.8" x14ac:dyDescent="0.25">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3.8" x14ac:dyDescent="0.25">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3.8" x14ac:dyDescent="0.25">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3.8" x14ac:dyDescent="0.25">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3.8" x14ac:dyDescent="0.25">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3.8" x14ac:dyDescent="0.25">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3.8" x14ac:dyDescent="0.25">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3.8" x14ac:dyDescent="0.25">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3.8" x14ac:dyDescent="0.25">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3.8" x14ac:dyDescent="0.25">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3.8" x14ac:dyDescent="0.25">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3.8" x14ac:dyDescent="0.25">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3.8" x14ac:dyDescent="0.25">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3.8" x14ac:dyDescent="0.25">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3.8" x14ac:dyDescent="0.25">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3.8" x14ac:dyDescent="0.25">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3.8" x14ac:dyDescent="0.25">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3.8" x14ac:dyDescent="0.25">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3.8" x14ac:dyDescent="0.25">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3.8" x14ac:dyDescent="0.25">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3.8" x14ac:dyDescent="0.25">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3.8" x14ac:dyDescent="0.25">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3.8" x14ac:dyDescent="0.25">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3.8" x14ac:dyDescent="0.25">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3.8" x14ac:dyDescent="0.25">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3.8" x14ac:dyDescent="0.25">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3.8" x14ac:dyDescent="0.25">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3.8" x14ac:dyDescent="0.25">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3.8" x14ac:dyDescent="0.25">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3.8" x14ac:dyDescent="0.25">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3.8" x14ac:dyDescent="0.25">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3.8" x14ac:dyDescent="0.25">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3.8" x14ac:dyDescent="0.25">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3.8" x14ac:dyDescent="0.25">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3.8" x14ac:dyDescent="0.25">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3.8" x14ac:dyDescent="0.25">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3.8" x14ac:dyDescent="0.25">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3.8" x14ac:dyDescent="0.25">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3.8" x14ac:dyDescent="0.25">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3.8" x14ac:dyDescent="0.25">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3.8" x14ac:dyDescent="0.25">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3.8" x14ac:dyDescent="0.25">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3.8" x14ac:dyDescent="0.25">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3.8" x14ac:dyDescent="0.25">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3.8" x14ac:dyDescent="0.25">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3.8" x14ac:dyDescent="0.25">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3.8" x14ac:dyDescent="0.25">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3.8" x14ac:dyDescent="0.25">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3.8" x14ac:dyDescent="0.25">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3.8" x14ac:dyDescent="0.25">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3.8" x14ac:dyDescent="0.25">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3.8" x14ac:dyDescent="0.25">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3.8" x14ac:dyDescent="0.25">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3.8" x14ac:dyDescent="0.25">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3.8" x14ac:dyDescent="0.25">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3.8" x14ac:dyDescent="0.25">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3.8" x14ac:dyDescent="0.25">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3.8" x14ac:dyDescent="0.25">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3.8" x14ac:dyDescent="0.25">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3.8" x14ac:dyDescent="0.25">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3.8" x14ac:dyDescent="0.25">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3.8" x14ac:dyDescent="0.25">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3.8" x14ac:dyDescent="0.25">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3.8" x14ac:dyDescent="0.25">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3.8" x14ac:dyDescent="0.25">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3.8" x14ac:dyDescent="0.25">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3.8" x14ac:dyDescent="0.25">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3.8" x14ac:dyDescent="0.25">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3.8" x14ac:dyDescent="0.25">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3.8" x14ac:dyDescent="0.25">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3.8" x14ac:dyDescent="0.25">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3.8" x14ac:dyDescent="0.25">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3.8" x14ac:dyDescent="0.25">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3.8" x14ac:dyDescent="0.25">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3.8" x14ac:dyDescent="0.25">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3.8" x14ac:dyDescent="0.25">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3.8" x14ac:dyDescent="0.25">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3.8" x14ac:dyDescent="0.25">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3.8" x14ac:dyDescent="0.25">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3.8" x14ac:dyDescent="0.25">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3.8" x14ac:dyDescent="0.25">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3.8" x14ac:dyDescent="0.25">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3.8" x14ac:dyDescent="0.25">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3.8" x14ac:dyDescent="0.25">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3.8" x14ac:dyDescent="0.25">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3.8" x14ac:dyDescent="0.25">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3.8" x14ac:dyDescent="0.25">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3.8" x14ac:dyDescent="0.25">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3.8" x14ac:dyDescent="0.25">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3.8" x14ac:dyDescent="0.25">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3.8" x14ac:dyDescent="0.25">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3.8" x14ac:dyDescent="0.25">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3.8" x14ac:dyDescent="0.25">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3.8" x14ac:dyDescent="0.25">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3.8" x14ac:dyDescent="0.25">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3.8" x14ac:dyDescent="0.25">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3.8" x14ac:dyDescent="0.25">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3.8" x14ac:dyDescent="0.25">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3.8" x14ac:dyDescent="0.25">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3.8" x14ac:dyDescent="0.25">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3.8" x14ac:dyDescent="0.25">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3.8" x14ac:dyDescent="0.25">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3.8" x14ac:dyDescent="0.25">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3.8" x14ac:dyDescent="0.25">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3.8" x14ac:dyDescent="0.25">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3.8" x14ac:dyDescent="0.25">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3.8" x14ac:dyDescent="0.25">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3.8" x14ac:dyDescent="0.25">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3.8" x14ac:dyDescent="0.25">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3.8" x14ac:dyDescent="0.25">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3.8" x14ac:dyDescent="0.25">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3.8" x14ac:dyDescent="0.25">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3.8" x14ac:dyDescent="0.25">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3.8" x14ac:dyDescent="0.25">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3.8" x14ac:dyDescent="0.25">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3.8" x14ac:dyDescent="0.25">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3.8" x14ac:dyDescent="0.25">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3.8" x14ac:dyDescent="0.25">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3.8" x14ac:dyDescent="0.25">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3.8" x14ac:dyDescent="0.25">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3.8" x14ac:dyDescent="0.25">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3.8" x14ac:dyDescent="0.25">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3.8" x14ac:dyDescent="0.25">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3.8" x14ac:dyDescent="0.25">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3.8" x14ac:dyDescent="0.25">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3.8" x14ac:dyDescent="0.25">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3.8" x14ac:dyDescent="0.25">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3.8" x14ac:dyDescent="0.25">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3.8" x14ac:dyDescent="0.25">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3.8" x14ac:dyDescent="0.25">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3.8" x14ac:dyDescent="0.25">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3.8" x14ac:dyDescent="0.25">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3.8" x14ac:dyDescent="0.25">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3.8" x14ac:dyDescent="0.25">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3.8" x14ac:dyDescent="0.25">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3.8" x14ac:dyDescent="0.25">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3.8" x14ac:dyDescent="0.25">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3.8" x14ac:dyDescent="0.25">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3.8" x14ac:dyDescent="0.25">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3.8" x14ac:dyDescent="0.25">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3.8" x14ac:dyDescent="0.25">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3.8" x14ac:dyDescent="0.25">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3.8" x14ac:dyDescent="0.25">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3.8" x14ac:dyDescent="0.25">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3.8" x14ac:dyDescent="0.25">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3.8" x14ac:dyDescent="0.25">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3.8" x14ac:dyDescent="0.25">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3.8" x14ac:dyDescent="0.25">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3.8" x14ac:dyDescent="0.25">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3.8" x14ac:dyDescent="0.25">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3.8" x14ac:dyDescent="0.25">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3.8" x14ac:dyDescent="0.25">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3.8" x14ac:dyDescent="0.25">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3.8" x14ac:dyDescent="0.25">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3.8" x14ac:dyDescent="0.25">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3.8" x14ac:dyDescent="0.25">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3.8" x14ac:dyDescent="0.25">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3.8" x14ac:dyDescent="0.25">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3.8" x14ac:dyDescent="0.25">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3.8" x14ac:dyDescent="0.25">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3.8" x14ac:dyDescent="0.25">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3.8" x14ac:dyDescent="0.25">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3.8" x14ac:dyDescent="0.25">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3.8" x14ac:dyDescent="0.25">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3.8" x14ac:dyDescent="0.25">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3.8" x14ac:dyDescent="0.25">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3.8" x14ac:dyDescent="0.25">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3.8" x14ac:dyDescent="0.25">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3.8" x14ac:dyDescent="0.25">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3.8" x14ac:dyDescent="0.25">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3.8" x14ac:dyDescent="0.25">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3.8" x14ac:dyDescent="0.25">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3.8" x14ac:dyDescent="0.25">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3.8" x14ac:dyDescent="0.25">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3.8" x14ac:dyDescent="0.25">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3.8" x14ac:dyDescent="0.25">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3.8" x14ac:dyDescent="0.25">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3.8" x14ac:dyDescent="0.25">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3.8" x14ac:dyDescent="0.25">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3.8" x14ac:dyDescent="0.25">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3.8" x14ac:dyDescent="0.25">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3.8" x14ac:dyDescent="0.25">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3.8" x14ac:dyDescent="0.25">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3.8" x14ac:dyDescent="0.25">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3.8" x14ac:dyDescent="0.25">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3.8" x14ac:dyDescent="0.25">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3.8" x14ac:dyDescent="0.25">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3.8" x14ac:dyDescent="0.25">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3.8" x14ac:dyDescent="0.25">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3.8" x14ac:dyDescent="0.25">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3.8" x14ac:dyDescent="0.25">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3.8" x14ac:dyDescent="0.25">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3.8" x14ac:dyDescent="0.25">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3.8" x14ac:dyDescent="0.25">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3.8" x14ac:dyDescent="0.25">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3.8" x14ac:dyDescent="0.25">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3.8" x14ac:dyDescent="0.25">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3.8" x14ac:dyDescent="0.25">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3.8" x14ac:dyDescent="0.25">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3.8" x14ac:dyDescent="0.25">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3.8" x14ac:dyDescent="0.25">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3.8" x14ac:dyDescent="0.25">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3.8" x14ac:dyDescent="0.25">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3.8" x14ac:dyDescent="0.25">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3.8" x14ac:dyDescent="0.25">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3.8" x14ac:dyDescent="0.25">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3.8" x14ac:dyDescent="0.25">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3.8" x14ac:dyDescent="0.25">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3.8" x14ac:dyDescent="0.25">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3.8" x14ac:dyDescent="0.25">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3.8" x14ac:dyDescent="0.25">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3.8" x14ac:dyDescent="0.25">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3.8" x14ac:dyDescent="0.25">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3.8" x14ac:dyDescent="0.25">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3.8" x14ac:dyDescent="0.25">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3.8" x14ac:dyDescent="0.25">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3.8" x14ac:dyDescent="0.25">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3.8" x14ac:dyDescent="0.25">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3.8" x14ac:dyDescent="0.25">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3.8" x14ac:dyDescent="0.25">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3.8" x14ac:dyDescent="0.25">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3.8" x14ac:dyDescent="0.25">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3.8" x14ac:dyDescent="0.25">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3.8" x14ac:dyDescent="0.25">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3.8" x14ac:dyDescent="0.25">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3.8" x14ac:dyDescent="0.25">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3.8" x14ac:dyDescent="0.25">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3.8" x14ac:dyDescent="0.25">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3.8" x14ac:dyDescent="0.25">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3.8" x14ac:dyDescent="0.25">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3.8" x14ac:dyDescent="0.25">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3.8" x14ac:dyDescent="0.25">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3.8" x14ac:dyDescent="0.25">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3.8" x14ac:dyDescent="0.25">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3.8" x14ac:dyDescent="0.25">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3.8" x14ac:dyDescent="0.25">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3.8" x14ac:dyDescent="0.25">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3.8" x14ac:dyDescent="0.25">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3.8" x14ac:dyDescent="0.25">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3.8" x14ac:dyDescent="0.25">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3.8" x14ac:dyDescent="0.25">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3.8" x14ac:dyDescent="0.25">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3.8" x14ac:dyDescent="0.25">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3.8" x14ac:dyDescent="0.25">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3.8" x14ac:dyDescent="0.25">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3.8" x14ac:dyDescent="0.25">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3.8" x14ac:dyDescent="0.25">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3.8" x14ac:dyDescent="0.25">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3.8" x14ac:dyDescent="0.25">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3.8" x14ac:dyDescent="0.25">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3.8" x14ac:dyDescent="0.25">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3.8" x14ac:dyDescent="0.25">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3.8" x14ac:dyDescent="0.25">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3.8" x14ac:dyDescent="0.25">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3.8" x14ac:dyDescent="0.25">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3.8" x14ac:dyDescent="0.25">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3.8" x14ac:dyDescent="0.25">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3.8" x14ac:dyDescent="0.25">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3.8" x14ac:dyDescent="0.25">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3.8" x14ac:dyDescent="0.25">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3.8" x14ac:dyDescent="0.25">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3.8" x14ac:dyDescent="0.25">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3.8" x14ac:dyDescent="0.25">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3.8" x14ac:dyDescent="0.25">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3.8" x14ac:dyDescent="0.25">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3.8" x14ac:dyDescent="0.25">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3.8" x14ac:dyDescent="0.25">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3.8" x14ac:dyDescent="0.25">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3.8" x14ac:dyDescent="0.25">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3.8" x14ac:dyDescent="0.25">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3.8" x14ac:dyDescent="0.25">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3.8" x14ac:dyDescent="0.25">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3.8" x14ac:dyDescent="0.25">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3.8" x14ac:dyDescent="0.25">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3.8" x14ac:dyDescent="0.25">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3.8" x14ac:dyDescent="0.25">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3.8" x14ac:dyDescent="0.25">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3.8" x14ac:dyDescent="0.25">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3.8" x14ac:dyDescent="0.25">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3.8" x14ac:dyDescent="0.25">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3.8" x14ac:dyDescent="0.25">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3.8" x14ac:dyDescent="0.25">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3.8" x14ac:dyDescent="0.25">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3.8" x14ac:dyDescent="0.25">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3.8" x14ac:dyDescent="0.25">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3.8" x14ac:dyDescent="0.25">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3.8" x14ac:dyDescent="0.25">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3.8" x14ac:dyDescent="0.25">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3.8" x14ac:dyDescent="0.25">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3.8" x14ac:dyDescent="0.25">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3.8" x14ac:dyDescent="0.25">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3.8" x14ac:dyDescent="0.25">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3.8" x14ac:dyDescent="0.25">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3.8" x14ac:dyDescent="0.25">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3.8" x14ac:dyDescent="0.25">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3.8" x14ac:dyDescent="0.25">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3.8" x14ac:dyDescent="0.25">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3.8" x14ac:dyDescent="0.25">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3.8" x14ac:dyDescent="0.25">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3.8" x14ac:dyDescent="0.25">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3.8" x14ac:dyDescent="0.25">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3.8" x14ac:dyDescent="0.25">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3.8" x14ac:dyDescent="0.25">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3.8" x14ac:dyDescent="0.25">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3.8" x14ac:dyDescent="0.25">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3.8" x14ac:dyDescent="0.25">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3.8" x14ac:dyDescent="0.25">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3.8" x14ac:dyDescent="0.25">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3.8" x14ac:dyDescent="0.25">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3.8" x14ac:dyDescent="0.25">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3.8" x14ac:dyDescent="0.25">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3.8" x14ac:dyDescent="0.25">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3.8" x14ac:dyDescent="0.25">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3.8" x14ac:dyDescent="0.25">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3.8" x14ac:dyDescent="0.25">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3.8" x14ac:dyDescent="0.25">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3.8" x14ac:dyDescent="0.25">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3.8" x14ac:dyDescent="0.25">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3.8" x14ac:dyDescent="0.25">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3.8" x14ac:dyDescent="0.25">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3.8" x14ac:dyDescent="0.25">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3.8" x14ac:dyDescent="0.25">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3.8" x14ac:dyDescent="0.25">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3.8" x14ac:dyDescent="0.25">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3.8" x14ac:dyDescent="0.25">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3.8" x14ac:dyDescent="0.25">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3.8" x14ac:dyDescent="0.25">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3.8" x14ac:dyDescent="0.25">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3.8" x14ac:dyDescent="0.25">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3.8" x14ac:dyDescent="0.25">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3.8" x14ac:dyDescent="0.25">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3.8" x14ac:dyDescent="0.25">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3.8" x14ac:dyDescent="0.25">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3.8" x14ac:dyDescent="0.25">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3.8" x14ac:dyDescent="0.25">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3.8" x14ac:dyDescent="0.25">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3.8" x14ac:dyDescent="0.25">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3.8" x14ac:dyDescent="0.25">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3.8" x14ac:dyDescent="0.25">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3.8" x14ac:dyDescent="0.25">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3.8" x14ac:dyDescent="0.25">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3.8" x14ac:dyDescent="0.25">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3.8" x14ac:dyDescent="0.25">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3.8" x14ac:dyDescent="0.25">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3.8" x14ac:dyDescent="0.25">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3.8" x14ac:dyDescent="0.25">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3.8" x14ac:dyDescent="0.25">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3.8" x14ac:dyDescent="0.25">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3.8" x14ac:dyDescent="0.25">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3.8" x14ac:dyDescent="0.25">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3.8" x14ac:dyDescent="0.25">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3.8" x14ac:dyDescent="0.25">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3.8" x14ac:dyDescent="0.25">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3.8" x14ac:dyDescent="0.25">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3.8" x14ac:dyDescent="0.25">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3.8" x14ac:dyDescent="0.25">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3.8" x14ac:dyDescent="0.25">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3.8" x14ac:dyDescent="0.25">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3.8" x14ac:dyDescent="0.25">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3.8" x14ac:dyDescent="0.25">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3.8" x14ac:dyDescent="0.25">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3.8" x14ac:dyDescent="0.25">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3.8" x14ac:dyDescent="0.25">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3.8" x14ac:dyDescent="0.25">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3.8" x14ac:dyDescent="0.25">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3.8" x14ac:dyDescent="0.25">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3.8" x14ac:dyDescent="0.25">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3.8" x14ac:dyDescent="0.25">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3.8" x14ac:dyDescent="0.25">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3.8" x14ac:dyDescent="0.25">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3.8" x14ac:dyDescent="0.25">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3.8" x14ac:dyDescent="0.25">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3.8" x14ac:dyDescent="0.25">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3.8" x14ac:dyDescent="0.25">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3.8" x14ac:dyDescent="0.25">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3.8" x14ac:dyDescent="0.25">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3.8" x14ac:dyDescent="0.25">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3.8" x14ac:dyDescent="0.25">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3.8" x14ac:dyDescent="0.25">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3.8" x14ac:dyDescent="0.25">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3.8" x14ac:dyDescent="0.25">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3.8" x14ac:dyDescent="0.25">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3.8" x14ac:dyDescent="0.25">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3.8" x14ac:dyDescent="0.25">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3.8" x14ac:dyDescent="0.25">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5">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5">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5">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5">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5">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5">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5">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5">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5">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5">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1941</v>
      </c>
    </row>
    <row r="6282" spans="1:16" x14ac:dyDescent="0.25">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1941</v>
      </c>
    </row>
    <row r="6283" spans="1:16" x14ac:dyDescent="0.25">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1941</v>
      </c>
    </row>
    <row r="6284" spans="1:16" x14ac:dyDescent="0.25">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1941</v>
      </c>
    </row>
    <row r="6285" spans="1:16" x14ac:dyDescent="0.25">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1941</v>
      </c>
    </row>
    <row r="6286" spans="1:16" x14ac:dyDescent="0.25">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1942</v>
      </c>
    </row>
    <row r="6287" spans="1:16" x14ac:dyDescent="0.25">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1943</v>
      </c>
    </row>
    <row r="6288" spans="1:16" x14ac:dyDescent="0.25">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1945</v>
      </c>
    </row>
    <row r="6289" spans="1:14" x14ac:dyDescent="0.25">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5">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5">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5">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5">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5">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5">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5">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5">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5">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5">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5">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5">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5">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5">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5">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5">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5">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5">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5">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5">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5">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5">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5">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5">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5">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5">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5">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5">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5">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5">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5">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5">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5">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5">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5">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5">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5">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5">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5">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5">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5">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5">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5">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5">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5">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5">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5">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5">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5">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5">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5">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5">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5">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5">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5">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2583</v>
      </c>
    </row>
    <row r="6345" spans="1:16" x14ac:dyDescent="0.25">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2583</v>
      </c>
    </row>
    <row r="6346" spans="1:16" x14ac:dyDescent="0.25">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2583</v>
      </c>
    </row>
    <row r="6347" spans="1:16" x14ac:dyDescent="0.25">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2583</v>
      </c>
    </row>
    <row r="6348" spans="1:16" x14ac:dyDescent="0.25">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2583</v>
      </c>
    </row>
    <row r="6349" spans="1:16" x14ac:dyDescent="0.25">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2583</v>
      </c>
    </row>
    <row r="6350" spans="1:16" x14ac:dyDescent="0.25">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2583</v>
      </c>
    </row>
    <row r="6351" spans="1:16" x14ac:dyDescent="0.25">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2583</v>
      </c>
    </row>
    <row r="6352" spans="1:16" x14ac:dyDescent="0.25">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2583</v>
      </c>
    </row>
    <row r="6353" spans="1:16" x14ac:dyDescent="0.25">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2583</v>
      </c>
    </row>
    <row r="6354" spans="1:16" x14ac:dyDescent="0.25">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5">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5">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5">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5">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5">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5">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5">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5">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5">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5">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5">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5">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5">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5">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5">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5">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5">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5">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5">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5">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5">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5">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5">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5">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5">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5">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5">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5">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5">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5">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5">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5">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5">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5">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5">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5">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5">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5">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5">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5">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5">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5">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5">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5">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5">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5">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5">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5">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5">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5">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5">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5">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5">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5">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5">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5">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5">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5">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5">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5">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5">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5">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5">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5">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5">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5">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5">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5">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5">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5">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5">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5">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5">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5">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5">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5">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5">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5">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5">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5">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5">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5">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5">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5">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5">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5">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5">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5">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5">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5">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5">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5">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5">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5">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5">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5">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5">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5">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5">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5">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5">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5">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5">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5">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5">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5">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5">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5">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5">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5">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5">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5">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5">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5">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5">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5">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5">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5">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5">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5">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5">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5">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5">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5">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5">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5">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5">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5">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5">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5">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5">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5">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5">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5">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5">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5">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5">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5">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5">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5">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5">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5">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5">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5">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5">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5">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5">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5">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5">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5">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5">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5">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5">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5">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5">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5">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5">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5">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5">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5">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5">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5">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5">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5">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5">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5">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5">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5">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5">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5">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5">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5">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5">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5">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5">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5">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5">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5">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5">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5">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5">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5">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5">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5">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5">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5">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5">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5">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5">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5">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5">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5">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5">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5">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5">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5">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5">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5">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5">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5">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5">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5">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5">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5">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5">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5">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5">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5">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5">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5">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5">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5">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5">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5">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5">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5">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5">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5">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5">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5">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5">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5">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5">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5">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5">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5">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5">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5">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5">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5">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5">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5">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5">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5">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5">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5">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5">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5">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5">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5">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5">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5">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5">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5">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5">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5">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5">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5">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5">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5">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5">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5">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5">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5">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5">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5">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5">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5">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5">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5">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5">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5">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5">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5">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5">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5">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5">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5">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5">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5">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5">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5">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5">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5">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5">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5">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5">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5">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5">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5">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5">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5">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5">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5">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5">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5">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5">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5">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5">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5">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5">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5">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5">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5">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5">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5">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5">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5">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5">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5">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5">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5">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5">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5">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5">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5">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5">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5">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5">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5">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5">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5">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5">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5">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5">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5">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5">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5">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5">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5">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5">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5">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5">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5">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5">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5">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5">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5">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5">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5">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5">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5">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5">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5">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5">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5">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5">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5">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5">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5">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5">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5">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5">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5">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5">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5">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5">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5">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5">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5">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5">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5">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5">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5">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5">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5">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5">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5">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5">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5">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5">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5">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5">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5">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5">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5">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5">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5">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5">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5">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5">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5">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5">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5">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5">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5">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5">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5">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5">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5">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5">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5">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5">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5">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5">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5">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5">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5">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5">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5">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5">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5">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5">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5">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5">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5">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5">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5">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5">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5">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5">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5">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5">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5">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5">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5">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5">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5">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5">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5">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5">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5">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5">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5">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5">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5">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5">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5">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5">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5">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5">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5">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5">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5">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5">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5">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5">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5">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5">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5">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5">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5">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5">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5">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5">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5">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5">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5">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5">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5">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5">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5">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5">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5">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5">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5">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5">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5">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5">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5">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5">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5">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5">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5">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5">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5">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5">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5">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5">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5">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5">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5">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5">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5">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5">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5">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5">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5">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5">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5">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5">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5">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5">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5">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5">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5">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5">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5">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5">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5">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5">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5">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5">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5">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5">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5">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5">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5">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5">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5">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5">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5">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5">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5">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5">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5">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5">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5">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5">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5">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5">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5">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5">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5">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5">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5">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5">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5">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5">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5">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5">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5">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5">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5">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5">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5">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5">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5">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5">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5">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5">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5">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5">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5">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5">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5">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5">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5">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5">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5">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5">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5">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5">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5">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5">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5">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5">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5">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5">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5">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5">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5">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5">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5">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5">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5">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5">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5">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5">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5">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5">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5">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5">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5">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5">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5">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5">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5">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5">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5">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5">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5">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5">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5">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5">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5">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5">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5">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5">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5">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5">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5">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5">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5">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5">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5">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5">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5">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5">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5">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5">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5">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5">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5">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5">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5">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5">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5">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5">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5">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5">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5">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5">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5">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5">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5">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5">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2105</v>
      </c>
    </row>
    <row r="6952" spans="1:16" x14ac:dyDescent="0.25">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2169</v>
      </c>
    </row>
    <row r="6953" spans="1:16" x14ac:dyDescent="0.25">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2169</v>
      </c>
    </row>
    <row r="6954" spans="1:16" x14ac:dyDescent="0.25">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2169</v>
      </c>
    </row>
    <row r="6955" spans="1:16" x14ac:dyDescent="0.25">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2169</v>
      </c>
    </row>
    <row r="6956" spans="1:16" x14ac:dyDescent="0.25">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2169</v>
      </c>
    </row>
    <row r="6957" spans="1:16" x14ac:dyDescent="0.25">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2169</v>
      </c>
    </row>
    <row r="6958" spans="1:16" x14ac:dyDescent="0.25">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2169</v>
      </c>
    </row>
    <row r="6959" spans="1:16" x14ac:dyDescent="0.25">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2169</v>
      </c>
    </row>
    <row r="6960" spans="1:16" x14ac:dyDescent="0.25">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2169</v>
      </c>
    </row>
    <row r="6961" spans="1:16" x14ac:dyDescent="0.25">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2169</v>
      </c>
    </row>
    <row r="6962" spans="1:16" x14ac:dyDescent="0.25">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2169</v>
      </c>
    </row>
    <row r="6963" spans="1:16" x14ac:dyDescent="0.25">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2169</v>
      </c>
    </row>
    <row r="6964" spans="1:16" x14ac:dyDescent="0.25">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2169</v>
      </c>
    </row>
    <row r="6965" spans="1:16" x14ac:dyDescent="0.25">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2169</v>
      </c>
    </row>
    <row r="6966" spans="1:16" x14ac:dyDescent="0.25">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2169</v>
      </c>
    </row>
    <row r="6967" spans="1:16" x14ac:dyDescent="0.25">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5">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5">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5">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5">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5">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5">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5">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5">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5">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5">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5">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5">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5">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5">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5">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5">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5">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5">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5">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5">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5">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5">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5">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5">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5">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5">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5">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5">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5">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5">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5">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5">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5">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5">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5">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5">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5">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5">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5">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5">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5">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5">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5">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5">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5">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5">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5">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5">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5">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5">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5">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5">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5">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5">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5">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5">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5">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5">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5">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5">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5">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5">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5">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5">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5">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5">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5">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5">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5">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5">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5">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5">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5">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5">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5">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5">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5">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5">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5">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5">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5">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5">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5">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5">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5">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5">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5">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5">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5">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5">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5">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5">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5">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5">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5">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5">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5">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5">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5">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5">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5">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5">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5">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5">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5">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5">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5">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5">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5">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5">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5">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5">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5">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5">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5">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5">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5">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5">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5">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5">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5">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5">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5">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5">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5">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5">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5">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5">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5">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5">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5">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5">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5">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5">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5">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5">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5">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5">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5">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5">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5">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5">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5">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5">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5">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5">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5">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5">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5">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5">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5">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5">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5">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5">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5">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5">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5">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5">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5">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5">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5">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5">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5">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5">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5">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5">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5">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5">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5">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5">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5">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5">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5">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5">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5">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5">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5">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5">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5">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5">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5">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5">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5">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5">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5">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5">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5">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5">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5">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5">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5">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5">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5">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5">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5">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5">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5">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5">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5">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5">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5">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5">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5">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5">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5">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5">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5">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5">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5">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5">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5">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5">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5">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5">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5">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5">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5">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5">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5">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5">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5">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5">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5">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5">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5">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5">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5">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5">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5">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5">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5">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5">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5">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5">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5">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5">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5">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5">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5">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5">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5">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5">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5">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2583</v>
      </c>
    </row>
    <row r="7211" spans="1:16" x14ac:dyDescent="0.25">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2583</v>
      </c>
    </row>
    <row r="7212" spans="1:16" x14ac:dyDescent="0.25">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2583</v>
      </c>
    </row>
    <row r="7213" spans="1:16" x14ac:dyDescent="0.25">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2583</v>
      </c>
    </row>
    <row r="7214" spans="1:16" x14ac:dyDescent="0.25">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2583</v>
      </c>
    </row>
    <row r="7215" spans="1:16" x14ac:dyDescent="0.25">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2583</v>
      </c>
    </row>
    <row r="7216" spans="1:16" x14ac:dyDescent="0.25">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2583</v>
      </c>
    </row>
    <row r="7217" spans="1:16" x14ac:dyDescent="0.25">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2583</v>
      </c>
    </row>
    <row r="7218" spans="1:16" x14ac:dyDescent="0.25">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2583</v>
      </c>
    </row>
    <row r="7219" spans="1:16" x14ac:dyDescent="0.25">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2583</v>
      </c>
    </row>
    <row r="7220" spans="1:16" x14ac:dyDescent="0.25">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2583</v>
      </c>
    </row>
    <row r="7221" spans="1:16" x14ac:dyDescent="0.25">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5">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5">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5">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5">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5">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5">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5">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5">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5">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5">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5">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5">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5">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5">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5">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5">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5">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5">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5">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5">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5">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5">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5">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5">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5">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5">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5">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5">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5">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5">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5">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5">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5">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5">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5">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5">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5">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5">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5">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5">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5">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5">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5">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1207</v>
      </c>
      <c r="K7264" s="41" t="s">
        <v>115</v>
      </c>
      <c r="L7264" s="193">
        <v>0.77654230000000002</v>
      </c>
      <c r="M7264" s="52" t="s">
        <v>1207</v>
      </c>
      <c r="N7264" s="52" t="s">
        <v>116</v>
      </c>
      <c r="P7264" s="42" t="s">
        <v>2195</v>
      </c>
    </row>
    <row r="7265" spans="1:16" x14ac:dyDescent="0.25">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1207</v>
      </c>
      <c r="K7265" s="41" t="s">
        <v>115</v>
      </c>
      <c r="L7265" s="193">
        <v>0.97565650000000004</v>
      </c>
      <c r="M7265" s="52" t="s">
        <v>1207</v>
      </c>
      <c r="N7265" s="52" t="s">
        <v>116</v>
      </c>
      <c r="P7265" s="42" t="s">
        <v>2195</v>
      </c>
    </row>
    <row r="7266" spans="1:16" x14ac:dyDescent="0.25">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1207</v>
      </c>
      <c r="K7266" s="41" t="s">
        <v>115</v>
      </c>
      <c r="L7266" s="193">
        <v>0.75666549999999999</v>
      </c>
      <c r="M7266" s="52" t="s">
        <v>1207</v>
      </c>
      <c r="N7266" s="52" t="s">
        <v>116</v>
      </c>
      <c r="P7266" s="42" t="s">
        <v>2195</v>
      </c>
    </row>
    <row r="7267" spans="1:16" x14ac:dyDescent="0.25">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1207</v>
      </c>
      <c r="K7267" s="41" t="s">
        <v>115</v>
      </c>
      <c r="L7267" s="193">
        <v>0.87609970000000004</v>
      </c>
      <c r="M7267" s="52" t="s">
        <v>1207</v>
      </c>
      <c r="N7267" s="52" t="s">
        <v>116</v>
      </c>
      <c r="P7267" s="42" t="s">
        <v>2195</v>
      </c>
    </row>
    <row r="7268" spans="1:16" x14ac:dyDescent="0.25">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1207</v>
      </c>
      <c r="K7268" s="41" t="s">
        <v>115</v>
      </c>
      <c r="L7268" s="193">
        <v>0.63709570000000004</v>
      </c>
      <c r="M7268" s="52" t="s">
        <v>1207</v>
      </c>
      <c r="N7268" s="52" t="s">
        <v>116</v>
      </c>
      <c r="P7268" s="42" t="s">
        <v>2195</v>
      </c>
    </row>
    <row r="7269" spans="1:16" x14ac:dyDescent="0.25">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1207</v>
      </c>
      <c r="K7269" s="41" t="s">
        <v>115</v>
      </c>
      <c r="L7269" s="193">
        <v>0.27872590000000003</v>
      </c>
      <c r="M7269" s="52" t="s">
        <v>1207</v>
      </c>
      <c r="N7269" s="52" t="s">
        <v>116</v>
      </c>
      <c r="P7269" s="42" t="s">
        <v>2195</v>
      </c>
    </row>
    <row r="7270" spans="1:16" x14ac:dyDescent="0.25">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1207</v>
      </c>
      <c r="K7270" s="41" t="s">
        <v>115</v>
      </c>
      <c r="L7270" s="193">
        <v>0.1991136</v>
      </c>
      <c r="M7270" s="52" t="s">
        <v>1207</v>
      </c>
      <c r="N7270" s="52" t="s">
        <v>116</v>
      </c>
      <c r="P7270" s="42" t="s">
        <v>2195</v>
      </c>
    </row>
    <row r="7271" spans="1:16" x14ac:dyDescent="0.25">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1207</v>
      </c>
      <c r="K7271" s="41" t="s">
        <v>115</v>
      </c>
      <c r="L7271" s="193">
        <v>1.533207</v>
      </c>
      <c r="M7271" s="52" t="s">
        <v>1207</v>
      </c>
      <c r="N7271" s="52" t="s">
        <v>116</v>
      </c>
      <c r="P7271" s="42" t="s">
        <v>2195</v>
      </c>
    </row>
    <row r="7272" spans="1:16" x14ac:dyDescent="0.25">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1207</v>
      </c>
      <c r="K7272" s="41" t="s">
        <v>115</v>
      </c>
      <c r="L7272" s="193">
        <v>1.055302</v>
      </c>
      <c r="M7272" s="52" t="s">
        <v>1207</v>
      </c>
      <c r="N7272" s="52" t="s">
        <v>116</v>
      </c>
      <c r="P7272" s="42" t="s">
        <v>2195</v>
      </c>
    </row>
    <row r="7273" spans="1:16" x14ac:dyDescent="0.25">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1207</v>
      </c>
      <c r="K7273" s="41" t="s">
        <v>115</v>
      </c>
      <c r="L7273" s="193">
        <v>0.93580010000000002</v>
      </c>
      <c r="M7273" s="52" t="s">
        <v>1207</v>
      </c>
      <c r="N7273" s="52" t="s">
        <v>116</v>
      </c>
      <c r="P7273" s="42" t="s">
        <v>2195</v>
      </c>
    </row>
    <row r="7274" spans="1:16" x14ac:dyDescent="0.25">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1207</v>
      </c>
      <c r="K7274" s="41" t="s">
        <v>115</v>
      </c>
      <c r="L7274" s="193">
        <v>0.83631040000000001</v>
      </c>
      <c r="M7274" s="52" t="s">
        <v>1207</v>
      </c>
      <c r="N7274" s="52" t="s">
        <v>116</v>
      </c>
      <c r="P7274" s="42" t="s">
        <v>2195</v>
      </c>
    </row>
    <row r="7275" spans="1:16" x14ac:dyDescent="0.25">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1207</v>
      </c>
      <c r="K7275" s="41" t="s">
        <v>115</v>
      </c>
      <c r="L7275" s="193">
        <v>0.63716289999999998</v>
      </c>
      <c r="M7275" s="52" t="s">
        <v>1207</v>
      </c>
      <c r="N7275" s="52" t="s">
        <v>116</v>
      </c>
      <c r="P7275" s="42" t="s">
        <v>2195</v>
      </c>
    </row>
    <row r="7276" spans="1:16" x14ac:dyDescent="0.25">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1207</v>
      </c>
      <c r="K7276" s="41" t="s">
        <v>115</v>
      </c>
      <c r="L7276" s="193">
        <v>0.43801590000000001</v>
      </c>
      <c r="M7276" s="52" t="s">
        <v>1207</v>
      </c>
      <c r="N7276" s="52" t="s">
        <v>116</v>
      </c>
      <c r="P7276" s="42" t="s">
        <v>2195</v>
      </c>
    </row>
    <row r="7277" spans="1:16" x14ac:dyDescent="0.25">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1207</v>
      </c>
      <c r="K7277" s="41" t="s">
        <v>115</v>
      </c>
      <c r="L7277" s="193">
        <v>0.2787925</v>
      </c>
      <c r="M7277" s="52" t="s">
        <v>1207</v>
      </c>
      <c r="N7277" s="52" t="s">
        <v>116</v>
      </c>
      <c r="P7277" s="42" t="s">
        <v>2195</v>
      </c>
    </row>
    <row r="7278" spans="1:16" x14ac:dyDescent="0.25">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1207</v>
      </c>
      <c r="K7278" s="41" t="s">
        <v>115</v>
      </c>
      <c r="L7278" s="193">
        <v>0.4588739</v>
      </c>
      <c r="M7278" s="52" t="s">
        <v>1207</v>
      </c>
      <c r="N7278" s="52" t="s">
        <v>116</v>
      </c>
      <c r="P7278" s="42" t="s">
        <v>2195</v>
      </c>
    </row>
    <row r="7279" spans="1:16" x14ac:dyDescent="0.25">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1207</v>
      </c>
      <c r="K7279" s="41" t="s">
        <v>115</v>
      </c>
      <c r="L7279" s="193">
        <v>0.61861849999999996</v>
      </c>
      <c r="M7279" s="52" t="s">
        <v>1207</v>
      </c>
      <c r="N7279" s="52" t="s">
        <v>116</v>
      </c>
      <c r="P7279" s="42" t="s">
        <v>2195</v>
      </c>
    </row>
    <row r="7280" spans="1:16" x14ac:dyDescent="0.25">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1207</v>
      </c>
      <c r="K7280" s="41" t="s">
        <v>115</v>
      </c>
      <c r="L7280" s="193">
        <v>0.75840739999999995</v>
      </c>
      <c r="M7280" s="52" t="s">
        <v>1207</v>
      </c>
      <c r="N7280" s="52" t="s">
        <v>116</v>
      </c>
      <c r="P7280" s="42" t="s">
        <v>2195</v>
      </c>
    </row>
    <row r="7281" spans="1:16" x14ac:dyDescent="0.25">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1207</v>
      </c>
      <c r="K7281" s="41" t="s">
        <v>115</v>
      </c>
      <c r="L7281" s="193">
        <v>0.93810729999999998</v>
      </c>
      <c r="M7281" s="52" t="s">
        <v>1207</v>
      </c>
      <c r="N7281" s="52" t="s">
        <v>116</v>
      </c>
      <c r="P7281" s="42" t="s">
        <v>2195</v>
      </c>
    </row>
    <row r="7282" spans="1:16" x14ac:dyDescent="0.25">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1207</v>
      </c>
      <c r="K7282" s="41" t="s">
        <v>115</v>
      </c>
      <c r="L7282" s="193">
        <v>0.83822940000000001</v>
      </c>
      <c r="M7282" s="52" t="s">
        <v>1207</v>
      </c>
      <c r="N7282" s="52" t="s">
        <v>116</v>
      </c>
      <c r="P7282" s="42" t="s">
        <v>2195</v>
      </c>
    </row>
    <row r="7283" spans="1:16" x14ac:dyDescent="0.25">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1207</v>
      </c>
      <c r="K7283" s="41" t="s">
        <v>115</v>
      </c>
      <c r="L7283" s="193">
        <v>0.69854070000000001</v>
      </c>
      <c r="M7283" s="52" t="s">
        <v>1207</v>
      </c>
      <c r="N7283" s="52" t="s">
        <v>116</v>
      </c>
      <c r="P7283" s="42" t="s">
        <v>2195</v>
      </c>
    </row>
    <row r="7284" spans="1:16" x14ac:dyDescent="0.25">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1207</v>
      </c>
      <c r="K7284" s="41" t="s">
        <v>115</v>
      </c>
      <c r="L7284" s="193">
        <v>0.53879670000000002</v>
      </c>
      <c r="M7284" s="52" t="s">
        <v>1207</v>
      </c>
      <c r="N7284" s="52" t="s">
        <v>116</v>
      </c>
      <c r="P7284" s="42" t="s">
        <v>2195</v>
      </c>
    </row>
    <row r="7285" spans="1:16" x14ac:dyDescent="0.25">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1207</v>
      </c>
      <c r="K7285" s="41" t="s">
        <v>115</v>
      </c>
      <c r="L7285" s="193">
        <v>0.39920949999999999</v>
      </c>
      <c r="M7285" s="52" t="s">
        <v>1207</v>
      </c>
      <c r="N7285" s="52" t="s">
        <v>116</v>
      </c>
      <c r="P7285" s="42" t="s">
        <v>2195</v>
      </c>
    </row>
    <row r="7286" spans="1:16" x14ac:dyDescent="0.25">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1207</v>
      </c>
      <c r="K7286" s="41" t="s">
        <v>115</v>
      </c>
      <c r="L7286" s="193">
        <v>0.67838379999999998</v>
      </c>
      <c r="M7286" s="52" t="s">
        <v>1207</v>
      </c>
      <c r="N7286" s="52" t="s">
        <v>116</v>
      </c>
      <c r="P7286" s="42" t="s">
        <v>2195</v>
      </c>
    </row>
    <row r="7287" spans="1:16" x14ac:dyDescent="0.25">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1207</v>
      </c>
      <c r="K7287" s="41" t="s">
        <v>115</v>
      </c>
      <c r="L7287" s="193">
        <v>2.1352310000000001</v>
      </c>
      <c r="M7287" s="52" t="s">
        <v>1207</v>
      </c>
      <c r="N7287" s="52" t="s">
        <v>116</v>
      </c>
      <c r="P7287" s="42" t="s">
        <v>2195</v>
      </c>
    </row>
    <row r="7288" spans="1:16" x14ac:dyDescent="0.25">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1207</v>
      </c>
      <c r="K7288" s="41" t="s">
        <v>115</v>
      </c>
      <c r="L7288" s="193">
        <v>0.71839620000000004</v>
      </c>
      <c r="M7288" s="52" t="s">
        <v>1207</v>
      </c>
      <c r="N7288" s="52" t="s">
        <v>116</v>
      </c>
      <c r="P7288" s="42" t="s">
        <v>2195</v>
      </c>
    </row>
    <row r="7289" spans="1:16" x14ac:dyDescent="0.25">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1207</v>
      </c>
      <c r="K7289" s="41" t="s">
        <v>115</v>
      </c>
      <c r="L7289" s="193">
        <v>0.57870770000000005</v>
      </c>
      <c r="M7289" s="52" t="s">
        <v>1207</v>
      </c>
      <c r="N7289" s="52" t="s">
        <v>116</v>
      </c>
      <c r="P7289" s="42" t="s">
        <v>2195</v>
      </c>
    </row>
    <row r="7290" spans="1:16" x14ac:dyDescent="0.25">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1207</v>
      </c>
      <c r="K7290" s="41" t="s">
        <v>115</v>
      </c>
      <c r="L7290" s="193">
        <v>1.0776939999999999</v>
      </c>
      <c r="M7290" s="52" t="s">
        <v>1207</v>
      </c>
      <c r="N7290" s="52" t="s">
        <v>116</v>
      </c>
      <c r="P7290" s="42" t="s">
        <v>2195</v>
      </c>
    </row>
    <row r="7291" spans="1:16" x14ac:dyDescent="0.25">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1207</v>
      </c>
      <c r="K7291" s="41" t="s">
        <v>115</v>
      </c>
      <c r="L7291" s="193">
        <v>0.65863039999999995</v>
      </c>
      <c r="M7291" s="52" t="s">
        <v>1207</v>
      </c>
      <c r="N7291" s="52" t="s">
        <v>116</v>
      </c>
      <c r="P7291" s="42" t="s">
        <v>2195</v>
      </c>
    </row>
    <row r="7292" spans="1:16" x14ac:dyDescent="0.25">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1207</v>
      </c>
      <c r="K7292" s="41" t="s">
        <v>115</v>
      </c>
      <c r="L7292" s="193">
        <v>0.71839520000000001</v>
      </c>
      <c r="M7292" s="52" t="s">
        <v>1207</v>
      </c>
      <c r="N7292" s="52" t="s">
        <v>116</v>
      </c>
      <c r="P7292" s="42" t="s">
        <v>2195</v>
      </c>
    </row>
    <row r="7293" spans="1:16" x14ac:dyDescent="0.25">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1207</v>
      </c>
      <c r="K7293" s="41" t="s">
        <v>115</v>
      </c>
      <c r="L7293" s="193">
        <v>0.73835090000000003</v>
      </c>
      <c r="M7293" s="52" t="s">
        <v>1207</v>
      </c>
      <c r="N7293" s="52" t="s">
        <v>116</v>
      </c>
      <c r="P7293" s="42" t="s">
        <v>2195</v>
      </c>
    </row>
    <row r="7294" spans="1:16" x14ac:dyDescent="0.25">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2205</v>
      </c>
    </row>
    <row r="7295" spans="1:16" x14ac:dyDescent="0.25">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2205</v>
      </c>
    </row>
    <row r="7296" spans="1:16" x14ac:dyDescent="0.25">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2205</v>
      </c>
    </row>
    <row r="7297" spans="1:16" x14ac:dyDescent="0.25">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2205</v>
      </c>
    </row>
    <row r="7298" spans="1:16" x14ac:dyDescent="0.25">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2205</v>
      </c>
    </row>
    <row r="7299" spans="1:16" x14ac:dyDescent="0.25">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2205</v>
      </c>
    </row>
    <row r="7300" spans="1:16" x14ac:dyDescent="0.25">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2205</v>
      </c>
    </row>
    <row r="7301" spans="1:16" x14ac:dyDescent="0.25">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2205</v>
      </c>
    </row>
    <row r="7302" spans="1:16" x14ac:dyDescent="0.25">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2205</v>
      </c>
    </row>
    <row r="7303" spans="1:16" x14ac:dyDescent="0.25">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2205</v>
      </c>
    </row>
    <row r="7304" spans="1:16" x14ac:dyDescent="0.25">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2205</v>
      </c>
    </row>
    <row r="7305" spans="1:16" x14ac:dyDescent="0.25">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2205</v>
      </c>
    </row>
    <row r="7306" spans="1:16" x14ac:dyDescent="0.25">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2205</v>
      </c>
    </row>
    <row r="7307" spans="1:16" x14ac:dyDescent="0.25">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2205</v>
      </c>
    </row>
    <row r="7308" spans="1:16" x14ac:dyDescent="0.25">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2205</v>
      </c>
    </row>
    <row r="7309" spans="1:16" x14ac:dyDescent="0.25">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2205</v>
      </c>
    </row>
    <row r="7310" spans="1:16" x14ac:dyDescent="0.25">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2205</v>
      </c>
    </row>
    <row r="7311" spans="1:16" x14ac:dyDescent="0.25">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2205</v>
      </c>
    </row>
    <row r="7312" spans="1:16" x14ac:dyDescent="0.25">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2205</v>
      </c>
    </row>
    <row r="7313" spans="1:16" x14ac:dyDescent="0.25">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2205</v>
      </c>
    </row>
    <row r="7314" spans="1:16" x14ac:dyDescent="0.25">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2205</v>
      </c>
    </row>
    <row r="7315" spans="1:16" x14ac:dyDescent="0.25">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2205</v>
      </c>
    </row>
    <row r="7316" spans="1:16" x14ac:dyDescent="0.25">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2205</v>
      </c>
    </row>
    <row r="7317" spans="1:16" x14ac:dyDescent="0.25">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2205</v>
      </c>
    </row>
    <row r="7318" spans="1:16" x14ac:dyDescent="0.25">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2205</v>
      </c>
    </row>
    <row r="7319" spans="1:16" x14ac:dyDescent="0.25">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2205</v>
      </c>
    </row>
    <row r="7320" spans="1:16" x14ac:dyDescent="0.25">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2205</v>
      </c>
    </row>
    <row r="7321" spans="1:16" x14ac:dyDescent="0.25">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2205</v>
      </c>
    </row>
    <row r="7322" spans="1:16" x14ac:dyDescent="0.25">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2205</v>
      </c>
    </row>
    <row r="7323" spans="1:16" x14ac:dyDescent="0.25">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2205</v>
      </c>
    </row>
    <row r="7324" spans="1:16" x14ac:dyDescent="0.25">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2205</v>
      </c>
    </row>
    <row r="7325" spans="1:16" x14ac:dyDescent="0.25">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2205</v>
      </c>
    </row>
    <row r="7326" spans="1:16" x14ac:dyDescent="0.25">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2205</v>
      </c>
    </row>
    <row r="7327" spans="1:16" x14ac:dyDescent="0.25">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2205</v>
      </c>
    </row>
    <row r="7328" spans="1:16" x14ac:dyDescent="0.25">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2205</v>
      </c>
    </row>
    <row r="7329" spans="1:16" x14ac:dyDescent="0.25">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2205</v>
      </c>
    </row>
    <row r="7330" spans="1:16" x14ac:dyDescent="0.25">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2205</v>
      </c>
    </row>
    <row r="7331" spans="1:16" x14ac:dyDescent="0.25">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2205</v>
      </c>
    </row>
    <row r="7332" spans="1:16" x14ac:dyDescent="0.25">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2205</v>
      </c>
    </row>
    <row r="7333" spans="1:16" x14ac:dyDescent="0.25">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2205</v>
      </c>
    </row>
    <row r="7334" spans="1:16" x14ac:dyDescent="0.25">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2205</v>
      </c>
    </row>
    <row r="7335" spans="1:16" x14ac:dyDescent="0.25">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2205</v>
      </c>
    </row>
    <row r="7336" spans="1:16" x14ac:dyDescent="0.25">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2205</v>
      </c>
    </row>
    <row r="7337" spans="1:16" x14ac:dyDescent="0.25">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2205</v>
      </c>
    </row>
    <row r="7338" spans="1:16" x14ac:dyDescent="0.25">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2205</v>
      </c>
    </row>
    <row r="7339" spans="1:16" x14ac:dyDescent="0.25">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2205</v>
      </c>
    </row>
    <row r="7340" spans="1:16" x14ac:dyDescent="0.25">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2205</v>
      </c>
    </row>
    <row r="7341" spans="1:16" x14ac:dyDescent="0.25">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2205</v>
      </c>
    </row>
    <row r="7342" spans="1:16" x14ac:dyDescent="0.25">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2205</v>
      </c>
    </row>
    <row r="7343" spans="1:16" x14ac:dyDescent="0.25">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2205</v>
      </c>
    </row>
    <row r="7344" spans="1:16" x14ac:dyDescent="0.25">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2205</v>
      </c>
    </row>
    <row r="7345" spans="1:16" x14ac:dyDescent="0.25">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2205</v>
      </c>
    </row>
    <row r="7346" spans="1:16" x14ac:dyDescent="0.25">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2205</v>
      </c>
    </row>
    <row r="7347" spans="1:16" x14ac:dyDescent="0.25">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2205</v>
      </c>
    </row>
    <row r="7348" spans="1:16" x14ac:dyDescent="0.25">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2205</v>
      </c>
    </row>
    <row r="7349" spans="1:16" x14ac:dyDescent="0.25">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2205</v>
      </c>
    </row>
    <row r="7350" spans="1:16" x14ac:dyDescent="0.25">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2205</v>
      </c>
    </row>
    <row r="7351" spans="1:16" x14ac:dyDescent="0.25">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2205</v>
      </c>
    </row>
    <row r="7352" spans="1:16" x14ac:dyDescent="0.25">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2205</v>
      </c>
    </row>
    <row r="7353" spans="1:16" x14ac:dyDescent="0.25">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2205</v>
      </c>
    </row>
    <row r="7354" spans="1:16" x14ac:dyDescent="0.25">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2205</v>
      </c>
    </row>
    <row r="7355" spans="1:16" x14ac:dyDescent="0.25">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2205</v>
      </c>
    </row>
    <row r="7356" spans="1:16" x14ac:dyDescent="0.25">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2205</v>
      </c>
    </row>
    <row r="7357" spans="1:16" x14ac:dyDescent="0.25">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2205</v>
      </c>
    </row>
    <row r="7358" spans="1:16" x14ac:dyDescent="0.25">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2205</v>
      </c>
    </row>
    <row r="7359" spans="1:16" x14ac:dyDescent="0.25">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2205</v>
      </c>
    </row>
    <row r="7360" spans="1:16" x14ac:dyDescent="0.25">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2205</v>
      </c>
    </row>
    <row r="7361" spans="1:16" x14ac:dyDescent="0.25">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2205</v>
      </c>
    </row>
    <row r="7362" spans="1:16" x14ac:dyDescent="0.25">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2205</v>
      </c>
    </row>
    <row r="7363" spans="1:16" x14ac:dyDescent="0.25">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2205</v>
      </c>
    </row>
    <row r="7364" spans="1:16" x14ac:dyDescent="0.25">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2205</v>
      </c>
    </row>
    <row r="7365" spans="1:16" x14ac:dyDescent="0.25">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2205</v>
      </c>
    </row>
    <row r="7366" spans="1:16" x14ac:dyDescent="0.25">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2205</v>
      </c>
    </row>
    <row r="7367" spans="1:16" x14ac:dyDescent="0.25">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2205</v>
      </c>
    </row>
    <row r="7368" spans="1:16" x14ac:dyDescent="0.25">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2205</v>
      </c>
    </row>
    <row r="7369" spans="1:16" x14ac:dyDescent="0.25">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2205</v>
      </c>
    </row>
    <row r="7370" spans="1:16" x14ac:dyDescent="0.25">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2205</v>
      </c>
    </row>
    <row r="7371" spans="1:16" x14ac:dyDescent="0.25">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2205</v>
      </c>
    </row>
    <row r="7372" spans="1:16" x14ac:dyDescent="0.25">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2205</v>
      </c>
    </row>
    <row r="7373" spans="1:16" x14ac:dyDescent="0.25">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2205</v>
      </c>
    </row>
    <row r="7374" spans="1:16" x14ac:dyDescent="0.25">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2205</v>
      </c>
    </row>
    <row r="7375" spans="1:16" x14ac:dyDescent="0.25">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2205</v>
      </c>
    </row>
    <row r="7376" spans="1:16" x14ac:dyDescent="0.25">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2205</v>
      </c>
    </row>
    <row r="7377" spans="1:16" x14ac:dyDescent="0.25">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2205</v>
      </c>
    </row>
    <row r="7378" spans="1:16" x14ac:dyDescent="0.25">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2205</v>
      </c>
    </row>
    <row r="7379" spans="1:16" x14ac:dyDescent="0.25">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2205</v>
      </c>
    </row>
    <row r="7380" spans="1:16" x14ac:dyDescent="0.25">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2205</v>
      </c>
    </row>
    <row r="7381" spans="1:16" x14ac:dyDescent="0.25">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2205</v>
      </c>
    </row>
    <row r="7382" spans="1:16" x14ac:dyDescent="0.25">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2205</v>
      </c>
    </row>
    <row r="7383" spans="1:16" x14ac:dyDescent="0.25">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2205</v>
      </c>
    </row>
    <row r="7384" spans="1:16" x14ac:dyDescent="0.25">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2205</v>
      </c>
    </row>
    <row r="7385" spans="1:16" x14ac:dyDescent="0.25">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2205</v>
      </c>
    </row>
    <row r="7386" spans="1:16" x14ac:dyDescent="0.25">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2205</v>
      </c>
    </row>
    <row r="7387" spans="1:16" x14ac:dyDescent="0.25">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2205</v>
      </c>
    </row>
    <row r="7388" spans="1:16" x14ac:dyDescent="0.25">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2205</v>
      </c>
    </row>
    <row r="7389" spans="1:16" x14ac:dyDescent="0.25">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2205</v>
      </c>
    </row>
    <row r="7390" spans="1:16" x14ac:dyDescent="0.25">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2205</v>
      </c>
    </row>
    <row r="7391" spans="1:16" x14ac:dyDescent="0.25">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2205</v>
      </c>
    </row>
    <row r="7392" spans="1:16" x14ac:dyDescent="0.25">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2205</v>
      </c>
    </row>
    <row r="7393" spans="1:16" x14ac:dyDescent="0.25">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2205</v>
      </c>
    </row>
    <row r="7394" spans="1:16" x14ac:dyDescent="0.25">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2205</v>
      </c>
    </row>
    <row r="7395" spans="1:16" x14ac:dyDescent="0.25">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2205</v>
      </c>
    </row>
    <row r="7396" spans="1:16" x14ac:dyDescent="0.25">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2205</v>
      </c>
    </row>
    <row r="7397" spans="1:16" x14ac:dyDescent="0.25">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2205</v>
      </c>
    </row>
    <row r="7398" spans="1:16" x14ac:dyDescent="0.25">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2205</v>
      </c>
    </row>
    <row r="7399" spans="1:16" x14ac:dyDescent="0.25">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2205</v>
      </c>
    </row>
    <row r="7400" spans="1:16" x14ac:dyDescent="0.25">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2205</v>
      </c>
    </row>
    <row r="7401" spans="1:16" x14ac:dyDescent="0.25">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2205</v>
      </c>
    </row>
    <row r="7402" spans="1:16" x14ac:dyDescent="0.25">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2205</v>
      </c>
    </row>
    <row r="7403" spans="1:16" x14ac:dyDescent="0.25">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2205</v>
      </c>
    </row>
    <row r="7404" spans="1:16" x14ac:dyDescent="0.25">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2205</v>
      </c>
    </row>
    <row r="7405" spans="1:16" x14ac:dyDescent="0.25">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2205</v>
      </c>
    </row>
    <row r="7406" spans="1:16" x14ac:dyDescent="0.25">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2205</v>
      </c>
    </row>
    <row r="7407" spans="1:16" x14ac:dyDescent="0.25">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2205</v>
      </c>
    </row>
    <row r="7408" spans="1:16" x14ac:dyDescent="0.25">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2205</v>
      </c>
    </row>
    <row r="7409" spans="1:16" x14ac:dyDescent="0.25">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2205</v>
      </c>
    </row>
    <row r="7410" spans="1:16" x14ac:dyDescent="0.25">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2205</v>
      </c>
    </row>
    <row r="7411" spans="1:16" x14ac:dyDescent="0.25">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2205</v>
      </c>
    </row>
    <row r="7412" spans="1:16" x14ac:dyDescent="0.25">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2205</v>
      </c>
    </row>
    <row r="7413" spans="1:16" x14ac:dyDescent="0.25">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2205</v>
      </c>
    </row>
    <row r="7414" spans="1:16" x14ac:dyDescent="0.25">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2205</v>
      </c>
    </row>
    <row r="7415" spans="1:16" x14ac:dyDescent="0.25">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2205</v>
      </c>
    </row>
    <row r="7416" spans="1:16" x14ac:dyDescent="0.25">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2205</v>
      </c>
    </row>
    <row r="7417" spans="1:16" x14ac:dyDescent="0.25">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2205</v>
      </c>
    </row>
    <row r="7418" spans="1:16" x14ac:dyDescent="0.25">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2205</v>
      </c>
    </row>
    <row r="7419" spans="1:16" x14ac:dyDescent="0.25">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2205</v>
      </c>
    </row>
    <row r="7420" spans="1:16" x14ac:dyDescent="0.25">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2205</v>
      </c>
    </row>
    <row r="7421" spans="1:16" x14ac:dyDescent="0.25">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2205</v>
      </c>
    </row>
    <row r="7422" spans="1:16" x14ac:dyDescent="0.25">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2205</v>
      </c>
    </row>
    <row r="7423" spans="1:16" x14ac:dyDescent="0.25">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2205</v>
      </c>
    </row>
    <row r="7424" spans="1:16" x14ac:dyDescent="0.25">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2205</v>
      </c>
    </row>
    <row r="7425" spans="1:16" x14ac:dyDescent="0.25">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2205</v>
      </c>
    </row>
    <row r="7426" spans="1:16" x14ac:dyDescent="0.25">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2205</v>
      </c>
    </row>
    <row r="7427" spans="1:16" x14ac:dyDescent="0.25">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2205</v>
      </c>
    </row>
    <row r="7428" spans="1:16" x14ac:dyDescent="0.25">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2205</v>
      </c>
    </row>
    <row r="7429" spans="1:16" x14ac:dyDescent="0.25">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2205</v>
      </c>
    </row>
    <row r="7430" spans="1:16" x14ac:dyDescent="0.25">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2205</v>
      </c>
    </row>
    <row r="7431" spans="1:16" x14ac:dyDescent="0.25">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2205</v>
      </c>
    </row>
    <row r="7432" spans="1:16" x14ac:dyDescent="0.25">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2205</v>
      </c>
    </row>
    <row r="7433" spans="1:16" x14ac:dyDescent="0.25">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2205</v>
      </c>
    </row>
    <row r="7434" spans="1:16" x14ac:dyDescent="0.25">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2205</v>
      </c>
    </row>
    <row r="7435" spans="1:16" x14ac:dyDescent="0.25">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2205</v>
      </c>
    </row>
    <row r="7436" spans="1:16" x14ac:dyDescent="0.25">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2205</v>
      </c>
    </row>
    <row r="7437" spans="1:16" x14ac:dyDescent="0.25">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2205</v>
      </c>
    </row>
    <row r="7438" spans="1:16" x14ac:dyDescent="0.25">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2205</v>
      </c>
    </row>
    <row r="7439" spans="1:16" x14ac:dyDescent="0.25">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2205</v>
      </c>
    </row>
    <row r="7440" spans="1:16" x14ac:dyDescent="0.25">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2205</v>
      </c>
    </row>
    <row r="7441" spans="1:16" x14ac:dyDescent="0.25">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2205</v>
      </c>
    </row>
    <row r="7442" spans="1:16" x14ac:dyDescent="0.25">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2205</v>
      </c>
    </row>
    <row r="7443" spans="1:16" x14ac:dyDescent="0.25">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2205</v>
      </c>
    </row>
    <row r="7444" spans="1:16" x14ac:dyDescent="0.25">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2205</v>
      </c>
    </row>
    <row r="7445" spans="1:16" x14ac:dyDescent="0.25">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2205</v>
      </c>
    </row>
    <row r="7446" spans="1:16" x14ac:dyDescent="0.25">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2205</v>
      </c>
    </row>
    <row r="7447" spans="1:16" x14ac:dyDescent="0.25">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2205</v>
      </c>
    </row>
    <row r="7448" spans="1:16" x14ac:dyDescent="0.25">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2205</v>
      </c>
    </row>
    <row r="7449" spans="1:16" x14ac:dyDescent="0.25">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2205</v>
      </c>
    </row>
    <row r="7450" spans="1:16" x14ac:dyDescent="0.25">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2205</v>
      </c>
    </row>
    <row r="7451" spans="1:16" x14ac:dyDescent="0.25">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2205</v>
      </c>
    </row>
    <row r="7452" spans="1:16" x14ac:dyDescent="0.25">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2205</v>
      </c>
    </row>
    <row r="7453" spans="1:16" x14ac:dyDescent="0.25">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2205</v>
      </c>
    </row>
    <row r="7454" spans="1:16" x14ac:dyDescent="0.25">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2205</v>
      </c>
    </row>
    <row r="7455" spans="1:16" x14ac:dyDescent="0.25">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2205</v>
      </c>
    </row>
    <row r="7456" spans="1:16" x14ac:dyDescent="0.25">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2205</v>
      </c>
    </row>
    <row r="7457" spans="1:16" x14ac:dyDescent="0.25">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2205</v>
      </c>
    </row>
    <row r="7458" spans="1:16" x14ac:dyDescent="0.25">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2205</v>
      </c>
    </row>
    <row r="7459" spans="1:16" x14ac:dyDescent="0.25">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2205</v>
      </c>
    </row>
    <row r="7460" spans="1:16" x14ac:dyDescent="0.25">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2205</v>
      </c>
    </row>
    <row r="7461" spans="1:16" x14ac:dyDescent="0.25">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2205</v>
      </c>
    </row>
    <row r="7462" spans="1:16" x14ac:dyDescent="0.25">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2205</v>
      </c>
    </row>
    <row r="7463" spans="1:16" x14ac:dyDescent="0.25">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2205</v>
      </c>
    </row>
    <row r="7464" spans="1:16" x14ac:dyDescent="0.25">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2205</v>
      </c>
    </row>
    <row r="7465" spans="1:16" x14ac:dyDescent="0.25">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2205</v>
      </c>
    </row>
    <row r="7466" spans="1:16" x14ac:dyDescent="0.25">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2205</v>
      </c>
    </row>
    <row r="7467" spans="1:16" x14ac:dyDescent="0.25">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2205</v>
      </c>
    </row>
    <row r="7468" spans="1:16" x14ac:dyDescent="0.25">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2205</v>
      </c>
    </row>
    <row r="7469" spans="1:16" x14ac:dyDescent="0.25">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2205</v>
      </c>
    </row>
    <row r="7470" spans="1:16" x14ac:dyDescent="0.25">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2205</v>
      </c>
    </row>
    <row r="7471" spans="1:16" x14ac:dyDescent="0.25">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2205</v>
      </c>
    </row>
    <row r="7472" spans="1:16" x14ac:dyDescent="0.25">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2205</v>
      </c>
    </row>
    <row r="7473" spans="1:16" x14ac:dyDescent="0.25">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2205</v>
      </c>
    </row>
    <row r="7474" spans="1:16" x14ac:dyDescent="0.25">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2205</v>
      </c>
    </row>
    <row r="7475" spans="1:16" x14ac:dyDescent="0.25">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2205</v>
      </c>
    </row>
    <row r="7476" spans="1:16" x14ac:dyDescent="0.25">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2205</v>
      </c>
    </row>
    <row r="7477" spans="1:16" x14ac:dyDescent="0.25">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2205</v>
      </c>
    </row>
    <row r="7478" spans="1:16" x14ac:dyDescent="0.25">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2205</v>
      </c>
    </row>
    <row r="7479" spans="1:16" x14ac:dyDescent="0.25">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2205</v>
      </c>
    </row>
    <row r="7480" spans="1:16" x14ac:dyDescent="0.25">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2205</v>
      </c>
    </row>
    <row r="7481" spans="1:16" x14ac:dyDescent="0.25">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2205</v>
      </c>
    </row>
    <row r="7482" spans="1:16" x14ac:dyDescent="0.25">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2205</v>
      </c>
    </row>
    <row r="7483" spans="1:16" x14ac:dyDescent="0.25">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2205</v>
      </c>
    </row>
    <row r="7484" spans="1:16" x14ac:dyDescent="0.25">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2205</v>
      </c>
    </row>
    <row r="7485" spans="1:16" x14ac:dyDescent="0.25">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2205</v>
      </c>
    </row>
    <row r="7486" spans="1:16" x14ac:dyDescent="0.25">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2205</v>
      </c>
    </row>
    <row r="7487" spans="1:16" x14ac:dyDescent="0.25">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2205</v>
      </c>
    </row>
    <row r="7488" spans="1:16" x14ac:dyDescent="0.25">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2205</v>
      </c>
    </row>
    <row r="7489" spans="1:16" x14ac:dyDescent="0.25">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2205</v>
      </c>
    </row>
    <row r="7490" spans="1:16" x14ac:dyDescent="0.25">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2205</v>
      </c>
    </row>
    <row r="7491" spans="1:16" x14ac:dyDescent="0.25">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2205</v>
      </c>
    </row>
    <row r="7492" spans="1:16" x14ac:dyDescent="0.25">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2205</v>
      </c>
    </row>
    <row r="7493" spans="1:16" x14ac:dyDescent="0.25">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2205</v>
      </c>
    </row>
    <row r="7494" spans="1:16" x14ac:dyDescent="0.25">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2205</v>
      </c>
    </row>
    <row r="7495" spans="1:16" x14ac:dyDescent="0.25">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2205</v>
      </c>
    </row>
    <row r="7496" spans="1:16" x14ac:dyDescent="0.25">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2205</v>
      </c>
    </row>
    <row r="7497" spans="1:16" x14ac:dyDescent="0.25">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2205</v>
      </c>
    </row>
    <row r="7498" spans="1:16" x14ac:dyDescent="0.25">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2205</v>
      </c>
    </row>
    <row r="7499" spans="1:16" x14ac:dyDescent="0.25">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2205</v>
      </c>
    </row>
    <row r="7500" spans="1:16" x14ac:dyDescent="0.25">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2205</v>
      </c>
    </row>
    <row r="7501" spans="1:16" x14ac:dyDescent="0.25">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2205</v>
      </c>
    </row>
    <row r="7502" spans="1:16" x14ac:dyDescent="0.25">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2205</v>
      </c>
    </row>
    <row r="7503" spans="1:16" x14ac:dyDescent="0.25">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2205</v>
      </c>
    </row>
    <row r="7504" spans="1:16" x14ac:dyDescent="0.25">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2205</v>
      </c>
    </row>
    <row r="7505" spans="1:16" x14ac:dyDescent="0.25">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2205</v>
      </c>
    </row>
    <row r="7506" spans="1:16" x14ac:dyDescent="0.25">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2205</v>
      </c>
    </row>
    <row r="7507" spans="1:16" x14ac:dyDescent="0.25">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2205</v>
      </c>
    </row>
    <row r="7508" spans="1:16" x14ac:dyDescent="0.25">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2205</v>
      </c>
    </row>
    <row r="7509" spans="1:16" x14ac:dyDescent="0.25">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2205</v>
      </c>
    </row>
    <row r="7510" spans="1:16" x14ac:dyDescent="0.25">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2205</v>
      </c>
    </row>
    <row r="7511" spans="1:16" x14ac:dyDescent="0.25">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2205</v>
      </c>
    </row>
    <row r="7512" spans="1:16" x14ac:dyDescent="0.25">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2205</v>
      </c>
    </row>
    <row r="7513" spans="1:16" x14ac:dyDescent="0.25">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2205</v>
      </c>
    </row>
    <row r="7514" spans="1:16" x14ac:dyDescent="0.25">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2205</v>
      </c>
    </row>
    <row r="7515" spans="1:16" x14ac:dyDescent="0.25">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2205</v>
      </c>
    </row>
    <row r="7516" spans="1:16" x14ac:dyDescent="0.25">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2205</v>
      </c>
    </row>
    <row r="7517" spans="1:16" x14ac:dyDescent="0.25">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2205</v>
      </c>
    </row>
    <row r="7518" spans="1:16" x14ac:dyDescent="0.25">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2205</v>
      </c>
    </row>
    <row r="7519" spans="1:16" x14ac:dyDescent="0.25">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2205</v>
      </c>
    </row>
    <row r="7520" spans="1:16" x14ac:dyDescent="0.25">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2205</v>
      </c>
    </row>
    <row r="7521" spans="1:16" x14ac:dyDescent="0.25">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2205</v>
      </c>
    </row>
    <row r="7522" spans="1:16" x14ac:dyDescent="0.25">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2205</v>
      </c>
    </row>
    <row r="7523" spans="1:16" x14ac:dyDescent="0.25">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2205</v>
      </c>
    </row>
    <row r="7524" spans="1:16" x14ac:dyDescent="0.25">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2205</v>
      </c>
    </row>
    <row r="7525" spans="1:16" x14ac:dyDescent="0.25">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2205</v>
      </c>
    </row>
    <row r="7526" spans="1:16" x14ac:dyDescent="0.25">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2205</v>
      </c>
    </row>
    <row r="7527" spans="1:16" x14ac:dyDescent="0.25">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2205</v>
      </c>
    </row>
    <row r="7528" spans="1:16" x14ac:dyDescent="0.25">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2205</v>
      </c>
    </row>
    <row r="7529" spans="1:16" x14ac:dyDescent="0.25">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2205</v>
      </c>
    </row>
    <row r="7530" spans="1:16" x14ac:dyDescent="0.25">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2205</v>
      </c>
    </row>
    <row r="7531" spans="1:16" x14ac:dyDescent="0.25">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2205</v>
      </c>
    </row>
    <row r="7532" spans="1:16" x14ac:dyDescent="0.25">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2205</v>
      </c>
    </row>
    <row r="7533" spans="1:16" x14ac:dyDescent="0.25">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2205</v>
      </c>
    </row>
    <row r="7534" spans="1:16" x14ac:dyDescent="0.25">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5">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5">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5">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5">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5">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5">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5">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5">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5">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5">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5">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5">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5">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5">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5">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5">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5">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5">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5">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5">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5">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5">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5">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5">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5">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5">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5">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5">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5">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5">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5">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5">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5">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5">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5">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5">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5">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5">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5">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5">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5">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5">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5">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5">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5">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5">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5">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5">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5">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5">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5">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5">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5">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5">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5">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5">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5">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5">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5">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5">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5">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5">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5">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5">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5">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5">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5">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5">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5">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5">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5">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5">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5">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5">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5">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5">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5">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5">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5">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5">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5">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5">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5">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5">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5">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5">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5">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5">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5">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5">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5">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5">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5">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5">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5">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5">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5">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5">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5">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5">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5">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5">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5">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5">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5">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5">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5">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5">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5">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5">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5">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5">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5">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5">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5">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5">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5">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5">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5">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5">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5">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5">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5">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5">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5">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5">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5">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5">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5">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5">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5">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5">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5">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5">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5">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5">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5">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5">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5">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5">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5">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5">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5">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5">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5">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5">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5">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5">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5">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5">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5">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5">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5">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5">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5">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5">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5">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5">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5">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5">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5">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5">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5">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5">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5">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5">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5">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5">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2786</v>
      </c>
    </row>
    <row r="7703" spans="1:16" x14ac:dyDescent="0.25">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2786</v>
      </c>
    </row>
    <row r="7704" spans="1:16" x14ac:dyDescent="0.25">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2786</v>
      </c>
    </row>
    <row r="7705" spans="1:16" x14ac:dyDescent="0.25">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2786</v>
      </c>
    </row>
    <row r="7706" spans="1:16" x14ac:dyDescent="0.25">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2786</v>
      </c>
    </row>
    <row r="7707" spans="1:16" x14ac:dyDescent="0.25">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2786</v>
      </c>
    </row>
    <row r="7708" spans="1:16" x14ac:dyDescent="0.25">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2786</v>
      </c>
    </row>
    <row r="7709" spans="1:16" x14ac:dyDescent="0.25">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2564</v>
      </c>
    </row>
    <row r="7710" spans="1:16" x14ac:dyDescent="0.25">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5">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5">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5">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5">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5">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5">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5">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5">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5">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2564</v>
      </c>
    </row>
    <row r="7720" spans="1:16" x14ac:dyDescent="0.25">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5">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5">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5">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5">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5">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5">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5">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5">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5">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2564</v>
      </c>
    </row>
    <row r="7730" spans="1:16" x14ac:dyDescent="0.25">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5">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5">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5">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5">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5">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5">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5">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5">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5">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2564</v>
      </c>
    </row>
    <row r="7740" spans="1:16" x14ac:dyDescent="0.25">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5">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5">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5">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5">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5">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5">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5">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5">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5">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2564</v>
      </c>
    </row>
    <row r="7750" spans="1:16" x14ac:dyDescent="0.25">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5">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5">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5">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5">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5">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5">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5">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5">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5">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2564</v>
      </c>
    </row>
    <row r="7760" spans="1:16" x14ac:dyDescent="0.25">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5">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5">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5">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5">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5">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5">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5">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5">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5">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2565</v>
      </c>
    </row>
    <row r="7770" spans="1:16" x14ac:dyDescent="0.25">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5">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5">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5">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5">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5">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5">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5">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5">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2564</v>
      </c>
    </row>
    <row r="7779" spans="1:16" x14ac:dyDescent="0.25">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5">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5">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5">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5">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5">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5">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5">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5">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5">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2564</v>
      </c>
    </row>
    <row r="7789" spans="1:16" x14ac:dyDescent="0.25">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5">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5">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5">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5">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5">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5">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5">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5">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5">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2564</v>
      </c>
    </row>
    <row r="7799" spans="1:16" x14ac:dyDescent="0.25">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5">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5">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5">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5">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5">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5">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5">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5">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5">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2566</v>
      </c>
    </row>
    <row r="7809" spans="1:16" x14ac:dyDescent="0.25">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5">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5">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5">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5">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2567</v>
      </c>
    </row>
    <row r="7814" spans="1:16" x14ac:dyDescent="0.25">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5">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5">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5">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5">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5">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5">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2568</v>
      </c>
    </row>
    <row r="7821" spans="1:16" x14ac:dyDescent="0.25">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5">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5">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5">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5">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5">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5">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5">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2569</v>
      </c>
    </row>
    <row r="7829" spans="1:16" x14ac:dyDescent="0.25">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5">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5">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5">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5">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5">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2570</v>
      </c>
    </row>
    <row r="7835" spans="1:16" x14ac:dyDescent="0.25">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5">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5">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5">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2571</v>
      </c>
    </row>
    <row r="7839" spans="1:16" x14ac:dyDescent="0.25">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5">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5">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5">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2566</v>
      </c>
    </row>
    <row r="7843" spans="1:16" x14ac:dyDescent="0.25">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5">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5">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5">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5">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2572</v>
      </c>
    </row>
    <row r="7848" spans="1:16" x14ac:dyDescent="0.25">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5">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5">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5">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5">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5">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5">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2573</v>
      </c>
    </row>
    <row r="7855" spans="1:16" x14ac:dyDescent="0.25">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5">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5">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5">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5">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2574</v>
      </c>
    </row>
    <row r="7860" spans="1:16" x14ac:dyDescent="0.25">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5">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5">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5">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5">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5">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2564</v>
      </c>
    </row>
    <row r="7866" spans="1:16" x14ac:dyDescent="0.25">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5">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5">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5">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5">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5">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5">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5">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5">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5">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5">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5">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2575</v>
      </c>
    </row>
    <row r="7878" spans="1:16" x14ac:dyDescent="0.25">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5">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5">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5">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5">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5">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5">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5">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5">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5">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5">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5">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5">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5">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5">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5">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5">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5">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5">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5">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5">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5">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5">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5">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5">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5">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5">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5">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5">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5">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5">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5">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5">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5">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5">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5">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5">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5">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5">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5">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5">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5">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5">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5">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5">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5">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5">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2589</v>
      </c>
    </row>
    <row r="7925" spans="1:16" x14ac:dyDescent="0.25">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2589</v>
      </c>
    </row>
    <row r="7926" spans="1:16" x14ac:dyDescent="0.25">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2589</v>
      </c>
    </row>
    <row r="7927" spans="1:16" x14ac:dyDescent="0.25">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2589</v>
      </c>
    </row>
    <row r="7928" spans="1:16" x14ac:dyDescent="0.25">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2589</v>
      </c>
    </row>
    <row r="7929" spans="1:16" x14ac:dyDescent="0.25">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2589</v>
      </c>
    </row>
    <row r="7930" spans="1:16" x14ac:dyDescent="0.25">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2589</v>
      </c>
    </row>
    <row r="7931" spans="1:16" x14ac:dyDescent="0.25">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2589</v>
      </c>
    </row>
    <row r="7932" spans="1:16" x14ac:dyDescent="0.25">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2589</v>
      </c>
    </row>
    <row r="7933" spans="1:16" x14ac:dyDescent="0.25">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2589</v>
      </c>
    </row>
    <row r="7934" spans="1:16" x14ac:dyDescent="0.25">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2590</v>
      </c>
    </row>
    <row r="7935" spans="1:16" x14ac:dyDescent="0.25">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5">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5">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5">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5">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5">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5">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5">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5">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2591</v>
      </c>
    </row>
    <row r="7944" spans="1:16" x14ac:dyDescent="0.25">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5">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5">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5">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5">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5">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5">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5">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5">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5">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5">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2592</v>
      </c>
    </row>
    <row r="7955" spans="1:16" x14ac:dyDescent="0.25">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5">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5">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5">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5">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5">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5">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5">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5">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5">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2592</v>
      </c>
    </row>
    <row r="7965" spans="1:16" x14ac:dyDescent="0.25">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5">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5">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5">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5">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5">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5">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5">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5">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5">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2593</v>
      </c>
    </row>
    <row r="7975" spans="1:16" x14ac:dyDescent="0.25">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5">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5">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5">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5">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5">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5">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5">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5">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2592</v>
      </c>
    </row>
    <row r="7984" spans="1:16" x14ac:dyDescent="0.25">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5">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5">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5">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5">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5">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5">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5">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5">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5">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2592</v>
      </c>
    </row>
    <row r="7994" spans="1:16" x14ac:dyDescent="0.25">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5">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5">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5">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5">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5">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5">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5">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5">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5">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2590</v>
      </c>
    </row>
    <row r="8004" spans="1:16" x14ac:dyDescent="0.25">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5">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5">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5">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5">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5">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5">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5">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5">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2594</v>
      </c>
    </row>
    <row r="8013" spans="1:16" x14ac:dyDescent="0.25">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5">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5">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5">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5">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5">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5">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5">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5">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2595</v>
      </c>
    </row>
    <row r="8022" spans="1:16" x14ac:dyDescent="0.25">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5">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5">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5">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5">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5">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5">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5">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5">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5">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5">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5">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2596</v>
      </c>
    </row>
    <row r="8034" spans="1:16" x14ac:dyDescent="0.25">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5">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5">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5">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5">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5">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5">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5">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5">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5">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2597</v>
      </c>
    </row>
    <row r="8044" spans="1:16" x14ac:dyDescent="0.25">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5">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5">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5">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5">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5">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5">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5">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5">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5">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5">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2598</v>
      </c>
    </row>
    <row r="8055" spans="1:16" x14ac:dyDescent="0.25">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5">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5">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5">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5">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5">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5">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5">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5">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2597</v>
      </c>
    </row>
    <row r="8064" spans="1:16" x14ac:dyDescent="0.25">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5">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5">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5">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5">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5">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5">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5">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5">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5">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5">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2597</v>
      </c>
    </row>
    <row r="8075" spans="1:16" x14ac:dyDescent="0.25">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5">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5">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5">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5">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5">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5">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5">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5">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5">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5">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2595</v>
      </c>
    </row>
    <row r="8086" spans="1:16" x14ac:dyDescent="0.25">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5">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5">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5">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5">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5">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5">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5">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5">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5">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5">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5">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2595</v>
      </c>
    </row>
    <row r="8098" spans="1:16" x14ac:dyDescent="0.25">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5">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5">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5">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5">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5">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5">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5">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5">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5">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5">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5">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2595</v>
      </c>
    </row>
    <row r="8110" spans="1:16" x14ac:dyDescent="0.25">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5">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5">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5">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5">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5">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5">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5">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5">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5">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5">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5">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2597</v>
      </c>
    </row>
    <row r="8122" spans="1:16" x14ac:dyDescent="0.25">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5">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5">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5">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5">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5">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5">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5">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5">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5">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5">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2597</v>
      </c>
    </row>
    <row r="8133" spans="1:16" x14ac:dyDescent="0.25">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5">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5">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5">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5">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5">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5">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5">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5">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5">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5">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2597</v>
      </c>
    </row>
    <row r="8144" spans="1:16" x14ac:dyDescent="0.25">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5">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5">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5">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5">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5">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5">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5">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5">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5">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5">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2595</v>
      </c>
    </row>
    <row r="8155" spans="1:16" x14ac:dyDescent="0.25">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5">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5">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5">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5">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5">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5">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5">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5">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5">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5">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5">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2597</v>
      </c>
    </row>
    <row r="8167" spans="1:16" x14ac:dyDescent="0.25">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5">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5">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5">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5">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5">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5">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5">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5">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5">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5">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2597</v>
      </c>
    </row>
    <row r="8178" spans="1:16" x14ac:dyDescent="0.25">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5">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5">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5">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5">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5">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5">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5">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5">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5">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5">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2597</v>
      </c>
    </row>
    <row r="8189" spans="1:16" x14ac:dyDescent="0.25">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5">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5">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5">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5">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5">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5">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5">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5">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5">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5">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2597</v>
      </c>
    </row>
    <row r="8200" spans="1:16" x14ac:dyDescent="0.25">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5">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5">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5">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5">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5">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5">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5">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5">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5">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5">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2597</v>
      </c>
    </row>
    <row r="8211" spans="1:16" x14ac:dyDescent="0.25">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5">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5">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5">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5">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5">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5">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5">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5">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5">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5">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2563</v>
      </c>
      <c r="J8221" s="41" t="s">
        <v>938</v>
      </c>
      <c r="K8221" s="41" t="s">
        <v>334</v>
      </c>
      <c r="O8221" s="59">
        <v>0.1</v>
      </c>
    </row>
    <row r="8222" spans="1:16" x14ac:dyDescent="0.25">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5">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5">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5">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5">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5">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5">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5">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5">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5">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5">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2563</v>
      </c>
      <c r="J8232" s="41" t="s">
        <v>938</v>
      </c>
      <c r="K8232" s="41" t="s">
        <v>334</v>
      </c>
      <c r="O8232" s="59">
        <v>0.1</v>
      </c>
    </row>
    <row r="8233" spans="1:15" x14ac:dyDescent="0.25">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5">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5">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5">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5">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5">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5">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5">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5">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5">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5">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2563</v>
      </c>
      <c r="J8243" s="41" t="s">
        <v>938</v>
      </c>
      <c r="K8243" s="41" t="s">
        <v>334</v>
      </c>
      <c r="O8243" s="59">
        <v>0.1</v>
      </c>
    </row>
    <row r="8244" spans="1:15" x14ac:dyDescent="0.25">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5">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5">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5">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5">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5">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5">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5">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5">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5">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5">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2563</v>
      </c>
      <c r="J8254" s="41" t="s">
        <v>938</v>
      </c>
      <c r="K8254" s="41" t="s">
        <v>334</v>
      </c>
      <c r="O8254" s="59">
        <v>0.1</v>
      </c>
    </row>
    <row r="8255" spans="1:15" x14ac:dyDescent="0.25">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5">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5">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5">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5">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5">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5">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5">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5">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5">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5">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2563</v>
      </c>
      <c r="J8265" s="41" t="s">
        <v>938</v>
      </c>
      <c r="K8265" s="41" t="s">
        <v>334</v>
      </c>
      <c r="O8265" s="197">
        <v>0.1</v>
      </c>
    </row>
    <row r="8266" spans="1:15" x14ac:dyDescent="0.25">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5">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5">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5">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5">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5">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5">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5">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5">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5">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5">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5">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5">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5">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5">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5">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5">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5">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5">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5">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5">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5">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5">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5">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5">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5">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5">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5">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5">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5">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5">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5">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5">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5">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5">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5">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5">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5">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5">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5">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5">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5">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5">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5">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5">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5">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5">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5">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5">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5">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5">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5">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5">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5">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5">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2576</v>
      </c>
    </row>
    <row r="8321" spans="1:11" x14ac:dyDescent="0.25">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5">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5">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5">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5">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5">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5">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5">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5">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5">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5">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5">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5">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5">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5">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5">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5">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2577</v>
      </c>
    </row>
    <row r="8338" spans="1:16" x14ac:dyDescent="0.25">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5">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5">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5">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5">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5">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5">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5">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2578</v>
      </c>
    </row>
    <row r="8346" spans="1:16" x14ac:dyDescent="0.25">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5">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5">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5">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5">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5">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5">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5">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5">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5">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5">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5">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5">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5">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5">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5">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5">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5">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5">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5">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5">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5">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5">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5">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5">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5">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5">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5">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5">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5">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5">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5">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5">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5">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5">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5">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5">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5">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5">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5">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5">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5">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2564</v>
      </c>
    </row>
    <row r="8388" spans="1:16" x14ac:dyDescent="0.25">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5">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5">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5">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5">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5">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5">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5">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5">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5">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5">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5">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2564</v>
      </c>
    </row>
    <row r="8400" spans="1:16" x14ac:dyDescent="0.25">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5">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5">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5">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5">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5">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5">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5">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5">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5">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5">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5">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5">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2581</v>
      </c>
    </row>
    <row r="8413" spans="1:16" x14ac:dyDescent="0.25">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5">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5">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5">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5">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5">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5">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5">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5">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5">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5">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2584</v>
      </c>
    </row>
    <row r="8424" spans="1:16" x14ac:dyDescent="0.25">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2585</v>
      </c>
    </row>
    <row r="8425" spans="1:16" x14ac:dyDescent="0.25">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2585</v>
      </c>
    </row>
    <row r="8426" spans="1:16" x14ac:dyDescent="0.25">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5">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5">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5">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5">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5">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5">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5">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2586</v>
      </c>
    </row>
    <row r="8434" spans="1:16" x14ac:dyDescent="0.25">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5">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2585</v>
      </c>
    </row>
    <row r="8436" spans="1:16" x14ac:dyDescent="0.25">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5">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5">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5">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5">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5">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5">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5">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5">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5">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5">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5">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5">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5">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2587</v>
      </c>
    </row>
    <row r="8450" spans="1:16" x14ac:dyDescent="0.25">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5">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2585</v>
      </c>
    </row>
    <row r="8452" spans="1:16" x14ac:dyDescent="0.25">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2585</v>
      </c>
    </row>
    <row r="8453" spans="1:16" x14ac:dyDescent="0.25">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2585</v>
      </c>
    </row>
    <row r="8454" spans="1:16" x14ac:dyDescent="0.25">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5">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5">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5">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5">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5">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5">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2588</v>
      </c>
    </row>
    <row r="8461" spans="1:16" x14ac:dyDescent="0.25">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5">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2585</v>
      </c>
    </row>
    <row r="8463" spans="1:16" x14ac:dyDescent="0.25">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2585</v>
      </c>
    </row>
    <row r="8464" spans="1:16" x14ac:dyDescent="0.25">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2585</v>
      </c>
    </row>
    <row r="8465" spans="1:16" x14ac:dyDescent="0.25">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2585</v>
      </c>
    </row>
    <row r="8466" spans="1:16" x14ac:dyDescent="0.25">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5">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5">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5">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5">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5">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5">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5">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5">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2583</v>
      </c>
    </row>
    <row r="8475" spans="1:16" x14ac:dyDescent="0.25">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2583</v>
      </c>
    </row>
    <row r="8476" spans="1:16" x14ac:dyDescent="0.25">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2583</v>
      </c>
    </row>
    <row r="8477" spans="1:16" x14ac:dyDescent="0.25">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2583</v>
      </c>
    </row>
    <row r="8478" spans="1:16" x14ac:dyDescent="0.25">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2583</v>
      </c>
    </row>
    <row r="8479" spans="1:16" x14ac:dyDescent="0.25">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2583</v>
      </c>
    </row>
    <row r="8480" spans="1:16" x14ac:dyDescent="0.25">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2583</v>
      </c>
    </row>
    <row r="8481" spans="1:16" x14ac:dyDescent="0.25">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2583</v>
      </c>
    </row>
    <row r="8482" spans="1:16" x14ac:dyDescent="0.25">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2583</v>
      </c>
    </row>
    <row r="8483" spans="1:16" x14ac:dyDescent="0.25">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2583</v>
      </c>
    </row>
    <row r="8484" spans="1:16" x14ac:dyDescent="0.25">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2583</v>
      </c>
    </row>
    <row r="8485" spans="1:16" x14ac:dyDescent="0.25">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2579</v>
      </c>
    </row>
    <row r="8486" spans="1:16" x14ac:dyDescent="0.25">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5">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5">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5">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5">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5">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5">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5">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5">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5">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5">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5">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5">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5">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5">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5">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5">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5">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5">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5">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5">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5">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5">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5">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5">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5">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5">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5">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5">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5">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5">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5">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5">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5">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5">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5">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2580</v>
      </c>
    </row>
    <row r="8522" spans="1:16" x14ac:dyDescent="0.25">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5">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5">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5">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5">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5">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5">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5">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5">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5">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5">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5">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5">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5">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5">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5">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5">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5">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5">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5">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5">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5">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5">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5">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5">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5">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5">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5">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5">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5">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5">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5">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5">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5">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5">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5">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2806</v>
      </c>
    </row>
    <row r="8558" spans="1:16" x14ac:dyDescent="0.25">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2806</v>
      </c>
    </row>
    <row r="8559" spans="1:16" x14ac:dyDescent="0.25">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2806</v>
      </c>
    </row>
    <row r="8560" spans="1:16" x14ac:dyDescent="0.25">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2806</v>
      </c>
    </row>
    <row r="8561" spans="1:16" x14ac:dyDescent="0.25">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2806</v>
      </c>
    </row>
    <row r="8562" spans="1:16" x14ac:dyDescent="0.25">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2806</v>
      </c>
    </row>
    <row r="8563" spans="1:16" x14ac:dyDescent="0.25">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2806</v>
      </c>
    </row>
    <row r="8564" spans="1:16" x14ac:dyDescent="0.25">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2806</v>
      </c>
    </row>
    <row r="8565" spans="1:16" x14ac:dyDescent="0.25">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2806</v>
      </c>
    </row>
    <row r="8566" spans="1:16" x14ac:dyDescent="0.25">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2806</v>
      </c>
    </row>
    <row r="8567" spans="1:16" x14ac:dyDescent="0.25">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2806</v>
      </c>
    </row>
    <row r="8568" spans="1:16" x14ac:dyDescent="0.25">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2806</v>
      </c>
    </row>
    <row r="8569" spans="1:16" x14ac:dyDescent="0.25">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2806</v>
      </c>
    </row>
    <row r="8570" spans="1:16" x14ac:dyDescent="0.25">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2806</v>
      </c>
    </row>
    <row r="8571" spans="1:16" x14ac:dyDescent="0.25">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2806</v>
      </c>
    </row>
    <row r="8572" spans="1:16" x14ac:dyDescent="0.25">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2806</v>
      </c>
    </row>
    <row r="8573" spans="1:16" x14ac:dyDescent="0.25">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2806</v>
      </c>
    </row>
    <row r="8574" spans="1:16" x14ac:dyDescent="0.25">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2806</v>
      </c>
    </row>
    <row r="8575" spans="1:16" x14ac:dyDescent="0.25">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2806</v>
      </c>
    </row>
    <row r="8576" spans="1:16" x14ac:dyDescent="0.25">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2806</v>
      </c>
    </row>
    <row r="8577" spans="1:16" x14ac:dyDescent="0.25">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2806</v>
      </c>
    </row>
    <row r="8578" spans="1:16" x14ac:dyDescent="0.25">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2806</v>
      </c>
    </row>
    <row r="8579" spans="1:16" x14ac:dyDescent="0.25">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2806</v>
      </c>
    </row>
    <row r="8580" spans="1:16" x14ac:dyDescent="0.25">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2806</v>
      </c>
    </row>
    <row r="8581" spans="1:16" x14ac:dyDescent="0.25">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2806</v>
      </c>
    </row>
    <row r="8582" spans="1:16" x14ac:dyDescent="0.25">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2806</v>
      </c>
    </row>
    <row r="8583" spans="1:16" x14ac:dyDescent="0.25">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2806</v>
      </c>
    </row>
    <row r="8584" spans="1:16" x14ac:dyDescent="0.25">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2806</v>
      </c>
    </row>
    <row r="8585" spans="1:16" x14ac:dyDescent="0.25">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2806</v>
      </c>
    </row>
    <row r="8586" spans="1:16" x14ac:dyDescent="0.25">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2806</v>
      </c>
    </row>
    <row r="8587" spans="1:16" x14ac:dyDescent="0.25">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2806</v>
      </c>
    </row>
    <row r="8588" spans="1:16" x14ac:dyDescent="0.25">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2806</v>
      </c>
    </row>
    <row r="8589" spans="1:16" x14ac:dyDescent="0.25">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2806</v>
      </c>
    </row>
    <row r="8590" spans="1:16" x14ac:dyDescent="0.25">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2806</v>
      </c>
    </row>
    <row r="8591" spans="1:16" x14ac:dyDescent="0.25">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2806</v>
      </c>
    </row>
    <row r="8592" spans="1:16" x14ac:dyDescent="0.25">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2806</v>
      </c>
    </row>
    <row r="8593" spans="1:16" x14ac:dyDescent="0.25">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2806</v>
      </c>
    </row>
    <row r="8594" spans="1:16" x14ac:dyDescent="0.25">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2806</v>
      </c>
    </row>
    <row r="8595" spans="1:16" x14ac:dyDescent="0.25">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2806</v>
      </c>
    </row>
    <row r="8596" spans="1:16" x14ac:dyDescent="0.25">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2806</v>
      </c>
    </row>
    <row r="8597" spans="1:16" x14ac:dyDescent="0.25">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2806</v>
      </c>
    </row>
    <row r="8598" spans="1:16" x14ac:dyDescent="0.25">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2806</v>
      </c>
    </row>
    <row r="8599" spans="1:16" x14ac:dyDescent="0.25">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2806</v>
      </c>
    </row>
    <row r="8600" spans="1:16" x14ac:dyDescent="0.25">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2806</v>
      </c>
    </row>
    <row r="8601" spans="1:16" x14ac:dyDescent="0.25">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2806</v>
      </c>
    </row>
    <row r="8602" spans="1:16" x14ac:dyDescent="0.25">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2806</v>
      </c>
    </row>
    <row r="8603" spans="1:16" x14ac:dyDescent="0.25">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2806</v>
      </c>
    </row>
    <row r="8604" spans="1:16" x14ac:dyDescent="0.25">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2806</v>
      </c>
    </row>
    <row r="8605" spans="1:16" x14ac:dyDescent="0.25">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2806</v>
      </c>
    </row>
    <row r="8606" spans="1:16" x14ac:dyDescent="0.25">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2806</v>
      </c>
    </row>
    <row r="8607" spans="1:16" x14ac:dyDescent="0.25">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2806</v>
      </c>
    </row>
    <row r="8608" spans="1:16" x14ac:dyDescent="0.25">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2806</v>
      </c>
    </row>
    <row r="8609" spans="1:16" x14ac:dyDescent="0.25">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2806</v>
      </c>
    </row>
    <row r="8610" spans="1:16" x14ac:dyDescent="0.25">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2806</v>
      </c>
    </row>
    <row r="8611" spans="1:16" x14ac:dyDescent="0.25">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2806</v>
      </c>
    </row>
    <row r="8612" spans="1:16" x14ac:dyDescent="0.25">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2806</v>
      </c>
    </row>
    <row r="8613" spans="1:16" x14ac:dyDescent="0.25">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2806</v>
      </c>
    </row>
    <row r="8614" spans="1:16" x14ac:dyDescent="0.25">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2806</v>
      </c>
    </row>
    <row r="8615" spans="1:16" x14ac:dyDescent="0.25">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2806</v>
      </c>
    </row>
    <row r="8616" spans="1:16" x14ac:dyDescent="0.25">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2806</v>
      </c>
    </row>
    <row r="8617" spans="1:16" x14ac:dyDescent="0.25">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2806</v>
      </c>
    </row>
    <row r="8618" spans="1:16" x14ac:dyDescent="0.25">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2806</v>
      </c>
    </row>
    <row r="8619" spans="1:16" x14ac:dyDescent="0.25">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2806</v>
      </c>
    </row>
    <row r="8620" spans="1:16" x14ac:dyDescent="0.25">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2806</v>
      </c>
    </row>
    <row r="8621" spans="1:16" x14ac:dyDescent="0.25">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2806</v>
      </c>
    </row>
    <row r="8622" spans="1:16" x14ac:dyDescent="0.25">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2806</v>
      </c>
    </row>
    <row r="8623" spans="1:16" x14ac:dyDescent="0.25">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2806</v>
      </c>
    </row>
    <row r="8624" spans="1:16" x14ac:dyDescent="0.25">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2806</v>
      </c>
    </row>
    <row r="8625" spans="1:16" x14ac:dyDescent="0.25">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2806</v>
      </c>
    </row>
    <row r="8626" spans="1:16" x14ac:dyDescent="0.25">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2806</v>
      </c>
    </row>
    <row r="8627" spans="1:16" x14ac:dyDescent="0.25">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2806</v>
      </c>
    </row>
    <row r="8628" spans="1:16" x14ac:dyDescent="0.25">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2806</v>
      </c>
    </row>
    <row r="8629" spans="1:16" x14ac:dyDescent="0.25">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5">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5">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5">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5">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5">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5">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5">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5">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5">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5">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5">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5">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5">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5">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5">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5">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5">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5">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5">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5">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5">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25</v>
      </c>
      <c r="H8650" s="192" t="s">
        <v>59</v>
      </c>
      <c r="I8650" s="185">
        <v>54.501040000000003</v>
      </c>
      <c r="J8650" s="41" t="s">
        <v>938</v>
      </c>
      <c r="K8650" s="41" t="s">
        <v>334</v>
      </c>
      <c r="O8650" s="197"/>
    </row>
    <row r="8651" spans="1:15" x14ac:dyDescent="0.25">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25.5</v>
      </c>
      <c r="H8651" s="192" t="s">
        <v>59</v>
      </c>
      <c r="I8651" s="185">
        <v>85.150220000000004</v>
      </c>
      <c r="J8651" s="41" t="s">
        <v>938</v>
      </c>
      <c r="K8651" s="41" t="s">
        <v>334</v>
      </c>
      <c r="O8651" s="197"/>
    </row>
    <row r="8652" spans="1:15" x14ac:dyDescent="0.25">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26</v>
      </c>
      <c r="H8652" s="192" t="s">
        <v>59</v>
      </c>
      <c r="I8652" s="185">
        <v>74.924509999999998</v>
      </c>
      <c r="J8652" s="41" t="s">
        <v>938</v>
      </c>
      <c r="K8652" s="41" t="s">
        <v>334</v>
      </c>
      <c r="O8652" s="197"/>
    </row>
    <row r="8653" spans="1:15" x14ac:dyDescent="0.25">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26.5</v>
      </c>
      <c r="H8653" s="192" t="s">
        <v>59</v>
      </c>
      <c r="I8653" s="185">
        <v>67.374420000000001</v>
      </c>
      <c r="J8653" s="41" t="s">
        <v>938</v>
      </c>
      <c r="K8653" s="41" t="s">
        <v>334</v>
      </c>
      <c r="O8653" s="197"/>
    </row>
    <row r="8654" spans="1:15" x14ac:dyDescent="0.25">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27</v>
      </c>
      <c r="H8654" s="192" t="s">
        <v>59</v>
      </c>
      <c r="I8654" s="185">
        <v>60.554650000000002</v>
      </c>
      <c r="J8654" s="41" t="s">
        <v>938</v>
      </c>
      <c r="K8654" s="41" t="s">
        <v>334</v>
      </c>
      <c r="O8654" s="197"/>
    </row>
    <row r="8655" spans="1:15" x14ac:dyDescent="0.25">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28</v>
      </c>
      <c r="H8655" s="192" t="s">
        <v>59</v>
      </c>
      <c r="I8655" s="185">
        <v>51.294310000000003</v>
      </c>
      <c r="J8655" s="41" t="s">
        <v>938</v>
      </c>
      <c r="K8655" s="41" t="s">
        <v>334</v>
      </c>
      <c r="O8655" s="197"/>
    </row>
    <row r="8656" spans="1:15" x14ac:dyDescent="0.25">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29</v>
      </c>
      <c r="H8656" s="192" t="s">
        <v>59</v>
      </c>
      <c r="I8656" s="185">
        <v>41.791049999999998</v>
      </c>
      <c r="J8656" s="41" t="s">
        <v>938</v>
      </c>
      <c r="K8656" s="41" t="s">
        <v>334</v>
      </c>
      <c r="O8656" s="197"/>
    </row>
    <row r="8657" spans="1:15" x14ac:dyDescent="0.25">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30</v>
      </c>
      <c r="H8657" s="192" t="s">
        <v>59</v>
      </c>
      <c r="I8657" s="185">
        <v>35.694119999999998</v>
      </c>
      <c r="J8657" s="41" t="s">
        <v>938</v>
      </c>
      <c r="K8657" s="41" t="s">
        <v>334</v>
      </c>
      <c r="O8657" s="197"/>
    </row>
    <row r="8658" spans="1:15" x14ac:dyDescent="0.25">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31</v>
      </c>
      <c r="H8658" s="192" t="s">
        <v>59</v>
      </c>
      <c r="I8658" s="185">
        <v>29.597200000000001</v>
      </c>
      <c r="J8658" s="41" t="s">
        <v>938</v>
      </c>
      <c r="K8658" s="41" t="s">
        <v>334</v>
      </c>
      <c r="O8658" s="197"/>
    </row>
    <row r="8659" spans="1:15" x14ac:dyDescent="0.25">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32</v>
      </c>
      <c r="H8659" s="192" t="s">
        <v>59</v>
      </c>
      <c r="I8659" s="185">
        <v>26.419599999999999</v>
      </c>
      <c r="J8659" s="41" t="s">
        <v>938</v>
      </c>
      <c r="K8659" s="41" t="s">
        <v>334</v>
      </c>
      <c r="O8659" s="197"/>
    </row>
    <row r="8660" spans="1:15" x14ac:dyDescent="0.25">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42</v>
      </c>
      <c r="H8660" s="192" t="s">
        <v>59</v>
      </c>
      <c r="I8660" s="185">
        <v>28.953099999999999</v>
      </c>
      <c r="J8660" s="41" t="s">
        <v>938</v>
      </c>
      <c r="K8660" s="41" t="s">
        <v>334</v>
      </c>
      <c r="O8660" s="197"/>
    </row>
    <row r="8661" spans="1:15" x14ac:dyDescent="0.25">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5">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5">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5">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5">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5">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5">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5">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5">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5">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5">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5">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5">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5">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5">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5">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5">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5">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5">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5">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2600</v>
      </c>
    </row>
    <row r="8681" spans="1:16" x14ac:dyDescent="0.25">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5">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5">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5">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5">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5">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5">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5">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5">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5">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5">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5">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5">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5">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2601</v>
      </c>
    </row>
    <row r="8695" spans="1:16" x14ac:dyDescent="0.25">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5">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5">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5">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5">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5">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5">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5">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5">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5">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5">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5">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2600</v>
      </c>
    </row>
    <row r="8707" spans="1:16" x14ac:dyDescent="0.25">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5">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5">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5">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5">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5">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5">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5">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5">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5">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5">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5">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5">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5">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2601</v>
      </c>
    </row>
    <row r="8721" spans="1:16" x14ac:dyDescent="0.25">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5">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5">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5">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5">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5">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5">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5">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5">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5">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5">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5">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1207</v>
      </c>
      <c r="K8732" s="41" t="s">
        <v>334</v>
      </c>
      <c r="L8732" s="193">
        <v>1.523725</v>
      </c>
      <c r="M8732" s="52" t="s">
        <v>1207</v>
      </c>
      <c r="N8732" s="52" t="s">
        <v>116</v>
      </c>
      <c r="O8732" s="197">
        <v>3.3424694164048397E-3</v>
      </c>
      <c r="P8732" s="42" t="s">
        <v>2599</v>
      </c>
    </row>
    <row r="8733" spans="1:16" x14ac:dyDescent="0.25">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1207</v>
      </c>
      <c r="K8733" s="41" t="s">
        <v>334</v>
      </c>
      <c r="L8733" s="193">
        <v>1.6331450000000001</v>
      </c>
      <c r="M8733" s="52" t="s">
        <v>1207</v>
      </c>
      <c r="N8733" s="52" t="s">
        <v>116</v>
      </c>
      <c r="O8733" s="197">
        <v>3.3424694164048397E-3</v>
      </c>
    </row>
    <row r="8734" spans="1:16" x14ac:dyDescent="0.25">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1207</v>
      </c>
      <c r="K8734" s="41" t="s">
        <v>334</v>
      </c>
      <c r="L8734" s="193">
        <v>1.1823109999999999</v>
      </c>
      <c r="M8734" s="52" t="s">
        <v>1207</v>
      </c>
      <c r="N8734" s="52" t="s">
        <v>116</v>
      </c>
      <c r="O8734" s="197">
        <v>3.3424694164048397E-3</v>
      </c>
    </row>
    <row r="8735" spans="1:16" x14ac:dyDescent="0.25">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1207</v>
      </c>
      <c r="K8735" s="41" t="s">
        <v>334</v>
      </c>
      <c r="L8735" s="193">
        <v>1.22963</v>
      </c>
      <c r="M8735" s="52" t="s">
        <v>1207</v>
      </c>
      <c r="N8735" s="52" t="s">
        <v>116</v>
      </c>
      <c r="O8735" s="197">
        <v>3.3424694164048397E-3</v>
      </c>
    </row>
    <row r="8736" spans="1:16" x14ac:dyDescent="0.25">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1207</v>
      </c>
      <c r="K8736" s="41" t="s">
        <v>334</v>
      </c>
      <c r="L8736" s="193">
        <v>1.1959070000000001</v>
      </c>
      <c r="M8736" s="52" t="s">
        <v>1207</v>
      </c>
      <c r="N8736" s="52" t="s">
        <v>116</v>
      </c>
      <c r="O8736" s="197">
        <v>3.3424694164048397E-3</v>
      </c>
    </row>
    <row r="8737" spans="1:16" x14ac:dyDescent="0.25">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1207</v>
      </c>
      <c r="K8737" s="41" t="s">
        <v>334</v>
      </c>
      <c r="L8737" s="193">
        <v>1.3391139999999999</v>
      </c>
      <c r="M8737" s="52" t="s">
        <v>1207</v>
      </c>
      <c r="N8737" s="52" t="s">
        <v>116</v>
      </c>
      <c r="O8737" s="197">
        <v>3.3424694164048397E-3</v>
      </c>
    </row>
    <row r="8738" spans="1:16" x14ac:dyDescent="0.25">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1207</v>
      </c>
      <c r="K8738" s="41" t="s">
        <v>334</v>
      </c>
      <c r="L8738" s="193">
        <v>1.337272</v>
      </c>
      <c r="M8738" s="52" t="s">
        <v>1207</v>
      </c>
      <c r="N8738" s="52" t="s">
        <v>116</v>
      </c>
      <c r="O8738" s="197">
        <v>3.3424694164048397E-3</v>
      </c>
    </row>
    <row r="8739" spans="1:16" x14ac:dyDescent="0.25">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1207</v>
      </c>
      <c r="K8739" s="41" t="s">
        <v>334</v>
      </c>
      <c r="L8739" s="193">
        <v>0.99584289999999998</v>
      </c>
      <c r="M8739" s="52" t="s">
        <v>1207</v>
      </c>
      <c r="N8739" s="52" t="s">
        <v>116</v>
      </c>
      <c r="O8739" s="197">
        <v>3.3424694164048397E-3</v>
      </c>
    </row>
    <row r="8740" spans="1:16" x14ac:dyDescent="0.25">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1207</v>
      </c>
      <c r="K8740" s="41" t="s">
        <v>334</v>
      </c>
      <c r="L8740" s="193">
        <v>1.1450629999999999</v>
      </c>
      <c r="M8740" s="52" t="s">
        <v>1207</v>
      </c>
      <c r="N8740" s="52" t="s">
        <v>116</v>
      </c>
      <c r="O8740" s="197">
        <v>3.3424694164048397E-3</v>
      </c>
    </row>
    <row r="8741" spans="1:16" x14ac:dyDescent="0.25">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1207</v>
      </c>
      <c r="K8741" s="41" t="s">
        <v>334</v>
      </c>
      <c r="L8741" s="193">
        <v>1.201306</v>
      </c>
      <c r="M8741" s="52" t="s">
        <v>1207</v>
      </c>
      <c r="N8741" s="52" t="s">
        <v>116</v>
      </c>
      <c r="O8741" s="197">
        <v>3.3424694164048397E-3</v>
      </c>
    </row>
    <row r="8742" spans="1:16" x14ac:dyDescent="0.25">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1207</v>
      </c>
      <c r="K8742" s="41" t="s">
        <v>334</v>
      </c>
      <c r="L8742" s="193">
        <v>0.74478719999999998</v>
      </c>
      <c r="M8742" s="52" t="s">
        <v>1207</v>
      </c>
      <c r="N8742" s="52" t="s">
        <v>116</v>
      </c>
      <c r="O8742" s="197">
        <v>3.3424694164048397E-3</v>
      </c>
    </row>
    <row r="8743" spans="1:16" x14ac:dyDescent="0.25">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1207</v>
      </c>
      <c r="K8743" s="41" t="s">
        <v>334</v>
      </c>
      <c r="L8743" s="193">
        <v>1.030346</v>
      </c>
      <c r="M8743" s="52" t="s">
        <v>1207</v>
      </c>
      <c r="N8743" s="52" t="s">
        <v>116</v>
      </c>
      <c r="O8743" s="197">
        <v>3.3424694164048397E-3</v>
      </c>
    </row>
    <row r="8744" spans="1:16" x14ac:dyDescent="0.25">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1207</v>
      </c>
      <c r="K8744" s="41" t="s">
        <v>334</v>
      </c>
      <c r="L8744" s="193">
        <v>0.98796649999999997</v>
      </c>
      <c r="M8744" s="52" t="s">
        <v>1207</v>
      </c>
      <c r="N8744" s="52" t="s">
        <v>116</v>
      </c>
      <c r="O8744" s="197">
        <v>3.3424694164048397E-3</v>
      </c>
    </row>
    <row r="8745" spans="1:16" x14ac:dyDescent="0.25">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1207</v>
      </c>
      <c r="K8745" s="41" t="s">
        <v>334</v>
      </c>
      <c r="L8745" s="193">
        <v>1.0349520000000001</v>
      </c>
      <c r="M8745" s="52" t="s">
        <v>1207</v>
      </c>
      <c r="N8745" s="52" t="s">
        <v>116</v>
      </c>
      <c r="O8745" s="197">
        <v>3.3424694164048397E-3</v>
      </c>
    </row>
    <row r="8746" spans="1:16" x14ac:dyDescent="0.25">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1207</v>
      </c>
      <c r="K8746" s="41" t="s">
        <v>334</v>
      </c>
      <c r="L8746" s="193">
        <v>1.0087550000000001</v>
      </c>
      <c r="M8746" s="52" t="s">
        <v>1207</v>
      </c>
      <c r="N8746" s="52" t="s">
        <v>116</v>
      </c>
      <c r="O8746" s="197">
        <v>3.3424694164048397E-3</v>
      </c>
    </row>
    <row r="8747" spans="1:16" x14ac:dyDescent="0.25">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1207</v>
      </c>
      <c r="K8747" s="41" t="s">
        <v>334</v>
      </c>
      <c r="L8747" s="193">
        <v>0.19424140000000001</v>
      </c>
      <c r="M8747" s="52" t="s">
        <v>1207</v>
      </c>
      <c r="N8747" s="52" t="s">
        <v>116</v>
      </c>
      <c r="O8747" s="197"/>
      <c r="P8747" s="42" t="s">
        <v>2599</v>
      </c>
    </row>
    <row r="8748" spans="1:16" x14ac:dyDescent="0.25">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1207</v>
      </c>
      <c r="K8748" s="41" t="s">
        <v>334</v>
      </c>
      <c r="L8748" s="193">
        <v>0.14744969999999999</v>
      </c>
      <c r="M8748" s="52" t="s">
        <v>1207</v>
      </c>
      <c r="N8748" s="52" t="s">
        <v>116</v>
      </c>
      <c r="O8748" s="197"/>
    </row>
    <row r="8749" spans="1:16" x14ac:dyDescent="0.25">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1207</v>
      </c>
      <c r="K8749" s="41" t="s">
        <v>334</v>
      </c>
      <c r="L8749" s="193">
        <v>0.139151</v>
      </c>
      <c r="M8749" s="52" t="s">
        <v>1207</v>
      </c>
      <c r="N8749" s="52" t="s">
        <v>116</v>
      </c>
      <c r="O8749" s="197"/>
    </row>
    <row r="8750" spans="1:16" x14ac:dyDescent="0.25">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1207</v>
      </c>
      <c r="K8750" s="41" t="s">
        <v>334</v>
      </c>
      <c r="L8750" s="193">
        <v>0.122395</v>
      </c>
      <c r="M8750" s="52" t="s">
        <v>1207</v>
      </c>
      <c r="N8750" s="52" t="s">
        <v>116</v>
      </c>
      <c r="O8750" s="197"/>
    </row>
    <row r="8751" spans="1:16" x14ac:dyDescent="0.25">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1207</v>
      </c>
      <c r="K8751" s="41" t="s">
        <v>334</v>
      </c>
      <c r="L8751" s="193">
        <v>0.1020528</v>
      </c>
      <c r="M8751" s="52" t="s">
        <v>1207</v>
      </c>
      <c r="N8751" s="52" t="s">
        <v>116</v>
      </c>
      <c r="O8751" s="197"/>
    </row>
    <row r="8752" spans="1:16" x14ac:dyDescent="0.25">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1207</v>
      </c>
      <c r="K8752" s="41" t="s">
        <v>334</v>
      </c>
      <c r="L8752" s="193">
        <v>0.16640379999999999</v>
      </c>
      <c r="M8752" s="52" t="s">
        <v>1207</v>
      </c>
      <c r="N8752" s="52" t="s">
        <v>116</v>
      </c>
      <c r="O8752" s="197"/>
    </row>
    <row r="8753" spans="1:16" x14ac:dyDescent="0.25">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1207</v>
      </c>
      <c r="K8753" s="41" t="s">
        <v>334</v>
      </c>
      <c r="L8753" s="193">
        <v>0.15932689999999999</v>
      </c>
      <c r="M8753" s="52" t="s">
        <v>1207</v>
      </c>
      <c r="N8753" s="52" t="s">
        <v>116</v>
      </c>
      <c r="O8753" s="197"/>
    </row>
    <row r="8754" spans="1:16" x14ac:dyDescent="0.25">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1207</v>
      </c>
      <c r="K8754" s="41" t="s">
        <v>334</v>
      </c>
      <c r="L8754" s="193">
        <v>0.1737901</v>
      </c>
      <c r="M8754" s="52" t="s">
        <v>1207</v>
      </c>
      <c r="N8754" s="52" t="s">
        <v>116</v>
      </c>
      <c r="O8754" s="197"/>
    </row>
    <row r="8755" spans="1:16" x14ac:dyDescent="0.25">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1207</v>
      </c>
      <c r="K8755" s="41" t="s">
        <v>334</v>
      </c>
      <c r="L8755" s="193">
        <v>0.1361609</v>
      </c>
      <c r="M8755" s="52" t="s">
        <v>1207</v>
      </c>
      <c r="N8755" s="52" t="s">
        <v>116</v>
      </c>
      <c r="O8755" s="197"/>
    </row>
    <row r="8756" spans="1:16" x14ac:dyDescent="0.25">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1207</v>
      </c>
      <c r="K8756" s="41" t="s">
        <v>334</v>
      </c>
      <c r="L8756" s="193">
        <v>0.1646039</v>
      </c>
      <c r="M8756" s="52" t="s">
        <v>1207</v>
      </c>
      <c r="N8756" s="52" t="s">
        <v>116</v>
      </c>
      <c r="O8756" s="197"/>
    </row>
    <row r="8757" spans="1:16" x14ac:dyDescent="0.25">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1207</v>
      </c>
      <c r="K8757" s="41" t="s">
        <v>334</v>
      </c>
      <c r="L8757" s="193">
        <v>0.14744969999999999</v>
      </c>
      <c r="M8757" s="52" t="s">
        <v>1207</v>
      </c>
      <c r="N8757" s="52" t="s">
        <v>116</v>
      </c>
      <c r="O8757" s="197"/>
    </row>
    <row r="8758" spans="1:16" x14ac:dyDescent="0.25">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1207</v>
      </c>
      <c r="K8758" s="41" t="s">
        <v>334</v>
      </c>
      <c r="L8758" s="193">
        <v>0.14789830000000001</v>
      </c>
      <c r="M8758" s="52" t="s">
        <v>1207</v>
      </c>
      <c r="N8758" s="52" t="s">
        <v>116</v>
      </c>
      <c r="O8758" s="197"/>
    </row>
    <row r="8759" spans="1:16" x14ac:dyDescent="0.25">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1207</v>
      </c>
      <c r="K8759" s="41" t="s">
        <v>334</v>
      </c>
      <c r="L8759" s="193">
        <v>0.17882580000000001</v>
      </c>
      <c r="M8759" s="52" t="s">
        <v>1207</v>
      </c>
      <c r="N8759" s="52" t="s">
        <v>116</v>
      </c>
      <c r="O8759" s="197"/>
    </row>
    <row r="8760" spans="1:16" x14ac:dyDescent="0.25">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1207</v>
      </c>
      <c r="K8760" s="41" t="s">
        <v>334</v>
      </c>
      <c r="L8760" s="193">
        <v>0.16106690000000001</v>
      </c>
      <c r="M8760" s="52" t="s">
        <v>1207</v>
      </c>
      <c r="N8760" s="52" t="s">
        <v>116</v>
      </c>
      <c r="O8760" s="197"/>
    </row>
    <row r="8761" spans="1:16" x14ac:dyDescent="0.25">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1207</v>
      </c>
      <c r="K8761" s="41" t="s">
        <v>334</v>
      </c>
      <c r="L8761" s="193">
        <v>0.16789809999999999</v>
      </c>
      <c r="M8761" s="52" t="s">
        <v>1207</v>
      </c>
      <c r="N8761" s="52" t="s">
        <v>116</v>
      </c>
      <c r="O8761" s="197"/>
    </row>
    <row r="8762" spans="1:16" x14ac:dyDescent="0.25">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1207</v>
      </c>
      <c r="K8762" s="41" t="s">
        <v>334</v>
      </c>
      <c r="L8762" s="193">
        <v>0.27632190000000001</v>
      </c>
      <c r="M8762" s="52" t="s">
        <v>1207</v>
      </c>
      <c r="N8762" s="52" t="s">
        <v>116</v>
      </c>
      <c r="O8762" s="197"/>
      <c r="P8762" s="42" t="s">
        <v>2599</v>
      </c>
    </row>
    <row r="8763" spans="1:16" x14ac:dyDescent="0.25">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1207</v>
      </c>
      <c r="K8763" s="41" t="s">
        <v>334</v>
      </c>
      <c r="L8763" s="193">
        <v>0.24170620000000001</v>
      </c>
      <c r="M8763" s="52" t="s">
        <v>1207</v>
      </c>
      <c r="N8763" s="52" t="s">
        <v>116</v>
      </c>
      <c r="O8763" s="197"/>
    </row>
    <row r="8764" spans="1:16" x14ac:dyDescent="0.25">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1207</v>
      </c>
      <c r="K8764" s="41" t="s">
        <v>334</v>
      </c>
      <c r="L8764" s="193">
        <v>0.25921290000000002</v>
      </c>
      <c r="M8764" s="52" t="s">
        <v>1207</v>
      </c>
      <c r="N8764" s="52" t="s">
        <v>116</v>
      </c>
    </row>
    <row r="8765" spans="1:16" x14ac:dyDescent="0.25">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1207</v>
      </c>
      <c r="K8765" s="41" t="s">
        <v>334</v>
      </c>
      <c r="L8765" s="193">
        <v>0.29162510000000003</v>
      </c>
      <c r="M8765" s="193" t="s">
        <v>1207</v>
      </c>
      <c r="N8765" s="52" t="s">
        <v>116</v>
      </c>
      <c r="O8765" s="197"/>
    </row>
    <row r="8766" spans="1:16" x14ac:dyDescent="0.25">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1207</v>
      </c>
      <c r="K8766" s="41" t="s">
        <v>334</v>
      </c>
      <c r="L8766" s="193">
        <v>0.2212065</v>
      </c>
      <c r="M8766" s="193" t="s">
        <v>1207</v>
      </c>
      <c r="N8766" s="52" t="s">
        <v>116</v>
      </c>
      <c r="O8766" s="197"/>
    </row>
    <row r="8767" spans="1:16" x14ac:dyDescent="0.25">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1207</v>
      </c>
      <c r="K8767" s="41" t="s">
        <v>334</v>
      </c>
      <c r="L8767" s="193">
        <v>0.26049990000000001</v>
      </c>
      <c r="M8767" s="193" t="s">
        <v>1207</v>
      </c>
      <c r="N8767" s="52" t="s">
        <v>116</v>
      </c>
      <c r="O8767" s="197"/>
    </row>
    <row r="8768" spans="1:16" x14ac:dyDescent="0.25">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1207</v>
      </c>
      <c r="K8768" s="41" t="s">
        <v>334</v>
      </c>
      <c r="L8768" s="193">
        <v>0.27081050000000001</v>
      </c>
      <c r="M8768" s="193" t="s">
        <v>1207</v>
      </c>
      <c r="N8768" s="52" t="s">
        <v>116</v>
      </c>
      <c r="O8768" s="197"/>
    </row>
    <row r="8769" spans="1:15" x14ac:dyDescent="0.25">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1207</v>
      </c>
      <c r="K8769" s="41" t="s">
        <v>334</v>
      </c>
      <c r="L8769" s="193">
        <v>0.28157850000000001</v>
      </c>
      <c r="M8769" s="193" t="s">
        <v>1207</v>
      </c>
      <c r="N8769" s="52" t="s">
        <v>116</v>
      </c>
      <c r="O8769" s="197"/>
    </row>
    <row r="8770" spans="1:15" x14ac:dyDescent="0.25">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1207</v>
      </c>
      <c r="K8770" s="41" t="s">
        <v>334</v>
      </c>
      <c r="L8770" s="193">
        <v>0.2750378</v>
      </c>
      <c r="M8770" s="193" t="s">
        <v>1207</v>
      </c>
      <c r="N8770" s="52" t="s">
        <v>116</v>
      </c>
      <c r="O8770" s="197"/>
    </row>
    <row r="8771" spans="1:15" x14ac:dyDescent="0.25">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1207</v>
      </c>
      <c r="K8771" s="41" t="s">
        <v>334</v>
      </c>
      <c r="L8771" s="193">
        <v>0.29526469999999999</v>
      </c>
      <c r="M8771" s="193" t="s">
        <v>1207</v>
      </c>
      <c r="N8771" s="52" t="s">
        <v>116</v>
      </c>
      <c r="O8771" s="197"/>
    </row>
    <row r="8772" spans="1:15" x14ac:dyDescent="0.25">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1207</v>
      </c>
      <c r="K8772" s="41" t="s">
        <v>334</v>
      </c>
      <c r="L8772" s="193">
        <v>0.33380900000000002</v>
      </c>
      <c r="M8772" s="193" t="s">
        <v>1207</v>
      </c>
      <c r="N8772" s="52" t="s">
        <v>116</v>
      </c>
      <c r="O8772" s="197"/>
    </row>
    <row r="8773" spans="1:15" x14ac:dyDescent="0.25">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1207</v>
      </c>
      <c r="K8773" s="41" t="s">
        <v>334</v>
      </c>
      <c r="L8773" s="193">
        <v>0.29220279999999998</v>
      </c>
      <c r="M8773" s="193" t="s">
        <v>1207</v>
      </c>
      <c r="N8773" s="52" t="s">
        <v>116</v>
      </c>
      <c r="O8773" s="197"/>
    </row>
    <row r="8774" spans="1:15" x14ac:dyDescent="0.25">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1207</v>
      </c>
      <c r="K8774" s="41" t="s">
        <v>334</v>
      </c>
      <c r="L8774" s="193">
        <v>0.26590859999999999</v>
      </c>
      <c r="M8774" s="193" t="s">
        <v>1207</v>
      </c>
      <c r="N8774" s="52" t="s">
        <v>116</v>
      </c>
      <c r="O8774" s="197"/>
    </row>
    <row r="8775" spans="1:15" x14ac:dyDescent="0.25">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1207</v>
      </c>
      <c r="K8775" s="41" t="s">
        <v>334</v>
      </c>
      <c r="L8775" s="193">
        <v>0.267683</v>
      </c>
      <c r="M8775" s="193" t="s">
        <v>1207</v>
      </c>
      <c r="N8775" s="52" t="s">
        <v>116</v>
      </c>
      <c r="O8775" s="197"/>
    </row>
    <row r="8776" spans="1:15" x14ac:dyDescent="0.25">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1207</v>
      </c>
      <c r="K8776" s="41" t="s">
        <v>334</v>
      </c>
      <c r="L8776" s="193">
        <v>0.2845529</v>
      </c>
      <c r="M8776" s="193" t="s">
        <v>1207</v>
      </c>
      <c r="N8776" s="52" t="s">
        <v>116</v>
      </c>
      <c r="O8776" s="197"/>
    </row>
    <row r="8777" spans="1:15" x14ac:dyDescent="0.25">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5">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5">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5">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5">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5">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5">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5">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5">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5">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5">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5">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5">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5">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5">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5">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5">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5">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5">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5">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5">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5">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5">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5">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5">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5">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5">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5">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5">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5">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5">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5">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5">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5">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5">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5">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5">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5">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5">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5">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5">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5">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5">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5">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5">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5">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5">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5">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5">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5">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5">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5">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5">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5">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5">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5">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5">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5">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5">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5">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5">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5">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5">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5">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5">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5">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5">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5">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2741</v>
      </c>
      <c r="I8844" s="185">
        <v>1157.8720000000001</v>
      </c>
      <c r="J8844" s="41" t="s">
        <v>938</v>
      </c>
      <c r="K8844" s="41" t="s">
        <v>115</v>
      </c>
      <c r="L8844" s="193">
        <v>356.98399999999998</v>
      </c>
      <c r="M8844" s="52" t="s">
        <v>938</v>
      </c>
      <c r="N8844" s="52" t="s">
        <v>116</v>
      </c>
      <c r="O8844" s="197"/>
    </row>
    <row r="8845" spans="1:15" x14ac:dyDescent="0.25">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2741</v>
      </c>
      <c r="I8845" s="185">
        <v>832.577</v>
      </c>
      <c r="J8845" s="41" t="s">
        <v>938</v>
      </c>
      <c r="K8845" s="41" t="s">
        <v>115</v>
      </c>
      <c r="L8845" s="193">
        <v>256.69229999999999</v>
      </c>
      <c r="M8845" s="52" t="s">
        <v>938</v>
      </c>
      <c r="N8845" s="52" t="s">
        <v>116</v>
      </c>
      <c r="O8845" s="197"/>
    </row>
    <row r="8846" spans="1:15" x14ac:dyDescent="0.25">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2741</v>
      </c>
      <c r="I8846" s="185">
        <v>792.8741</v>
      </c>
      <c r="J8846" s="41" t="s">
        <v>938</v>
      </c>
      <c r="K8846" s="41" t="s">
        <v>115</v>
      </c>
      <c r="L8846" s="193">
        <v>257.20049999999998</v>
      </c>
      <c r="M8846" s="52" t="s">
        <v>938</v>
      </c>
      <c r="N8846" s="52" t="s">
        <v>116</v>
      </c>
      <c r="O8846" s="197"/>
    </row>
    <row r="8847" spans="1:15" x14ac:dyDescent="0.25">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2741</v>
      </c>
      <c r="I8847" s="185">
        <v>371.78489999999999</v>
      </c>
      <c r="J8847" s="41" t="s">
        <v>938</v>
      </c>
      <c r="K8847" s="41" t="s">
        <v>115</v>
      </c>
      <c r="L8847" s="193">
        <v>126.6549</v>
      </c>
      <c r="M8847" s="52" t="s">
        <v>938</v>
      </c>
      <c r="N8847" s="52" t="s">
        <v>116</v>
      </c>
      <c r="O8847" s="197"/>
    </row>
    <row r="8848" spans="1:15" x14ac:dyDescent="0.25">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2741</v>
      </c>
      <c r="I8848" s="185">
        <v>141.64250000000001</v>
      </c>
      <c r="J8848" s="41" t="s">
        <v>938</v>
      </c>
      <c r="K8848" s="41" t="s">
        <v>115</v>
      </c>
      <c r="L8848" s="193">
        <v>70.320449999999994</v>
      </c>
      <c r="M8848" s="52" t="s">
        <v>938</v>
      </c>
      <c r="N8848" s="52" t="s">
        <v>116</v>
      </c>
      <c r="O8848" s="197"/>
    </row>
    <row r="8849" spans="1:17" x14ac:dyDescent="0.25">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2741</v>
      </c>
      <c r="I8849" s="185">
        <v>70.600269999999995</v>
      </c>
      <c r="J8849" s="41" t="s">
        <v>938</v>
      </c>
      <c r="K8849" s="41" t="s">
        <v>115</v>
      </c>
      <c r="L8849" s="193">
        <v>43.08466</v>
      </c>
      <c r="M8849" s="52" t="s">
        <v>938</v>
      </c>
      <c r="N8849" s="52" t="s">
        <v>116</v>
      </c>
      <c r="O8849" s="197"/>
    </row>
    <row r="8850" spans="1:17" x14ac:dyDescent="0.25">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2741</v>
      </c>
      <c r="I8850" s="185">
        <v>40.745489999999997</v>
      </c>
      <c r="J8850" s="41" t="s">
        <v>938</v>
      </c>
      <c r="K8850" s="41" t="s">
        <v>115</v>
      </c>
      <c r="L8850" s="193">
        <v>18.757090000000002</v>
      </c>
      <c r="M8850" s="52" t="s">
        <v>938</v>
      </c>
      <c r="N8850" s="52" t="s">
        <v>116</v>
      </c>
      <c r="O8850" s="197"/>
    </row>
    <row r="8851" spans="1:17" ht="13.8" x14ac:dyDescent="0.25">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3.8" x14ac:dyDescent="0.25">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3.8" x14ac:dyDescent="0.25">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3.8" x14ac:dyDescent="0.25">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3.8" x14ac:dyDescent="0.25">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3.8" x14ac:dyDescent="0.25">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3.8" x14ac:dyDescent="0.25">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3.8" x14ac:dyDescent="0.25">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3.8" x14ac:dyDescent="0.25">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3.8" x14ac:dyDescent="0.25">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3.8" x14ac:dyDescent="0.25">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3.8" x14ac:dyDescent="0.25">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3.8" x14ac:dyDescent="0.25">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3.8" x14ac:dyDescent="0.25">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3.8" x14ac:dyDescent="0.25">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3.8" x14ac:dyDescent="0.25">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3.8" x14ac:dyDescent="0.25">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3.8" x14ac:dyDescent="0.25">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3.8" x14ac:dyDescent="0.25">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3.8" x14ac:dyDescent="0.25">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3.8" x14ac:dyDescent="0.25">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3.8" x14ac:dyDescent="0.25">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3.8" x14ac:dyDescent="0.25">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3.8" x14ac:dyDescent="0.25">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3.8" x14ac:dyDescent="0.25">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3.8" x14ac:dyDescent="0.25">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3.8" x14ac:dyDescent="0.25">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3.8" x14ac:dyDescent="0.25">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3.8" x14ac:dyDescent="0.25">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3.8" x14ac:dyDescent="0.25">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3.8" x14ac:dyDescent="0.25">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3.8" x14ac:dyDescent="0.25">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3.8" x14ac:dyDescent="0.25">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5">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1207</v>
      </c>
      <c r="K8884" s="41" t="s">
        <v>115</v>
      </c>
    </row>
    <row r="8885" spans="1:17" x14ac:dyDescent="0.25">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1207</v>
      </c>
      <c r="K8885" s="41" t="s">
        <v>115</v>
      </c>
    </row>
    <row r="8886" spans="1:17" x14ac:dyDescent="0.25">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1207</v>
      </c>
      <c r="K8886" s="41" t="s">
        <v>115</v>
      </c>
    </row>
    <row r="8887" spans="1:17" x14ac:dyDescent="0.25">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1207</v>
      </c>
      <c r="K8887" s="41" t="s">
        <v>115</v>
      </c>
    </row>
    <row r="8888" spans="1:17" x14ac:dyDescent="0.25">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1207</v>
      </c>
      <c r="K8888" s="41" t="s">
        <v>115</v>
      </c>
    </row>
    <row r="8889" spans="1:17" x14ac:dyDescent="0.25">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1207</v>
      </c>
      <c r="K8889" s="41" t="s">
        <v>115</v>
      </c>
    </row>
    <row r="8890" spans="1:17" x14ac:dyDescent="0.25">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1207</v>
      </c>
      <c r="K8890" s="41" t="s">
        <v>115</v>
      </c>
    </row>
    <row r="8891" spans="1:17" x14ac:dyDescent="0.25">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1207</v>
      </c>
      <c r="K8891" s="41" t="s">
        <v>115</v>
      </c>
    </row>
    <row r="8892" spans="1:17" x14ac:dyDescent="0.25">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1207</v>
      </c>
      <c r="K8892" s="41" t="s">
        <v>115</v>
      </c>
    </row>
    <row r="8893" spans="1:17" x14ac:dyDescent="0.25">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1207</v>
      </c>
      <c r="K8893" s="41" t="s">
        <v>115</v>
      </c>
    </row>
    <row r="8894" spans="1:17" x14ac:dyDescent="0.25">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1207</v>
      </c>
      <c r="K8894" s="41" t="s">
        <v>115</v>
      </c>
    </row>
    <row r="8895" spans="1:17" x14ac:dyDescent="0.25">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1207</v>
      </c>
      <c r="K8895" s="41" t="s">
        <v>115</v>
      </c>
    </row>
    <row r="8896" spans="1:17" x14ac:dyDescent="0.25">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5">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5">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5">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5">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5">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5">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5">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5">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5">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5">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5">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5">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5">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5">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5">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5">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5">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5">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5">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5">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5">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5">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5">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5">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5">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5">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5">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5">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5">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5">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5">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5">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5">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5">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5">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5">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5">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5">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5">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5">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5">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5">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5">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5">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5">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5">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5">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5">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5">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5">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5">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1207</v>
      </c>
      <c r="K8947" s="41" t="s">
        <v>115</v>
      </c>
    </row>
    <row r="8948" spans="1:15" x14ac:dyDescent="0.25">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1207</v>
      </c>
      <c r="K8948" s="41" t="s">
        <v>115</v>
      </c>
    </row>
    <row r="8949" spans="1:15" x14ac:dyDescent="0.25">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1207</v>
      </c>
      <c r="K8949" s="41" t="s">
        <v>115</v>
      </c>
    </row>
    <row r="8950" spans="1:15" x14ac:dyDescent="0.25">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1207</v>
      </c>
      <c r="K8950" s="41" t="s">
        <v>115</v>
      </c>
    </row>
    <row r="8951" spans="1:15" x14ac:dyDescent="0.25">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1207</v>
      </c>
      <c r="K8951" s="185" t="s">
        <v>115</v>
      </c>
      <c r="O8951" s="197"/>
    </row>
    <row r="8952" spans="1:15" x14ac:dyDescent="0.25">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1207</v>
      </c>
      <c r="K8952" s="185" t="s">
        <v>115</v>
      </c>
      <c r="O8952" s="197"/>
    </row>
    <row r="8953" spans="1:15" x14ac:dyDescent="0.25">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1207</v>
      </c>
      <c r="K8953" s="185" t="s">
        <v>115</v>
      </c>
      <c r="O8953" s="197"/>
    </row>
    <row r="8954" spans="1:15" x14ac:dyDescent="0.25">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1207</v>
      </c>
      <c r="K8954" s="185" t="s">
        <v>115</v>
      </c>
      <c r="O8954" s="197"/>
    </row>
    <row r="8955" spans="1:15" x14ac:dyDescent="0.25">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1207</v>
      </c>
      <c r="K8955" s="185" t="s">
        <v>115</v>
      </c>
      <c r="O8955" s="197"/>
    </row>
    <row r="8956" spans="1:15" x14ac:dyDescent="0.25">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1207</v>
      </c>
      <c r="K8956" s="185" t="s">
        <v>115</v>
      </c>
      <c r="O8956" s="197"/>
    </row>
    <row r="8957" spans="1:15" x14ac:dyDescent="0.25">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1207</v>
      </c>
      <c r="K8957" s="185" t="s">
        <v>115</v>
      </c>
      <c r="O8957" s="197"/>
    </row>
    <row r="8958" spans="1:15" x14ac:dyDescent="0.25">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1207</v>
      </c>
      <c r="K8958" s="185" t="s">
        <v>115</v>
      </c>
      <c r="O8958" s="197"/>
    </row>
    <row r="8959" spans="1:15" x14ac:dyDescent="0.25">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1207</v>
      </c>
      <c r="K8959" s="185" t="s">
        <v>115</v>
      </c>
      <c r="O8959" s="197"/>
    </row>
    <row r="8960" spans="1:15" x14ac:dyDescent="0.25">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1207</v>
      </c>
      <c r="K8960" s="185" t="s">
        <v>115</v>
      </c>
      <c r="O8960" s="197"/>
    </row>
    <row r="8961" spans="1:15" x14ac:dyDescent="0.25">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1207</v>
      </c>
      <c r="K8961" s="185" t="s">
        <v>115</v>
      </c>
      <c r="O8961" s="197"/>
    </row>
    <row r="8962" spans="1:15" x14ac:dyDescent="0.25">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1207</v>
      </c>
      <c r="K8962" s="185" t="s">
        <v>115</v>
      </c>
      <c r="O8962" s="197"/>
    </row>
    <row r="8963" spans="1:15" x14ac:dyDescent="0.25">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1207</v>
      </c>
      <c r="K8963" s="185" t="s">
        <v>115</v>
      </c>
      <c r="O8963" s="197"/>
    </row>
    <row r="8964" spans="1:15" x14ac:dyDescent="0.25">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1207</v>
      </c>
      <c r="K8964" s="185" t="s">
        <v>115</v>
      </c>
      <c r="O8964" s="197"/>
    </row>
    <row r="8965" spans="1:15" x14ac:dyDescent="0.25">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1207</v>
      </c>
      <c r="K8965" s="185" t="s">
        <v>115</v>
      </c>
      <c r="O8965" s="197"/>
    </row>
    <row r="8966" spans="1:15" x14ac:dyDescent="0.25">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1207</v>
      </c>
      <c r="K8966" s="185" t="s">
        <v>115</v>
      </c>
      <c r="O8966" s="197"/>
    </row>
    <row r="8967" spans="1:15" x14ac:dyDescent="0.25">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1207</v>
      </c>
      <c r="K8967" s="185" t="s">
        <v>115</v>
      </c>
      <c r="O8967" s="197"/>
    </row>
    <row r="8968" spans="1:15" x14ac:dyDescent="0.25">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1207</v>
      </c>
      <c r="K8968" s="185" t="s">
        <v>115</v>
      </c>
      <c r="O8968" s="197"/>
    </row>
    <row r="8969" spans="1:15" x14ac:dyDescent="0.25">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1207</v>
      </c>
      <c r="K8969" s="185" t="s">
        <v>115</v>
      </c>
      <c r="O8969" s="197"/>
    </row>
    <row r="8970" spans="1:15" x14ac:dyDescent="0.25">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1207</v>
      </c>
      <c r="K8970" s="185" t="s">
        <v>115</v>
      </c>
      <c r="O8970" s="197"/>
    </row>
    <row r="8971" spans="1:15" x14ac:dyDescent="0.25">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1207</v>
      </c>
      <c r="K8971" s="185" t="s">
        <v>115</v>
      </c>
      <c r="O8971" s="197"/>
    </row>
    <row r="8972" spans="1:15" x14ac:dyDescent="0.25">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1207</v>
      </c>
      <c r="K8972" s="185" t="s">
        <v>115</v>
      </c>
      <c r="O8972" s="197"/>
    </row>
    <row r="8973" spans="1:15" x14ac:dyDescent="0.25">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1207</v>
      </c>
      <c r="K8973" s="185" t="s">
        <v>115</v>
      </c>
      <c r="O8973" s="197"/>
    </row>
    <row r="8974" spans="1:15" x14ac:dyDescent="0.25">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1207</v>
      </c>
      <c r="K8974" s="185" t="s">
        <v>115</v>
      </c>
      <c r="O8974" s="197"/>
    </row>
    <row r="8975" spans="1:15" x14ac:dyDescent="0.25">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1207</v>
      </c>
      <c r="K8975" s="185" t="s">
        <v>115</v>
      </c>
      <c r="O8975" s="197"/>
    </row>
    <row r="8976" spans="1:15" x14ac:dyDescent="0.25">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1207</v>
      </c>
      <c r="K8976" s="185" t="s">
        <v>115</v>
      </c>
      <c r="O8976" s="197"/>
    </row>
    <row r="8977" spans="1:15" x14ac:dyDescent="0.25">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1207</v>
      </c>
      <c r="K8977" s="185" t="s">
        <v>115</v>
      </c>
      <c r="O8977" s="197"/>
    </row>
    <row r="8978" spans="1:15" x14ac:dyDescent="0.25">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1207</v>
      </c>
      <c r="K8978" s="185" t="s">
        <v>115</v>
      </c>
      <c r="O8978" s="197"/>
    </row>
    <row r="8979" spans="1:15" x14ac:dyDescent="0.25">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1207</v>
      </c>
      <c r="K8979" s="185" t="s">
        <v>115</v>
      </c>
      <c r="O8979" s="197"/>
    </row>
    <row r="8980" spans="1:15" x14ac:dyDescent="0.25">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1207</v>
      </c>
      <c r="K8980" s="185" t="s">
        <v>115</v>
      </c>
      <c r="O8980" s="197"/>
    </row>
    <row r="8981" spans="1:15" x14ac:dyDescent="0.25">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1207</v>
      </c>
      <c r="K8981" s="185" t="s">
        <v>115</v>
      </c>
      <c r="O8981" s="197"/>
    </row>
    <row r="8982" spans="1:15" x14ac:dyDescent="0.25">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1207</v>
      </c>
      <c r="K8982" s="185" t="s">
        <v>115</v>
      </c>
      <c r="O8982" s="197"/>
    </row>
    <row r="8983" spans="1:15" x14ac:dyDescent="0.25">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1207</v>
      </c>
      <c r="K8983" s="185" t="s">
        <v>115</v>
      </c>
      <c r="O8983" s="197"/>
    </row>
    <row r="8984" spans="1:15" x14ac:dyDescent="0.25">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1207</v>
      </c>
      <c r="K8984" s="41" t="s">
        <v>115</v>
      </c>
    </row>
    <row r="8985" spans="1:15" x14ac:dyDescent="0.25">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1207</v>
      </c>
      <c r="K8985" s="41" t="s">
        <v>115</v>
      </c>
    </row>
    <row r="8986" spans="1:15" x14ac:dyDescent="0.25">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1207</v>
      </c>
      <c r="K8986" s="41" t="s">
        <v>115</v>
      </c>
    </row>
    <row r="8987" spans="1:15" x14ac:dyDescent="0.25">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1207</v>
      </c>
      <c r="K8987" s="41" t="s">
        <v>115</v>
      </c>
    </row>
    <row r="8988" spans="1:15" x14ac:dyDescent="0.25">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1207</v>
      </c>
      <c r="K8988" s="41" t="s">
        <v>115</v>
      </c>
    </row>
    <row r="8989" spans="1:15" x14ac:dyDescent="0.25">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1207</v>
      </c>
      <c r="K8989" s="41" t="s">
        <v>115</v>
      </c>
    </row>
    <row r="8990" spans="1:15" x14ac:dyDescent="0.25">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1207</v>
      </c>
      <c r="K8990" s="41" t="s">
        <v>115</v>
      </c>
    </row>
    <row r="8991" spans="1:15" x14ac:dyDescent="0.25">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1207</v>
      </c>
      <c r="K8991" s="41" t="s">
        <v>115</v>
      </c>
    </row>
    <row r="8992" spans="1:15" x14ac:dyDescent="0.25">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1207</v>
      </c>
      <c r="K8992" s="41" t="s">
        <v>115</v>
      </c>
    </row>
    <row r="8993" spans="1:11" x14ac:dyDescent="0.25">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1207</v>
      </c>
      <c r="K8993" s="41" t="s">
        <v>115</v>
      </c>
    </row>
    <row r="8994" spans="1:11" x14ac:dyDescent="0.25">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1207</v>
      </c>
      <c r="K8994" s="41" t="s">
        <v>115</v>
      </c>
    </row>
    <row r="8995" spans="1:11" x14ac:dyDescent="0.25">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1207</v>
      </c>
      <c r="K8995" s="41" t="s">
        <v>115</v>
      </c>
    </row>
    <row r="8996" spans="1:11" x14ac:dyDescent="0.25">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1207</v>
      </c>
      <c r="K8996" s="41" t="s">
        <v>115</v>
      </c>
    </row>
    <row r="8997" spans="1:11" x14ac:dyDescent="0.25">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1207</v>
      </c>
      <c r="K8997" s="41" t="s">
        <v>115</v>
      </c>
    </row>
    <row r="8998" spans="1:11" x14ac:dyDescent="0.25">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1207</v>
      </c>
      <c r="K8998" s="41" t="s">
        <v>115</v>
      </c>
    </row>
    <row r="8999" spans="1:11" x14ac:dyDescent="0.25">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5">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5">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5">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5">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5">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5">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5">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5">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5">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5">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5">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5">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5">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5">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5">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5">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5">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5">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5">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5">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5">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5">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5">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5">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5">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5">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5">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5">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5">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5">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5">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5">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5">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5">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5">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5">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5">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5">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5">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5">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5">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5">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5">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5">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5">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5">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5">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5">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5">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5">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5">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5">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5">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5">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5">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5">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5">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5">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5">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5">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5">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5">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5">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5">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5">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5">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5">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5">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5">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5">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5">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5">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5">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5">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5">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5">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5">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5">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5">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5">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5">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5">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5">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5">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5">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5">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5">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5">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5">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5">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5">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5">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5">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5">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5">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5">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5">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5">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5">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5">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5">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5">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5">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5">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5">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5">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5">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5">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5">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5">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5">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5">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5">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5">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5">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5">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5">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5">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5">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5">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5">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5">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5">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5">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5">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5">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5">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5">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5">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5">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5">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5">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5">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5">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5">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5">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5">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5">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5">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5">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5">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5">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5">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5">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5">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5">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5">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5">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5">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5">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5">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5">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5">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5">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5">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5">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5">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5">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5">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5">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5">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5">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5">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5">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5">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5">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5">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5">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5">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5">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5">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5">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5">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5">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5">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5">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5">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5">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5">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5">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5">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5">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5">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5">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5">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5">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5">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5">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5">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5">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5">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5">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5">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5">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5">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5">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5">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5">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5">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5">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5">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5">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5">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5">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5">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5">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5">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5">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5">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5">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5">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5">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5">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5">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5">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5">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5">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5">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5">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5">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5">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5">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5">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5">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5">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5">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5">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2879</v>
      </c>
    </row>
    <row r="9227" spans="1:16" x14ac:dyDescent="0.25">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5">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5">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5">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5">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5">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5">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5">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5">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5">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5">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2879</v>
      </c>
    </row>
    <row r="9238" spans="1:16" x14ac:dyDescent="0.25">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5">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5">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5">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5">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5">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5">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5">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5">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5">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5">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5">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5">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5">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5">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5">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5">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5">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5">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5">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5">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5">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5">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5">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5">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5">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5">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5">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5">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5">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5">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5">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5">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5">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5">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5">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5">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5">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5">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5">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5">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5">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5">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5">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5">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5">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5">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5">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5">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5">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5">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5">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5">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5">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5">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5">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5">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5">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5">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5">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5">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5">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5">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5">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5">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5">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5">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5">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5">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5">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5">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5">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5">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5">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5">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5">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5">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5">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5">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5">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5">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5">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5">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5">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5">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5">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5">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5">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5">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5">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5">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5">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5">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5">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5">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5">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5">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5">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5">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5">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5">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5">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5">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5">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5">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5">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5">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5">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5">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5">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5">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5">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5">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5">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5">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5">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5">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5">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5">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5">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5">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5">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5">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5">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5">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5">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5">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5">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5">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5">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5">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5">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5">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5">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5">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5">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5">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5">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5">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5">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5">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5">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5">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5">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5">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5">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5">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5">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5">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5">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5">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5">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5">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5">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5">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5">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5">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5">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5">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5">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2989</v>
      </c>
    </row>
    <row r="9398" spans="1:16" x14ac:dyDescent="0.25">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2989</v>
      </c>
    </row>
    <row r="9399" spans="1:16" x14ac:dyDescent="0.25">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2989</v>
      </c>
    </row>
    <row r="9400" spans="1:16" x14ac:dyDescent="0.25">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2989</v>
      </c>
    </row>
    <row r="9401" spans="1:16" x14ac:dyDescent="0.25">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2989</v>
      </c>
    </row>
    <row r="9402" spans="1:16" x14ac:dyDescent="0.25">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2989</v>
      </c>
    </row>
    <row r="9403" spans="1:16" x14ac:dyDescent="0.25">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2989</v>
      </c>
    </row>
    <row r="9404" spans="1:16" x14ac:dyDescent="0.25">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2989</v>
      </c>
    </row>
    <row r="9405" spans="1:16" x14ac:dyDescent="0.25">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2989</v>
      </c>
    </row>
    <row r="9406" spans="1:16" x14ac:dyDescent="0.25">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2989</v>
      </c>
    </row>
    <row r="9407" spans="1:16" x14ac:dyDescent="0.25">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2989</v>
      </c>
    </row>
    <row r="9408" spans="1:16" x14ac:dyDescent="0.25">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2989</v>
      </c>
    </row>
    <row r="9409" spans="1:16" x14ac:dyDescent="0.25">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2989</v>
      </c>
    </row>
    <row r="9410" spans="1:16" x14ac:dyDescent="0.25">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2989</v>
      </c>
    </row>
    <row r="9411" spans="1:16" x14ac:dyDescent="0.25">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2989</v>
      </c>
    </row>
    <row r="9412" spans="1:16" x14ac:dyDescent="0.25">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2989</v>
      </c>
    </row>
    <row r="9413" spans="1:16" x14ac:dyDescent="0.25">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2989</v>
      </c>
    </row>
    <row r="9414" spans="1:16" x14ac:dyDescent="0.25">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2989</v>
      </c>
    </row>
    <row r="9415" spans="1:16" x14ac:dyDescent="0.25">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2989</v>
      </c>
    </row>
    <row r="9416" spans="1:16" x14ac:dyDescent="0.25">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2989</v>
      </c>
    </row>
    <row r="9417" spans="1:16" x14ac:dyDescent="0.25">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2989</v>
      </c>
    </row>
    <row r="9418" spans="1:16" x14ac:dyDescent="0.25">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2989</v>
      </c>
    </row>
    <row r="9419" spans="1:16" x14ac:dyDescent="0.25">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2989</v>
      </c>
    </row>
    <row r="9420" spans="1:16" x14ac:dyDescent="0.25">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2989</v>
      </c>
    </row>
    <row r="9421" spans="1:16" x14ac:dyDescent="0.25">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2989</v>
      </c>
    </row>
    <row r="9422" spans="1:16" x14ac:dyDescent="0.25">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2989</v>
      </c>
    </row>
    <row r="9423" spans="1:16" x14ac:dyDescent="0.25">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2989</v>
      </c>
    </row>
    <row r="9424" spans="1:16" x14ac:dyDescent="0.25">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2989</v>
      </c>
    </row>
    <row r="9425" spans="1:16" x14ac:dyDescent="0.25">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2989</v>
      </c>
    </row>
    <row r="9426" spans="1:16" x14ac:dyDescent="0.25">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2989</v>
      </c>
    </row>
    <row r="9427" spans="1:16" x14ac:dyDescent="0.25">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2989</v>
      </c>
    </row>
    <row r="9428" spans="1:16" x14ac:dyDescent="0.25">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5">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5">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5">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5">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5">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5">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5">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5">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5">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5">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5">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5">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5">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5">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5">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5">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5">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5">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5">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5">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5">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5">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5">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5">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5">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5">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5">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5">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5">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5">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5">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5">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5">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5">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5">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5">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5">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5">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5">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5">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5">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5">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5">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5">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5">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5">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5">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5">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5">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5">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5">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5">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5">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5">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5">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5">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5">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5">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5">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5">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5">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5">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5">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5">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5">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5">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5">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5">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5">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5">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5">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5">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5">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5">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5">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5">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5">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5">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5">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5">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5">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5">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row r="9511" spans="1:15" x14ac:dyDescent="0.25">
      <c r="A9511" s="30">
        <v>203</v>
      </c>
      <c r="B9511" s="247" t="str">
        <f>IF(AND(A9511&lt;&gt;"",ISNUMBER(A9511)),VLOOKUP(A9511,Studies!A:BR,2,FALSE),"")</f>
        <v>Wiesinger 2020</v>
      </c>
      <c r="C9511" s="248" t="str">
        <f>IF(AND(A9511&lt;&gt;"",ISNUMBER(A9511)),VLOOKUP(A9511,Studies!A:BR,3,FALSE),"")</f>
        <v>https://www.ncbi.nlm.nih.gov/pubmed/32275771</v>
      </c>
      <c r="D9511" s="248" t="str">
        <f>IF(AND(A9511&lt;&gt;"",ISNUMBER(A9511)),VLOOKUP(A9511,Studies!A:BR,4,FALSE),"")</f>
        <v>Control phase (no RIF)</v>
      </c>
      <c r="E9511" s="248" t="str">
        <f>IF(AND(A9511&lt;&gt;"",ISNUMBER(A9511)),VLOOKUP(A9511,Studies!A:BR,5,FALSE),"")</f>
        <v>Midazolam</v>
      </c>
      <c r="F9511" s="249" t="str">
        <f>IF(AND(A9511&lt;&gt;"",ISNUMBER(A9511)),VLOOKUP(A9511,Studies!A:BR,6,FALSE),"")</f>
        <v>Plasma</v>
      </c>
      <c r="G9511" s="265">
        <v>0.5</v>
      </c>
      <c r="H9511" s="192" t="s">
        <v>59</v>
      </c>
      <c r="I9511" s="185">
        <v>4580</v>
      </c>
      <c r="J9511" s="41" t="s">
        <v>1186</v>
      </c>
      <c r="K9511" s="41" t="s">
        <v>537</v>
      </c>
    </row>
    <row r="9512" spans="1:15" x14ac:dyDescent="0.25">
      <c r="A9512" s="181">
        <v>203</v>
      </c>
      <c r="B9512" s="247" t="str">
        <f>IF(AND(A9512&lt;&gt;"",ISNUMBER(A9512)),VLOOKUP(A9512,Studies!A:BR,2,FALSE),"")</f>
        <v>Wiesinger 2020</v>
      </c>
      <c r="C9512" s="248" t="str">
        <f>IF(AND(A9512&lt;&gt;"",ISNUMBER(A9512)),VLOOKUP(A9512,Studies!A:BR,3,FALSE),"")</f>
        <v>https://www.ncbi.nlm.nih.gov/pubmed/32275771</v>
      </c>
      <c r="D9512" s="248" t="str">
        <f>IF(AND(A9512&lt;&gt;"",ISNUMBER(A9512)),VLOOKUP(A9512,Studies!A:BR,4,FALSE),"")</f>
        <v>Control phase (no RIF)</v>
      </c>
      <c r="E9512" s="248" t="str">
        <f>IF(AND(A9512&lt;&gt;"",ISNUMBER(A9512)),VLOOKUP(A9512,Studies!A:BR,5,FALSE),"")</f>
        <v>Midazolam</v>
      </c>
      <c r="F9512" s="249" t="str">
        <f>IF(AND(A9512&lt;&gt;"",ISNUMBER(A9512)),VLOOKUP(A9512,Studies!A:BR,6,FALSE),"")</f>
        <v>Plasma</v>
      </c>
      <c r="G9512" s="265">
        <v>1</v>
      </c>
      <c r="H9512" s="192" t="s">
        <v>59</v>
      </c>
      <c r="I9512" s="185">
        <v>4000</v>
      </c>
      <c r="J9512" s="185" t="s">
        <v>1186</v>
      </c>
      <c r="K9512" s="185" t="s">
        <v>537</v>
      </c>
    </row>
    <row r="9513" spans="1:15" x14ac:dyDescent="0.25">
      <c r="A9513" s="181">
        <v>203</v>
      </c>
      <c r="B9513" s="247" t="str">
        <f>IF(AND(A9513&lt;&gt;"",ISNUMBER(A9513)),VLOOKUP(A9513,Studies!A:BR,2,FALSE),"")</f>
        <v>Wiesinger 2020</v>
      </c>
      <c r="C9513" s="248" t="str">
        <f>IF(AND(A9513&lt;&gt;"",ISNUMBER(A9513)),VLOOKUP(A9513,Studies!A:BR,3,FALSE),"")</f>
        <v>https://www.ncbi.nlm.nih.gov/pubmed/32275771</v>
      </c>
      <c r="D9513" s="248" t="str">
        <f>IF(AND(A9513&lt;&gt;"",ISNUMBER(A9513)),VLOOKUP(A9513,Studies!A:BR,4,FALSE),"")</f>
        <v>Control phase (no RIF)</v>
      </c>
      <c r="E9513" s="248" t="str">
        <f>IF(AND(A9513&lt;&gt;"",ISNUMBER(A9513)),VLOOKUP(A9513,Studies!A:BR,5,FALSE),"")</f>
        <v>Midazolam</v>
      </c>
      <c r="F9513" s="249" t="str">
        <f>IF(AND(A9513&lt;&gt;"",ISNUMBER(A9513)),VLOOKUP(A9513,Studies!A:BR,6,FALSE),"")</f>
        <v>Plasma</v>
      </c>
      <c r="G9513" s="265">
        <v>1.5</v>
      </c>
      <c r="H9513" s="192" t="s">
        <v>59</v>
      </c>
      <c r="I9513" s="185">
        <v>2770</v>
      </c>
      <c r="J9513" s="185" t="s">
        <v>1186</v>
      </c>
      <c r="K9513" s="185" t="s">
        <v>537</v>
      </c>
    </row>
    <row r="9514" spans="1:15" x14ac:dyDescent="0.25">
      <c r="A9514" s="181">
        <v>203</v>
      </c>
      <c r="B9514" s="247" t="str">
        <f>IF(AND(A9514&lt;&gt;"",ISNUMBER(A9514)),VLOOKUP(A9514,Studies!A:BR,2,FALSE),"")</f>
        <v>Wiesinger 2020</v>
      </c>
      <c r="C9514" s="248" t="str">
        <f>IF(AND(A9514&lt;&gt;"",ISNUMBER(A9514)),VLOOKUP(A9514,Studies!A:BR,3,FALSE),"")</f>
        <v>https://www.ncbi.nlm.nih.gov/pubmed/32275771</v>
      </c>
      <c r="D9514" s="248" t="str">
        <f>IF(AND(A9514&lt;&gt;"",ISNUMBER(A9514)),VLOOKUP(A9514,Studies!A:BR,4,FALSE),"")</f>
        <v>Control phase (no RIF)</v>
      </c>
      <c r="E9514" s="248" t="str">
        <f>IF(AND(A9514&lt;&gt;"",ISNUMBER(A9514)),VLOOKUP(A9514,Studies!A:BR,5,FALSE),"")</f>
        <v>Midazolam</v>
      </c>
      <c r="F9514" s="249" t="str">
        <f>IF(AND(A9514&lt;&gt;"",ISNUMBER(A9514)),VLOOKUP(A9514,Studies!A:BR,6,FALSE),"")</f>
        <v>Plasma</v>
      </c>
      <c r="G9514" s="265">
        <v>2</v>
      </c>
      <c r="H9514" s="192" t="s">
        <v>59</v>
      </c>
      <c r="I9514" s="185">
        <v>1980</v>
      </c>
      <c r="J9514" s="185" t="s">
        <v>1186</v>
      </c>
      <c r="K9514" s="185" t="s">
        <v>537</v>
      </c>
    </row>
    <row r="9515" spans="1:15" x14ac:dyDescent="0.25">
      <c r="A9515" s="181">
        <v>203</v>
      </c>
      <c r="B9515" s="247" t="str">
        <f>IF(AND(A9515&lt;&gt;"",ISNUMBER(A9515)),VLOOKUP(A9515,Studies!A:BR,2,FALSE),"")</f>
        <v>Wiesinger 2020</v>
      </c>
      <c r="C9515" s="248" t="str">
        <f>IF(AND(A9515&lt;&gt;"",ISNUMBER(A9515)),VLOOKUP(A9515,Studies!A:BR,3,FALSE),"")</f>
        <v>https://www.ncbi.nlm.nih.gov/pubmed/32275771</v>
      </c>
      <c r="D9515" s="248" t="str">
        <f>IF(AND(A9515&lt;&gt;"",ISNUMBER(A9515)),VLOOKUP(A9515,Studies!A:BR,4,FALSE),"")</f>
        <v>Control phase (no RIF)</v>
      </c>
      <c r="E9515" s="248" t="str">
        <f>IF(AND(A9515&lt;&gt;"",ISNUMBER(A9515)),VLOOKUP(A9515,Studies!A:BR,5,FALSE),"")</f>
        <v>Midazolam</v>
      </c>
      <c r="F9515" s="249" t="str">
        <f>IF(AND(A9515&lt;&gt;"",ISNUMBER(A9515)),VLOOKUP(A9515,Studies!A:BR,6,FALSE),"")</f>
        <v>Plasma</v>
      </c>
      <c r="G9515" s="265">
        <v>2.5</v>
      </c>
      <c r="H9515" s="192" t="s">
        <v>59</v>
      </c>
      <c r="I9515" s="185">
        <v>1400</v>
      </c>
      <c r="J9515" s="185" t="s">
        <v>1186</v>
      </c>
      <c r="K9515" s="185" t="s">
        <v>537</v>
      </c>
    </row>
    <row r="9516" spans="1:15" x14ac:dyDescent="0.25">
      <c r="A9516" s="181">
        <v>203</v>
      </c>
      <c r="B9516" s="247" t="str">
        <f>IF(AND(A9516&lt;&gt;"",ISNUMBER(A9516)),VLOOKUP(A9516,Studies!A:BR,2,FALSE),"")</f>
        <v>Wiesinger 2020</v>
      </c>
      <c r="C9516" s="248" t="str">
        <f>IF(AND(A9516&lt;&gt;"",ISNUMBER(A9516)),VLOOKUP(A9516,Studies!A:BR,3,FALSE),"")</f>
        <v>https://www.ncbi.nlm.nih.gov/pubmed/32275771</v>
      </c>
      <c r="D9516" s="248" t="str">
        <f>IF(AND(A9516&lt;&gt;"",ISNUMBER(A9516)),VLOOKUP(A9516,Studies!A:BR,4,FALSE),"")</f>
        <v>Control phase (no RIF)</v>
      </c>
      <c r="E9516" s="248" t="str">
        <f>IF(AND(A9516&lt;&gt;"",ISNUMBER(A9516)),VLOOKUP(A9516,Studies!A:BR,5,FALSE),"")</f>
        <v>Midazolam</v>
      </c>
      <c r="F9516" s="249" t="str">
        <f>IF(AND(A9516&lt;&gt;"",ISNUMBER(A9516)),VLOOKUP(A9516,Studies!A:BR,6,FALSE),"")</f>
        <v>Plasma</v>
      </c>
      <c r="G9516" s="265">
        <v>3</v>
      </c>
      <c r="H9516" s="192" t="s">
        <v>59</v>
      </c>
      <c r="I9516" s="185">
        <v>1130</v>
      </c>
      <c r="J9516" s="185" t="s">
        <v>1186</v>
      </c>
      <c r="K9516" s="185" t="s">
        <v>537</v>
      </c>
    </row>
    <row r="9517" spans="1:15" x14ac:dyDescent="0.25">
      <c r="A9517" s="181">
        <v>203</v>
      </c>
      <c r="B9517" s="247" t="str">
        <f>IF(AND(A9517&lt;&gt;"",ISNUMBER(A9517)),VLOOKUP(A9517,Studies!A:BR,2,FALSE),"")</f>
        <v>Wiesinger 2020</v>
      </c>
      <c r="C9517" s="248" t="str">
        <f>IF(AND(A9517&lt;&gt;"",ISNUMBER(A9517)),VLOOKUP(A9517,Studies!A:BR,3,FALSE),"")</f>
        <v>https://www.ncbi.nlm.nih.gov/pubmed/32275771</v>
      </c>
      <c r="D9517" s="248" t="str">
        <f>IF(AND(A9517&lt;&gt;"",ISNUMBER(A9517)),VLOOKUP(A9517,Studies!A:BR,4,FALSE),"")</f>
        <v>Control phase (no RIF)</v>
      </c>
      <c r="E9517" s="248" t="str">
        <f>IF(AND(A9517&lt;&gt;"",ISNUMBER(A9517)),VLOOKUP(A9517,Studies!A:BR,5,FALSE),"")</f>
        <v>Midazolam</v>
      </c>
      <c r="F9517" s="249" t="str">
        <f>IF(AND(A9517&lt;&gt;"",ISNUMBER(A9517)),VLOOKUP(A9517,Studies!A:BR,6,FALSE),"")</f>
        <v>Plasma</v>
      </c>
      <c r="G9517" s="265">
        <v>3.5</v>
      </c>
      <c r="H9517" s="192" t="s">
        <v>59</v>
      </c>
      <c r="I9517" s="185">
        <v>933</v>
      </c>
      <c r="J9517" s="185" t="s">
        <v>1186</v>
      </c>
      <c r="K9517" s="185" t="s">
        <v>537</v>
      </c>
    </row>
    <row r="9518" spans="1:15" x14ac:dyDescent="0.25">
      <c r="A9518" s="181">
        <v>203</v>
      </c>
      <c r="B9518" s="247" t="str">
        <f>IF(AND(A9518&lt;&gt;"",ISNUMBER(A9518)),VLOOKUP(A9518,Studies!A:BR,2,FALSE),"")</f>
        <v>Wiesinger 2020</v>
      </c>
      <c r="C9518" s="248" t="str">
        <f>IF(AND(A9518&lt;&gt;"",ISNUMBER(A9518)),VLOOKUP(A9518,Studies!A:BR,3,FALSE),"")</f>
        <v>https://www.ncbi.nlm.nih.gov/pubmed/32275771</v>
      </c>
      <c r="D9518" s="248" t="str">
        <f>IF(AND(A9518&lt;&gt;"",ISNUMBER(A9518)),VLOOKUP(A9518,Studies!A:BR,4,FALSE),"")</f>
        <v>Control phase (no RIF)</v>
      </c>
      <c r="E9518" s="248" t="str">
        <f>IF(AND(A9518&lt;&gt;"",ISNUMBER(A9518)),VLOOKUP(A9518,Studies!A:BR,5,FALSE),"")</f>
        <v>Midazolam</v>
      </c>
      <c r="F9518" s="249" t="str">
        <f>IF(AND(A9518&lt;&gt;"",ISNUMBER(A9518)),VLOOKUP(A9518,Studies!A:BR,6,FALSE),"")</f>
        <v>Plasma</v>
      </c>
      <c r="G9518" s="265">
        <v>4</v>
      </c>
      <c r="H9518" s="192" t="s">
        <v>59</v>
      </c>
      <c r="I9518" s="185">
        <v>771</v>
      </c>
      <c r="J9518" s="185" t="s">
        <v>1186</v>
      </c>
      <c r="K9518" s="185" t="s">
        <v>537</v>
      </c>
    </row>
    <row r="9519" spans="1:15" x14ac:dyDescent="0.25">
      <c r="A9519" s="181">
        <v>203</v>
      </c>
      <c r="B9519" s="247" t="str">
        <f>IF(AND(A9519&lt;&gt;"",ISNUMBER(A9519)),VLOOKUP(A9519,Studies!A:BR,2,FALSE),"")</f>
        <v>Wiesinger 2020</v>
      </c>
      <c r="C9519" s="248" t="str">
        <f>IF(AND(A9519&lt;&gt;"",ISNUMBER(A9519)),VLOOKUP(A9519,Studies!A:BR,3,FALSE),"")</f>
        <v>https://www.ncbi.nlm.nih.gov/pubmed/32275771</v>
      </c>
      <c r="D9519" s="248" t="str">
        <f>IF(AND(A9519&lt;&gt;"",ISNUMBER(A9519)),VLOOKUP(A9519,Studies!A:BR,4,FALSE),"")</f>
        <v>Control phase (no RIF)</v>
      </c>
      <c r="E9519" s="248" t="str">
        <f>IF(AND(A9519&lt;&gt;"",ISNUMBER(A9519)),VLOOKUP(A9519,Studies!A:BR,5,FALSE),"")</f>
        <v>Midazolam</v>
      </c>
      <c r="F9519" s="249" t="str">
        <f>IF(AND(A9519&lt;&gt;"",ISNUMBER(A9519)),VLOOKUP(A9519,Studies!A:BR,6,FALSE),"")</f>
        <v>Plasma</v>
      </c>
      <c r="G9519" s="265">
        <v>5</v>
      </c>
      <c r="H9519" s="192" t="s">
        <v>59</v>
      </c>
      <c r="I9519" s="185">
        <v>510</v>
      </c>
      <c r="J9519" s="185" t="s">
        <v>1186</v>
      </c>
      <c r="K9519" s="185" t="s">
        <v>537</v>
      </c>
    </row>
    <row r="9520" spans="1:15" x14ac:dyDescent="0.25">
      <c r="A9520" s="181">
        <v>203</v>
      </c>
      <c r="B9520" s="247" t="str">
        <f>IF(AND(A9520&lt;&gt;"",ISNUMBER(A9520)),VLOOKUP(A9520,Studies!A:BR,2,FALSE),"")</f>
        <v>Wiesinger 2020</v>
      </c>
      <c r="C9520" s="248" t="str">
        <f>IF(AND(A9520&lt;&gt;"",ISNUMBER(A9520)),VLOOKUP(A9520,Studies!A:BR,3,FALSE),"")</f>
        <v>https://www.ncbi.nlm.nih.gov/pubmed/32275771</v>
      </c>
      <c r="D9520" s="248" t="str">
        <f>IF(AND(A9520&lt;&gt;"",ISNUMBER(A9520)),VLOOKUP(A9520,Studies!A:BR,4,FALSE),"")</f>
        <v>Control phase (no RIF)</v>
      </c>
      <c r="E9520" s="248" t="str">
        <f>IF(AND(A9520&lt;&gt;"",ISNUMBER(A9520)),VLOOKUP(A9520,Studies!A:BR,5,FALSE),"")</f>
        <v>Midazolam</v>
      </c>
      <c r="F9520" s="249" t="str">
        <f>IF(AND(A9520&lt;&gt;"",ISNUMBER(A9520)),VLOOKUP(A9520,Studies!A:BR,6,FALSE),"")</f>
        <v>Plasma</v>
      </c>
      <c r="G9520" s="265">
        <v>6</v>
      </c>
      <c r="H9520" s="192" t="s">
        <v>59</v>
      </c>
      <c r="I9520" s="185">
        <v>395</v>
      </c>
      <c r="J9520" s="185" t="s">
        <v>1186</v>
      </c>
      <c r="K9520" s="185" t="s">
        <v>537</v>
      </c>
    </row>
    <row r="9521" spans="1:11" x14ac:dyDescent="0.25">
      <c r="A9521" s="181">
        <v>203</v>
      </c>
      <c r="B9521" s="247" t="str">
        <f>IF(AND(A9521&lt;&gt;"",ISNUMBER(A9521)),VLOOKUP(A9521,Studies!A:BR,2,FALSE),"")</f>
        <v>Wiesinger 2020</v>
      </c>
      <c r="C9521" s="248" t="str">
        <f>IF(AND(A9521&lt;&gt;"",ISNUMBER(A9521)),VLOOKUP(A9521,Studies!A:BR,3,FALSE),"")</f>
        <v>https://www.ncbi.nlm.nih.gov/pubmed/32275771</v>
      </c>
      <c r="D9521" s="248" t="str">
        <f>IF(AND(A9521&lt;&gt;"",ISNUMBER(A9521)),VLOOKUP(A9521,Studies!A:BR,4,FALSE),"")</f>
        <v>Control phase (no RIF)</v>
      </c>
      <c r="E9521" s="248" t="str">
        <f>IF(AND(A9521&lt;&gt;"",ISNUMBER(A9521)),VLOOKUP(A9521,Studies!A:BR,5,FALSE),"")</f>
        <v>Midazolam</v>
      </c>
      <c r="F9521" s="249" t="str">
        <f>IF(AND(A9521&lt;&gt;"",ISNUMBER(A9521)),VLOOKUP(A9521,Studies!A:BR,6,FALSE),"")</f>
        <v>Plasma</v>
      </c>
      <c r="G9521" s="265">
        <v>8</v>
      </c>
      <c r="H9521" s="192" t="s">
        <v>59</v>
      </c>
      <c r="I9521" s="185">
        <v>281</v>
      </c>
      <c r="J9521" s="185" t="s">
        <v>1186</v>
      </c>
      <c r="K9521" s="185" t="s">
        <v>537</v>
      </c>
    </row>
    <row r="9522" spans="1:11" x14ac:dyDescent="0.25">
      <c r="A9522" s="181">
        <v>203</v>
      </c>
      <c r="B9522" s="247" t="str">
        <f>IF(AND(A9522&lt;&gt;"",ISNUMBER(A9522)),VLOOKUP(A9522,Studies!A:BR,2,FALSE),"")</f>
        <v>Wiesinger 2020</v>
      </c>
      <c r="C9522" s="248" t="str">
        <f>IF(AND(A9522&lt;&gt;"",ISNUMBER(A9522)),VLOOKUP(A9522,Studies!A:BR,3,FALSE),"")</f>
        <v>https://www.ncbi.nlm.nih.gov/pubmed/32275771</v>
      </c>
      <c r="D9522" s="248" t="str">
        <f>IF(AND(A9522&lt;&gt;"",ISNUMBER(A9522)),VLOOKUP(A9522,Studies!A:BR,4,FALSE),"")</f>
        <v>Control phase (no RIF)</v>
      </c>
      <c r="E9522" s="248" t="str">
        <f>IF(AND(A9522&lt;&gt;"",ISNUMBER(A9522)),VLOOKUP(A9522,Studies!A:BR,5,FALSE),"")</f>
        <v>Midazolam</v>
      </c>
      <c r="F9522" s="249" t="str">
        <f>IF(AND(A9522&lt;&gt;"",ISNUMBER(A9522)),VLOOKUP(A9522,Studies!A:BR,6,FALSE),"")</f>
        <v>Plasma</v>
      </c>
      <c r="G9522" s="265">
        <v>12</v>
      </c>
      <c r="H9522" s="192" t="s">
        <v>59</v>
      </c>
      <c r="I9522" s="185">
        <v>165</v>
      </c>
      <c r="J9522" s="185" t="s">
        <v>1186</v>
      </c>
      <c r="K9522" s="185" t="s">
        <v>537</v>
      </c>
    </row>
    <row r="9523" spans="1:11" x14ac:dyDescent="0.25">
      <c r="A9523" s="181">
        <v>203</v>
      </c>
      <c r="B9523" s="247" t="str">
        <f>IF(AND(A9523&lt;&gt;"",ISNUMBER(A9523)),VLOOKUP(A9523,Studies!A:BR,2,FALSE),"")</f>
        <v>Wiesinger 2020</v>
      </c>
      <c r="C9523" s="248" t="str">
        <f>IF(AND(A9523&lt;&gt;"",ISNUMBER(A9523)),VLOOKUP(A9523,Studies!A:BR,3,FALSE),"")</f>
        <v>https://www.ncbi.nlm.nih.gov/pubmed/32275771</v>
      </c>
      <c r="D9523" s="248" t="str">
        <f>IF(AND(A9523&lt;&gt;"",ISNUMBER(A9523)),VLOOKUP(A9523,Studies!A:BR,4,FALSE),"")</f>
        <v>Control phase (no RIF)</v>
      </c>
      <c r="E9523" s="248" t="str">
        <f>IF(AND(A9523&lt;&gt;"",ISNUMBER(A9523)),VLOOKUP(A9523,Studies!A:BR,5,FALSE),"")</f>
        <v>Midazolam</v>
      </c>
      <c r="F9523" s="249" t="str">
        <f>IF(AND(A9523&lt;&gt;"",ISNUMBER(A9523)),VLOOKUP(A9523,Studies!A:BR,6,FALSE),"")</f>
        <v>Plasma</v>
      </c>
      <c r="G9523" s="265">
        <v>15</v>
      </c>
      <c r="H9523" s="192" t="s">
        <v>59</v>
      </c>
      <c r="I9523" s="185">
        <v>119</v>
      </c>
      <c r="J9523" s="185" t="s">
        <v>1186</v>
      </c>
      <c r="K9523" s="185" t="s">
        <v>537</v>
      </c>
    </row>
    <row r="9524" spans="1:11" x14ac:dyDescent="0.25">
      <c r="A9524" s="181">
        <v>203</v>
      </c>
      <c r="B9524" s="247" t="str">
        <f>IF(AND(A9524&lt;&gt;"",ISNUMBER(A9524)),VLOOKUP(A9524,Studies!A:BR,2,FALSE),"")</f>
        <v>Wiesinger 2020</v>
      </c>
      <c r="C9524" s="248" t="str">
        <f>IF(AND(A9524&lt;&gt;"",ISNUMBER(A9524)),VLOOKUP(A9524,Studies!A:BR,3,FALSE),"")</f>
        <v>https://www.ncbi.nlm.nih.gov/pubmed/32275771</v>
      </c>
      <c r="D9524" s="248" t="str">
        <f>IF(AND(A9524&lt;&gt;"",ISNUMBER(A9524)),VLOOKUP(A9524,Studies!A:BR,4,FALSE),"")</f>
        <v>Control phase (no RIF)</v>
      </c>
      <c r="E9524" s="248" t="str">
        <f>IF(AND(A9524&lt;&gt;"",ISNUMBER(A9524)),VLOOKUP(A9524,Studies!A:BR,5,FALSE),"")</f>
        <v>Midazolam</v>
      </c>
      <c r="F9524" s="249" t="str">
        <f>IF(AND(A9524&lt;&gt;"",ISNUMBER(A9524)),VLOOKUP(A9524,Studies!A:BR,6,FALSE),"")</f>
        <v>Plasma</v>
      </c>
      <c r="G9524" s="265">
        <v>24</v>
      </c>
      <c r="H9524" s="192" t="s">
        <v>59</v>
      </c>
      <c r="I9524" s="185">
        <v>39.299999999999997</v>
      </c>
      <c r="J9524" s="185" t="s">
        <v>1186</v>
      </c>
      <c r="K9524" s="185" t="s">
        <v>537</v>
      </c>
    </row>
    <row r="9525" spans="1:11" x14ac:dyDescent="0.25">
      <c r="A9525" s="30">
        <v>204</v>
      </c>
      <c r="B9525" s="247" t="str">
        <f>IF(AND(A9525&lt;&gt;"",ISNUMBER(A9525)),VLOOKUP(A9525,Studies!A:BR,2,FALSE),"")</f>
        <v>Wiesinger 2020</v>
      </c>
      <c r="C9525" s="248" t="str">
        <f>IF(AND(A9525&lt;&gt;"",ISNUMBER(A9525)),VLOOKUP(A9525,Studies!A:BR,3,FALSE),"")</f>
        <v>https://www.ncbi.nlm.nih.gov/pubmed/32275771</v>
      </c>
      <c r="D9525" s="248" t="str">
        <f>IF(AND(A9525&lt;&gt;"",ISNUMBER(A9525)),VLOOKUP(A9525,Studies!A:BR,4,FALSE),"")</f>
        <v>Weak-induction phase (RIF 10 mg)</v>
      </c>
      <c r="E9525" s="248" t="str">
        <f>IF(AND(A9525&lt;&gt;"",ISNUMBER(A9525)),VLOOKUP(A9525,Studies!A:BR,5,FALSE),"")</f>
        <v>Midazolam</v>
      </c>
      <c r="F9525" s="249" t="str">
        <f>IF(AND(A9525&lt;&gt;"",ISNUMBER(A9525)),VLOOKUP(A9525,Studies!A:BR,6,FALSE),"")</f>
        <v>Plasma</v>
      </c>
      <c r="G9525" s="265">
        <v>180.5</v>
      </c>
      <c r="H9525" s="192" t="s">
        <v>59</v>
      </c>
      <c r="I9525" s="185">
        <v>3140</v>
      </c>
      <c r="J9525" s="185" t="s">
        <v>1186</v>
      </c>
      <c r="K9525" s="185" t="s">
        <v>537</v>
      </c>
    </row>
    <row r="9526" spans="1:11" x14ac:dyDescent="0.25">
      <c r="A9526" s="181">
        <v>204</v>
      </c>
      <c r="B9526" s="247" t="str">
        <f>IF(AND(A9526&lt;&gt;"",ISNUMBER(A9526)),VLOOKUP(A9526,Studies!A:BR,2,FALSE),"")</f>
        <v>Wiesinger 2020</v>
      </c>
      <c r="C9526" s="248" t="str">
        <f>IF(AND(A9526&lt;&gt;"",ISNUMBER(A9526)),VLOOKUP(A9526,Studies!A:BR,3,FALSE),"")</f>
        <v>https://www.ncbi.nlm.nih.gov/pubmed/32275771</v>
      </c>
      <c r="D9526" s="248" t="str">
        <f>IF(AND(A9526&lt;&gt;"",ISNUMBER(A9526)),VLOOKUP(A9526,Studies!A:BR,4,FALSE),"")</f>
        <v>Weak-induction phase (RIF 10 mg)</v>
      </c>
      <c r="E9526" s="248" t="str">
        <f>IF(AND(A9526&lt;&gt;"",ISNUMBER(A9526)),VLOOKUP(A9526,Studies!A:BR,5,FALSE),"")</f>
        <v>Midazolam</v>
      </c>
      <c r="F9526" s="249" t="str">
        <f>IF(AND(A9526&lt;&gt;"",ISNUMBER(A9526)),VLOOKUP(A9526,Studies!A:BR,6,FALSE),"")</f>
        <v>Plasma</v>
      </c>
      <c r="G9526" s="265">
        <v>181</v>
      </c>
      <c r="H9526" s="192" t="s">
        <v>59</v>
      </c>
      <c r="I9526" s="185">
        <v>2440</v>
      </c>
      <c r="J9526" s="185" t="s">
        <v>1186</v>
      </c>
      <c r="K9526" s="185" t="s">
        <v>537</v>
      </c>
    </row>
    <row r="9527" spans="1:11" x14ac:dyDescent="0.25">
      <c r="A9527" s="181">
        <v>204</v>
      </c>
      <c r="B9527" s="247" t="str">
        <f>IF(AND(A9527&lt;&gt;"",ISNUMBER(A9527)),VLOOKUP(A9527,Studies!A:BR,2,FALSE),"")</f>
        <v>Wiesinger 2020</v>
      </c>
      <c r="C9527" s="248" t="str">
        <f>IF(AND(A9527&lt;&gt;"",ISNUMBER(A9527)),VLOOKUP(A9527,Studies!A:BR,3,FALSE),"")</f>
        <v>https://www.ncbi.nlm.nih.gov/pubmed/32275771</v>
      </c>
      <c r="D9527" s="248" t="str">
        <f>IF(AND(A9527&lt;&gt;"",ISNUMBER(A9527)),VLOOKUP(A9527,Studies!A:BR,4,FALSE),"")</f>
        <v>Weak-induction phase (RIF 10 mg)</v>
      </c>
      <c r="E9527" s="248" t="str">
        <f>IF(AND(A9527&lt;&gt;"",ISNUMBER(A9527)),VLOOKUP(A9527,Studies!A:BR,5,FALSE),"")</f>
        <v>Midazolam</v>
      </c>
      <c r="F9527" s="249" t="str">
        <f>IF(AND(A9527&lt;&gt;"",ISNUMBER(A9527)),VLOOKUP(A9527,Studies!A:BR,6,FALSE),"")</f>
        <v>Plasma</v>
      </c>
      <c r="G9527" s="265">
        <v>181.5</v>
      </c>
      <c r="H9527" s="192" t="s">
        <v>59</v>
      </c>
      <c r="I9527" s="185">
        <v>1490</v>
      </c>
      <c r="J9527" s="185" t="s">
        <v>1186</v>
      </c>
      <c r="K9527" s="185" t="s">
        <v>537</v>
      </c>
    </row>
    <row r="9528" spans="1:11" x14ac:dyDescent="0.25">
      <c r="A9528" s="181">
        <v>204</v>
      </c>
      <c r="B9528" s="247" t="str">
        <f>IF(AND(A9528&lt;&gt;"",ISNUMBER(A9528)),VLOOKUP(A9528,Studies!A:BR,2,FALSE),"")</f>
        <v>Wiesinger 2020</v>
      </c>
      <c r="C9528" s="248" t="str">
        <f>IF(AND(A9528&lt;&gt;"",ISNUMBER(A9528)),VLOOKUP(A9528,Studies!A:BR,3,FALSE),"")</f>
        <v>https://www.ncbi.nlm.nih.gov/pubmed/32275771</v>
      </c>
      <c r="D9528" s="248" t="str">
        <f>IF(AND(A9528&lt;&gt;"",ISNUMBER(A9528)),VLOOKUP(A9528,Studies!A:BR,4,FALSE),"")</f>
        <v>Weak-induction phase (RIF 10 mg)</v>
      </c>
      <c r="E9528" s="248" t="str">
        <f>IF(AND(A9528&lt;&gt;"",ISNUMBER(A9528)),VLOOKUP(A9528,Studies!A:BR,5,FALSE),"")</f>
        <v>Midazolam</v>
      </c>
      <c r="F9528" s="249" t="str">
        <f>IF(AND(A9528&lt;&gt;"",ISNUMBER(A9528)),VLOOKUP(A9528,Studies!A:BR,6,FALSE),"")</f>
        <v>Plasma</v>
      </c>
      <c r="G9528" s="265">
        <v>182</v>
      </c>
      <c r="H9528" s="192" t="s">
        <v>59</v>
      </c>
      <c r="I9528" s="185">
        <v>1010</v>
      </c>
      <c r="J9528" s="185" t="s">
        <v>1186</v>
      </c>
      <c r="K9528" s="185" t="s">
        <v>537</v>
      </c>
    </row>
    <row r="9529" spans="1:11" x14ac:dyDescent="0.25">
      <c r="A9529" s="181">
        <v>204</v>
      </c>
      <c r="B9529" s="247" t="str">
        <f>IF(AND(A9529&lt;&gt;"",ISNUMBER(A9529)),VLOOKUP(A9529,Studies!A:BR,2,FALSE),"")</f>
        <v>Wiesinger 2020</v>
      </c>
      <c r="C9529" s="248" t="str">
        <f>IF(AND(A9529&lt;&gt;"",ISNUMBER(A9529)),VLOOKUP(A9529,Studies!A:BR,3,FALSE),"")</f>
        <v>https://www.ncbi.nlm.nih.gov/pubmed/32275771</v>
      </c>
      <c r="D9529" s="248" t="str">
        <f>IF(AND(A9529&lt;&gt;"",ISNUMBER(A9529)),VLOOKUP(A9529,Studies!A:BR,4,FALSE),"")</f>
        <v>Weak-induction phase (RIF 10 mg)</v>
      </c>
      <c r="E9529" s="248" t="str">
        <f>IF(AND(A9529&lt;&gt;"",ISNUMBER(A9529)),VLOOKUP(A9529,Studies!A:BR,5,FALSE),"")</f>
        <v>Midazolam</v>
      </c>
      <c r="F9529" s="249" t="str">
        <f>IF(AND(A9529&lt;&gt;"",ISNUMBER(A9529)),VLOOKUP(A9529,Studies!A:BR,6,FALSE),"")</f>
        <v>Plasma</v>
      </c>
      <c r="G9529" s="265">
        <v>182.5</v>
      </c>
      <c r="H9529" s="192" t="s">
        <v>59</v>
      </c>
      <c r="I9529" s="185">
        <v>740</v>
      </c>
      <c r="J9529" s="185" t="s">
        <v>1186</v>
      </c>
      <c r="K9529" s="185" t="s">
        <v>537</v>
      </c>
    </row>
    <row r="9530" spans="1:11" x14ac:dyDescent="0.25">
      <c r="A9530" s="181">
        <v>204</v>
      </c>
      <c r="B9530" s="247" t="str">
        <f>IF(AND(A9530&lt;&gt;"",ISNUMBER(A9530)),VLOOKUP(A9530,Studies!A:BR,2,FALSE),"")</f>
        <v>Wiesinger 2020</v>
      </c>
      <c r="C9530" s="248" t="str">
        <f>IF(AND(A9530&lt;&gt;"",ISNUMBER(A9530)),VLOOKUP(A9530,Studies!A:BR,3,FALSE),"")</f>
        <v>https://www.ncbi.nlm.nih.gov/pubmed/32275771</v>
      </c>
      <c r="D9530" s="248" t="str">
        <f>IF(AND(A9530&lt;&gt;"",ISNUMBER(A9530)),VLOOKUP(A9530,Studies!A:BR,4,FALSE),"")</f>
        <v>Weak-induction phase (RIF 10 mg)</v>
      </c>
      <c r="E9530" s="248" t="str">
        <f>IF(AND(A9530&lt;&gt;"",ISNUMBER(A9530)),VLOOKUP(A9530,Studies!A:BR,5,FALSE),"")</f>
        <v>Midazolam</v>
      </c>
      <c r="F9530" s="249" t="str">
        <f>IF(AND(A9530&lt;&gt;"",ISNUMBER(A9530)),VLOOKUP(A9530,Studies!A:BR,6,FALSE),"")</f>
        <v>Plasma</v>
      </c>
      <c r="G9530" s="265">
        <v>183</v>
      </c>
      <c r="H9530" s="192" t="s">
        <v>59</v>
      </c>
      <c r="I9530" s="185">
        <v>540</v>
      </c>
      <c r="J9530" s="185" t="s">
        <v>1186</v>
      </c>
      <c r="K9530" s="185" t="s">
        <v>537</v>
      </c>
    </row>
    <row r="9531" spans="1:11" x14ac:dyDescent="0.25">
      <c r="A9531" s="181">
        <v>204</v>
      </c>
      <c r="B9531" s="247" t="str">
        <f>IF(AND(A9531&lt;&gt;"",ISNUMBER(A9531)),VLOOKUP(A9531,Studies!A:BR,2,FALSE),"")</f>
        <v>Wiesinger 2020</v>
      </c>
      <c r="C9531" s="248" t="str">
        <f>IF(AND(A9531&lt;&gt;"",ISNUMBER(A9531)),VLOOKUP(A9531,Studies!A:BR,3,FALSE),"")</f>
        <v>https://www.ncbi.nlm.nih.gov/pubmed/32275771</v>
      </c>
      <c r="D9531" s="248" t="str">
        <f>IF(AND(A9531&lt;&gt;"",ISNUMBER(A9531)),VLOOKUP(A9531,Studies!A:BR,4,FALSE),"")</f>
        <v>Weak-induction phase (RIF 10 mg)</v>
      </c>
      <c r="E9531" s="248" t="str">
        <f>IF(AND(A9531&lt;&gt;"",ISNUMBER(A9531)),VLOOKUP(A9531,Studies!A:BR,5,FALSE),"")</f>
        <v>Midazolam</v>
      </c>
      <c r="F9531" s="249" t="str">
        <f>IF(AND(A9531&lt;&gt;"",ISNUMBER(A9531)),VLOOKUP(A9531,Studies!A:BR,6,FALSE),"")</f>
        <v>Plasma</v>
      </c>
      <c r="G9531" s="265">
        <v>183.5</v>
      </c>
      <c r="H9531" s="192" t="s">
        <v>59</v>
      </c>
      <c r="I9531" s="185">
        <v>438</v>
      </c>
      <c r="J9531" s="185" t="s">
        <v>1186</v>
      </c>
      <c r="K9531" s="185" t="s">
        <v>537</v>
      </c>
    </row>
    <row r="9532" spans="1:11" x14ac:dyDescent="0.25">
      <c r="A9532" s="181">
        <v>204</v>
      </c>
      <c r="B9532" s="247" t="str">
        <f>IF(AND(A9532&lt;&gt;"",ISNUMBER(A9532)),VLOOKUP(A9532,Studies!A:BR,2,FALSE),"")</f>
        <v>Wiesinger 2020</v>
      </c>
      <c r="C9532" s="248" t="str">
        <f>IF(AND(A9532&lt;&gt;"",ISNUMBER(A9532)),VLOOKUP(A9532,Studies!A:BR,3,FALSE),"")</f>
        <v>https://www.ncbi.nlm.nih.gov/pubmed/32275771</v>
      </c>
      <c r="D9532" s="248" t="str">
        <f>IF(AND(A9532&lt;&gt;"",ISNUMBER(A9532)),VLOOKUP(A9532,Studies!A:BR,4,FALSE),"")</f>
        <v>Weak-induction phase (RIF 10 mg)</v>
      </c>
      <c r="E9532" s="248" t="str">
        <f>IF(AND(A9532&lt;&gt;"",ISNUMBER(A9532)),VLOOKUP(A9532,Studies!A:BR,5,FALSE),"")</f>
        <v>Midazolam</v>
      </c>
      <c r="F9532" s="249" t="str">
        <f>IF(AND(A9532&lt;&gt;"",ISNUMBER(A9532)),VLOOKUP(A9532,Studies!A:BR,6,FALSE),"")</f>
        <v>Plasma</v>
      </c>
      <c r="G9532" s="265">
        <v>184</v>
      </c>
      <c r="H9532" s="192" t="s">
        <v>59</v>
      </c>
      <c r="I9532" s="185">
        <v>369</v>
      </c>
      <c r="J9532" s="185" t="s">
        <v>1186</v>
      </c>
      <c r="K9532" s="185" t="s">
        <v>537</v>
      </c>
    </row>
    <row r="9533" spans="1:11" x14ac:dyDescent="0.25">
      <c r="A9533" s="181">
        <v>204</v>
      </c>
      <c r="B9533" s="247" t="str">
        <f>IF(AND(A9533&lt;&gt;"",ISNUMBER(A9533)),VLOOKUP(A9533,Studies!A:BR,2,FALSE),"")</f>
        <v>Wiesinger 2020</v>
      </c>
      <c r="C9533" s="248" t="str">
        <f>IF(AND(A9533&lt;&gt;"",ISNUMBER(A9533)),VLOOKUP(A9533,Studies!A:BR,3,FALSE),"")</f>
        <v>https://www.ncbi.nlm.nih.gov/pubmed/32275771</v>
      </c>
      <c r="D9533" s="248" t="str">
        <f>IF(AND(A9533&lt;&gt;"",ISNUMBER(A9533)),VLOOKUP(A9533,Studies!A:BR,4,FALSE),"")</f>
        <v>Weak-induction phase (RIF 10 mg)</v>
      </c>
      <c r="E9533" s="248" t="str">
        <f>IF(AND(A9533&lt;&gt;"",ISNUMBER(A9533)),VLOOKUP(A9533,Studies!A:BR,5,FALSE),"")</f>
        <v>Midazolam</v>
      </c>
      <c r="F9533" s="249" t="str">
        <f>IF(AND(A9533&lt;&gt;"",ISNUMBER(A9533)),VLOOKUP(A9533,Studies!A:BR,6,FALSE),"")</f>
        <v>Plasma</v>
      </c>
      <c r="G9533" s="265">
        <v>185</v>
      </c>
      <c r="H9533" s="192" t="s">
        <v>59</v>
      </c>
      <c r="I9533" s="185">
        <v>243</v>
      </c>
      <c r="J9533" s="185" t="s">
        <v>1186</v>
      </c>
      <c r="K9533" s="185" t="s">
        <v>537</v>
      </c>
    </row>
    <row r="9534" spans="1:11" x14ac:dyDescent="0.25">
      <c r="A9534" s="181">
        <v>204</v>
      </c>
      <c r="B9534" s="247" t="str">
        <f>IF(AND(A9534&lt;&gt;"",ISNUMBER(A9534)),VLOOKUP(A9534,Studies!A:BR,2,FALSE),"")</f>
        <v>Wiesinger 2020</v>
      </c>
      <c r="C9534" s="248" t="str">
        <f>IF(AND(A9534&lt;&gt;"",ISNUMBER(A9534)),VLOOKUP(A9534,Studies!A:BR,3,FALSE),"")</f>
        <v>https://www.ncbi.nlm.nih.gov/pubmed/32275771</v>
      </c>
      <c r="D9534" s="248" t="str">
        <f>IF(AND(A9534&lt;&gt;"",ISNUMBER(A9534)),VLOOKUP(A9534,Studies!A:BR,4,FALSE),"")</f>
        <v>Weak-induction phase (RIF 10 mg)</v>
      </c>
      <c r="E9534" s="248" t="str">
        <f>IF(AND(A9534&lt;&gt;"",ISNUMBER(A9534)),VLOOKUP(A9534,Studies!A:BR,5,FALSE),"")</f>
        <v>Midazolam</v>
      </c>
      <c r="F9534" s="249" t="str">
        <f>IF(AND(A9534&lt;&gt;"",ISNUMBER(A9534)),VLOOKUP(A9534,Studies!A:BR,6,FALSE),"")</f>
        <v>Plasma</v>
      </c>
      <c r="G9534" s="265">
        <v>186</v>
      </c>
      <c r="H9534" s="192" t="s">
        <v>59</v>
      </c>
      <c r="I9534" s="185">
        <v>188</v>
      </c>
      <c r="J9534" s="185" t="s">
        <v>1186</v>
      </c>
      <c r="K9534" s="185" t="s">
        <v>537</v>
      </c>
    </row>
    <row r="9535" spans="1:11" x14ac:dyDescent="0.25">
      <c r="A9535" s="181">
        <v>204</v>
      </c>
      <c r="B9535" s="247" t="str">
        <f>IF(AND(A9535&lt;&gt;"",ISNUMBER(A9535)),VLOOKUP(A9535,Studies!A:BR,2,FALSE),"")</f>
        <v>Wiesinger 2020</v>
      </c>
      <c r="C9535" s="248" t="str">
        <f>IF(AND(A9535&lt;&gt;"",ISNUMBER(A9535)),VLOOKUP(A9535,Studies!A:BR,3,FALSE),"")</f>
        <v>https://www.ncbi.nlm.nih.gov/pubmed/32275771</v>
      </c>
      <c r="D9535" s="248" t="str">
        <f>IF(AND(A9535&lt;&gt;"",ISNUMBER(A9535)),VLOOKUP(A9535,Studies!A:BR,4,FALSE),"")</f>
        <v>Weak-induction phase (RIF 10 mg)</v>
      </c>
      <c r="E9535" s="248" t="str">
        <f>IF(AND(A9535&lt;&gt;"",ISNUMBER(A9535)),VLOOKUP(A9535,Studies!A:BR,5,FALSE),"")</f>
        <v>Midazolam</v>
      </c>
      <c r="F9535" s="249" t="str">
        <f>IF(AND(A9535&lt;&gt;"",ISNUMBER(A9535)),VLOOKUP(A9535,Studies!A:BR,6,FALSE),"")</f>
        <v>Plasma</v>
      </c>
      <c r="G9535" s="265">
        <v>188</v>
      </c>
      <c r="H9535" s="192" t="s">
        <v>59</v>
      </c>
      <c r="I9535" s="185">
        <v>128</v>
      </c>
      <c r="J9535" s="185" t="s">
        <v>1186</v>
      </c>
      <c r="K9535" s="185" t="s">
        <v>537</v>
      </c>
    </row>
    <row r="9536" spans="1:11" x14ac:dyDescent="0.25">
      <c r="A9536" s="181">
        <v>204</v>
      </c>
      <c r="B9536" s="247" t="str">
        <f>IF(AND(A9536&lt;&gt;"",ISNUMBER(A9536)),VLOOKUP(A9536,Studies!A:BR,2,FALSE),"")</f>
        <v>Wiesinger 2020</v>
      </c>
      <c r="C9536" s="248" t="str">
        <f>IF(AND(A9536&lt;&gt;"",ISNUMBER(A9536)),VLOOKUP(A9536,Studies!A:BR,3,FALSE),"")</f>
        <v>https://www.ncbi.nlm.nih.gov/pubmed/32275771</v>
      </c>
      <c r="D9536" s="248" t="str">
        <f>IF(AND(A9536&lt;&gt;"",ISNUMBER(A9536)),VLOOKUP(A9536,Studies!A:BR,4,FALSE),"")</f>
        <v>Weak-induction phase (RIF 10 mg)</v>
      </c>
      <c r="E9536" s="248" t="str">
        <f>IF(AND(A9536&lt;&gt;"",ISNUMBER(A9536)),VLOOKUP(A9536,Studies!A:BR,5,FALSE),"")</f>
        <v>Midazolam</v>
      </c>
      <c r="F9536" s="249" t="str">
        <f>IF(AND(A9536&lt;&gt;"",ISNUMBER(A9536)),VLOOKUP(A9536,Studies!A:BR,6,FALSE),"")</f>
        <v>Plasma</v>
      </c>
      <c r="G9536" s="265">
        <v>192</v>
      </c>
      <c r="H9536" s="192" t="s">
        <v>59</v>
      </c>
      <c r="I9536" s="185">
        <v>84.9</v>
      </c>
      <c r="J9536" s="185" t="s">
        <v>1186</v>
      </c>
      <c r="K9536" s="185" t="s">
        <v>537</v>
      </c>
    </row>
    <row r="9537" spans="1:11" x14ac:dyDescent="0.25">
      <c r="A9537" s="181">
        <v>204</v>
      </c>
      <c r="B9537" s="247" t="str">
        <f>IF(AND(A9537&lt;&gt;"",ISNUMBER(A9537)),VLOOKUP(A9537,Studies!A:BR,2,FALSE),"")</f>
        <v>Wiesinger 2020</v>
      </c>
      <c r="C9537" s="248" t="str">
        <f>IF(AND(A9537&lt;&gt;"",ISNUMBER(A9537)),VLOOKUP(A9537,Studies!A:BR,3,FALSE),"")</f>
        <v>https://www.ncbi.nlm.nih.gov/pubmed/32275771</v>
      </c>
      <c r="D9537" s="248" t="str">
        <f>IF(AND(A9537&lt;&gt;"",ISNUMBER(A9537)),VLOOKUP(A9537,Studies!A:BR,4,FALSE),"")</f>
        <v>Weak-induction phase (RIF 10 mg)</v>
      </c>
      <c r="E9537" s="248" t="str">
        <f>IF(AND(A9537&lt;&gt;"",ISNUMBER(A9537)),VLOOKUP(A9537,Studies!A:BR,5,FALSE),"")</f>
        <v>Midazolam</v>
      </c>
      <c r="F9537" s="249" t="str">
        <f>IF(AND(A9537&lt;&gt;"",ISNUMBER(A9537)),VLOOKUP(A9537,Studies!A:BR,6,FALSE),"")</f>
        <v>Plasma</v>
      </c>
      <c r="G9537" s="265">
        <v>195</v>
      </c>
      <c r="H9537" s="192" t="s">
        <v>59</v>
      </c>
      <c r="I9537" s="185">
        <v>53</v>
      </c>
      <c r="J9537" s="185" t="s">
        <v>1186</v>
      </c>
      <c r="K9537" s="185" t="s">
        <v>537</v>
      </c>
    </row>
    <row r="9538" spans="1:11" x14ac:dyDescent="0.25">
      <c r="A9538" s="181">
        <v>204</v>
      </c>
      <c r="B9538" s="247" t="str">
        <f>IF(AND(A9538&lt;&gt;"",ISNUMBER(A9538)),VLOOKUP(A9538,Studies!A:BR,2,FALSE),"")</f>
        <v>Wiesinger 2020</v>
      </c>
      <c r="C9538" s="248" t="str">
        <f>IF(AND(A9538&lt;&gt;"",ISNUMBER(A9538)),VLOOKUP(A9538,Studies!A:BR,3,FALSE),"")</f>
        <v>https://www.ncbi.nlm.nih.gov/pubmed/32275771</v>
      </c>
      <c r="D9538" s="248" t="str">
        <f>IF(AND(A9538&lt;&gt;"",ISNUMBER(A9538)),VLOOKUP(A9538,Studies!A:BR,4,FALSE),"")</f>
        <v>Weak-induction phase (RIF 10 mg)</v>
      </c>
      <c r="E9538" s="248" t="str">
        <f>IF(AND(A9538&lt;&gt;"",ISNUMBER(A9538)),VLOOKUP(A9538,Studies!A:BR,5,FALSE),"")</f>
        <v>Midazolam</v>
      </c>
      <c r="F9538" s="249" t="str">
        <f>IF(AND(A9538&lt;&gt;"",ISNUMBER(A9538)),VLOOKUP(A9538,Studies!A:BR,6,FALSE),"")</f>
        <v>Plasma</v>
      </c>
      <c r="G9538" s="265">
        <v>204</v>
      </c>
      <c r="H9538" s="192" t="s">
        <v>59</v>
      </c>
      <c r="I9538" s="185">
        <v>18.600000000000001</v>
      </c>
      <c r="J9538" s="185" t="s">
        <v>1186</v>
      </c>
      <c r="K9538" s="185" t="s">
        <v>537</v>
      </c>
    </row>
    <row r="9539" spans="1:11" x14ac:dyDescent="0.25">
      <c r="A9539" s="30">
        <v>205</v>
      </c>
      <c r="B9539" s="247" t="str">
        <f>IF(AND(A9539&lt;&gt;"",ISNUMBER(A9539)),VLOOKUP(A9539,Studies!A:BR,2,FALSE),"")</f>
        <v>Wiesinger 2020</v>
      </c>
      <c r="C9539" s="248" t="str">
        <f>IF(AND(A9539&lt;&gt;"",ISNUMBER(A9539)),VLOOKUP(A9539,Studies!A:BR,3,FALSE),"")</f>
        <v>https://www.ncbi.nlm.nih.gov/pubmed/32275771</v>
      </c>
      <c r="D9539" s="248" t="str">
        <f>IF(AND(A9539&lt;&gt;"",ISNUMBER(A9539)),VLOOKUP(A9539,Studies!A:BR,4,FALSE),"")</f>
        <v>Strong-induction phase (RIF 600 mg)</v>
      </c>
      <c r="E9539" s="248" t="str">
        <f>IF(AND(A9539&lt;&gt;"",ISNUMBER(A9539)),VLOOKUP(A9539,Studies!A:BR,5,FALSE),"")</f>
        <v>Midazolam</v>
      </c>
      <c r="F9539" s="249" t="str">
        <f>IF(AND(A9539&lt;&gt;"",ISNUMBER(A9539)),VLOOKUP(A9539,Studies!A:BR,6,FALSE),"")</f>
        <v>Plasma</v>
      </c>
      <c r="G9539" s="265">
        <v>444.5</v>
      </c>
      <c r="H9539" s="192" t="s">
        <v>59</v>
      </c>
      <c r="I9539" s="185">
        <v>903</v>
      </c>
      <c r="J9539" s="185" t="s">
        <v>1186</v>
      </c>
      <c r="K9539" s="185" t="s">
        <v>537</v>
      </c>
    </row>
    <row r="9540" spans="1:11" x14ac:dyDescent="0.25">
      <c r="A9540" s="181">
        <v>205</v>
      </c>
      <c r="B9540" s="247" t="str">
        <f>IF(AND(A9540&lt;&gt;"",ISNUMBER(A9540)),VLOOKUP(A9540,Studies!A:BR,2,FALSE),"")</f>
        <v>Wiesinger 2020</v>
      </c>
      <c r="C9540" s="248" t="str">
        <f>IF(AND(A9540&lt;&gt;"",ISNUMBER(A9540)),VLOOKUP(A9540,Studies!A:BR,3,FALSE),"")</f>
        <v>https://www.ncbi.nlm.nih.gov/pubmed/32275771</v>
      </c>
      <c r="D9540" s="248" t="str">
        <f>IF(AND(A9540&lt;&gt;"",ISNUMBER(A9540)),VLOOKUP(A9540,Studies!A:BR,4,FALSE),"")</f>
        <v>Strong-induction phase (RIF 600 mg)</v>
      </c>
      <c r="E9540" s="248" t="str">
        <f>IF(AND(A9540&lt;&gt;"",ISNUMBER(A9540)),VLOOKUP(A9540,Studies!A:BR,5,FALSE),"")</f>
        <v>Midazolam</v>
      </c>
      <c r="F9540" s="249" t="str">
        <f>IF(AND(A9540&lt;&gt;"",ISNUMBER(A9540)),VLOOKUP(A9540,Studies!A:BR,6,FALSE),"")</f>
        <v>Plasma</v>
      </c>
      <c r="G9540" s="265">
        <v>445</v>
      </c>
      <c r="H9540" s="192" t="s">
        <v>59</v>
      </c>
      <c r="I9540" s="185">
        <v>726</v>
      </c>
      <c r="J9540" s="185" t="s">
        <v>1186</v>
      </c>
      <c r="K9540" s="185" t="s">
        <v>537</v>
      </c>
    </row>
    <row r="9541" spans="1:11" x14ac:dyDescent="0.25">
      <c r="A9541" s="181">
        <v>205</v>
      </c>
      <c r="B9541" s="247" t="str">
        <f>IF(AND(A9541&lt;&gt;"",ISNUMBER(A9541)),VLOOKUP(A9541,Studies!A:BR,2,FALSE),"")</f>
        <v>Wiesinger 2020</v>
      </c>
      <c r="C9541" s="248" t="str">
        <f>IF(AND(A9541&lt;&gt;"",ISNUMBER(A9541)),VLOOKUP(A9541,Studies!A:BR,3,FALSE),"")</f>
        <v>https://www.ncbi.nlm.nih.gov/pubmed/32275771</v>
      </c>
      <c r="D9541" s="248" t="str">
        <f>IF(AND(A9541&lt;&gt;"",ISNUMBER(A9541)),VLOOKUP(A9541,Studies!A:BR,4,FALSE),"")</f>
        <v>Strong-induction phase (RIF 600 mg)</v>
      </c>
      <c r="E9541" s="248" t="str">
        <f>IF(AND(A9541&lt;&gt;"",ISNUMBER(A9541)),VLOOKUP(A9541,Studies!A:BR,5,FALSE),"")</f>
        <v>Midazolam</v>
      </c>
      <c r="F9541" s="249" t="str">
        <f>IF(AND(A9541&lt;&gt;"",ISNUMBER(A9541)),VLOOKUP(A9541,Studies!A:BR,6,FALSE),"")</f>
        <v>Plasma</v>
      </c>
      <c r="G9541" s="265">
        <v>445.5</v>
      </c>
      <c r="H9541" s="192" t="s">
        <v>59</v>
      </c>
      <c r="I9541" s="185">
        <v>446</v>
      </c>
      <c r="J9541" s="185" t="s">
        <v>1186</v>
      </c>
      <c r="K9541" s="185" t="s">
        <v>537</v>
      </c>
    </row>
    <row r="9542" spans="1:11" x14ac:dyDescent="0.25">
      <c r="A9542" s="181">
        <v>205</v>
      </c>
      <c r="B9542" s="247" t="str">
        <f>IF(AND(A9542&lt;&gt;"",ISNUMBER(A9542)),VLOOKUP(A9542,Studies!A:BR,2,FALSE),"")</f>
        <v>Wiesinger 2020</v>
      </c>
      <c r="C9542" s="248" t="str">
        <f>IF(AND(A9542&lt;&gt;"",ISNUMBER(A9542)),VLOOKUP(A9542,Studies!A:BR,3,FALSE),"")</f>
        <v>https://www.ncbi.nlm.nih.gov/pubmed/32275771</v>
      </c>
      <c r="D9542" s="248" t="str">
        <f>IF(AND(A9542&lt;&gt;"",ISNUMBER(A9542)),VLOOKUP(A9542,Studies!A:BR,4,FALSE),"")</f>
        <v>Strong-induction phase (RIF 600 mg)</v>
      </c>
      <c r="E9542" s="248" t="str">
        <f>IF(AND(A9542&lt;&gt;"",ISNUMBER(A9542)),VLOOKUP(A9542,Studies!A:BR,5,FALSE),"")</f>
        <v>Midazolam</v>
      </c>
      <c r="F9542" s="249" t="str">
        <f>IF(AND(A9542&lt;&gt;"",ISNUMBER(A9542)),VLOOKUP(A9542,Studies!A:BR,6,FALSE),"")</f>
        <v>Plasma</v>
      </c>
      <c r="G9542" s="265">
        <v>446</v>
      </c>
      <c r="H9542" s="192" t="s">
        <v>59</v>
      </c>
      <c r="I9542" s="185">
        <v>278</v>
      </c>
      <c r="J9542" s="185" t="s">
        <v>1186</v>
      </c>
      <c r="K9542" s="185" t="s">
        <v>537</v>
      </c>
    </row>
    <row r="9543" spans="1:11" x14ac:dyDescent="0.25">
      <c r="A9543" s="181">
        <v>205</v>
      </c>
      <c r="B9543" s="247" t="str">
        <f>IF(AND(A9543&lt;&gt;"",ISNUMBER(A9543)),VLOOKUP(A9543,Studies!A:BR,2,FALSE),"")</f>
        <v>Wiesinger 2020</v>
      </c>
      <c r="C9543" s="248" t="str">
        <f>IF(AND(A9543&lt;&gt;"",ISNUMBER(A9543)),VLOOKUP(A9543,Studies!A:BR,3,FALSE),"")</f>
        <v>https://www.ncbi.nlm.nih.gov/pubmed/32275771</v>
      </c>
      <c r="D9543" s="248" t="str">
        <f>IF(AND(A9543&lt;&gt;"",ISNUMBER(A9543)),VLOOKUP(A9543,Studies!A:BR,4,FALSE),"")</f>
        <v>Strong-induction phase (RIF 600 mg)</v>
      </c>
      <c r="E9543" s="248" t="str">
        <f>IF(AND(A9543&lt;&gt;"",ISNUMBER(A9543)),VLOOKUP(A9543,Studies!A:BR,5,FALSE),"")</f>
        <v>Midazolam</v>
      </c>
      <c r="F9543" s="249" t="str">
        <f>IF(AND(A9543&lt;&gt;"",ISNUMBER(A9543)),VLOOKUP(A9543,Studies!A:BR,6,FALSE),"")</f>
        <v>Plasma</v>
      </c>
      <c r="G9543" s="265">
        <v>446.5</v>
      </c>
      <c r="H9543" s="192" t="s">
        <v>59</v>
      </c>
      <c r="I9543" s="185">
        <v>202</v>
      </c>
      <c r="J9543" s="185" t="s">
        <v>1186</v>
      </c>
      <c r="K9543" s="185" t="s">
        <v>537</v>
      </c>
    </row>
    <row r="9544" spans="1:11" x14ac:dyDescent="0.25">
      <c r="A9544" s="181">
        <v>205</v>
      </c>
      <c r="B9544" s="247" t="str">
        <f>IF(AND(A9544&lt;&gt;"",ISNUMBER(A9544)),VLOOKUP(A9544,Studies!A:BR,2,FALSE),"")</f>
        <v>Wiesinger 2020</v>
      </c>
      <c r="C9544" s="248" t="str">
        <f>IF(AND(A9544&lt;&gt;"",ISNUMBER(A9544)),VLOOKUP(A9544,Studies!A:BR,3,FALSE),"")</f>
        <v>https://www.ncbi.nlm.nih.gov/pubmed/32275771</v>
      </c>
      <c r="D9544" s="248" t="str">
        <f>IF(AND(A9544&lt;&gt;"",ISNUMBER(A9544)),VLOOKUP(A9544,Studies!A:BR,4,FALSE),"")</f>
        <v>Strong-induction phase (RIF 600 mg)</v>
      </c>
      <c r="E9544" s="248" t="str">
        <f>IF(AND(A9544&lt;&gt;"",ISNUMBER(A9544)),VLOOKUP(A9544,Studies!A:BR,5,FALSE),"")</f>
        <v>Midazolam</v>
      </c>
      <c r="F9544" s="249" t="str">
        <f>IF(AND(A9544&lt;&gt;"",ISNUMBER(A9544)),VLOOKUP(A9544,Studies!A:BR,6,FALSE),"")</f>
        <v>Plasma</v>
      </c>
      <c r="G9544" s="265">
        <v>447</v>
      </c>
      <c r="H9544" s="192" t="s">
        <v>59</v>
      </c>
      <c r="I9544" s="185">
        <v>147</v>
      </c>
      <c r="J9544" s="185" t="s">
        <v>1186</v>
      </c>
      <c r="K9544" s="185" t="s">
        <v>537</v>
      </c>
    </row>
    <row r="9545" spans="1:11" x14ac:dyDescent="0.25">
      <c r="A9545" s="181">
        <v>205</v>
      </c>
      <c r="B9545" s="247" t="str">
        <f>IF(AND(A9545&lt;&gt;"",ISNUMBER(A9545)),VLOOKUP(A9545,Studies!A:BR,2,FALSE),"")</f>
        <v>Wiesinger 2020</v>
      </c>
      <c r="C9545" s="248" t="str">
        <f>IF(AND(A9545&lt;&gt;"",ISNUMBER(A9545)),VLOOKUP(A9545,Studies!A:BR,3,FALSE),"")</f>
        <v>https://www.ncbi.nlm.nih.gov/pubmed/32275771</v>
      </c>
      <c r="D9545" s="248" t="str">
        <f>IF(AND(A9545&lt;&gt;"",ISNUMBER(A9545)),VLOOKUP(A9545,Studies!A:BR,4,FALSE),"")</f>
        <v>Strong-induction phase (RIF 600 mg)</v>
      </c>
      <c r="E9545" s="248" t="str">
        <f>IF(AND(A9545&lt;&gt;"",ISNUMBER(A9545)),VLOOKUP(A9545,Studies!A:BR,5,FALSE),"")</f>
        <v>Midazolam</v>
      </c>
      <c r="F9545" s="249" t="str">
        <f>IF(AND(A9545&lt;&gt;"",ISNUMBER(A9545)),VLOOKUP(A9545,Studies!A:BR,6,FALSE),"")</f>
        <v>Plasma</v>
      </c>
      <c r="G9545" s="265">
        <v>447.5</v>
      </c>
      <c r="H9545" s="192" t="s">
        <v>59</v>
      </c>
      <c r="I9545" s="185">
        <v>117</v>
      </c>
      <c r="J9545" s="185" t="s">
        <v>1186</v>
      </c>
      <c r="K9545" s="185" t="s">
        <v>537</v>
      </c>
    </row>
    <row r="9546" spans="1:11" x14ac:dyDescent="0.25">
      <c r="A9546" s="181">
        <v>205</v>
      </c>
      <c r="B9546" s="247" t="str">
        <f>IF(AND(A9546&lt;&gt;"",ISNUMBER(A9546)),VLOOKUP(A9546,Studies!A:BR,2,FALSE),"")</f>
        <v>Wiesinger 2020</v>
      </c>
      <c r="C9546" s="248" t="str">
        <f>IF(AND(A9546&lt;&gt;"",ISNUMBER(A9546)),VLOOKUP(A9546,Studies!A:BR,3,FALSE),"")</f>
        <v>https://www.ncbi.nlm.nih.gov/pubmed/32275771</v>
      </c>
      <c r="D9546" s="248" t="str">
        <f>IF(AND(A9546&lt;&gt;"",ISNUMBER(A9546)),VLOOKUP(A9546,Studies!A:BR,4,FALSE),"")</f>
        <v>Strong-induction phase (RIF 600 mg)</v>
      </c>
      <c r="E9546" s="248" t="str">
        <f>IF(AND(A9546&lt;&gt;"",ISNUMBER(A9546)),VLOOKUP(A9546,Studies!A:BR,5,FALSE),"")</f>
        <v>Midazolam</v>
      </c>
      <c r="F9546" s="249" t="str">
        <f>IF(AND(A9546&lt;&gt;"",ISNUMBER(A9546)),VLOOKUP(A9546,Studies!A:BR,6,FALSE),"")</f>
        <v>Plasma</v>
      </c>
      <c r="G9546" s="265">
        <v>448</v>
      </c>
      <c r="H9546" s="192" t="s">
        <v>59</v>
      </c>
      <c r="I9546" s="185">
        <v>92.7</v>
      </c>
      <c r="J9546" s="185" t="s">
        <v>1186</v>
      </c>
      <c r="K9546" s="185" t="s">
        <v>537</v>
      </c>
    </row>
    <row r="9547" spans="1:11" x14ac:dyDescent="0.25">
      <c r="A9547" s="181">
        <v>205</v>
      </c>
      <c r="B9547" s="247" t="str">
        <f>IF(AND(A9547&lt;&gt;"",ISNUMBER(A9547)),VLOOKUP(A9547,Studies!A:BR,2,FALSE),"")</f>
        <v>Wiesinger 2020</v>
      </c>
      <c r="C9547" s="248" t="str">
        <f>IF(AND(A9547&lt;&gt;"",ISNUMBER(A9547)),VLOOKUP(A9547,Studies!A:BR,3,FALSE),"")</f>
        <v>https://www.ncbi.nlm.nih.gov/pubmed/32275771</v>
      </c>
      <c r="D9547" s="248" t="str">
        <f>IF(AND(A9547&lt;&gt;"",ISNUMBER(A9547)),VLOOKUP(A9547,Studies!A:BR,4,FALSE),"")</f>
        <v>Strong-induction phase (RIF 600 mg)</v>
      </c>
      <c r="E9547" s="248" t="str">
        <f>IF(AND(A9547&lt;&gt;"",ISNUMBER(A9547)),VLOOKUP(A9547,Studies!A:BR,5,FALSE),"")</f>
        <v>Midazolam</v>
      </c>
      <c r="F9547" s="249" t="str">
        <f>IF(AND(A9547&lt;&gt;"",ISNUMBER(A9547)),VLOOKUP(A9547,Studies!A:BR,6,FALSE),"")</f>
        <v>Plasma</v>
      </c>
      <c r="G9547" s="265">
        <v>449</v>
      </c>
      <c r="H9547" s="192" t="s">
        <v>59</v>
      </c>
      <c r="I9547" s="185">
        <v>48.2</v>
      </c>
      <c r="J9547" s="185" t="s">
        <v>1186</v>
      </c>
      <c r="K9547" s="185" t="s">
        <v>537</v>
      </c>
    </row>
    <row r="9548" spans="1:11" x14ac:dyDescent="0.25">
      <c r="A9548" s="181">
        <v>205</v>
      </c>
      <c r="B9548" s="247" t="str">
        <f>IF(AND(A9548&lt;&gt;"",ISNUMBER(A9548)),VLOOKUP(A9548,Studies!A:BR,2,FALSE),"")</f>
        <v>Wiesinger 2020</v>
      </c>
      <c r="C9548" s="248" t="str">
        <f>IF(AND(A9548&lt;&gt;"",ISNUMBER(A9548)),VLOOKUP(A9548,Studies!A:BR,3,FALSE),"")</f>
        <v>https://www.ncbi.nlm.nih.gov/pubmed/32275771</v>
      </c>
      <c r="D9548" s="248" t="str">
        <f>IF(AND(A9548&lt;&gt;"",ISNUMBER(A9548)),VLOOKUP(A9548,Studies!A:BR,4,FALSE),"")</f>
        <v>Strong-induction phase (RIF 600 mg)</v>
      </c>
      <c r="E9548" s="248" t="str">
        <f>IF(AND(A9548&lt;&gt;"",ISNUMBER(A9548)),VLOOKUP(A9548,Studies!A:BR,5,FALSE),"")</f>
        <v>Midazolam</v>
      </c>
      <c r="F9548" s="249" t="str">
        <f>IF(AND(A9548&lt;&gt;"",ISNUMBER(A9548)),VLOOKUP(A9548,Studies!A:BR,6,FALSE),"")</f>
        <v>Plasma</v>
      </c>
      <c r="G9548" s="265">
        <v>450</v>
      </c>
      <c r="H9548" s="192" t="s">
        <v>59</v>
      </c>
      <c r="I9548" s="185">
        <v>40.200000000000003</v>
      </c>
      <c r="J9548" s="185" t="s">
        <v>1186</v>
      </c>
      <c r="K9548" s="185" t="s">
        <v>537</v>
      </c>
    </row>
    <row r="9549" spans="1:11" x14ac:dyDescent="0.25">
      <c r="A9549" s="181">
        <v>205</v>
      </c>
      <c r="B9549" s="247" t="str">
        <f>IF(AND(A9549&lt;&gt;"",ISNUMBER(A9549)),VLOOKUP(A9549,Studies!A:BR,2,FALSE),"")</f>
        <v>Wiesinger 2020</v>
      </c>
      <c r="C9549" s="248" t="str">
        <f>IF(AND(A9549&lt;&gt;"",ISNUMBER(A9549)),VLOOKUP(A9549,Studies!A:BR,3,FALSE),"")</f>
        <v>https://www.ncbi.nlm.nih.gov/pubmed/32275771</v>
      </c>
      <c r="D9549" s="248" t="str">
        <f>IF(AND(A9549&lt;&gt;"",ISNUMBER(A9549)),VLOOKUP(A9549,Studies!A:BR,4,FALSE),"")</f>
        <v>Strong-induction phase (RIF 600 mg)</v>
      </c>
      <c r="E9549" s="248" t="str">
        <f>IF(AND(A9549&lt;&gt;"",ISNUMBER(A9549)),VLOOKUP(A9549,Studies!A:BR,5,FALSE),"")</f>
        <v>Midazolam</v>
      </c>
      <c r="F9549" s="249" t="str">
        <f>IF(AND(A9549&lt;&gt;"",ISNUMBER(A9549)),VLOOKUP(A9549,Studies!A:BR,6,FALSE),"")</f>
        <v>Plasma</v>
      </c>
      <c r="G9549" s="265">
        <v>452</v>
      </c>
      <c r="H9549" s="192" t="s">
        <v>59</v>
      </c>
      <c r="I9549" s="185">
        <v>24.8</v>
      </c>
      <c r="J9549" s="185" t="s">
        <v>1186</v>
      </c>
      <c r="K9549" s="185" t="s">
        <v>537</v>
      </c>
    </row>
    <row r="9550" spans="1:11" x14ac:dyDescent="0.25">
      <c r="A9550" s="181">
        <v>205</v>
      </c>
      <c r="B9550" s="247" t="str">
        <f>IF(AND(A9550&lt;&gt;"",ISNUMBER(A9550)),VLOOKUP(A9550,Studies!A:BR,2,FALSE),"")</f>
        <v>Wiesinger 2020</v>
      </c>
      <c r="C9550" s="248" t="str">
        <f>IF(AND(A9550&lt;&gt;"",ISNUMBER(A9550)),VLOOKUP(A9550,Studies!A:BR,3,FALSE),"")</f>
        <v>https://www.ncbi.nlm.nih.gov/pubmed/32275771</v>
      </c>
      <c r="D9550" s="248" t="str">
        <f>IF(AND(A9550&lt;&gt;"",ISNUMBER(A9550)),VLOOKUP(A9550,Studies!A:BR,4,FALSE),"")</f>
        <v>Strong-induction phase (RIF 600 mg)</v>
      </c>
      <c r="E9550" s="248" t="str">
        <f>IF(AND(A9550&lt;&gt;"",ISNUMBER(A9550)),VLOOKUP(A9550,Studies!A:BR,5,FALSE),"")</f>
        <v>Midazolam</v>
      </c>
      <c r="F9550" s="249" t="str">
        <f>IF(AND(A9550&lt;&gt;"",ISNUMBER(A9550)),VLOOKUP(A9550,Studies!A:BR,6,FALSE),"")</f>
        <v>Plasma</v>
      </c>
      <c r="G9550" s="265">
        <v>456</v>
      </c>
      <c r="H9550" s="192" t="s">
        <v>59</v>
      </c>
      <c r="I9550" s="185">
        <v>16.7</v>
      </c>
      <c r="J9550" s="185" t="s">
        <v>1186</v>
      </c>
      <c r="K9550" s="185" t="s">
        <v>537</v>
      </c>
    </row>
    <row r="9551" spans="1:11" x14ac:dyDescent="0.25">
      <c r="A9551" s="181">
        <v>205</v>
      </c>
      <c r="B9551" s="247" t="str">
        <f>IF(AND(A9551&lt;&gt;"",ISNUMBER(A9551)),VLOOKUP(A9551,Studies!A:BR,2,FALSE),"")</f>
        <v>Wiesinger 2020</v>
      </c>
      <c r="C9551" s="248" t="str">
        <f>IF(AND(A9551&lt;&gt;"",ISNUMBER(A9551)),VLOOKUP(A9551,Studies!A:BR,3,FALSE),"")</f>
        <v>https://www.ncbi.nlm.nih.gov/pubmed/32275771</v>
      </c>
      <c r="D9551" s="248" t="str">
        <f>IF(AND(A9551&lt;&gt;"",ISNUMBER(A9551)),VLOOKUP(A9551,Studies!A:BR,4,FALSE),"")</f>
        <v>Strong-induction phase (RIF 600 mg)</v>
      </c>
      <c r="E9551" s="248" t="str">
        <f>IF(AND(A9551&lt;&gt;"",ISNUMBER(A9551)),VLOOKUP(A9551,Studies!A:BR,5,FALSE),"")</f>
        <v>Midazolam</v>
      </c>
      <c r="F9551" s="249" t="str">
        <f>IF(AND(A9551&lt;&gt;"",ISNUMBER(A9551)),VLOOKUP(A9551,Studies!A:BR,6,FALSE),"")</f>
        <v>Plasma</v>
      </c>
      <c r="G9551" s="265">
        <v>459</v>
      </c>
      <c r="H9551" s="192" t="s">
        <v>59</v>
      </c>
      <c r="I9551" s="185">
        <v>10.4</v>
      </c>
      <c r="J9551" s="185" t="s">
        <v>1186</v>
      </c>
      <c r="K9551" s="185" t="s">
        <v>537</v>
      </c>
    </row>
    <row r="9552" spans="1:11" x14ac:dyDescent="0.25">
      <c r="A9552" s="181">
        <v>205</v>
      </c>
      <c r="B9552" s="247" t="str">
        <f>IF(AND(A9552&lt;&gt;"",ISNUMBER(A9552)),VLOOKUP(A9552,Studies!A:BR,2,FALSE),"")</f>
        <v>Wiesinger 2020</v>
      </c>
      <c r="C9552" s="248" t="str">
        <f>IF(AND(A9552&lt;&gt;"",ISNUMBER(A9552)),VLOOKUP(A9552,Studies!A:BR,3,FALSE),"")</f>
        <v>https://www.ncbi.nlm.nih.gov/pubmed/32275771</v>
      </c>
      <c r="D9552" s="248" t="str">
        <f>IF(AND(A9552&lt;&gt;"",ISNUMBER(A9552)),VLOOKUP(A9552,Studies!A:BR,4,FALSE),"")</f>
        <v>Strong-induction phase (RIF 600 mg)</v>
      </c>
      <c r="E9552" s="248" t="str">
        <f>IF(AND(A9552&lt;&gt;"",ISNUMBER(A9552)),VLOOKUP(A9552,Studies!A:BR,5,FALSE),"")</f>
        <v>Midazolam</v>
      </c>
      <c r="F9552" s="249" t="str">
        <f>IF(AND(A9552&lt;&gt;"",ISNUMBER(A9552)),VLOOKUP(A9552,Studies!A:BR,6,FALSE),"")</f>
        <v>Plasma</v>
      </c>
      <c r="G9552" s="265">
        <v>468</v>
      </c>
      <c r="H9552" s="192" t="s">
        <v>59</v>
      </c>
      <c r="I9552" s="185">
        <v>2.52</v>
      </c>
      <c r="J9552" s="185" t="s">
        <v>1186</v>
      </c>
      <c r="K9552" s="185" t="s">
        <v>537</v>
      </c>
    </row>
    <row r="9553" spans="1:16" x14ac:dyDescent="0.25">
      <c r="A9553" s="30">
        <v>2055</v>
      </c>
      <c r="B9553" s="247" t="str">
        <f>IF(AND(A9553&lt;&gt;"",ISNUMBER(A9553)),VLOOKUP(A9553,Studies!A:BR,2,FALSE),"")</f>
        <v>Barbarash 1988</v>
      </c>
      <c r="C9553" s="248" t="str">
        <f>IF(AND(A9553&lt;&gt;"",ISNUMBER(A9553)),VLOOKUP(A9553,Studies!A:BR,3,FALSE),"")</f>
        <v>https://www.ncbi.nlm.nih.gov/pubmed/3180898</v>
      </c>
      <c r="D9553" s="248" t="str">
        <f>IF(AND(A9553&lt;&gt;"",ISNUMBER(A9553)),VLOOKUP(A9553,Studies!A:BR,4,FALSE),"")</f>
        <v>Verapamil IV control</v>
      </c>
      <c r="E9553" s="248" t="str">
        <f>IF(AND(A9553&lt;&gt;"",ISNUMBER(A9553)),VLOOKUP(A9553,Studies!A:BR,5,FALSE),"")</f>
        <v>Verapamil</v>
      </c>
      <c r="F9553" s="249" t="str">
        <f>IF(AND(A9553&lt;&gt;"",ISNUMBER(A9553)),VLOOKUP(A9553,Studies!A:BR,6,FALSE),"")</f>
        <v>Serum</v>
      </c>
      <c r="G9553" s="265">
        <v>0.17</v>
      </c>
      <c r="H9553" s="50" t="s">
        <v>59</v>
      </c>
      <c r="I9553" s="185">
        <v>101.75239999999999</v>
      </c>
      <c r="J9553" s="41" t="s">
        <v>992</v>
      </c>
      <c r="K9553" s="41" t="s">
        <v>115</v>
      </c>
      <c r="L9553" s="193">
        <v>20.99905</v>
      </c>
      <c r="M9553" s="52" t="s">
        <v>992</v>
      </c>
      <c r="N9553" s="52" t="s">
        <v>116</v>
      </c>
      <c r="P9553" s="42" t="s">
        <v>3166</v>
      </c>
    </row>
    <row r="9554" spans="1:16" x14ac:dyDescent="0.25">
      <c r="A9554" s="30">
        <v>2055</v>
      </c>
      <c r="B9554" s="247" t="str">
        <f>IF(AND(A9554&lt;&gt;"",ISNUMBER(A9554)),VLOOKUP(A9554,Studies!A:BR,2,FALSE),"")</f>
        <v>Barbarash 1988</v>
      </c>
      <c r="C9554" s="248" t="str">
        <f>IF(AND(A9554&lt;&gt;"",ISNUMBER(A9554)),VLOOKUP(A9554,Studies!A:BR,3,FALSE),"")</f>
        <v>https://www.ncbi.nlm.nih.gov/pubmed/3180898</v>
      </c>
      <c r="D9554" s="248" t="str">
        <f>IF(AND(A9554&lt;&gt;"",ISNUMBER(A9554)),VLOOKUP(A9554,Studies!A:BR,4,FALSE),"")</f>
        <v>Verapamil IV control</v>
      </c>
      <c r="E9554" s="248" t="str">
        <f>IF(AND(A9554&lt;&gt;"",ISNUMBER(A9554)),VLOOKUP(A9554,Studies!A:BR,5,FALSE),"")</f>
        <v>Verapamil</v>
      </c>
      <c r="F9554" s="249" t="str">
        <f>IF(AND(A9554&lt;&gt;"",ISNUMBER(A9554)),VLOOKUP(A9554,Studies!A:BR,6,FALSE),"")</f>
        <v>Serum</v>
      </c>
      <c r="G9554" s="265">
        <v>0.33</v>
      </c>
      <c r="H9554" s="50" t="s">
        <v>59</v>
      </c>
      <c r="I9554" s="185">
        <v>56.987349999999999</v>
      </c>
      <c r="J9554" s="41" t="s">
        <v>992</v>
      </c>
      <c r="K9554" s="41" t="s">
        <v>115</v>
      </c>
      <c r="L9554" s="193">
        <v>10.59613</v>
      </c>
      <c r="M9554" s="52" t="s">
        <v>992</v>
      </c>
      <c r="N9554" s="52" t="s">
        <v>116</v>
      </c>
    </row>
    <row r="9555" spans="1:16" x14ac:dyDescent="0.25">
      <c r="A9555" s="30">
        <v>2055</v>
      </c>
      <c r="B9555" s="247" t="str">
        <f>IF(AND(A9555&lt;&gt;"",ISNUMBER(A9555)),VLOOKUP(A9555,Studies!A:BR,2,FALSE),"")</f>
        <v>Barbarash 1988</v>
      </c>
      <c r="C9555" s="248" t="str">
        <f>IF(AND(A9555&lt;&gt;"",ISNUMBER(A9555)),VLOOKUP(A9555,Studies!A:BR,3,FALSE),"")</f>
        <v>https://www.ncbi.nlm.nih.gov/pubmed/3180898</v>
      </c>
      <c r="D9555" s="248" t="str">
        <f>IF(AND(A9555&lt;&gt;"",ISNUMBER(A9555)),VLOOKUP(A9555,Studies!A:BR,4,FALSE),"")</f>
        <v>Verapamil IV control</v>
      </c>
      <c r="E9555" s="248" t="str">
        <f>IF(AND(A9555&lt;&gt;"",ISNUMBER(A9555)),VLOOKUP(A9555,Studies!A:BR,5,FALSE),"")</f>
        <v>Verapamil</v>
      </c>
      <c r="F9555" s="249" t="str">
        <f>IF(AND(A9555&lt;&gt;"",ISNUMBER(A9555)),VLOOKUP(A9555,Studies!A:BR,6,FALSE),"")</f>
        <v>Serum</v>
      </c>
      <c r="G9555" s="265">
        <v>0.5</v>
      </c>
      <c r="H9555" s="50" t="s">
        <v>59</v>
      </c>
      <c r="I9555" s="185">
        <v>45.666089999999997</v>
      </c>
      <c r="J9555" s="41" t="s">
        <v>992</v>
      </c>
      <c r="K9555" s="41" t="s">
        <v>115</v>
      </c>
      <c r="L9555" s="193">
        <v>9.4227179999999997</v>
      </c>
      <c r="M9555" s="52" t="s">
        <v>992</v>
      </c>
      <c r="N9555" s="52" t="s">
        <v>116</v>
      </c>
    </row>
    <row r="9556" spans="1:16" x14ac:dyDescent="0.25">
      <c r="A9556" s="30">
        <v>2055</v>
      </c>
      <c r="B9556" s="247" t="str">
        <f>IF(AND(A9556&lt;&gt;"",ISNUMBER(A9556)),VLOOKUP(A9556,Studies!A:BR,2,FALSE),"")</f>
        <v>Barbarash 1988</v>
      </c>
      <c r="C9556" s="248" t="str">
        <f>IF(AND(A9556&lt;&gt;"",ISNUMBER(A9556)),VLOOKUP(A9556,Studies!A:BR,3,FALSE),"")</f>
        <v>https://www.ncbi.nlm.nih.gov/pubmed/3180898</v>
      </c>
      <c r="D9556" s="248" t="str">
        <f>IF(AND(A9556&lt;&gt;"",ISNUMBER(A9556)),VLOOKUP(A9556,Studies!A:BR,4,FALSE),"")</f>
        <v>Verapamil IV control</v>
      </c>
      <c r="E9556" s="248" t="str">
        <f>IF(AND(A9556&lt;&gt;"",ISNUMBER(A9556)),VLOOKUP(A9556,Studies!A:BR,5,FALSE),"")</f>
        <v>Verapamil</v>
      </c>
      <c r="F9556" s="249" t="str">
        <f>IF(AND(A9556&lt;&gt;"",ISNUMBER(A9556)),VLOOKUP(A9556,Studies!A:BR,6,FALSE),"")</f>
        <v>Serum</v>
      </c>
      <c r="G9556" s="265">
        <v>0.75</v>
      </c>
      <c r="H9556" s="50" t="s">
        <v>59</v>
      </c>
      <c r="I9556" s="185">
        <v>34.183520000000001</v>
      </c>
      <c r="J9556" s="41" t="s">
        <v>992</v>
      </c>
      <c r="K9556" s="41" t="s">
        <v>115</v>
      </c>
      <c r="L9556" s="193">
        <v>7.0534059999999998</v>
      </c>
      <c r="M9556" s="52" t="s">
        <v>992</v>
      </c>
      <c r="N9556" s="52" t="s">
        <v>116</v>
      </c>
    </row>
    <row r="9557" spans="1:16" x14ac:dyDescent="0.25">
      <c r="A9557" s="30">
        <v>2055</v>
      </c>
      <c r="B9557" s="247" t="str">
        <f>IF(AND(A9557&lt;&gt;"",ISNUMBER(A9557)),VLOOKUP(A9557,Studies!A:BR,2,FALSE),"")</f>
        <v>Barbarash 1988</v>
      </c>
      <c r="C9557" s="248" t="str">
        <f>IF(AND(A9557&lt;&gt;"",ISNUMBER(A9557)),VLOOKUP(A9557,Studies!A:BR,3,FALSE),"")</f>
        <v>https://www.ncbi.nlm.nih.gov/pubmed/3180898</v>
      </c>
      <c r="D9557" s="248" t="str">
        <f>IF(AND(A9557&lt;&gt;"",ISNUMBER(A9557)),VLOOKUP(A9557,Studies!A:BR,4,FALSE),"")</f>
        <v>Verapamil IV control</v>
      </c>
      <c r="E9557" s="248" t="str">
        <f>IF(AND(A9557&lt;&gt;"",ISNUMBER(A9557)),VLOOKUP(A9557,Studies!A:BR,5,FALSE),"")</f>
        <v>Verapamil</v>
      </c>
      <c r="F9557" s="249" t="str">
        <f>IF(AND(A9557&lt;&gt;"",ISNUMBER(A9557)),VLOOKUP(A9557,Studies!A:BR,6,FALSE),"")</f>
        <v>Serum</v>
      </c>
      <c r="G9557" s="265">
        <v>1</v>
      </c>
      <c r="H9557" s="50" t="s">
        <v>59</v>
      </c>
      <c r="I9557" s="185">
        <v>25.155460000000001</v>
      </c>
      <c r="J9557" s="41" t="s">
        <v>992</v>
      </c>
      <c r="K9557" s="41" t="s">
        <v>115</v>
      </c>
      <c r="L9557" s="193">
        <v>0.87292099999999995</v>
      </c>
      <c r="M9557" s="52" t="s">
        <v>992</v>
      </c>
      <c r="N9557" s="52" t="s">
        <v>116</v>
      </c>
    </row>
    <row r="9558" spans="1:16" x14ac:dyDescent="0.25">
      <c r="A9558" s="30">
        <v>2055</v>
      </c>
      <c r="B9558" s="247" t="str">
        <f>IF(AND(A9558&lt;&gt;"",ISNUMBER(A9558)),VLOOKUP(A9558,Studies!A:BR,2,FALSE),"")</f>
        <v>Barbarash 1988</v>
      </c>
      <c r="C9558" s="248" t="str">
        <f>IF(AND(A9558&lt;&gt;"",ISNUMBER(A9558)),VLOOKUP(A9558,Studies!A:BR,3,FALSE),"")</f>
        <v>https://www.ncbi.nlm.nih.gov/pubmed/3180898</v>
      </c>
      <c r="D9558" s="248" t="str">
        <f>IF(AND(A9558&lt;&gt;"",ISNUMBER(A9558)),VLOOKUP(A9558,Studies!A:BR,4,FALSE),"")</f>
        <v>Verapamil IV control</v>
      </c>
      <c r="E9558" s="248" t="str">
        <f>IF(AND(A9558&lt;&gt;"",ISNUMBER(A9558)),VLOOKUP(A9558,Studies!A:BR,5,FALSE),"")</f>
        <v>Verapamil</v>
      </c>
      <c r="F9558" s="249" t="str">
        <f>IF(AND(A9558&lt;&gt;"",ISNUMBER(A9558)),VLOOKUP(A9558,Studies!A:BR,6,FALSE),"")</f>
        <v>Serum</v>
      </c>
      <c r="G9558" s="265">
        <v>1.5</v>
      </c>
      <c r="H9558" s="50" t="s">
        <v>59</v>
      </c>
      <c r="I9558" s="185">
        <v>25.17352</v>
      </c>
      <c r="J9558" s="41" t="s">
        <v>992</v>
      </c>
      <c r="K9558" s="41" t="s">
        <v>115</v>
      </c>
      <c r="L9558" s="193">
        <v>3.680323</v>
      </c>
      <c r="M9558" s="52" t="s">
        <v>992</v>
      </c>
      <c r="N9558" s="52" t="s">
        <v>116</v>
      </c>
    </row>
    <row r="9559" spans="1:16" x14ac:dyDescent="0.25">
      <c r="A9559" s="30">
        <v>2055</v>
      </c>
      <c r="B9559" s="247" t="str">
        <f>IF(AND(A9559&lt;&gt;"",ISNUMBER(A9559)),VLOOKUP(A9559,Studies!A:BR,2,FALSE),"")</f>
        <v>Barbarash 1988</v>
      </c>
      <c r="C9559" s="248" t="str">
        <f>IF(AND(A9559&lt;&gt;"",ISNUMBER(A9559)),VLOOKUP(A9559,Studies!A:BR,3,FALSE),"")</f>
        <v>https://www.ncbi.nlm.nih.gov/pubmed/3180898</v>
      </c>
      <c r="D9559" s="248" t="str">
        <f>IF(AND(A9559&lt;&gt;"",ISNUMBER(A9559)),VLOOKUP(A9559,Studies!A:BR,4,FALSE),"")</f>
        <v>Verapamil IV control</v>
      </c>
      <c r="E9559" s="248" t="str">
        <f>IF(AND(A9559&lt;&gt;"",ISNUMBER(A9559)),VLOOKUP(A9559,Studies!A:BR,5,FALSE),"")</f>
        <v>Verapamil</v>
      </c>
      <c r="F9559" s="249" t="str">
        <f>IF(AND(A9559&lt;&gt;"",ISNUMBER(A9559)),VLOOKUP(A9559,Studies!A:BR,6,FALSE),"")</f>
        <v>Serum</v>
      </c>
      <c r="G9559" s="265">
        <v>2</v>
      </c>
      <c r="H9559" s="50" t="s">
        <v>59</v>
      </c>
      <c r="I9559" s="185">
        <v>16.445879999999999</v>
      </c>
      <c r="J9559" s="41" t="s">
        <v>992</v>
      </c>
      <c r="K9559" s="41" t="s">
        <v>115</v>
      </c>
      <c r="L9559" s="193">
        <v>3.3939949999999999</v>
      </c>
      <c r="M9559" s="52" t="s">
        <v>992</v>
      </c>
      <c r="N9559" s="52" t="s">
        <v>116</v>
      </c>
    </row>
    <row r="9560" spans="1:16" x14ac:dyDescent="0.25">
      <c r="A9560" s="30">
        <v>2055</v>
      </c>
      <c r="B9560" s="247" t="str">
        <f>IF(AND(A9560&lt;&gt;"",ISNUMBER(A9560)),VLOOKUP(A9560,Studies!A:BR,2,FALSE),"")</f>
        <v>Barbarash 1988</v>
      </c>
      <c r="C9560" s="248" t="str">
        <f>IF(AND(A9560&lt;&gt;"",ISNUMBER(A9560)),VLOOKUP(A9560,Studies!A:BR,3,FALSE),"")</f>
        <v>https://www.ncbi.nlm.nih.gov/pubmed/3180898</v>
      </c>
      <c r="D9560" s="248" t="str">
        <f>IF(AND(A9560&lt;&gt;"",ISNUMBER(A9560)),VLOOKUP(A9560,Studies!A:BR,4,FALSE),"")</f>
        <v>Verapamil IV control</v>
      </c>
      <c r="E9560" s="248" t="str">
        <f>IF(AND(A9560&lt;&gt;"",ISNUMBER(A9560)),VLOOKUP(A9560,Studies!A:BR,5,FALSE),"")</f>
        <v>Verapamil</v>
      </c>
      <c r="F9560" s="249" t="str">
        <f>IF(AND(A9560&lt;&gt;"",ISNUMBER(A9560)),VLOOKUP(A9560,Studies!A:BR,6,FALSE),"")</f>
        <v>Serum</v>
      </c>
      <c r="G9560" s="265">
        <v>3</v>
      </c>
      <c r="H9560" s="50" t="s">
        <v>59</v>
      </c>
      <c r="I9560" s="185">
        <v>12.751720000000001</v>
      </c>
      <c r="J9560" s="41" t="s">
        <v>992</v>
      </c>
      <c r="K9560" s="41" t="s">
        <v>115</v>
      </c>
      <c r="L9560" s="193">
        <v>2.3714629999999999</v>
      </c>
      <c r="M9560" s="52" t="s">
        <v>992</v>
      </c>
      <c r="N9560" s="52" t="s">
        <v>116</v>
      </c>
    </row>
    <row r="9561" spans="1:16" x14ac:dyDescent="0.25">
      <c r="A9561" s="30">
        <v>2055</v>
      </c>
      <c r="B9561" s="247" t="str">
        <f>IF(AND(A9561&lt;&gt;"",ISNUMBER(A9561)),VLOOKUP(A9561,Studies!A:BR,2,FALSE),"")</f>
        <v>Barbarash 1988</v>
      </c>
      <c r="C9561" s="248" t="str">
        <f>IF(AND(A9561&lt;&gt;"",ISNUMBER(A9561)),VLOOKUP(A9561,Studies!A:BR,3,FALSE),"")</f>
        <v>https://www.ncbi.nlm.nih.gov/pubmed/3180898</v>
      </c>
      <c r="D9561" s="248" t="str">
        <f>IF(AND(A9561&lt;&gt;"",ISNUMBER(A9561)),VLOOKUP(A9561,Studies!A:BR,4,FALSE),"")</f>
        <v>Verapamil IV control</v>
      </c>
      <c r="E9561" s="248" t="str">
        <f>IF(AND(A9561&lt;&gt;"",ISNUMBER(A9561)),VLOOKUP(A9561,Studies!A:BR,5,FALSE),"")</f>
        <v>Verapamil</v>
      </c>
      <c r="F9561" s="249" t="str">
        <f>IF(AND(A9561&lt;&gt;"",ISNUMBER(A9561)),VLOOKUP(A9561,Studies!A:BR,6,FALSE),"")</f>
        <v>Serum</v>
      </c>
      <c r="G9561" s="265">
        <v>4</v>
      </c>
      <c r="H9561" s="50" t="s">
        <v>59</v>
      </c>
      <c r="I9561" s="185">
        <v>10.230460000000001</v>
      </c>
      <c r="J9561" s="41" t="s">
        <v>992</v>
      </c>
      <c r="K9561" s="41" t="s">
        <v>115</v>
      </c>
      <c r="L9561" s="193">
        <v>2.3236159999999999</v>
      </c>
      <c r="M9561" s="52" t="s">
        <v>992</v>
      </c>
      <c r="N9561" s="52" t="s">
        <v>116</v>
      </c>
    </row>
    <row r="9562" spans="1:16" x14ac:dyDescent="0.25">
      <c r="A9562" s="30">
        <v>2055</v>
      </c>
      <c r="B9562" s="247" t="str">
        <f>IF(AND(A9562&lt;&gt;"",ISNUMBER(A9562)),VLOOKUP(A9562,Studies!A:BR,2,FALSE),"")</f>
        <v>Barbarash 1988</v>
      </c>
      <c r="C9562" s="248" t="str">
        <f>IF(AND(A9562&lt;&gt;"",ISNUMBER(A9562)),VLOOKUP(A9562,Studies!A:BR,3,FALSE),"")</f>
        <v>https://www.ncbi.nlm.nih.gov/pubmed/3180898</v>
      </c>
      <c r="D9562" s="248" t="str">
        <f>IF(AND(A9562&lt;&gt;"",ISNUMBER(A9562)),VLOOKUP(A9562,Studies!A:BR,4,FALSE),"")</f>
        <v>Verapamil IV control</v>
      </c>
      <c r="E9562" s="248" t="str">
        <f>IF(AND(A9562&lt;&gt;"",ISNUMBER(A9562)),VLOOKUP(A9562,Studies!A:BR,5,FALSE),"")</f>
        <v>Verapamil</v>
      </c>
      <c r="F9562" s="249" t="str">
        <f>IF(AND(A9562&lt;&gt;"",ISNUMBER(A9562)),VLOOKUP(A9562,Studies!A:BR,6,FALSE),"")</f>
        <v>Serum</v>
      </c>
      <c r="G9562" s="265">
        <v>6</v>
      </c>
      <c r="H9562" s="50" t="s">
        <v>59</v>
      </c>
      <c r="I9562" s="185">
        <v>6.5847020000000001</v>
      </c>
      <c r="J9562" s="41" t="s">
        <v>992</v>
      </c>
      <c r="K9562" s="41" t="s">
        <v>115</v>
      </c>
      <c r="L9562" s="193">
        <v>2.676879</v>
      </c>
      <c r="M9562" s="52" t="s">
        <v>992</v>
      </c>
      <c r="N9562" s="52" t="s">
        <v>116</v>
      </c>
    </row>
    <row r="9563" spans="1:16" x14ac:dyDescent="0.25">
      <c r="A9563" s="30">
        <v>2055</v>
      </c>
      <c r="B9563" s="247" t="str">
        <f>IF(AND(A9563&lt;&gt;"",ISNUMBER(A9563)),VLOOKUP(A9563,Studies!A:BR,2,FALSE),"")</f>
        <v>Barbarash 1988</v>
      </c>
      <c r="C9563" s="248" t="str">
        <f>IF(AND(A9563&lt;&gt;"",ISNUMBER(A9563)),VLOOKUP(A9563,Studies!A:BR,3,FALSE),"")</f>
        <v>https://www.ncbi.nlm.nih.gov/pubmed/3180898</v>
      </c>
      <c r="D9563" s="248" t="str">
        <f>IF(AND(A9563&lt;&gt;"",ISNUMBER(A9563)),VLOOKUP(A9563,Studies!A:BR,4,FALSE),"")</f>
        <v>Verapamil IV control</v>
      </c>
      <c r="E9563" s="248" t="str">
        <f>IF(AND(A9563&lt;&gt;"",ISNUMBER(A9563)),VLOOKUP(A9563,Studies!A:BR,5,FALSE),"")</f>
        <v>Verapamil</v>
      </c>
      <c r="F9563" s="249" t="str">
        <f>IF(AND(A9563&lt;&gt;"",ISNUMBER(A9563)),VLOOKUP(A9563,Studies!A:BR,6,FALSE),"")</f>
        <v>Serum</v>
      </c>
      <c r="G9563" s="265">
        <v>8</v>
      </c>
      <c r="H9563" s="50" t="s">
        <v>59</v>
      </c>
      <c r="I9563" s="185">
        <v>5.1128010000000002</v>
      </c>
      <c r="J9563" s="41" t="s">
        <v>992</v>
      </c>
      <c r="K9563" s="41" t="s">
        <v>115</v>
      </c>
      <c r="L9563" s="193">
        <v>2.5862599999999998</v>
      </c>
      <c r="M9563" s="52" t="s">
        <v>992</v>
      </c>
      <c r="N9563" s="52" t="s">
        <v>116</v>
      </c>
    </row>
    <row r="9564" spans="1:16" x14ac:dyDescent="0.25">
      <c r="A9564" s="30">
        <v>2055</v>
      </c>
      <c r="B9564" s="247" t="str">
        <f>IF(AND(A9564&lt;&gt;"",ISNUMBER(A9564)),VLOOKUP(A9564,Studies!A:BR,2,FALSE),"")</f>
        <v>Barbarash 1988</v>
      </c>
      <c r="C9564" s="248" t="str">
        <f>IF(AND(A9564&lt;&gt;"",ISNUMBER(A9564)),VLOOKUP(A9564,Studies!A:BR,3,FALSE),"")</f>
        <v>https://www.ncbi.nlm.nih.gov/pubmed/3180898</v>
      </c>
      <c r="D9564" s="248" t="str">
        <f>IF(AND(A9564&lt;&gt;"",ISNUMBER(A9564)),VLOOKUP(A9564,Studies!A:BR,4,FALSE),"")</f>
        <v>Verapamil IV control</v>
      </c>
      <c r="E9564" s="248" t="str">
        <f>IF(AND(A9564&lt;&gt;"",ISNUMBER(A9564)),VLOOKUP(A9564,Studies!A:BR,5,FALSE),"")</f>
        <v>Verapamil</v>
      </c>
      <c r="F9564" s="249" t="str">
        <f>IF(AND(A9564&lt;&gt;"",ISNUMBER(A9564)),VLOOKUP(A9564,Studies!A:BR,6,FALSE),"")</f>
        <v>Serum</v>
      </c>
      <c r="G9564" s="265">
        <v>10</v>
      </c>
      <c r="H9564" s="50" t="s">
        <v>59</v>
      </c>
      <c r="I9564" s="185">
        <v>4.9553979999999997</v>
      </c>
      <c r="J9564" s="41" t="s">
        <v>992</v>
      </c>
      <c r="K9564" s="41" t="s">
        <v>115</v>
      </c>
      <c r="L9564" s="193">
        <v>1.8966460000000001</v>
      </c>
      <c r="M9564" s="52" t="s">
        <v>992</v>
      </c>
      <c r="N9564" s="52" t="s">
        <v>116</v>
      </c>
    </row>
    <row r="9565" spans="1:16" x14ac:dyDescent="0.25">
      <c r="A9565" s="30">
        <v>2055</v>
      </c>
      <c r="B9565" s="247" t="str">
        <f>IF(AND(A9565&lt;&gt;"",ISNUMBER(A9565)),VLOOKUP(A9565,Studies!A:BR,2,FALSE),"")</f>
        <v>Barbarash 1988</v>
      </c>
      <c r="C9565" s="248" t="str">
        <f>IF(AND(A9565&lt;&gt;"",ISNUMBER(A9565)),VLOOKUP(A9565,Studies!A:BR,3,FALSE),"")</f>
        <v>https://www.ncbi.nlm.nih.gov/pubmed/3180898</v>
      </c>
      <c r="D9565" s="248" t="str">
        <f>IF(AND(A9565&lt;&gt;"",ISNUMBER(A9565)),VLOOKUP(A9565,Studies!A:BR,4,FALSE),"")</f>
        <v>Verapamil IV control</v>
      </c>
      <c r="E9565" s="248" t="str">
        <f>IF(AND(A9565&lt;&gt;"",ISNUMBER(A9565)),VLOOKUP(A9565,Studies!A:BR,5,FALSE),"")</f>
        <v>Verapamil</v>
      </c>
      <c r="F9565" s="249" t="str">
        <f>IF(AND(A9565&lt;&gt;"",ISNUMBER(A9565)),VLOOKUP(A9565,Studies!A:BR,6,FALSE),"")</f>
        <v>Serum</v>
      </c>
      <c r="G9565" s="265">
        <v>12</v>
      </c>
      <c r="H9565" s="50" t="s">
        <v>59</v>
      </c>
      <c r="I9565" s="185">
        <v>4.5633970000000001</v>
      </c>
      <c r="J9565" s="41" t="s">
        <v>992</v>
      </c>
      <c r="K9565" s="41" t="s">
        <v>115</v>
      </c>
      <c r="L9565" s="193">
        <v>0.94176769999999999</v>
      </c>
      <c r="M9565" s="52" t="s">
        <v>992</v>
      </c>
      <c r="N9565" s="52" t="s">
        <v>116</v>
      </c>
    </row>
    <row r="9566" spans="1:16" x14ac:dyDescent="0.25">
      <c r="A9566" s="30">
        <v>2056</v>
      </c>
      <c r="B9566" s="247" t="str">
        <f>IF(AND(A9566&lt;&gt;"",ISNUMBER(A9566)),VLOOKUP(A9566,Studies!A:BR,2,FALSE),"")</f>
        <v>Barbarash 1988</v>
      </c>
      <c r="C9566" s="248" t="str">
        <f>IF(AND(A9566&lt;&gt;"",ISNUMBER(A9566)),VLOOKUP(A9566,Studies!A:BR,3,FALSE),"")</f>
        <v>https://www.ncbi.nlm.nih.gov/pubmed/3180898</v>
      </c>
      <c r="D9566" s="248" t="str">
        <f>IF(AND(A9566&lt;&gt;"",ISNUMBER(A9566)),VLOOKUP(A9566,Studies!A:BR,4,FALSE),"")</f>
        <v>Verapamil IV after 2 weeks of Rifampicin therapy</v>
      </c>
      <c r="E9566" s="248" t="str">
        <f>IF(AND(A9566&lt;&gt;"",ISNUMBER(A9566)),VLOOKUP(A9566,Studies!A:BR,5,FALSE),"")</f>
        <v>Verapamil</v>
      </c>
      <c r="F9566" s="249" t="str">
        <f>IF(AND(A9566&lt;&gt;"",ISNUMBER(A9566)),VLOOKUP(A9566,Studies!A:BR,6,FALSE),"")</f>
        <v>Serum</v>
      </c>
      <c r="G9566" s="265">
        <v>300.17</v>
      </c>
      <c r="H9566" s="50" t="s">
        <v>59</v>
      </c>
      <c r="I9566" s="185">
        <v>96.6768</v>
      </c>
      <c r="J9566" s="41" t="s">
        <v>992</v>
      </c>
      <c r="K9566" s="41" t="s">
        <v>115</v>
      </c>
      <c r="L9566" s="193">
        <v>23.08736</v>
      </c>
      <c r="M9566" s="52" t="s">
        <v>992</v>
      </c>
      <c r="N9566" s="52" t="s">
        <v>116</v>
      </c>
      <c r="P9566" s="42" t="s">
        <v>3166</v>
      </c>
    </row>
    <row r="9567" spans="1:16" x14ac:dyDescent="0.25">
      <c r="A9567" s="30">
        <v>2056</v>
      </c>
      <c r="B9567" s="247" t="str">
        <f>IF(AND(A9567&lt;&gt;"",ISNUMBER(A9567)),VLOOKUP(A9567,Studies!A:BR,2,FALSE),"")</f>
        <v>Barbarash 1988</v>
      </c>
      <c r="C9567" s="248" t="str">
        <f>IF(AND(A9567&lt;&gt;"",ISNUMBER(A9567)),VLOOKUP(A9567,Studies!A:BR,3,FALSE),"")</f>
        <v>https://www.ncbi.nlm.nih.gov/pubmed/3180898</v>
      </c>
      <c r="D9567" s="248" t="str">
        <f>IF(AND(A9567&lt;&gt;"",ISNUMBER(A9567)),VLOOKUP(A9567,Studies!A:BR,4,FALSE),"")</f>
        <v>Verapamil IV after 2 weeks of Rifampicin therapy</v>
      </c>
      <c r="E9567" s="248" t="str">
        <f>IF(AND(A9567&lt;&gt;"",ISNUMBER(A9567)),VLOOKUP(A9567,Studies!A:BR,5,FALSE),"")</f>
        <v>Verapamil</v>
      </c>
      <c r="F9567" s="249" t="str">
        <f>IF(AND(A9567&lt;&gt;"",ISNUMBER(A9567)),VLOOKUP(A9567,Studies!A:BR,6,FALSE),"")</f>
        <v>Serum</v>
      </c>
      <c r="G9567" s="265">
        <v>300.33</v>
      </c>
      <c r="H9567" s="50" t="s">
        <v>59</v>
      </c>
      <c r="I9567" s="185">
        <v>57.969349999999999</v>
      </c>
      <c r="J9567" s="41" t="s">
        <v>992</v>
      </c>
      <c r="K9567" s="41" t="s">
        <v>115</v>
      </c>
    </row>
    <row r="9568" spans="1:16" x14ac:dyDescent="0.25">
      <c r="A9568" s="30">
        <v>2056</v>
      </c>
      <c r="B9568" s="247" t="str">
        <f>IF(AND(A9568&lt;&gt;"",ISNUMBER(A9568)),VLOOKUP(A9568,Studies!A:BR,2,FALSE),"")</f>
        <v>Barbarash 1988</v>
      </c>
      <c r="C9568" s="248" t="str">
        <f>IF(AND(A9568&lt;&gt;"",ISNUMBER(A9568)),VLOOKUP(A9568,Studies!A:BR,3,FALSE),"")</f>
        <v>https://www.ncbi.nlm.nih.gov/pubmed/3180898</v>
      </c>
      <c r="D9568" s="248" t="str">
        <f>IF(AND(A9568&lt;&gt;"",ISNUMBER(A9568)),VLOOKUP(A9568,Studies!A:BR,4,FALSE),"")</f>
        <v>Verapamil IV after 2 weeks of Rifampicin therapy</v>
      </c>
      <c r="E9568" s="248" t="str">
        <f>IF(AND(A9568&lt;&gt;"",ISNUMBER(A9568)),VLOOKUP(A9568,Studies!A:BR,5,FALSE),"")</f>
        <v>Verapamil</v>
      </c>
      <c r="F9568" s="249" t="str">
        <f>IF(AND(A9568&lt;&gt;"",ISNUMBER(A9568)),VLOOKUP(A9568,Studies!A:BR,6,FALSE),"")</f>
        <v>Serum</v>
      </c>
      <c r="G9568" s="265">
        <v>300.5</v>
      </c>
      <c r="H9568" s="50" t="s">
        <v>59</v>
      </c>
      <c r="I9568" s="185">
        <v>43.386940000000003</v>
      </c>
      <c r="J9568" s="41" t="s">
        <v>992</v>
      </c>
      <c r="K9568" s="41" t="s">
        <v>115</v>
      </c>
      <c r="L9568" s="193">
        <v>4.882854</v>
      </c>
      <c r="M9568" s="52" t="s">
        <v>992</v>
      </c>
      <c r="N9568" s="52" t="s">
        <v>116</v>
      </c>
    </row>
    <row r="9569" spans="1:16" x14ac:dyDescent="0.25">
      <c r="A9569" s="30">
        <v>2056</v>
      </c>
      <c r="B9569" s="247" t="str">
        <f>IF(AND(A9569&lt;&gt;"",ISNUMBER(A9569)),VLOOKUP(A9569,Studies!A:BR,2,FALSE),"")</f>
        <v>Barbarash 1988</v>
      </c>
      <c r="C9569" s="248" t="str">
        <f>IF(AND(A9569&lt;&gt;"",ISNUMBER(A9569)),VLOOKUP(A9569,Studies!A:BR,3,FALSE),"")</f>
        <v>https://www.ncbi.nlm.nih.gov/pubmed/3180898</v>
      </c>
      <c r="D9569" s="248" t="str">
        <f>IF(AND(A9569&lt;&gt;"",ISNUMBER(A9569)),VLOOKUP(A9569,Studies!A:BR,4,FALSE),"")</f>
        <v>Verapamil IV after 2 weeks of Rifampicin therapy</v>
      </c>
      <c r="E9569" s="248" t="str">
        <f>IF(AND(A9569&lt;&gt;"",ISNUMBER(A9569)),VLOOKUP(A9569,Studies!A:BR,5,FALSE),"")</f>
        <v>Verapamil</v>
      </c>
      <c r="F9569" s="249" t="str">
        <f>IF(AND(A9569&lt;&gt;"",ISNUMBER(A9569)),VLOOKUP(A9569,Studies!A:BR,6,FALSE),"")</f>
        <v>Serum</v>
      </c>
      <c r="G9569" s="265">
        <v>300.75</v>
      </c>
      <c r="H9569" s="50" t="s">
        <v>59</v>
      </c>
      <c r="I9569" s="185">
        <v>32.477449999999997</v>
      </c>
      <c r="J9569" s="41" t="s">
        <v>992</v>
      </c>
      <c r="K9569" s="41" t="s">
        <v>115</v>
      </c>
      <c r="L9569" s="193">
        <v>4.6209009999999999</v>
      </c>
      <c r="M9569" s="52" t="s">
        <v>992</v>
      </c>
      <c r="N9569" s="52" t="s">
        <v>116</v>
      </c>
    </row>
    <row r="9570" spans="1:16" x14ac:dyDescent="0.25">
      <c r="A9570" s="30">
        <v>2056</v>
      </c>
      <c r="B9570" s="247" t="str">
        <f>IF(AND(A9570&lt;&gt;"",ISNUMBER(A9570)),VLOOKUP(A9570,Studies!A:BR,2,FALSE),"")</f>
        <v>Barbarash 1988</v>
      </c>
      <c r="C9570" s="248" t="str">
        <f>IF(AND(A9570&lt;&gt;"",ISNUMBER(A9570)),VLOOKUP(A9570,Studies!A:BR,3,FALSE),"")</f>
        <v>https://www.ncbi.nlm.nih.gov/pubmed/3180898</v>
      </c>
      <c r="D9570" s="248" t="str">
        <f>IF(AND(A9570&lt;&gt;"",ISNUMBER(A9570)),VLOOKUP(A9570,Studies!A:BR,4,FALSE),"")</f>
        <v>Verapamil IV after 2 weeks of Rifampicin therapy</v>
      </c>
      <c r="E9570" s="248" t="str">
        <f>IF(AND(A9570&lt;&gt;"",ISNUMBER(A9570)),VLOOKUP(A9570,Studies!A:BR,5,FALSE),"")</f>
        <v>Verapamil</v>
      </c>
      <c r="F9570" s="249" t="str">
        <f>IF(AND(A9570&lt;&gt;"",ISNUMBER(A9570)),VLOOKUP(A9570,Studies!A:BR,6,FALSE),"")</f>
        <v>Serum</v>
      </c>
      <c r="G9570" s="265">
        <v>301</v>
      </c>
      <c r="H9570" s="50" t="s">
        <v>59</v>
      </c>
      <c r="I9570" s="185">
        <v>27.39489</v>
      </c>
      <c r="J9570" s="41" t="s">
        <v>992</v>
      </c>
      <c r="K9570" s="41" t="s">
        <v>115</v>
      </c>
      <c r="L9570" s="193">
        <v>6.8954120000000003</v>
      </c>
      <c r="M9570" s="52" t="s">
        <v>992</v>
      </c>
      <c r="N9570" s="52" t="s">
        <v>116</v>
      </c>
    </row>
    <row r="9571" spans="1:16" x14ac:dyDescent="0.25">
      <c r="A9571" s="30">
        <v>2056</v>
      </c>
      <c r="B9571" s="247" t="str">
        <f>IF(AND(A9571&lt;&gt;"",ISNUMBER(A9571)),VLOOKUP(A9571,Studies!A:BR,2,FALSE),"")</f>
        <v>Barbarash 1988</v>
      </c>
      <c r="C9571" s="248" t="str">
        <f>IF(AND(A9571&lt;&gt;"",ISNUMBER(A9571)),VLOOKUP(A9571,Studies!A:BR,3,FALSE),"")</f>
        <v>https://www.ncbi.nlm.nih.gov/pubmed/3180898</v>
      </c>
      <c r="D9571" s="248" t="str">
        <f>IF(AND(A9571&lt;&gt;"",ISNUMBER(A9571)),VLOOKUP(A9571,Studies!A:BR,4,FALSE),"")</f>
        <v>Verapamil IV after 2 weeks of Rifampicin therapy</v>
      </c>
      <c r="E9571" s="248" t="str">
        <f>IF(AND(A9571&lt;&gt;"",ISNUMBER(A9571)),VLOOKUP(A9571,Studies!A:BR,5,FALSE),"")</f>
        <v>Verapamil</v>
      </c>
      <c r="F9571" s="249" t="str">
        <f>IF(AND(A9571&lt;&gt;"",ISNUMBER(A9571)),VLOOKUP(A9571,Studies!A:BR,6,FALSE),"")</f>
        <v>Serum</v>
      </c>
      <c r="G9571" s="265">
        <v>301.5</v>
      </c>
      <c r="H9571" s="50" t="s">
        <v>59</v>
      </c>
      <c r="I9571" s="185">
        <v>21.962630000000001</v>
      </c>
      <c r="J9571" s="41" t="s">
        <v>992</v>
      </c>
      <c r="K9571" s="41" t="s">
        <v>115</v>
      </c>
      <c r="L9571" s="193">
        <v>5.8060210000000003</v>
      </c>
      <c r="M9571" s="52" t="s">
        <v>992</v>
      </c>
      <c r="N9571" s="52" t="s">
        <v>116</v>
      </c>
    </row>
    <row r="9572" spans="1:16" x14ac:dyDescent="0.25">
      <c r="A9572" s="30">
        <v>2056</v>
      </c>
      <c r="B9572" s="247" t="str">
        <f>IF(AND(A9572&lt;&gt;"",ISNUMBER(A9572)),VLOOKUP(A9572,Studies!A:BR,2,FALSE),"")</f>
        <v>Barbarash 1988</v>
      </c>
      <c r="C9572" s="248" t="str">
        <f>IF(AND(A9572&lt;&gt;"",ISNUMBER(A9572)),VLOOKUP(A9572,Studies!A:BR,3,FALSE),"")</f>
        <v>https://www.ncbi.nlm.nih.gov/pubmed/3180898</v>
      </c>
      <c r="D9572" s="248" t="str">
        <f>IF(AND(A9572&lt;&gt;"",ISNUMBER(A9572)),VLOOKUP(A9572,Studies!A:BR,4,FALSE),"")</f>
        <v>Verapamil IV after 2 weeks of Rifampicin therapy</v>
      </c>
      <c r="E9572" s="248" t="str">
        <f>IF(AND(A9572&lt;&gt;"",ISNUMBER(A9572)),VLOOKUP(A9572,Studies!A:BR,5,FALSE),"")</f>
        <v>Verapamil</v>
      </c>
      <c r="F9572" s="249" t="str">
        <f>IF(AND(A9572&lt;&gt;"",ISNUMBER(A9572)),VLOOKUP(A9572,Studies!A:BR,6,FALSE),"")</f>
        <v>Serum</v>
      </c>
      <c r="G9572" s="265">
        <v>302</v>
      </c>
      <c r="H9572" s="50" t="s">
        <v>59</v>
      </c>
      <c r="I9572" s="185">
        <v>17.016559999999998</v>
      </c>
      <c r="J9572" s="41" t="s">
        <v>992</v>
      </c>
      <c r="K9572" s="41" t="s">
        <v>115</v>
      </c>
      <c r="L9572" s="193">
        <v>3.3840759999999999</v>
      </c>
      <c r="M9572" s="52" t="s">
        <v>992</v>
      </c>
      <c r="N9572" s="52" t="s">
        <v>116</v>
      </c>
    </row>
    <row r="9573" spans="1:16" x14ac:dyDescent="0.25">
      <c r="A9573" s="30">
        <v>2056</v>
      </c>
      <c r="B9573" s="247" t="str">
        <f>IF(AND(A9573&lt;&gt;"",ISNUMBER(A9573)),VLOOKUP(A9573,Studies!A:BR,2,FALSE),"")</f>
        <v>Barbarash 1988</v>
      </c>
      <c r="C9573" s="248" t="str">
        <f>IF(AND(A9573&lt;&gt;"",ISNUMBER(A9573)),VLOOKUP(A9573,Studies!A:BR,3,FALSE),"")</f>
        <v>https://www.ncbi.nlm.nih.gov/pubmed/3180898</v>
      </c>
      <c r="D9573" s="248" t="str">
        <f>IF(AND(A9573&lt;&gt;"",ISNUMBER(A9573)),VLOOKUP(A9573,Studies!A:BR,4,FALSE),"")</f>
        <v>Verapamil IV after 2 weeks of Rifampicin therapy</v>
      </c>
      <c r="E9573" s="248" t="str">
        <f>IF(AND(A9573&lt;&gt;"",ISNUMBER(A9573)),VLOOKUP(A9573,Studies!A:BR,5,FALSE),"")</f>
        <v>Verapamil</v>
      </c>
      <c r="F9573" s="249" t="str">
        <f>IF(AND(A9573&lt;&gt;"",ISNUMBER(A9573)),VLOOKUP(A9573,Studies!A:BR,6,FALSE),"")</f>
        <v>Serum</v>
      </c>
      <c r="G9573" s="265">
        <v>303</v>
      </c>
      <c r="H9573" s="50" t="s">
        <v>59</v>
      </c>
      <c r="I9573" s="185">
        <v>10.93709</v>
      </c>
      <c r="J9573" s="41" t="s">
        <v>992</v>
      </c>
      <c r="K9573" s="41" t="s">
        <v>115</v>
      </c>
      <c r="L9573" s="193">
        <v>4.3804999999999996</v>
      </c>
      <c r="M9573" s="52" t="s">
        <v>992</v>
      </c>
      <c r="N9573" s="52" t="s">
        <v>116</v>
      </c>
    </row>
    <row r="9574" spans="1:16" x14ac:dyDescent="0.25">
      <c r="A9574" s="30">
        <v>2056</v>
      </c>
      <c r="B9574" s="247" t="str">
        <f>IF(AND(A9574&lt;&gt;"",ISNUMBER(A9574)),VLOOKUP(A9574,Studies!A:BR,2,FALSE),"")</f>
        <v>Barbarash 1988</v>
      </c>
      <c r="C9574" s="248" t="str">
        <f>IF(AND(A9574&lt;&gt;"",ISNUMBER(A9574)),VLOOKUP(A9574,Studies!A:BR,3,FALSE),"")</f>
        <v>https://www.ncbi.nlm.nih.gov/pubmed/3180898</v>
      </c>
      <c r="D9574" s="248" t="str">
        <f>IF(AND(A9574&lt;&gt;"",ISNUMBER(A9574)),VLOOKUP(A9574,Studies!A:BR,4,FALSE),"")</f>
        <v>Verapamil IV after 2 weeks of Rifampicin therapy</v>
      </c>
      <c r="E9574" s="248" t="str">
        <f>IF(AND(A9574&lt;&gt;"",ISNUMBER(A9574)),VLOOKUP(A9574,Studies!A:BR,5,FALSE),"")</f>
        <v>Verapamil</v>
      </c>
      <c r="F9574" s="249" t="str">
        <f>IF(AND(A9574&lt;&gt;"",ISNUMBER(A9574)),VLOOKUP(A9574,Studies!A:BR,6,FALSE),"")</f>
        <v>Serum</v>
      </c>
      <c r="G9574" s="265">
        <v>304</v>
      </c>
      <c r="H9574" s="50" t="s">
        <v>59</v>
      </c>
      <c r="I9574" s="185">
        <v>7.7868820000000003</v>
      </c>
      <c r="J9574" s="41" t="s">
        <v>992</v>
      </c>
      <c r="K9574" s="41" t="s">
        <v>115</v>
      </c>
      <c r="L9574" s="193">
        <v>3.1186500000000001</v>
      </c>
      <c r="M9574" s="52" t="s">
        <v>992</v>
      </c>
      <c r="N9574" s="52" t="s">
        <v>116</v>
      </c>
    </row>
    <row r="9575" spans="1:16" x14ac:dyDescent="0.25">
      <c r="A9575" s="30">
        <v>2056</v>
      </c>
      <c r="B9575" s="247" t="str">
        <f>IF(AND(A9575&lt;&gt;"",ISNUMBER(A9575)),VLOOKUP(A9575,Studies!A:BR,2,FALSE),"")</f>
        <v>Barbarash 1988</v>
      </c>
      <c r="C9575" s="248" t="str">
        <f>IF(AND(A9575&lt;&gt;"",ISNUMBER(A9575)),VLOOKUP(A9575,Studies!A:BR,3,FALSE),"")</f>
        <v>https://www.ncbi.nlm.nih.gov/pubmed/3180898</v>
      </c>
      <c r="D9575" s="248" t="str">
        <f>IF(AND(A9575&lt;&gt;"",ISNUMBER(A9575)),VLOOKUP(A9575,Studies!A:BR,4,FALSE),"")</f>
        <v>Verapamil IV after 2 weeks of Rifampicin therapy</v>
      </c>
      <c r="E9575" s="248" t="str">
        <f>IF(AND(A9575&lt;&gt;"",ISNUMBER(A9575)),VLOOKUP(A9575,Studies!A:BR,5,FALSE),"")</f>
        <v>Verapamil</v>
      </c>
      <c r="F9575" s="249" t="str">
        <f>IF(AND(A9575&lt;&gt;"",ISNUMBER(A9575)),VLOOKUP(A9575,Studies!A:BR,6,FALSE),"")</f>
        <v>Serum</v>
      </c>
      <c r="G9575" s="265">
        <v>306</v>
      </c>
      <c r="H9575" s="50" t="s">
        <v>59</v>
      </c>
      <c r="I9575" s="185">
        <v>4.2987010000000003</v>
      </c>
      <c r="J9575" s="41" t="s">
        <v>992</v>
      </c>
      <c r="K9575" s="41" t="s">
        <v>115</v>
      </c>
      <c r="L9575" s="193">
        <v>1.444015</v>
      </c>
      <c r="M9575" s="52" t="s">
        <v>992</v>
      </c>
      <c r="N9575" s="52" t="s">
        <v>116</v>
      </c>
    </row>
    <row r="9576" spans="1:16" x14ac:dyDescent="0.25">
      <c r="A9576" s="30">
        <v>2056</v>
      </c>
      <c r="B9576" s="247" t="str">
        <f>IF(AND(A9576&lt;&gt;"",ISNUMBER(A9576)),VLOOKUP(A9576,Studies!A:BR,2,FALSE),"")</f>
        <v>Barbarash 1988</v>
      </c>
      <c r="C9576" s="248" t="str">
        <f>IF(AND(A9576&lt;&gt;"",ISNUMBER(A9576)),VLOOKUP(A9576,Studies!A:BR,3,FALSE),"")</f>
        <v>https://www.ncbi.nlm.nih.gov/pubmed/3180898</v>
      </c>
      <c r="D9576" s="248" t="str">
        <f>IF(AND(A9576&lt;&gt;"",ISNUMBER(A9576)),VLOOKUP(A9576,Studies!A:BR,4,FALSE),"")</f>
        <v>Verapamil IV after 2 weeks of Rifampicin therapy</v>
      </c>
      <c r="E9576" s="248" t="str">
        <f>IF(AND(A9576&lt;&gt;"",ISNUMBER(A9576)),VLOOKUP(A9576,Studies!A:BR,5,FALSE),"")</f>
        <v>Verapamil</v>
      </c>
      <c r="F9576" s="249" t="str">
        <f>IF(AND(A9576&lt;&gt;"",ISNUMBER(A9576)),VLOOKUP(A9576,Studies!A:BR,6,FALSE),"")</f>
        <v>Serum</v>
      </c>
      <c r="G9576" s="265">
        <v>308</v>
      </c>
      <c r="H9576" s="50" t="s">
        <v>59</v>
      </c>
      <c r="I9576" s="185">
        <v>2.7200890000000002</v>
      </c>
      <c r="J9576" s="41" t="s">
        <v>992</v>
      </c>
      <c r="K9576" s="41" t="s">
        <v>115</v>
      </c>
      <c r="L9576" s="193">
        <v>1.196985</v>
      </c>
      <c r="M9576" s="52" t="s">
        <v>992</v>
      </c>
      <c r="N9576" s="52" t="s">
        <v>116</v>
      </c>
    </row>
    <row r="9577" spans="1:16" x14ac:dyDescent="0.25">
      <c r="A9577" s="30">
        <v>2056</v>
      </c>
      <c r="B9577" s="247" t="str">
        <f>IF(AND(A9577&lt;&gt;"",ISNUMBER(A9577)),VLOOKUP(A9577,Studies!A:BR,2,FALSE),"")</f>
        <v>Barbarash 1988</v>
      </c>
      <c r="C9577" s="248" t="str">
        <f>IF(AND(A9577&lt;&gt;"",ISNUMBER(A9577)),VLOOKUP(A9577,Studies!A:BR,3,FALSE),"")</f>
        <v>https://www.ncbi.nlm.nih.gov/pubmed/3180898</v>
      </c>
      <c r="D9577" s="248" t="str">
        <f>IF(AND(A9577&lt;&gt;"",ISNUMBER(A9577)),VLOOKUP(A9577,Studies!A:BR,4,FALSE),"")</f>
        <v>Verapamil IV after 2 weeks of Rifampicin therapy</v>
      </c>
      <c r="E9577" s="248" t="str">
        <f>IF(AND(A9577&lt;&gt;"",ISNUMBER(A9577)),VLOOKUP(A9577,Studies!A:BR,5,FALSE),"")</f>
        <v>Verapamil</v>
      </c>
      <c r="F9577" s="249" t="str">
        <f>IF(AND(A9577&lt;&gt;"",ISNUMBER(A9577)),VLOOKUP(A9577,Studies!A:BR,6,FALSE),"")</f>
        <v>Serum</v>
      </c>
      <c r="G9577" s="265">
        <v>310</v>
      </c>
      <c r="H9577" s="50" t="s">
        <v>59</v>
      </c>
      <c r="I9577" s="185">
        <v>2.3396479999999999</v>
      </c>
      <c r="J9577" s="41" t="s">
        <v>992</v>
      </c>
      <c r="K9577" s="41" t="s">
        <v>115</v>
      </c>
      <c r="L9577" s="193">
        <v>1.2350030000000001</v>
      </c>
      <c r="M9577" s="52" t="s">
        <v>992</v>
      </c>
      <c r="N9577" s="52" t="s">
        <v>116</v>
      </c>
    </row>
    <row r="9578" spans="1:16" x14ac:dyDescent="0.25">
      <c r="A9578" s="30">
        <v>2056</v>
      </c>
      <c r="B9578" s="247" t="str">
        <f>IF(AND(A9578&lt;&gt;"",ISNUMBER(A9578)),VLOOKUP(A9578,Studies!A:BR,2,FALSE),"")</f>
        <v>Barbarash 1988</v>
      </c>
      <c r="C9578" s="248" t="str">
        <f>IF(AND(A9578&lt;&gt;"",ISNUMBER(A9578)),VLOOKUP(A9578,Studies!A:BR,3,FALSE),"")</f>
        <v>https://www.ncbi.nlm.nih.gov/pubmed/3180898</v>
      </c>
      <c r="D9578" s="248" t="str">
        <f>IF(AND(A9578&lt;&gt;"",ISNUMBER(A9578)),VLOOKUP(A9578,Studies!A:BR,4,FALSE),"")</f>
        <v>Verapamil IV after 2 weeks of Rifampicin therapy</v>
      </c>
      <c r="E9578" s="248" t="str">
        <f>IF(AND(A9578&lt;&gt;"",ISNUMBER(A9578)),VLOOKUP(A9578,Studies!A:BR,5,FALSE),"")</f>
        <v>Verapamil</v>
      </c>
      <c r="F9578" s="249" t="str">
        <f>IF(AND(A9578&lt;&gt;"",ISNUMBER(A9578)),VLOOKUP(A9578,Studies!A:BR,6,FALSE),"")</f>
        <v>Serum</v>
      </c>
      <c r="G9578" s="265">
        <v>312</v>
      </c>
      <c r="H9578" s="50" t="s">
        <v>59</v>
      </c>
      <c r="I9578" s="185">
        <v>1.9784409999999999</v>
      </c>
      <c r="J9578" s="41" t="s">
        <v>992</v>
      </c>
      <c r="K9578" s="41" t="s">
        <v>115</v>
      </c>
      <c r="L9578" s="193">
        <v>0.7720323</v>
      </c>
      <c r="M9578" s="52" t="s">
        <v>992</v>
      </c>
      <c r="N9578" s="52" t="s">
        <v>116</v>
      </c>
    </row>
    <row r="9579" spans="1:16" x14ac:dyDescent="0.25">
      <c r="A9579" s="30">
        <v>2057</v>
      </c>
      <c r="B9579" s="247" t="str">
        <f>IF(AND(A9579&lt;&gt;"",ISNUMBER(A9579)),VLOOKUP(A9579,Studies!A:BR,2,FALSE),"")</f>
        <v>Barbarash 1988</v>
      </c>
      <c r="C9579" s="248" t="str">
        <f>IF(AND(A9579&lt;&gt;"",ISNUMBER(A9579)),VLOOKUP(A9579,Studies!A:BR,3,FALSE),"")</f>
        <v>https://www.ncbi.nlm.nih.gov/pubmed/3180898</v>
      </c>
      <c r="D9579" s="248" t="str">
        <f>IF(AND(A9579&lt;&gt;"",ISNUMBER(A9579)),VLOOKUP(A9579,Studies!A:BR,4,FALSE),"")</f>
        <v>Verapamil PO control</v>
      </c>
      <c r="E9579" s="248" t="str">
        <f>IF(AND(A9579&lt;&gt;"",ISNUMBER(A9579)),VLOOKUP(A9579,Studies!A:BR,5,FALSE),"")</f>
        <v>Verapamil</v>
      </c>
      <c r="F9579" s="249" t="str">
        <f>IF(AND(A9579&lt;&gt;"",ISNUMBER(A9579)),VLOOKUP(A9579,Studies!A:BR,6,FALSE),"")</f>
        <v>Serum</v>
      </c>
      <c r="G9579" s="265">
        <v>0.17</v>
      </c>
      <c r="H9579" s="50" t="s">
        <v>59</v>
      </c>
      <c r="I9579" s="185">
        <v>1.2730729999999999</v>
      </c>
      <c r="J9579" s="41" t="s">
        <v>992</v>
      </c>
      <c r="K9579" s="41" t="s">
        <v>115</v>
      </c>
      <c r="L9579" s="193">
        <v>3.0418569999999998</v>
      </c>
      <c r="M9579" s="52" t="s">
        <v>992</v>
      </c>
      <c r="N9579" s="52" t="s">
        <v>116</v>
      </c>
      <c r="P9579" s="42" t="s">
        <v>3166</v>
      </c>
    </row>
    <row r="9580" spans="1:16" x14ac:dyDescent="0.25">
      <c r="A9580" s="30">
        <v>2057</v>
      </c>
      <c r="B9580" s="247" t="str">
        <f>IF(AND(A9580&lt;&gt;"",ISNUMBER(A9580)),VLOOKUP(A9580,Studies!A:BR,2,FALSE),"")</f>
        <v>Barbarash 1988</v>
      </c>
      <c r="C9580" s="248" t="str">
        <f>IF(AND(A9580&lt;&gt;"",ISNUMBER(A9580)),VLOOKUP(A9580,Studies!A:BR,3,FALSE),"")</f>
        <v>https://www.ncbi.nlm.nih.gov/pubmed/3180898</v>
      </c>
      <c r="D9580" s="248" t="str">
        <f>IF(AND(A9580&lt;&gt;"",ISNUMBER(A9580)),VLOOKUP(A9580,Studies!A:BR,4,FALSE),"")</f>
        <v>Verapamil PO control</v>
      </c>
      <c r="E9580" s="248" t="str">
        <f>IF(AND(A9580&lt;&gt;"",ISNUMBER(A9580)),VLOOKUP(A9580,Studies!A:BR,5,FALSE),"")</f>
        <v>Verapamil</v>
      </c>
      <c r="F9580" s="249" t="str">
        <f>IF(AND(A9580&lt;&gt;"",ISNUMBER(A9580)),VLOOKUP(A9580,Studies!A:BR,6,FALSE),"")</f>
        <v>Serum</v>
      </c>
      <c r="G9580" s="265">
        <v>0.33</v>
      </c>
      <c r="H9580" s="50" t="s">
        <v>59</v>
      </c>
      <c r="I9580" s="185">
        <v>54.426580000000001</v>
      </c>
      <c r="J9580" s="41" t="s">
        <v>992</v>
      </c>
      <c r="K9580" s="41" t="s">
        <v>115</v>
      </c>
      <c r="L9580" s="193">
        <v>116.8914</v>
      </c>
      <c r="M9580" s="52" t="s">
        <v>992</v>
      </c>
      <c r="N9580" s="52" t="s">
        <v>116</v>
      </c>
    </row>
    <row r="9581" spans="1:16" x14ac:dyDescent="0.25">
      <c r="A9581" s="30">
        <v>2057</v>
      </c>
      <c r="B9581" s="247" t="str">
        <f>IF(AND(A9581&lt;&gt;"",ISNUMBER(A9581)),VLOOKUP(A9581,Studies!A:BR,2,FALSE),"")</f>
        <v>Barbarash 1988</v>
      </c>
      <c r="C9581" s="248" t="str">
        <f>IF(AND(A9581&lt;&gt;"",ISNUMBER(A9581)),VLOOKUP(A9581,Studies!A:BR,3,FALSE),"")</f>
        <v>https://www.ncbi.nlm.nih.gov/pubmed/3180898</v>
      </c>
      <c r="D9581" s="248" t="str">
        <f>IF(AND(A9581&lt;&gt;"",ISNUMBER(A9581)),VLOOKUP(A9581,Studies!A:BR,4,FALSE),"")</f>
        <v>Verapamil PO control</v>
      </c>
      <c r="E9581" s="248" t="str">
        <f>IF(AND(A9581&lt;&gt;"",ISNUMBER(A9581)),VLOOKUP(A9581,Studies!A:BR,5,FALSE),"")</f>
        <v>Verapamil</v>
      </c>
      <c r="F9581" s="249" t="str">
        <f>IF(AND(A9581&lt;&gt;"",ISNUMBER(A9581)),VLOOKUP(A9581,Studies!A:BR,6,FALSE),"")</f>
        <v>Serum</v>
      </c>
      <c r="G9581" s="265">
        <v>0.5</v>
      </c>
      <c r="H9581" s="50" t="s">
        <v>59</v>
      </c>
      <c r="I9581" s="185">
        <v>88.132580000000004</v>
      </c>
      <c r="J9581" s="41" t="s">
        <v>992</v>
      </c>
      <c r="K9581" s="41" t="s">
        <v>115</v>
      </c>
      <c r="L9581" s="193">
        <v>122.0741</v>
      </c>
      <c r="M9581" s="52" t="s">
        <v>992</v>
      </c>
      <c r="N9581" s="52" t="s">
        <v>116</v>
      </c>
    </row>
    <row r="9582" spans="1:16" x14ac:dyDescent="0.25">
      <c r="A9582" s="30">
        <v>2057</v>
      </c>
      <c r="B9582" s="247" t="str">
        <f>IF(AND(A9582&lt;&gt;"",ISNUMBER(A9582)),VLOOKUP(A9582,Studies!A:BR,2,FALSE),"")</f>
        <v>Barbarash 1988</v>
      </c>
      <c r="C9582" s="248" t="str">
        <f>IF(AND(A9582&lt;&gt;"",ISNUMBER(A9582)),VLOOKUP(A9582,Studies!A:BR,3,FALSE),"")</f>
        <v>https://www.ncbi.nlm.nih.gov/pubmed/3180898</v>
      </c>
      <c r="D9582" s="248" t="str">
        <f>IF(AND(A9582&lt;&gt;"",ISNUMBER(A9582)),VLOOKUP(A9582,Studies!A:BR,4,FALSE),"")</f>
        <v>Verapamil PO control</v>
      </c>
      <c r="E9582" s="248" t="str">
        <f>IF(AND(A9582&lt;&gt;"",ISNUMBER(A9582)),VLOOKUP(A9582,Studies!A:BR,5,FALSE),"")</f>
        <v>Verapamil</v>
      </c>
      <c r="F9582" s="249" t="str">
        <f>IF(AND(A9582&lt;&gt;"",ISNUMBER(A9582)),VLOOKUP(A9582,Studies!A:BR,6,FALSE),"")</f>
        <v>Serum</v>
      </c>
      <c r="G9582" s="265">
        <v>0.75</v>
      </c>
      <c r="H9582" s="50" t="s">
        <v>59</v>
      </c>
      <c r="I9582" s="185">
        <v>93.312709999999996</v>
      </c>
      <c r="J9582" s="41" t="s">
        <v>992</v>
      </c>
      <c r="K9582" s="41" t="s">
        <v>115</v>
      </c>
      <c r="L9582" s="193">
        <v>72.21942</v>
      </c>
      <c r="M9582" s="52" t="s">
        <v>992</v>
      </c>
      <c r="N9582" s="52" t="s">
        <v>116</v>
      </c>
    </row>
    <row r="9583" spans="1:16" x14ac:dyDescent="0.25">
      <c r="A9583" s="30">
        <v>2057</v>
      </c>
      <c r="B9583" s="247" t="str">
        <f>IF(AND(A9583&lt;&gt;"",ISNUMBER(A9583)),VLOOKUP(A9583,Studies!A:BR,2,FALSE),"")</f>
        <v>Barbarash 1988</v>
      </c>
      <c r="C9583" s="248" t="str">
        <f>IF(AND(A9583&lt;&gt;"",ISNUMBER(A9583)),VLOOKUP(A9583,Studies!A:BR,3,FALSE),"")</f>
        <v>https://www.ncbi.nlm.nih.gov/pubmed/3180898</v>
      </c>
      <c r="D9583" s="248" t="str">
        <f>IF(AND(A9583&lt;&gt;"",ISNUMBER(A9583)),VLOOKUP(A9583,Studies!A:BR,4,FALSE),"")</f>
        <v>Verapamil PO control</v>
      </c>
      <c r="E9583" s="248" t="str">
        <f>IF(AND(A9583&lt;&gt;"",ISNUMBER(A9583)),VLOOKUP(A9583,Studies!A:BR,5,FALSE),"")</f>
        <v>Verapamil</v>
      </c>
      <c r="F9583" s="249" t="str">
        <f>IF(AND(A9583&lt;&gt;"",ISNUMBER(A9583)),VLOOKUP(A9583,Studies!A:BR,6,FALSE),"")</f>
        <v>Serum</v>
      </c>
      <c r="G9583" s="265">
        <v>1</v>
      </c>
      <c r="H9583" s="50" t="s">
        <v>59</v>
      </c>
      <c r="I9583" s="185">
        <v>168.8972</v>
      </c>
      <c r="J9583" s="41" t="s">
        <v>992</v>
      </c>
      <c r="K9583" s="41" t="s">
        <v>115</v>
      </c>
      <c r="L9583" s="193">
        <v>114.5825</v>
      </c>
      <c r="M9583" s="52" t="s">
        <v>992</v>
      </c>
      <c r="N9583" s="52" t="s">
        <v>116</v>
      </c>
    </row>
    <row r="9584" spans="1:16" x14ac:dyDescent="0.25">
      <c r="A9584" s="30">
        <v>2057</v>
      </c>
      <c r="B9584" s="247" t="str">
        <f>IF(AND(A9584&lt;&gt;"",ISNUMBER(A9584)),VLOOKUP(A9584,Studies!A:BR,2,FALSE),"")</f>
        <v>Barbarash 1988</v>
      </c>
      <c r="C9584" s="248" t="str">
        <f>IF(AND(A9584&lt;&gt;"",ISNUMBER(A9584)),VLOOKUP(A9584,Studies!A:BR,3,FALSE),"")</f>
        <v>https://www.ncbi.nlm.nih.gov/pubmed/3180898</v>
      </c>
      <c r="D9584" s="248" t="str">
        <f>IF(AND(A9584&lt;&gt;"",ISNUMBER(A9584)),VLOOKUP(A9584,Studies!A:BR,4,FALSE),"")</f>
        <v>Verapamil PO control</v>
      </c>
      <c r="E9584" s="248" t="str">
        <f>IF(AND(A9584&lt;&gt;"",ISNUMBER(A9584)),VLOOKUP(A9584,Studies!A:BR,5,FALSE),"")</f>
        <v>Verapamil</v>
      </c>
      <c r="F9584" s="249" t="str">
        <f>IF(AND(A9584&lt;&gt;"",ISNUMBER(A9584)),VLOOKUP(A9584,Studies!A:BR,6,FALSE),"")</f>
        <v>Serum</v>
      </c>
      <c r="G9584" s="265">
        <v>1.5</v>
      </c>
      <c r="H9584" s="50" t="s">
        <v>59</v>
      </c>
      <c r="I9584" s="185">
        <v>140.8194</v>
      </c>
      <c r="J9584" s="41" t="s">
        <v>992</v>
      </c>
      <c r="K9584" s="41" t="s">
        <v>115</v>
      </c>
      <c r="L9584" s="193">
        <v>74.630830000000003</v>
      </c>
      <c r="M9584" s="52" t="s">
        <v>992</v>
      </c>
      <c r="N9584" s="52" t="s">
        <v>116</v>
      </c>
    </row>
    <row r="9585" spans="1:16" x14ac:dyDescent="0.25">
      <c r="A9585" s="30">
        <v>2057</v>
      </c>
      <c r="B9585" s="247" t="str">
        <f>IF(AND(A9585&lt;&gt;"",ISNUMBER(A9585)),VLOOKUP(A9585,Studies!A:BR,2,FALSE),"")</f>
        <v>Barbarash 1988</v>
      </c>
      <c r="C9585" s="248" t="str">
        <f>IF(AND(A9585&lt;&gt;"",ISNUMBER(A9585)),VLOOKUP(A9585,Studies!A:BR,3,FALSE),"")</f>
        <v>https://www.ncbi.nlm.nih.gov/pubmed/3180898</v>
      </c>
      <c r="D9585" s="248" t="str">
        <f>IF(AND(A9585&lt;&gt;"",ISNUMBER(A9585)),VLOOKUP(A9585,Studies!A:BR,4,FALSE),"")</f>
        <v>Verapamil PO control</v>
      </c>
      <c r="E9585" s="248" t="str">
        <f>IF(AND(A9585&lt;&gt;"",ISNUMBER(A9585)),VLOOKUP(A9585,Studies!A:BR,5,FALSE),"")</f>
        <v>Verapamil</v>
      </c>
      <c r="F9585" s="249" t="str">
        <f>IF(AND(A9585&lt;&gt;"",ISNUMBER(A9585)),VLOOKUP(A9585,Studies!A:BR,6,FALSE),"")</f>
        <v>Serum</v>
      </c>
      <c r="G9585" s="265">
        <v>2</v>
      </c>
      <c r="H9585" s="50" t="s">
        <v>59</v>
      </c>
      <c r="I9585" s="185">
        <v>101.2364</v>
      </c>
      <c r="J9585" s="41" t="s">
        <v>992</v>
      </c>
      <c r="K9585" s="41" t="s">
        <v>115</v>
      </c>
      <c r="L9585" s="193">
        <v>42.64396</v>
      </c>
      <c r="M9585" s="52" t="s">
        <v>992</v>
      </c>
      <c r="N9585" s="52" t="s">
        <v>116</v>
      </c>
    </row>
    <row r="9586" spans="1:16" x14ac:dyDescent="0.25">
      <c r="A9586" s="30">
        <v>2057</v>
      </c>
      <c r="B9586" s="247" t="str">
        <f>IF(AND(A9586&lt;&gt;"",ISNUMBER(A9586)),VLOOKUP(A9586,Studies!A:BR,2,FALSE),"")</f>
        <v>Barbarash 1988</v>
      </c>
      <c r="C9586" s="248" t="str">
        <f>IF(AND(A9586&lt;&gt;"",ISNUMBER(A9586)),VLOOKUP(A9586,Studies!A:BR,3,FALSE),"")</f>
        <v>https://www.ncbi.nlm.nih.gov/pubmed/3180898</v>
      </c>
      <c r="D9586" s="248" t="str">
        <f>IF(AND(A9586&lt;&gt;"",ISNUMBER(A9586)),VLOOKUP(A9586,Studies!A:BR,4,FALSE),"")</f>
        <v>Verapamil PO control</v>
      </c>
      <c r="E9586" s="248" t="str">
        <f>IF(AND(A9586&lt;&gt;"",ISNUMBER(A9586)),VLOOKUP(A9586,Studies!A:BR,5,FALSE),"")</f>
        <v>Verapamil</v>
      </c>
      <c r="F9586" s="249" t="str">
        <f>IF(AND(A9586&lt;&gt;"",ISNUMBER(A9586)),VLOOKUP(A9586,Studies!A:BR,6,FALSE),"")</f>
        <v>Serum</v>
      </c>
      <c r="G9586" s="265">
        <v>3</v>
      </c>
      <c r="H9586" s="50" t="s">
        <v>59</v>
      </c>
      <c r="I9586" s="185">
        <v>60.695959999999999</v>
      </c>
      <c r="J9586" s="41" t="s">
        <v>992</v>
      </c>
      <c r="K9586" s="41" t="s">
        <v>115</v>
      </c>
      <c r="L9586" s="193">
        <v>17.937889999999999</v>
      </c>
      <c r="M9586" s="52" t="s">
        <v>992</v>
      </c>
      <c r="N9586" s="52" t="s">
        <v>116</v>
      </c>
    </row>
    <row r="9587" spans="1:16" x14ac:dyDescent="0.25">
      <c r="A9587" s="30">
        <v>2057</v>
      </c>
      <c r="B9587" s="247" t="str">
        <f>IF(AND(A9587&lt;&gt;"",ISNUMBER(A9587)),VLOOKUP(A9587,Studies!A:BR,2,FALSE),"")</f>
        <v>Barbarash 1988</v>
      </c>
      <c r="C9587" s="248" t="str">
        <f>IF(AND(A9587&lt;&gt;"",ISNUMBER(A9587)),VLOOKUP(A9587,Studies!A:BR,3,FALSE),"")</f>
        <v>https://www.ncbi.nlm.nih.gov/pubmed/3180898</v>
      </c>
      <c r="D9587" s="248" t="str">
        <f>IF(AND(A9587&lt;&gt;"",ISNUMBER(A9587)),VLOOKUP(A9587,Studies!A:BR,4,FALSE),"")</f>
        <v>Verapamil PO control</v>
      </c>
      <c r="E9587" s="248" t="str">
        <f>IF(AND(A9587&lt;&gt;"",ISNUMBER(A9587)),VLOOKUP(A9587,Studies!A:BR,5,FALSE),"")</f>
        <v>Verapamil</v>
      </c>
      <c r="F9587" s="249" t="str">
        <f>IF(AND(A9587&lt;&gt;"",ISNUMBER(A9587)),VLOOKUP(A9587,Studies!A:BR,6,FALSE),"")</f>
        <v>Serum</v>
      </c>
      <c r="G9587" s="265">
        <v>4</v>
      </c>
      <c r="H9587" s="50" t="s">
        <v>59</v>
      </c>
      <c r="I9587" s="185">
        <v>38.461379999999998</v>
      </c>
      <c r="J9587" s="41" t="s">
        <v>992</v>
      </c>
      <c r="K9587" s="41" t="s">
        <v>115</v>
      </c>
      <c r="L9587" s="193">
        <v>10.453670000000001</v>
      </c>
      <c r="M9587" s="52" t="s">
        <v>992</v>
      </c>
      <c r="N9587" s="52" t="s">
        <v>116</v>
      </c>
    </row>
    <row r="9588" spans="1:16" x14ac:dyDescent="0.25">
      <c r="A9588" s="30">
        <v>2057</v>
      </c>
      <c r="B9588" s="247" t="str">
        <f>IF(AND(A9588&lt;&gt;"",ISNUMBER(A9588)),VLOOKUP(A9588,Studies!A:BR,2,FALSE),"")</f>
        <v>Barbarash 1988</v>
      </c>
      <c r="C9588" s="248" t="str">
        <f>IF(AND(A9588&lt;&gt;"",ISNUMBER(A9588)),VLOOKUP(A9588,Studies!A:BR,3,FALSE),"")</f>
        <v>https://www.ncbi.nlm.nih.gov/pubmed/3180898</v>
      </c>
      <c r="D9588" s="248" t="str">
        <f>IF(AND(A9588&lt;&gt;"",ISNUMBER(A9588)),VLOOKUP(A9588,Studies!A:BR,4,FALSE),"")</f>
        <v>Verapamil PO control</v>
      </c>
      <c r="E9588" s="248" t="str">
        <f>IF(AND(A9588&lt;&gt;"",ISNUMBER(A9588)),VLOOKUP(A9588,Studies!A:BR,5,FALSE),"")</f>
        <v>Verapamil</v>
      </c>
      <c r="F9588" s="249" t="str">
        <f>IF(AND(A9588&lt;&gt;"",ISNUMBER(A9588)),VLOOKUP(A9588,Studies!A:BR,6,FALSE),"")</f>
        <v>Serum</v>
      </c>
      <c r="G9588" s="265">
        <v>6</v>
      </c>
      <c r="H9588" s="50" t="s">
        <v>59</v>
      </c>
      <c r="I9588" s="185">
        <v>21.94651</v>
      </c>
      <c r="J9588" s="41" t="s">
        <v>992</v>
      </c>
      <c r="K9588" s="41" t="s">
        <v>115</v>
      </c>
      <c r="L9588" s="193">
        <v>5.4569530000000004</v>
      </c>
      <c r="M9588" s="52" t="s">
        <v>992</v>
      </c>
      <c r="N9588" s="52" t="s">
        <v>116</v>
      </c>
    </row>
    <row r="9589" spans="1:16" x14ac:dyDescent="0.25">
      <c r="A9589" s="30">
        <v>2057</v>
      </c>
      <c r="B9589" s="247" t="str">
        <f>IF(AND(A9589&lt;&gt;"",ISNUMBER(A9589)),VLOOKUP(A9589,Studies!A:BR,2,FALSE),"")</f>
        <v>Barbarash 1988</v>
      </c>
      <c r="C9589" s="248" t="str">
        <f>IF(AND(A9589&lt;&gt;"",ISNUMBER(A9589)),VLOOKUP(A9589,Studies!A:BR,3,FALSE),"")</f>
        <v>https://www.ncbi.nlm.nih.gov/pubmed/3180898</v>
      </c>
      <c r="D9589" s="248" t="str">
        <f>IF(AND(A9589&lt;&gt;"",ISNUMBER(A9589)),VLOOKUP(A9589,Studies!A:BR,4,FALSE),"")</f>
        <v>Verapamil PO control</v>
      </c>
      <c r="E9589" s="248" t="str">
        <f>IF(AND(A9589&lt;&gt;"",ISNUMBER(A9589)),VLOOKUP(A9589,Studies!A:BR,5,FALSE),"")</f>
        <v>Verapamil</v>
      </c>
      <c r="F9589" s="249" t="str">
        <f>IF(AND(A9589&lt;&gt;"",ISNUMBER(A9589)),VLOOKUP(A9589,Studies!A:BR,6,FALSE),"")</f>
        <v>Serum</v>
      </c>
      <c r="G9589" s="265">
        <v>8</v>
      </c>
      <c r="H9589" s="50" t="s">
        <v>59</v>
      </c>
      <c r="I9589" s="185">
        <v>13.992610000000001</v>
      </c>
      <c r="J9589" s="41" t="s">
        <v>992</v>
      </c>
      <c r="K9589" s="41" t="s">
        <v>115</v>
      </c>
      <c r="L9589" s="193">
        <v>4.4737270000000002</v>
      </c>
      <c r="M9589" s="52" t="s">
        <v>992</v>
      </c>
      <c r="N9589" s="52" t="s">
        <v>116</v>
      </c>
    </row>
    <row r="9590" spans="1:16" x14ac:dyDescent="0.25">
      <c r="A9590" s="30">
        <v>2057</v>
      </c>
      <c r="B9590" s="247" t="str">
        <f>IF(AND(A9590&lt;&gt;"",ISNUMBER(A9590)),VLOOKUP(A9590,Studies!A:BR,2,FALSE),"")</f>
        <v>Barbarash 1988</v>
      </c>
      <c r="C9590" s="248" t="str">
        <f>IF(AND(A9590&lt;&gt;"",ISNUMBER(A9590)),VLOOKUP(A9590,Studies!A:BR,3,FALSE),"")</f>
        <v>https://www.ncbi.nlm.nih.gov/pubmed/3180898</v>
      </c>
      <c r="D9590" s="248" t="str">
        <f>IF(AND(A9590&lt;&gt;"",ISNUMBER(A9590)),VLOOKUP(A9590,Studies!A:BR,4,FALSE),"")</f>
        <v>Verapamil PO control</v>
      </c>
      <c r="E9590" s="248" t="str">
        <f>IF(AND(A9590&lt;&gt;"",ISNUMBER(A9590)),VLOOKUP(A9590,Studies!A:BR,5,FALSE),"")</f>
        <v>Verapamil</v>
      </c>
      <c r="F9590" s="249" t="str">
        <f>IF(AND(A9590&lt;&gt;"",ISNUMBER(A9590)),VLOOKUP(A9590,Studies!A:BR,6,FALSE),"")</f>
        <v>Serum</v>
      </c>
      <c r="G9590" s="265">
        <v>10</v>
      </c>
      <c r="H9590" s="50" t="s">
        <v>59</v>
      </c>
      <c r="I9590" s="185">
        <v>9.4315499999999997</v>
      </c>
      <c r="J9590" s="41" t="s">
        <v>992</v>
      </c>
      <c r="K9590" s="41" t="s">
        <v>115</v>
      </c>
      <c r="L9590" s="193">
        <v>4.476229</v>
      </c>
      <c r="M9590" s="52" t="s">
        <v>992</v>
      </c>
      <c r="N9590" s="52" t="s">
        <v>116</v>
      </c>
    </row>
    <row r="9591" spans="1:16" x14ac:dyDescent="0.25">
      <c r="A9591" s="30">
        <v>2057</v>
      </c>
      <c r="B9591" s="247" t="str">
        <f>IF(AND(A9591&lt;&gt;"",ISNUMBER(A9591)),VLOOKUP(A9591,Studies!A:BR,2,FALSE),"")</f>
        <v>Barbarash 1988</v>
      </c>
      <c r="C9591" s="248" t="str">
        <f>IF(AND(A9591&lt;&gt;"",ISNUMBER(A9591)),VLOOKUP(A9591,Studies!A:BR,3,FALSE),"")</f>
        <v>https://www.ncbi.nlm.nih.gov/pubmed/3180898</v>
      </c>
      <c r="D9591" s="248" t="str">
        <f>IF(AND(A9591&lt;&gt;"",ISNUMBER(A9591)),VLOOKUP(A9591,Studies!A:BR,4,FALSE),"")</f>
        <v>Verapamil PO control</v>
      </c>
      <c r="E9591" s="248" t="str">
        <f>IF(AND(A9591&lt;&gt;"",ISNUMBER(A9591)),VLOOKUP(A9591,Studies!A:BR,5,FALSE),"")</f>
        <v>Verapamil</v>
      </c>
      <c r="F9591" s="249" t="str">
        <f>IF(AND(A9591&lt;&gt;"",ISNUMBER(A9591)),VLOOKUP(A9591,Studies!A:BR,6,FALSE),"")</f>
        <v>Serum</v>
      </c>
      <c r="G9591" s="265">
        <v>12</v>
      </c>
      <c r="H9591" s="50" t="s">
        <v>59</v>
      </c>
      <c r="I9591" s="185">
        <v>7.9359400000000004</v>
      </c>
      <c r="J9591" s="41" t="s">
        <v>992</v>
      </c>
      <c r="K9591" s="41" t="s">
        <v>115</v>
      </c>
      <c r="L9591" s="193">
        <v>3.5519690000000002</v>
      </c>
      <c r="M9591" s="52" t="s">
        <v>992</v>
      </c>
      <c r="N9591" s="52" t="s">
        <v>116</v>
      </c>
    </row>
    <row r="9592" spans="1:16" x14ac:dyDescent="0.25">
      <c r="A9592" s="30">
        <v>2058</v>
      </c>
      <c r="B9592" s="247" t="str">
        <f>IF(AND(A9592&lt;&gt;"",ISNUMBER(A9592)),VLOOKUP(A9592,Studies!A:BR,2,FALSE),"")</f>
        <v>Barbarash 1988</v>
      </c>
      <c r="C9592" s="248" t="str">
        <f>IF(AND(A9592&lt;&gt;"",ISNUMBER(A9592)),VLOOKUP(A9592,Studies!A:BR,3,FALSE),"")</f>
        <v>https://www.ncbi.nlm.nih.gov/pubmed/3180898</v>
      </c>
      <c r="D9592" s="248" t="str">
        <f>IF(AND(A9592&lt;&gt;"",ISNUMBER(A9592)),VLOOKUP(A9592,Studies!A:BR,4,FALSE),"")</f>
        <v>Verapamil PO after 2 weeks of Rifampicin therapy</v>
      </c>
      <c r="E9592" s="248" t="str">
        <f>IF(AND(A9592&lt;&gt;"",ISNUMBER(A9592)),VLOOKUP(A9592,Studies!A:BR,5,FALSE),"")</f>
        <v>Verapamil</v>
      </c>
      <c r="F9592" s="249" t="str">
        <f>IF(AND(A9592&lt;&gt;"",ISNUMBER(A9592)),VLOOKUP(A9592,Studies!A:BR,6,FALSE),"")</f>
        <v>Serum</v>
      </c>
      <c r="G9592" s="265">
        <v>348.5</v>
      </c>
      <c r="H9592" s="50" t="s">
        <v>59</v>
      </c>
      <c r="I9592" s="185">
        <v>1.0800289999999999</v>
      </c>
      <c r="J9592" s="41" t="s">
        <v>992</v>
      </c>
      <c r="K9592" s="41" t="s">
        <v>115</v>
      </c>
      <c r="L9592" s="193">
        <v>1.745541</v>
      </c>
      <c r="M9592" s="52" t="s">
        <v>992</v>
      </c>
      <c r="N9592" s="52" t="s">
        <v>116</v>
      </c>
      <c r="P9592" s="42" t="s">
        <v>3167</v>
      </c>
    </row>
    <row r="9593" spans="1:16" x14ac:dyDescent="0.25">
      <c r="A9593" s="30">
        <v>2058</v>
      </c>
      <c r="B9593" s="247" t="str">
        <f>IF(AND(A9593&lt;&gt;"",ISNUMBER(A9593)),VLOOKUP(A9593,Studies!A:BR,2,FALSE),"")</f>
        <v>Barbarash 1988</v>
      </c>
      <c r="C9593" s="248" t="str">
        <f>IF(AND(A9593&lt;&gt;"",ISNUMBER(A9593)),VLOOKUP(A9593,Studies!A:BR,3,FALSE),"")</f>
        <v>https://www.ncbi.nlm.nih.gov/pubmed/3180898</v>
      </c>
      <c r="D9593" s="248" t="str">
        <f>IF(AND(A9593&lt;&gt;"",ISNUMBER(A9593)),VLOOKUP(A9593,Studies!A:BR,4,FALSE),"")</f>
        <v>Verapamil PO after 2 weeks of Rifampicin therapy</v>
      </c>
      <c r="E9593" s="248" t="str">
        <f>IF(AND(A9593&lt;&gt;"",ISNUMBER(A9593)),VLOOKUP(A9593,Studies!A:BR,5,FALSE),"")</f>
        <v>Verapamil</v>
      </c>
      <c r="F9593" s="249" t="str">
        <f>IF(AND(A9593&lt;&gt;"",ISNUMBER(A9593)),VLOOKUP(A9593,Studies!A:BR,6,FALSE),"")</f>
        <v>Serum</v>
      </c>
      <c r="G9593" s="265">
        <v>348.75</v>
      </c>
      <c r="H9593" s="50" t="s">
        <v>59</v>
      </c>
      <c r="I9593" s="185">
        <v>3.161931</v>
      </c>
      <c r="J9593" s="41" t="s">
        <v>992</v>
      </c>
      <c r="K9593" s="41" t="s">
        <v>115</v>
      </c>
      <c r="L9593" s="193">
        <v>3.8427500000000001</v>
      </c>
      <c r="M9593" s="52" t="s">
        <v>992</v>
      </c>
      <c r="N9593" s="52" t="s">
        <v>116</v>
      </c>
    </row>
    <row r="9594" spans="1:16" x14ac:dyDescent="0.25">
      <c r="A9594" s="30">
        <v>2058</v>
      </c>
      <c r="B9594" s="247" t="str">
        <f>IF(AND(A9594&lt;&gt;"",ISNUMBER(A9594)),VLOOKUP(A9594,Studies!A:BR,2,FALSE),"")</f>
        <v>Barbarash 1988</v>
      </c>
      <c r="C9594" s="248" t="str">
        <f>IF(AND(A9594&lt;&gt;"",ISNUMBER(A9594)),VLOOKUP(A9594,Studies!A:BR,3,FALSE),"")</f>
        <v>https://www.ncbi.nlm.nih.gov/pubmed/3180898</v>
      </c>
      <c r="D9594" s="248" t="str">
        <f>IF(AND(A9594&lt;&gt;"",ISNUMBER(A9594)),VLOOKUP(A9594,Studies!A:BR,4,FALSE),"")</f>
        <v>Verapamil PO after 2 weeks of Rifampicin therapy</v>
      </c>
      <c r="E9594" s="248" t="str">
        <f>IF(AND(A9594&lt;&gt;"",ISNUMBER(A9594)),VLOOKUP(A9594,Studies!A:BR,5,FALSE),"")</f>
        <v>Verapamil</v>
      </c>
      <c r="F9594" s="249" t="str">
        <f>IF(AND(A9594&lt;&gt;"",ISNUMBER(A9594)),VLOOKUP(A9594,Studies!A:BR,6,FALSE),"")</f>
        <v>Serum</v>
      </c>
      <c r="G9594" s="265">
        <v>349</v>
      </c>
      <c r="H9594" s="50" t="s">
        <v>59</v>
      </c>
      <c r="I9594" s="185">
        <v>5.9395379999999998</v>
      </c>
      <c r="J9594" s="41" t="s">
        <v>992</v>
      </c>
      <c r="K9594" s="41" t="s">
        <v>115</v>
      </c>
      <c r="L9594" s="193">
        <v>4.9953139999999996</v>
      </c>
      <c r="M9594" s="52" t="s">
        <v>992</v>
      </c>
      <c r="N9594" s="52" t="s">
        <v>116</v>
      </c>
    </row>
    <row r="9595" spans="1:16" x14ac:dyDescent="0.25">
      <c r="A9595" s="30">
        <v>2058</v>
      </c>
      <c r="B9595" s="247" t="str">
        <f>IF(AND(A9595&lt;&gt;"",ISNUMBER(A9595)),VLOOKUP(A9595,Studies!A:BR,2,FALSE),"")</f>
        <v>Barbarash 1988</v>
      </c>
      <c r="C9595" s="248" t="str">
        <f>IF(AND(A9595&lt;&gt;"",ISNUMBER(A9595)),VLOOKUP(A9595,Studies!A:BR,3,FALSE),"")</f>
        <v>https://www.ncbi.nlm.nih.gov/pubmed/3180898</v>
      </c>
      <c r="D9595" s="248" t="str">
        <f>IF(AND(A9595&lt;&gt;"",ISNUMBER(A9595)),VLOOKUP(A9595,Studies!A:BR,4,FALSE),"")</f>
        <v>Verapamil PO after 2 weeks of Rifampicin therapy</v>
      </c>
      <c r="E9595" s="248" t="str">
        <f>IF(AND(A9595&lt;&gt;"",ISNUMBER(A9595)),VLOOKUP(A9595,Studies!A:BR,5,FALSE),"")</f>
        <v>Verapamil</v>
      </c>
      <c r="F9595" s="249" t="str">
        <f>IF(AND(A9595&lt;&gt;"",ISNUMBER(A9595)),VLOOKUP(A9595,Studies!A:BR,6,FALSE),"")</f>
        <v>Serum</v>
      </c>
      <c r="G9595" s="265">
        <v>349.5</v>
      </c>
      <c r="H9595" s="50" t="s">
        <v>59</v>
      </c>
      <c r="I9595" s="185">
        <v>5.5326230000000001</v>
      </c>
      <c r="J9595" s="41" t="s">
        <v>992</v>
      </c>
      <c r="K9595" s="41" t="s">
        <v>115</v>
      </c>
      <c r="L9595" s="193">
        <v>2.3295300000000001</v>
      </c>
      <c r="M9595" s="52" t="s">
        <v>992</v>
      </c>
      <c r="N9595" s="52" t="s">
        <v>116</v>
      </c>
    </row>
    <row r="9596" spans="1:16" x14ac:dyDescent="0.25">
      <c r="A9596" s="30">
        <v>2058</v>
      </c>
      <c r="B9596" s="247" t="str">
        <f>IF(AND(A9596&lt;&gt;"",ISNUMBER(A9596)),VLOOKUP(A9596,Studies!A:BR,2,FALSE),"")</f>
        <v>Barbarash 1988</v>
      </c>
      <c r="C9596" s="248" t="str">
        <f>IF(AND(A9596&lt;&gt;"",ISNUMBER(A9596)),VLOOKUP(A9596,Studies!A:BR,3,FALSE),"")</f>
        <v>https://www.ncbi.nlm.nih.gov/pubmed/3180898</v>
      </c>
      <c r="D9596" s="248" t="str">
        <f>IF(AND(A9596&lt;&gt;"",ISNUMBER(A9596)),VLOOKUP(A9596,Studies!A:BR,4,FALSE),"")</f>
        <v>Verapamil PO after 2 weeks of Rifampicin therapy</v>
      </c>
      <c r="E9596" s="248" t="str">
        <f>IF(AND(A9596&lt;&gt;"",ISNUMBER(A9596)),VLOOKUP(A9596,Studies!A:BR,5,FALSE),"")</f>
        <v>Verapamil</v>
      </c>
      <c r="F9596" s="249" t="str">
        <f>IF(AND(A9596&lt;&gt;"",ISNUMBER(A9596)),VLOOKUP(A9596,Studies!A:BR,6,FALSE),"")</f>
        <v>Serum</v>
      </c>
      <c r="G9596" s="265">
        <v>350</v>
      </c>
      <c r="H9596" s="50" t="s">
        <v>59</v>
      </c>
      <c r="I9596" s="185">
        <v>3.3684099999999999</v>
      </c>
      <c r="J9596" s="41" t="s">
        <v>992</v>
      </c>
      <c r="K9596" s="41" t="s">
        <v>115</v>
      </c>
      <c r="L9596" s="193">
        <v>2.0798809999999999</v>
      </c>
      <c r="M9596" s="52" t="s">
        <v>992</v>
      </c>
      <c r="N9596" s="52" t="s">
        <v>116</v>
      </c>
    </row>
    <row r="9597" spans="1:16" x14ac:dyDescent="0.25">
      <c r="A9597" s="30">
        <v>2058</v>
      </c>
      <c r="B9597" s="247" t="str">
        <f>IF(AND(A9597&lt;&gt;"",ISNUMBER(A9597)),VLOOKUP(A9597,Studies!A:BR,2,FALSE),"")</f>
        <v>Barbarash 1988</v>
      </c>
      <c r="C9597" s="248" t="str">
        <f>IF(AND(A9597&lt;&gt;"",ISNUMBER(A9597)),VLOOKUP(A9597,Studies!A:BR,3,FALSE),"")</f>
        <v>https://www.ncbi.nlm.nih.gov/pubmed/3180898</v>
      </c>
      <c r="D9597" s="248" t="str">
        <f>IF(AND(A9597&lt;&gt;"",ISNUMBER(A9597)),VLOOKUP(A9597,Studies!A:BR,4,FALSE),"")</f>
        <v>Verapamil PO after 2 weeks of Rifampicin therapy</v>
      </c>
      <c r="E9597" s="248" t="str">
        <f>IF(AND(A9597&lt;&gt;"",ISNUMBER(A9597)),VLOOKUP(A9597,Studies!A:BR,5,FALSE),"")</f>
        <v>Verapamil</v>
      </c>
      <c r="F9597" s="249" t="str">
        <f>IF(AND(A9597&lt;&gt;"",ISNUMBER(A9597)),VLOOKUP(A9597,Studies!A:BR,6,FALSE),"")</f>
        <v>Serum</v>
      </c>
      <c r="G9597" s="265">
        <v>351</v>
      </c>
      <c r="H9597" s="50" t="s">
        <v>59</v>
      </c>
      <c r="I9597" s="185">
        <v>2.2149009999999998</v>
      </c>
      <c r="J9597" s="41" t="s">
        <v>992</v>
      </c>
      <c r="K9597" s="41" t="s">
        <v>115</v>
      </c>
      <c r="L9597" s="193">
        <v>1.0516049999999999</v>
      </c>
      <c r="M9597" s="52" t="s">
        <v>992</v>
      </c>
      <c r="N9597" s="52" t="s">
        <v>116</v>
      </c>
    </row>
    <row r="9598" spans="1:16" x14ac:dyDescent="0.25">
      <c r="A9598" s="30">
        <v>2058</v>
      </c>
      <c r="B9598" s="247" t="str">
        <f>IF(AND(A9598&lt;&gt;"",ISNUMBER(A9598)),VLOOKUP(A9598,Studies!A:BR,2,FALSE),"")</f>
        <v>Barbarash 1988</v>
      </c>
      <c r="C9598" s="248" t="str">
        <f>IF(AND(A9598&lt;&gt;"",ISNUMBER(A9598)),VLOOKUP(A9598,Studies!A:BR,3,FALSE),"")</f>
        <v>https://www.ncbi.nlm.nih.gov/pubmed/3180898</v>
      </c>
      <c r="D9598" s="248" t="str">
        <f>IF(AND(A9598&lt;&gt;"",ISNUMBER(A9598)),VLOOKUP(A9598,Studies!A:BR,4,FALSE),"")</f>
        <v>Verapamil PO after 2 weeks of Rifampicin therapy</v>
      </c>
      <c r="E9598" s="248" t="str">
        <f>IF(AND(A9598&lt;&gt;"",ISNUMBER(A9598)),VLOOKUP(A9598,Studies!A:BR,5,FALSE),"")</f>
        <v>Verapamil</v>
      </c>
      <c r="F9598" s="249" t="str">
        <f>IF(AND(A9598&lt;&gt;"",ISNUMBER(A9598)),VLOOKUP(A9598,Studies!A:BR,6,FALSE),"")</f>
        <v>Serum</v>
      </c>
      <c r="G9598" s="265">
        <v>352</v>
      </c>
      <c r="H9598" s="50" t="s">
        <v>59</v>
      </c>
      <c r="I9598" s="185">
        <v>1.688866</v>
      </c>
      <c r="J9598" s="41" t="s">
        <v>992</v>
      </c>
      <c r="K9598" s="41" t="s">
        <v>115</v>
      </c>
      <c r="L9598" s="193">
        <v>1.659122</v>
      </c>
      <c r="M9598" s="52" t="s">
        <v>992</v>
      </c>
      <c r="N9598" s="52" t="s">
        <v>116</v>
      </c>
    </row>
    <row r="9599" spans="1:16" x14ac:dyDescent="0.25">
      <c r="A9599" s="30">
        <v>2058</v>
      </c>
      <c r="B9599" s="247" t="str">
        <f>IF(AND(A9599&lt;&gt;"",ISNUMBER(A9599)),VLOOKUP(A9599,Studies!A:BR,2,FALSE),"")</f>
        <v>Barbarash 1988</v>
      </c>
      <c r="C9599" s="248" t="str">
        <f>IF(AND(A9599&lt;&gt;"",ISNUMBER(A9599)),VLOOKUP(A9599,Studies!A:BR,3,FALSE),"")</f>
        <v>https://www.ncbi.nlm.nih.gov/pubmed/3180898</v>
      </c>
      <c r="D9599" s="248" t="str">
        <f>IF(AND(A9599&lt;&gt;"",ISNUMBER(A9599)),VLOOKUP(A9599,Studies!A:BR,4,FALSE),"")</f>
        <v>Verapamil PO after 2 weeks of Rifampicin therapy</v>
      </c>
      <c r="E9599" s="248" t="str">
        <f>IF(AND(A9599&lt;&gt;"",ISNUMBER(A9599)),VLOOKUP(A9599,Studies!A:BR,5,FALSE),"")</f>
        <v>Verapamil</v>
      </c>
      <c r="F9599" s="249" t="str">
        <f>IF(AND(A9599&lt;&gt;"",ISNUMBER(A9599)),VLOOKUP(A9599,Studies!A:BR,6,FALSE),"")</f>
        <v>Serum</v>
      </c>
      <c r="G9599" s="265">
        <v>354</v>
      </c>
      <c r="H9599" s="50" t="s">
        <v>59</v>
      </c>
      <c r="I9599" s="185">
        <v>1.096884</v>
      </c>
      <c r="J9599" s="41" t="s">
        <v>992</v>
      </c>
      <c r="K9599" s="41" t="s">
        <v>115</v>
      </c>
      <c r="L9599" s="193">
        <v>1.471373</v>
      </c>
      <c r="M9599" s="52" t="s">
        <v>992</v>
      </c>
      <c r="N9599" s="52" t="s">
        <v>116</v>
      </c>
    </row>
    <row r="9600" spans="1:16" x14ac:dyDescent="0.25">
      <c r="A9600" s="30">
        <v>2059</v>
      </c>
      <c r="B9600" s="247" t="str">
        <f>IF(AND(A9600&lt;&gt;"",ISNUMBER(A9600)),VLOOKUP(A9600,Studies!A:BR,2,FALSE),"")</f>
        <v>Johnston 1981</v>
      </c>
      <c r="C9600" s="248" t="str">
        <f>IF(AND(A9600&lt;&gt;"",ISNUMBER(A9600)),VLOOKUP(A9600,Studies!A:BR,3,FALSE),"")</f>
        <v>https://www.ncbi.nlm.nih.gov/pubmed/7295469</v>
      </c>
      <c r="D9600" s="248" t="str">
        <f>IF(AND(A9600&lt;&gt;"",ISNUMBER(A9600)),VLOOKUP(A9600,Studies!A:BR,4,FALSE),"")</f>
        <v>Verapamil IV</v>
      </c>
      <c r="E9600" s="248" t="str">
        <f>IF(AND(A9600&lt;&gt;"",ISNUMBER(A9600)),VLOOKUP(A9600,Studies!A:BR,5,FALSE),"")</f>
        <v>Verapamil</v>
      </c>
      <c r="F9600" s="249" t="str">
        <f>IF(AND(A9600&lt;&gt;"",ISNUMBER(A9600)),VLOOKUP(A9600,Studies!A:BR,6,FALSE),"")</f>
        <v>Plasma</v>
      </c>
      <c r="G9600" s="265">
        <v>0</v>
      </c>
      <c r="H9600" s="50" t="s">
        <v>59</v>
      </c>
      <c r="I9600" s="185">
        <v>62.543349999999997</v>
      </c>
      <c r="J9600" s="41" t="s">
        <v>938</v>
      </c>
      <c r="K9600" s="41" t="s">
        <v>115</v>
      </c>
      <c r="P9600" s="42" t="s">
        <v>3168</v>
      </c>
    </row>
    <row r="9601" spans="1:16" x14ac:dyDescent="0.25">
      <c r="A9601" s="30">
        <v>2059</v>
      </c>
      <c r="B9601" s="247" t="str">
        <f>IF(AND(A9601&lt;&gt;"",ISNUMBER(A9601)),VLOOKUP(A9601,Studies!A:BR,2,FALSE),"")</f>
        <v>Johnston 1981</v>
      </c>
      <c r="C9601" s="248" t="str">
        <f>IF(AND(A9601&lt;&gt;"",ISNUMBER(A9601)),VLOOKUP(A9601,Studies!A:BR,3,FALSE),"")</f>
        <v>https://www.ncbi.nlm.nih.gov/pubmed/7295469</v>
      </c>
      <c r="D9601" s="248" t="str">
        <f>IF(AND(A9601&lt;&gt;"",ISNUMBER(A9601)),VLOOKUP(A9601,Studies!A:BR,4,FALSE),"")</f>
        <v>Verapamil IV</v>
      </c>
      <c r="E9601" s="248" t="str">
        <f>IF(AND(A9601&lt;&gt;"",ISNUMBER(A9601)),VLOOKUP(A9601,Studies!A:BR,5,FALSE),"")</f>
        <v>Verapamil</v>
      </c>
      <c r="F9601" s="249" t="str">
        <f>IF(AND(A9601&lt;&gt;"",ISNUMBER(A9601)),VLOOKUP(A9601,Studies!A:BR,6,FALSE),"")</f>
        <v>Plasma</v>
      </c>
      <c r="G9601" s="265">
        <v>0.08</v>
      </c>
      <c r="H9601" s="50" t="s">
        <v>59</v>
      </c>
      <c r="I9601" s="185">
        <v>54.104050000000001</v>
      </c>
      <c r="J9601" s="41" t="s">
        <v>938</v>
      </c>
      <c r="K9601" s="41" t="s">
        <v>115</v>
      </c>
    </row>
    <row r="9602" spans="1:16" x14ac:dyDescent="0.25">
      <c r="A9602" s="30">
        <v>2059</v>
      </c>
      <c r="B9602" s="247" t="str">
        <f>IF(AND(A9602&lt;&gt;"",ISNUMBER(A9602)),VLOOKUP(A9602,Studies!A:BR,2,FALSE),"")</f>
        <v>Johnston 1981</v>
      </c>
      <c r="C9602" s="248" t="str">
        <f>IF(AND(A9602&lt;&gt;"",ISNUMBER(A9602)),VLOOKUP(A9602,Studies!A:BR,3,FALSE),"")</f>
        <v>https://www.ncbi.nlm.nih.gov/pubmed/7295469</v>
      </c>
      <c r="D9602" s="248" t="str">
        <f>IF(AND(A9602&lt;&gt;"",ISNUMBER(A9602)),VLOOKUP(A9602,Studies!A:BR,4,FALSE),"")</f>
        <v>Verapamil IV</v>
      </c>
      <c r="E9602" s="248" t="str">
        <f>IF(AND(A9602&lt;&gt;"",ISNUMBER(A9602)),VLOOKUP(A9602,Studies!A:BR,5,FALSE),"")</f>
        <v>Verapamil</v>
      </c>
      <c r="F9602" s="249" t="str">
        <f>IF(AND(A9602&lt;&gt;"",ISNUMBER(A9602)),VLOOKUP(A9602,Studies!A:BR,6,FALSE),"")</f>
        <v>Plasma</v>
      </c>
      <c r="G9602" s="265">
        <v>0.17</v>
      </c>
      <c r="H9602" s="50" t="s">
        <v>59</v>
      </c>
      <c r="I9602" s="185">
        <v>43.699420000000003</v>
      </c>
      <c r="J9602" s="41" t="s">
        <v>938</v>
      </c>
      <c r="K9602" s="41" t="s">
        <v>115</v>
      </c>
    </row>
    <row r="9603" spans="1:16" x14ac:dyDescent="0.25">
      <c r="A9603" s="30">
        <v>2059</v>
      </c>
      <c r="B9603" s="247" t="str">
        <f>IF(AND(A9603&lt;&gt;"",ISNUMBER(A9603)),VLOOKUP(A9603,Studies!A:BR,2,FALSE),"")</f>
        <v>Johnston 1981</v>
      </c>
      <c r="C9603" s="248" t="str">
        <f>IF(AND(A9603&lt;&gt;"",ISNUMBER(A9603)),VLOOKUP(A9603,Studies!A:BR,3,FALSE),"")</f>
        <v>https://www.ncbi.nlm.nih.gov/pubmed/7295469</v>
      </c>
      <c r="D9603" s="248" t="str">
        <f>IF(AND(A9603&lt;&gt;"",ISNUMBER(A9603)),VLOOKUP(A9603,Studies!A:BR,4,FALSE),"")</f>
        <v>Verapamil IV</v>
      </c>
      <c r="E9603" s="248" t="str">
        <f>IF(AND(A9603&lt;&gt;"",ISNUMBER(A9603)),VLOOKUP(A9603,Studies!A:BR,5,FALSE),"")</f>
        <v>Verapamil</v>
      </c>
      <c r="F9603" s="249" t="str">
        <f>IF(AND(A9603&lt;&gt;"",ISNUMBER(A9603)),VLOOKUP(A9603,Studies!A:BR,6,FALSE),"")</f>
        <v>Plasma</v>
      </c>
      <c r="G9603" s="265">
        <v>0.33</v>
      </c>
      <c r="H9603" s="50" t="s">
        <v>59</v>
      </c>
      <c r="I9603" s="185">
        <v>39.075150000000001</v>
      </c>
      <c r="J9603" s="41" t="s">
        <v>938</v>
      </c>
      <c r="K9603" s="41" t="s">
        <v>115</v>
      </c>
    </row>
    <row r="9604" spans="1:16" x14ac:dyDescent="0.25">
      <c r="A9604" s="30">
        <v>2059</v>
      </c>
      <c r="B9604" s="247" t="str">
        <f>IF(AND(A9604&lt;&gt;"",ISNUMBER(A9604)),VLOOKUP(A9604,Studies!A:BR,2,FALSE),"")</f>
        <v>Johnston 1981</v>
      </c>
      <c r="C9604" s="248" t="str">
        <f>IF(AND(A9604&lt;&gt;"",ISNUMBER(A9604)),VLOOKUP(A9604,Studies!A:BR,3,FALSE),"")</f>
        <v>https://www.ncbi.nlm.nih.gov/pubmed/7295469</v>
      </c>
      <c r="D9604" s="248" t="str">
        <f>IF(AND(A9604&lt;&gt;"",ISNUMBER(A9604)),VLOOKUP(A9604,Studies!A:BR,4,FALSE),"")</f>
        <v>Verapamil IV</v>
      </c>
      <c r="E9604" s="248" t="str">
        <f>IF(AND(A9604&lt;&gt;"",ISNUMBER(A9604)),VLOOKUP(A9604,Studies!A:BR,5,FALSE),"")</f>
        <v>Verapamil</v>
      </c>
      <c r="F9604" s="249" t="str">
        <f>IF(AND(A9604&lt;&gt;"",ISNUMBER(A9604)),VLOOKUP(A9604,Studies!A:BR,6,FALSE),"")</f>
        <v>Plasma</v>
      </c>
      <c r="G9604" s="265">
        <v>0.5</v>
      </c>
      <c r="H9604" s="50" t="s">
        <v>59</v>
      </c>
      <c r="I9604" s="185">
        <v>33.294800000000002</v>
      </c>
      <c r="J9604" s="41" t="s">
        <v>938</v>
      </c>
      <c r="K9604" s="41" t="s">
        <v>115</v>
      </c>
    </row>
    <row r="9605" spans="1:16" x14ac:dyDescent="0.25">
      <c r="A9605" s="30">
        <v>2059</v>
      </c>
      <c r="B9605" s="247" t="str">
        <f>IF(AND(A9605&lt;&gt;"",ISNUMBER(A9605)),VLOOKUP(A9605,Studies!A:BR,2,FALSE),"")</f>
        <v>Johnston 1981</v>
      </c>
      <c r="C9605" s="248" t="str">
        <f>IF(AND(A9605&lt;&gt;"",ISNUMBER(A9605)),VLOOKUP(A9605,Studies!A:BR,3,FALSE),"")</f>
        <v>https://www.ncbi.nlm.nih.gov/pubmed/7295469</v>
      </c>
      <c r="D9605" s="248" t="str">
        <f>IF(AND(A9605&lt;&gt;"",ISNUMBER(A9605)),VLOOKUP(A9605,Studies!A:BR,4,FALSE),"")</f>
        <v>Verapamil IV</v>
      </c>
      <c r="E9605" s="248" t="str">
        <f>IF(AND(A9605&lt;&gt;"",ISNUMBER(A9605)),VLOOKUP(A9605,Studies!A:BR,5,FALSE),"")</f>
        <v>Verapamil</v>
      </c>
      <c r="F9605" s="249" t="str">
        <f>IF(AND(A9605&lt;&gt;"",ISNUMBER(A9605)),VLOOKUP(A9605,Studies!A:BR,6,FALSE),"")</f>
        <v>Plasma</v>
      </c>
      <c r="G9605" s="265">
        <v>0.75</v>
      </c>
      <c r="H9605" s="50" t="s">
        <v>59</v>
      </c>
      <c r="I9605" s="185">
        <v>28.55491</v>
      </c>
      <c r="J9605" s="41" t="s">
        <v>938</v>
      </c>
      <c r="K9605" s="41" t="s">
        <v>115</v>
      </c>
    </row>
    <row r="9606" spans="1:16" x14ac:dyDescent="0.25">
      <c r="A9606" s="30">
        <v>2059</v>
      </c>
      <c r="B9606" s="247" t="str">
        <f>IF(AND(A9606&lt;&gt;"",ISNUMBER(A9606)),VLOOKUP(A9606,Studies!A:BR,2,FALSE),"")</f>
        <v>Johnston 1981</v>
      </c>
      <c r="C9606" s="248" t="str">
        <f>IF(AND(A9606&lt;&gt;"",ISNUMBER(A9606)),VLOOKUP(A9606,Studies!A:BR,3,FALSE),"")</f>
        <v>https://www.ncbi.nlm.nih.gov/pubmed/7295469</v>
      </c>
      <c r="D9606" s="248" t="str">
        <f>IF(AND(A9606&lt;&gt;"",ISNUMBER(A9606)),VLOOKUP(A9606,Studies!A:BR,4,FALSE),"")</f>
        <v>Verapamil IV</v>
      </c>
      <c r="E9606" s="248" t="str">
        <f>IF(AND(A9606&lt;&gt;"",ISNUMBER(A9606)),VLOOKUP(A9606,Studies!A:BR,5,FALSE),"")</f>
        <v>Verapamil</v>
      </c>
      <c r="F9606" s="249" t="str">
        <f>IF(AND(A9606&lt;&gt;"",ISNUMBER(A9606)),VLOOKUP(A9606,Studies!A:BR,6,FALSE),"")</f>
        <v>Plasma</v>
      </c>
      <c r="G9606" s="265">
        <v>1</v>
      </c>
      <c r="H9606" s="50" t="s">
        <v>59</v>
      </c>
      <c r="I9606" s="185">
        <v>25.0867</v>
      </c>
      <c r="J9606" s="41" t="s">
        <v>938</v>
      </c>
      <c r="K9606" s="41" t="s">
        <v>115</v>
      </c>
    </row>
    <row r="9607" spans="1:16" x14ac:dyDescent="0.25">
      <c r="A9607" s="30">
        <v>2059</v>
      </c>
      <c r="B9607" s="247" t="str">
        <f>IF(AND(A9607&lt;&gt;"",ISNUMBER(A9607)),VLOOKUP(A9607,Studies!A:BR,2,FALSE),"")</f>
        <v>Johnston 1981</v>
      </c>
      <c r="C9607" s="248" t="str">
        <f>IF(AND(A9607&lt;&gt;"",ISNUMBER(A9607)),VLOOKUP(A9607,Studies!A:BR,3,FALSE),"")</f>
        <v>https://www.ncbi.nlm.nih.gov/pubmed/7295469</v>
      </c>
      <c r="D9607" s="248" t="str">
        <f>IF(AND(A9607&lt;&gt;"",ISNUMBER(A9607)),VLOOKUP(A9607,Studies!A:BR,4,FALSE),"")</f>
        <v>Verapamil IV</v>
      </c>
      <c r="E9607" s="248" t="str">
        <f>IF(AND(A9607&lt;&gt;"",ISNUMBER(A9607)),VLOOKUP(A9607,Studies!A:BR,5,FALSE),"")</f>
        <v>Verapamil</v>
      </c>
      <c r="F9607" s="249" t="str">
        <f>IF(AND(A9607&lt;&gt;"",ISNUMBER(A9607)),VLOOKUP(A9607,Studies!A:BR,6,FALSE),"")</f>
        <v>Plasma</v>
      </c>
      <c r="G9607" s="265">
        <v>1.5</v>
      </c>
      <c r="H9607" s="50" t="s">
        <v>59</v>
      </c>
      <c r="I9607" s="185">
        <v>20.231210000000001</v>
      </c>
      <c r="J9607" s="41" t="s">
        <v>938</v>
      </c>
      <c r="K9607" s="41" t="s">
        <v>115</v>
      </c>
    </row>
    <row r="9608" spans="1:16" x14ac:dyDescent="0.25">
      <c r="A9608" s="30">
        <v>2059</v>
      </c>
      <c r="B9608" s="247" t="str">
        <f>IF(AND(A9608&lt;&gt;"",ISNUMBER(A9608)),VLOOKUP(A9608,Studies!A:BR,2,FALSE),"")</f>
        <v>Johnston 1981</v>
      </c>
      <c r="C9608" s="248" t="str">
        <f>IF(AND(A9608&lt;&gt;"",ISNUMBER(A9608)),VLOOKUP(A9608,Studies!A:BR,3,FALSE),"")</f>
        <v>https://www.ncbi.nlm.nih.gov/pubmed/7295469</v>
      </c>
      <c r="D9608" s="248" t="str">
        <f>IF(AND(A9608&lt;&gt;"",ISNUMBER(A9608)),VLOOKUP(A9608,Studies!A:BR,4,FALSE),"")</f>
        <v>Verapamil IV</v>
      </c>
      <c r="E9608" s="248" t="str">
        <f>IF(AND(A9608&lt;&gt;"",ISNUMBER(A9608)),VLOOKUP(A9608,Studies!A:BR,5,FALSE),"")</f>
        <v>Verapamil</v>
      </c>
      <c r="F9608" s="249" t="str">
        <f>IF(AND(A9608&lt;&gt;"",ISNUMBER(A9608)),VLOOKUP(A9608,Studies!A:BR,6,FALSE),"")</f>
        <v>Plasma</v>
      </c>
      <c r="G9608" s="265">
        <v>2</v>
      </c>
      <c r="H9608" s="50" t="s">
        <v>59</v>
      </c>
      <c r="I9608" s="185">
        <v>17.109829999999999</v>
      </c>
      <c r="J9608" s="41" t="s">
        <v>938</v>
      </c>
      <c r="K9608" s="41" t="s">
        <v>115</v>
      </c>
    </row>
    <row r="9609" spans="1:16" x14ac:dyDescent="0.25">
      <c r="A9609" s="30">
        <v>2059</v>
      </c>
      <c r="B9609" s="247" t="str">
        <f>IF(AND(A9609&lt;&gt;"",ISNUMBER(A9609)),VLOOKUP(A9609,Studies!A:BR,2,FALSE),"")</f>
        <v>Johnston 1981</v>
      </c>
      <c r="C9609" s="248" t="str">
        <f>IF(AND(A9609&lt;&gt;"",ISNUMBER(A9609)),VLOOKUP(A9609,Studies!A:BR,3,FALSE),"")</f>
        <v>https://www.ncbi.nlm.nih.gov/pubmed/7295469</v>
      </c>
      <c r="D9609" s="248" t="str">
        <f>IF(AND(A9609&lt;&gt;"",ISNUMBER(A9609)),VLOOKUP(A9609,Studies!A:BR,4,FALSE),"")</f>
        <v>Verapamil IV</v>
      </c>
      <c r="E9609" s="248" t="str">
        <f>IF(AND(A9609&lt;&gt;"",ISNUMBER(A9609)),VLOOKUP(A9609,Studies!A:BR,5,FALSE),"")</f>
        <v>Verapamil</v>
      </c>
      <c r="F9609" s="249" t="str">
        <f>IF(AND(A9609&lt;&gt;"",ISNUMBER(A9609)),VLOOKUP(A9609,Studies!A:BR,6,FALSE),"")</f>
        <v>Plasma</v>
      </c>
      <c r="G9609" s="265">
        <v>2.5</v>
      </c>
      <c r="H9609" s="50" t="s">
        <v>59</v>
      </c>
      <c r="I9609" s="185">
        <v>15.14451</v>
      </c>
      <c r="J9609" s="41" t="s">
        <v>938</v>
      </c>
      <c r="K9609" s="41" t="s">
        <v>115</v>
      </c>
    </row>
    <row r="9610" spans="1:16" x14ac:dyDescent="0.25">
      <c r="A9610" s="30">
        <v>2060</v>
      </c>
      <c r="B9610" s="247" t="str">
        <f>IF(AND(A9610&lt;&gt;"",ISNUMBER(A9610)),VLOOKUP(A9610,Studies!A:BR,2,FALSE),"")</f>
        <v>Johnston 1981</v>
      </c>
      <c r="C9610" s="248" t="str">
        <f>IF(AND(A9610&lt;&gt;"",ISNUMBER(A9610)),VLOOKUP(A9610,Studies!A:BR,3,FALSE),"")</f>
        <v>https://www.ncbi.nlm.nih.gov/pubmed/7295469</v>
      </c>
      <c r="D9610" s="248" t="str">
        <f>IF(AND(A9610&lt;&gt;"",ISNUMBER(A9610)),VLOOKUP(A9610,Studies!A:BR,4,FALSE),"")</f>
        <v>Verapamil PO</v>
      </c>
      <c r="E9610" s="248" t="str">
        <f>IF(AND(A9610&lt;&gt;"",ISNUMBER(A9610)),VLOOKUP(A9610,Studies!A:BR,5,FALSE),"")</f>
        <v>Verapamil</v>
      </c>
      <c r="F9610" s="249" t="str">
        <f>IF(AND(A9610&lt;&gt;"",ISNUMBER(A9610)),VLOOKUP(A9610,Studies!A:BR,6,FALSE),"")</f>
        <v>Plasma</v>
      </c>
      <c r="G9610" s="265">
        <v>0</v>
      </c>
      <c r="H9610" s="50" t="s">
        <v>59</v>
      </c>
      <c r="I9610" s="185">
        <v>0.2895122</v>
      </c>
      <c r="J9610" s="41" t="s">
        <v>938</v>
      </c>
      <c r="K9610" s="41" t="s">
        <v>115</v>
      </c>
      <c r="P9610" s="42" t="s">
        <v>3169</v>
      </c>
    </row>
    <row r="9611" spans="1:16" x14ac:dyDescent="0.25">
      <c r="A9611" s="30">
        <v>2060</v>
      </c>
      <c r="B9611" s="247" t="str">
        <f>IF(AND(A9611&lt;&gt;"",ISNUMBER(A9611)),VLOOKUP(A9611,Studies!A:BR,2,FALSE),"")</f>
        <v>Johnston 1981</v>
      </c>
      <c r="C9611" s="248" t="str">
        <f>IF(AND(A9611&lt;&gt;"",ISNUMBER(A9611)),VLOOKUP(A9611,Studies!A:BR,3,FALSE),"")</f>
        <v>https://www.ncbi.nlm.nih.gov/pubmed/7295469</v>
      </c>
      <c r="D9611" s="248" t="str">
        <f>IF(AND(A9611&lt;&gt;"",ISNUMBER(A9611)),VLOOKUP(A9611,Studies!A:BR,4,FALSE),"")</f>
        <v>Verapamil PO</v>
      </c>
      <c r="E9611" s="248" t="str">
        <f>IF(AND(A9611&lt;&gt;"",ISNUMBER(A9611)),VLOOKUP(A9611,Studies!A:BR,5,FALSE),"")</f>
        <v>Verapamil</v>
      </c>
      <c r="F9611" s="249" t="str">
        <f>IF(AND(A9611&lt;&gt;"",ISNUMBER(A9611)),VLOOKUP(A9611,Studies!A:BR,6,FALSE),"")</f>
        <v>Plasma</v>
      </c>
      <c r="G9611" s="265">
        <v>1</v>
      </c>
      <c r="H9611" s="50" t="s">
        <v>59</v>
      </c>
      <c r="I9611" s="185">
        <v>103.0047</v>
      </c>
      <c r="J9611" s="41" t="s">
        <v>938</v>
      </c>
      <c r="K9611" s="41" t="s">
        <v>115</v>
      </c>
    </row>
    <row r="9612" spans="1:16" x14ac:dyDescent="0.25">
      <c r="A9612" s="30">
        <v>2060</v>
      </c>
      <c r="B9612" s="247" t="str">
        <f>IF(AND(A9612&lt;&gt;"",ISNUMBER(A9612)),VLOOKUP(A9612,Studies!A:BR,2,FALSE),"")</f>
        <v>Johnston 1981</v>
      </c>
      <c r="C9612" s="248" t="str">
        <f>IF(AND(A9612&lt;&gt;"",ISNUMBER(A9612)),VLOOKUP(A9612,Studies!A:BR,3,FALSE),"")</f>
        <v>https://www.ncbi.nlm.nih.gov/pubmed/7295469</v>
      </c>
      <c r="D9612" s="248" t="str">
        <f>IF(AND(A9612&lt;&gt;"",ISNUMBER(A9612)),VLOOKUP(A9612,Studies!A:BR,4,FALSE),"")</f>
        <v>Verapamil PO</v>
      </c>
      <c r="E9612" s="248" t="str">
        <f>IF(AND(A9612&lt;&gt;"",ISNUMBER(A9612)),VLOOKUP(A9612,Studies!A:BR,5,FALSE),"")</f>
        <v>Verapamil</v>
      </c>
      <c r="F9612" s="249" t="str">
        <f>IF(AND(A9612&lt;&gt;"",ISNUMBER(A9612)),VLOOKUP(A9612,Studies!A:BR,6,FALSE),"")</f>
        <v>Plasma</v>
      </c>
      <c r="G9612" s="265">
        <v>1.5</v>
      </c>
      <c r="H9612" s="50" t="s">
        <v>59</v>
      </c>
      <c r="I9612" s="185">
        <v>87.057239999999993</v>
      </c>
      <c r="J9612" s="41" t="s">
        <v>938</v>
      </c>
      <c r="K9612" s="41" t="s">
        <v>115</v>
      </c>
    </row>
    <row r="9613" spans="1:16" x14ac:dyDescent="0.25">
      <c r="A9613" s="30">
        <v>2060</v>
      </c>
      <c r="B9613" s="247" t="str">
        <f>IF(AND(A9613&lt;&gt;"",ISNUMBER(A9613)),VLOOKUP(A9613,Studies!A:BR,2,FALSE),"")</f>
        <v>Johnston 1981</v>
      </c>
      <c r="C9613" s="248" t="str">
        <f>IF(AND(A9613&lt;&gt;"",ISNUMBER(A9613)),VLOOKUP(A9613,Studies!A:BR,3,FALSE),"")</f>
        <v>https://www.ncbi.nlm.nih.gov/pubmed/7295469</v>
      </c>
      <c r="D9613" s="248" t="str">
        <f>IF(AND(A9613&lt;&gt;"",ISNUMBER(A9613)),VLOOKUP(A9613,Studies!A:BR,4,FALSE),"")</f>
        <v>Verapamil PO</v>
      </c>
      <c r="E9613" s="248" t="str">
        <f>IF(AND(A9613&lt;&gt;"",ISNUMBER(A9613)),VLOOKUP(A9613,Studies!A:BR,5,FALSE),"")</f>
        <v>Verapamil</v>
      </c>
      <c r="F9613" s="249" t="str">
        <f>IF(AND(A9613&lt;&gt;"",ISNUMBER(A9613)),VLOOKUP(A9613,Studies!A:BR,6,FALSE),"")</f>
        <v>Plasma</v>
      </c>
      <c r="G9613" s="265">
        <v>2</v>
      </c>
      <c r="H9613" s="50" t="s">
        <v>59</v>
      </c>
      <c r="I9613" s="185">
        <v>82.284409999999994</v>
      </c>
      <c r="J9613" s="41" t="s">
        <v>938</v>
      </c>
      <c r="K9613" s="41" t="s">
        <v>115</v>
      </c>
    </row>
    <row r="9614" spans="1:16" x14ac:dyDescent="0.25">
      <c r="A9614" s="30">
        <v>2060</v>
      </c>
      <c r="B9614" s="247" t="str">
        <f>IF(AND(A9614&lt;&gt;"",ISNUMBER(A9614)),VLOOKUP(A9614,Studies!A:BR,2,FALSE),"")</f>
        <v>Johnston 1981</v>
      </c>
      <c r="C9614" s="248" t="str">
        <f>IF(AND(A9614&lt;&gt;"",ISNUMBER(A9614)),VLOOKUP(A9614,Studies!A:BR,3,FALSE),"")</f>
        <v>https://www.ncbi.nlm.nih.gov/pubmed/7295469</v>
      </c>
      <c r="D9614" s="248" t="str">
        <f>IF(AND(A9614&lt;&gt;"",ISNUMBER(A9614)),VLOOKUP(A9614,Studies!A:BR,4,FALSE),"")</f>
        <v>Verapamil PO</v>
      </c>
      <c r="E9614" s="248" t="str">
        <f>IF(AND(A9614&lt;&gt;"",ISNUMBER(A9614)),VLOOKUP(A9614,Studies!A:BR,5,FALSE),"")</f>
        <v>Verapamil</v>
      </c>
      <c r="F9614" s="249" t="str">
        <f>IF(AND(A9614&lt;&gt;"",ISNUMBER(A9614)),VLOOKUP(A9614,Studies!A:BR,6,FALSE),"")</f>
        <v>Plasma</v>
      </c>
      <c r="G9614" s="265">
        <v>2.5</v>
      </c>
      <c r="H9614" s="50" t="s">
        <v>59</v>
      </c>
      <c r="I9614" s="185">
        <v>75.117360000000005</v>
      </c>
      <c r="J9614" s="41" t="s">
        <v>938</v>
      </c>
      <c r="K9614" s="41" t="s">
        <v>115</v>
      </c>
    </row>
    <row r="9615" spans="1:16" x14ac:dyDescent="0.25">
      <c r="A9615" s="30">
        <v>2060</v>
      </c>
      <c r="B9615" s="247" t="str">
        <f>IF(AND(A9615&lt;&gt;"",ISNUMBER(A9615)),VLOOKUP(A9615,Studies!A:BR,2,FALSE),"")</f>
        <v>Johnston 1981</v>
      </c>
      <c r="C9615" s="248" t="str">
        <f>IF(AND(A9615&lt;&gt;"",ISNUMBER(A9615)),VLOOKUP(A9615,Studies!A:BR,3,FALSE),"")</f>
        <v>https://www.ncbi.nlm.nih.gov/pubmed/7295469</v>
      </c>
      <c r="D9615" s="248" t="str">
        <f>IF(AND(A9615&lt;&gt;"",ISNUMBER(A9615)),VLOOKUP(A9615,Studies!A:BR,4,FALSE),"")</f>
        <v>Verapamil PO</v>
      </c>
      <c r="E9615" s="248" t="str">
        <f>IF(AND(A9615&lt;&gt;"",ISNUMBER(A9615)),VLOOKUP(A9615,Studies!A:BR,5,FALSE),"")</f>
        <v>Verapamil</v>
      </c>
      <c r="F9615" s="249" t="str">
        <f>IF(AND(A9615&lt;&gt;"",ISNUMBER(A9615)),VLOOKUP(A9615,Studies!A:BR,6,FALSE),"")</f>
        <v>Plasma</v>
      </c>
      <c r="G9615" s="265">
        <v>3</v>
      </c>
      <c r="H9615" s="50" t="s">
        <v>59</v>
      </c>
      <c r="I9615" s="185">
        <v>66.619500000000002</v>
      </c>
      <c r="J9615" s="41" t="s">
        <v>938</v>
      </c>
      <c r="K9615" s="41" t="s">
        <v>115</v>
      </c>
    </row>
    <row r="9616" spans="1:16" x14ac:dyDescent="0.25">
      <c r="A9616" s="30">
        <v>2060</v>
      </c>
      <c r="B9616" s="247" t="str">
        <f>IF(AND(A9616&lt;&gt;"",ISNUMBER(A9616)),VLOOKUP(A9616,Studies!A:BR,2,FALSE),"")</f>
        <v>Johnston 1981</v>
      </c>
      <c r="C9616" s="248" t="str">
        <f>IF(AND(A9616&lt;&gt;"",ISNUMBER(A9616)),VLOOKUP(A9616,Studies!A:BR,3,FALSE),"")</f>
        <v>https://www.ncbi.nlm.nih.gov/pubmed/7295469</v>
      </c>
      <c r="D9616" s="248" t="str">
        <f>IF(AND(A9616&lt;&gt;"",ISNUMBER(A9616)),VLOOKUP(A9616,Studies!A:BR,4,FALSE),"")</f>
        <v>Verapamil PO</v>
      </c>
      <c r="E9616" s="248" t="str">
        <f>IF(AND(A9616&lt;&gt;"",ISNUMBER(A9616)),VLOOKUP(A9616,Studies!A:BR,5,FALSE),"")</f>
        <v>Verapamil</v>
      </c>
      <c r="F9616" s="249" t="str">
        <f>IF(AND(A9616&lt;&gt;"",ISNUMBER(A9616)),VLOOKUP(A9616,Studies!A:BR,6,FALSE),"")</f>
        <v>Plasma</v>
      </c>
      <c r="G9616" s="265">
        <v>4</v>
      </c>
      <c r="H9616" s="50" t="s">
        <v>59</v>
      </c>
      <c r="I9616" s="185">
        <v>51.219360000000002</v>
      </c>
      <c r="J9616" s="41" t="s">
        <v>938</v>
      </c>
      <c r="K9616" s="41" t="s">
        <v>115</v>
      </c>
    </row>
    <row r="9617" spans="1:16" x14ac:dyDescent="0.25">
      <c r="A9617" s="30">
        <v>2060</v>
      </c>
      <c r="B9617" s="247" t="str">
        <f>IF(AND(A9617&lt;&gt;"",ISNUMBER(A9617)),VLOOKUP(A9617,Studies!A:BR,2,FALSE),"")</f>
        <v>Johnston 1981</v>
      </c>
      <c r="C9617" s="248" t="str">
        <f>IF(AND(A9617&lt;&gt;"",ISNUMBER(A9617)),VLOOKUP(A9617,Studies!A:BR,3,FALSE),"")</f>
        <v>https://www.ncbi.nlm.nih.gov/pubmed/7295469</v>
      </c>
      <c r="D9617" s="248" t="str">
        <f>IF(AND(A9617&lt;&gt;"",ISNUMBER(A9617)),VLOOKUP(A9617,Studies!A:BR,4,FALSE),"")</f>
        <v>Verapamil PO</v>
      </c>
      <c r="E9617" s="248" t="str">
        <f>IF(AND(A9617&lt;&gt;"",ISNUMBER(A9617)),VLOOKUP(A9617,Studies!A:BR,5,FALSE),"")</f>
        <v>Verapamil</v>
      </c>
      <c r="F9617" s="249" t="str">
        <f>IF(AND(A9617&lt;&gt;"",ISNUMBER(A9617)),VLOOKUP(A9617,Studies!A:BR,6,FALSE),"")</f>
        <v>Plasma</v>
      </c>
      <c r="G9617" s="265">
        <v>5</v>
      </c>
      <c r="H9617" s="50" t="s">
        <v>59</v>
      </c>
      <c r="I9617" s="185">
        <v>32.893279999999997</v>
      </c>
      <c r="J9617" s="41" t="s">
        <v>938</v>
      </c>
      <c r="K9617" s="41" t="s">
        <v>115</v>
      </c>
    </row>
    <row r="9618" spans="1:16" x14ac:dyDescent="0.25">
      <c r="A9618" s="30">
        <v>2060</v>
      </c>
      <c r="B9618" s="247" t="str">
        <f>IF(AND(A9618&lt;&gt;"",ISNUMBER(A9618)),VLOOKUP(A9618,Studies!A:BR,2,FALSE),"")</f>
        <v>Johnston 1981</v>
      </c>
      <c r="C9618" s="248" t="str">
        <f>IF(AND(A9618&lt;&gt;"",ISNUMBER(A9618)),VLOOKUP(A9618,Studies!A:BR,3,FALSE),"")</f>
        <v>https://www.ncbi.nlm.nih.gov/pubmed/7295469</v>
      </c>
      <c r="D9618" s="248" t="str">
        <f>IF(AND(A9618&lt;&gt;"",ISNUMBER(A9618)),VLOOKUP(A9618,Studies!A:BR,4,FALSE),"")</f>
        <v>Verapamil PO</v>
      </c>
      <c r="E9618" s="248" t="str">
        <f>IF(AND(A9618&lt;&gt;"",ISNUMBER(A9618)),VLOOKUP(A9618,Studies!A:BR,5,FALSE),"")</f>
        <v>Verapamil</v>
      </c>
      <c r="F9618" s="249" t="str">
        <f>IF(AND(A9618&lt;&gt;"",ISNUMBER(A9618)),VLOOKUP(A9618,Studies!A:BR,6,FALSE),"")</f>
        <v>Plasma</v>
      </c>
      <c r="G9618" s="265">
        <v>6</v>
      </c>
      <c r="H9618" s="50" t="s">
        <v>59</v>
      </c>
      <c r="I9618" s="185">
        <v>27.073080000000001</v>
      </c>
      <c r="J9618" s="41" t="s">
        <v>938</v>
      </c>
      <c r="K9618" s="41" t="s">
        <v>115</v>
      </c>
    </row>
    <row r="9619" spans="1:16" x14ac:dyDescent="0.25">
      <c r="A9619" s="30">
        <v>2060</v>
      </c>
      <c r="B9619" s="247" t="str">
        <f>IF(AND(A9619&lt;&gt;"",ISNUMBER(A9619)),VLOOKUP(A9619,Studies!A:BR,2,FALSE),"")</f>
        <v>Johnston 1981</v>
      </c>
      <c r="C9619" s="248" t="str">
        <f>IF(AND(A9619&lt;&gt;"",ISNUMBER(A9619)),VLOOKUP(A9619,Studies!A:BR,3,FALSE),"")</f>
        <v>https://www.ncbi.nlm.nih.gov/pubmed/7295469</v>
      </c>
      <c r="D9619" s="248" t="str">
        <f>IF(AND(A9619&lt;&gt;"",ISNUMBER(A9619)),VLOOKUP(A9619,Studies!A:BR,4,FALSE),"")</f>
        <v>Verapamil PO</v>
      </c>
      <c r="E9619" s="248" t="str">
        <f>IF(AND(A9619&lt;&gt;"",ISNUMBER(A9619)),VLOOKUP(A9619,Studies!A:BR,5,FALSE),"")</f>
        <v>Verapamil</v>
      </c>
      <c r="F9619" s="249" t="str">
        <f>IF(AND(A9619&lt;&gt;"",ISNUMBER(A9619)),VLOOKUP(A9619,Studies!A:BR,6,FALSE),"")</f>
        <v>Plasma</v>
      </c>
      <c r="G9619" s="265">
        <v>7</v>
      </c>
      <c r="H9619" s="50" t="s">
        <v>59</v>
      </c>
      <c r="I9619" s="185">
        <v>28.70251</v>
      </c>
      <c r="J9619" s="41" t="s">
        <v>938</v>
      </c>
      <c r="K9619" s="41" t="s">
        <v>115</v>
      </c>
    </row>
    <row r="9620" spans="1:16" x14ac:dyDescent="0.25">
      <c r="A9620" s="30">
        <v>2060</v>
      </c>
      <c r="B9620" s="247" t="str">
        <f>IF(AND(A9620&lt;&gt;"",ISNUMBER(A9620)),VLOOKUP(A9620,Studies!A:BR,2,FALSE),"")</f>
        <v>Johnston 1981</v>
      </c>
      <c r="C9620" s="248" t="str">
        <f>IF(AND(A9620&lt;&gt;"",ISNUMBER(A9620)),VLOOKUP(A9620,Studies!A:BR,3,FALSE),"")</f>
        <v>https://www.ncbi.nlm.nih.gov/pubmed/7295469</v>
      </c>
      <c r="D9620" s="248" t="str">
        <f>IF(AND(A9620&lt;&gt;"",ISNUMBER(A9620)),VLOOKUP(A9620,Studies!A:BR,4,FALSE),"")</f>
        <v>Verapamil PO</v>
      </c>
      <c r="E9620" s="248" t="str">
        <f>IF(AND(A9620&lt;&gt;"",ISNUMBER(A9620)),VLOOKUP(A9620,Studies!A:BR,5,FALSE),"")</f>
        <v>Verapamil</v>
      </c>
      <c r="F9620" s="249" t="str">
        <f>IF(AND(A9620&lt;&gt;"",ISNUMBER(A9620)),VLOOKUP(A9620,Studies!A:BR,6,FALSE),"")</f>
        <v>Plasma</v>
      </c>
      <c r="G9620" s="265">
        <v>8</v>
      </c>
      <c r="H9620" s="50" t="s">
        <v>59</v>
      </c>
      <c r="I9620" s="185">
        <v>23.94661</v>
      </c>
      <c r="J9620" s="41" t="s">
        <v>938</v>
      </c>
      <c r="K9620" s="41" t="s">
        <v>115</v>
      </c>
    </row>
    <row r="9621" spans="1:16" x14ac:dyDescent="0.25">
      <c r="A9621" s="30">
        <v>2061</v>
      </c>
      <c r="B9621" s="247" t="str">
        <f>IF(AND(A9621&lt;&gt;"",ISNUMBER(A9621)),VLOOKUP(A9621,Studies!A:BR,2,FALSE),"")</f>
        <v>McAllister 1982</v>
      </c>
      <c r="C9621" s="248" t="str">
        <f>IF(AND(A9621&lt;&gt;"",ISNUMBER(A9621)),VLOOKUP(A9621,Studies!A:BR,3,FALSE),"")</f>
        <v>https://www.ncbi.nlm.nih.gov/pubmed/7060323</v>
      </c>
      <c r="D9621" s="248" t="str">
        <f>IF(AND(A9621&lt;&gt;"",ISNUMBER(A9621)),VLOOKUP(A9621,Studies!A:BR,4,FALSE),"")</f>
        <v>Verapamil 10 mg IV</v>
      </c>
      <c r="E9621" s="248" t="str">
        <f>IF(AND(A9621&lt;&gt;"",ISNUMBER(A9621)),VLOOKUP(A9621,Studies!A:BR,5,FALSE),"")</f>
        <v>Verapamil</v>
      </c>
      <c r="F9621" s="249" t="str">
        <f>IF(AND(A9621&lt;&gt;"",ISNUMBER(A9621)),VLOOKUP(A9621,Studies!A:BR,6,FALSE),"")</f>
        <v>Plasma</v>
      </c>
      <c r="G9621" s="265">
        <v>0.03</v>
      </c>
      <c r="H9621" s="50" t="s">
        <v>59</v>
      </c>
      <c r="I9621" s="185">
        <v>16.600000000000001</v>
      </c>
      <c r="J9621" s="41" t="s">
        <v>992</v>
      </c>
      <c r="K9621" s="41" t="s">
        <v>115</v>
      </c>
      <c r="L9621" s="193">
        <v>2.2999999999999998</v>
      </c>
      <c r="M9621" s="52" t="s">
        <v>992</v>
      </c>
      <c r="N9621" s="52" t="s">
        <v>946</v>
      </c>
      <c r="P9621" s="42" t="s">
        <v>3170</v>
      </c>
    </row>
    <row r="9622" spans="1:16" x14ac:dyDescent="0.25">
      <c r="A9622" s="30">
        <v>2061</v>
      </c>
      <c r="B9622" s="247" t="str">
        <f>IF(AND(A9622&lt;&gt;"",ISNUMBER(A9622)),VLOOKUP(A9622,Studies!A:BR,2,FALSE),"")</f>
        <v>McAllister 1982</v>
      </c>
      <c r="C9622" s="248" t="str">
        <f>IF(AND(A9622&lt;&gt;"",ISNUMBER(A9622)),VLOOKUP(A9622,Studies!A:BR,3,FALSE),"")</f>
        <v>https://www.ncbi.nlm.nih.gov/pubmed/7060323</v>
      </c>
      <c r="D9622" s="248" t="str">
        <f>IF(AND(A9622&lt;&gt;"",ISNUMBER(A9622)),VLOOKUP(A9622,Studies!A:BR,4,FALSE),"")</f>
        <v>Verapamil 10 mg IV</v>
      </c>
      <c r="E9622" s="248" t="str">
        <f>IF(AND(A9622&lt;&gt;"",ISNUMBER(A9622)),VLOOKUP(A9622,Studies!A:BR,5,FALSE),"")</f>
        <v>Verapamil</v>
      </c>
      <c r="F9622" s="249" t="str">
        <f>IF(AND(A9622&lt;&gt;"",ISNUMBER(A9622)),VLOOKUP(A9622,Studies!A:BR,6,FALSE),"")</f>
        <v>Plasma</v>
      </c>
      <c r="G9622" s="265">
        <v>0.08</v>
      </c>
      <c r="H9622" s="50" t="s">
        <v>59</v>
      </c>
      <c r="I9622" s="185">
        <v>69.900000000000006</v>
      </c>
      <c r="J9622" s="41" t="s">
        <v>992</v>
      </c>
      <c r="K9622" s="41" t="s">
        <v>115</v>
      </c>
      <c r="L9622" s="193">
        <v>11.11</v>
      </c>
      <c r="M9622" s="52" t="s">
        <v>992</v>
      </c>
      <c r="N9622" s="52" t="s">
        <v>946</v>
      </c>
    </row>
    <row r="9623" spans="1:16" x14ac:dyDescent="0.25">
      <c r="A9623" s="30">
        <v>2061</v>
      </c>
      <c r="B9623" s="247" t="str">
        <f>IF(AND(A9623&lt;&gt;"",ISNUMBER(A9623)),VLOOKUP(A9623,Studies!A:BR,2,FALSE),"")</f>
        <v>McAllister 1982</v>
      </c>
      <c r="C9623" s="248" t="str">
        <f>IF(AND(A9623&lt;&gt;"",ISNUMBER(A9623)),VLOOKUP(A9623,Studies!A:BR,3,FALSE),"")</f>
        <v>https://www.ncbi.nlm.nih.gov/pubmed/7060323</v>
      </c>
      <c r="D9623" s="248" t="str">
        <f>IF(AND(A9623&lt;&gt;"",ISNUMBER(A9623)),VLOOKUP(A9623,Studies!A:BR,4,FALSE),"")</f>
        <v>Verapamil 10 mg IV</v>
      </c>
      <c r="E9623" s="248" t="str">
        <f>IF(AND(A9623&lt;&gt;"",ISNUMBER(A9623)),VLOOKUP(A9623,Studies!A:BR,5,FALSE),"")</f>
        <v>Verapamil</v>
      </c>
      <c r="F9623" s="249" t="str">
        <f>IF(AND(A9623&lt;&gt;"",ISNUMBER(A9623)),VLOOKUP(A9623,Studies!A:BR,6,FALSE),"")</f>
        <v>Plasma</v>
      </c>
      <c r="G9623" s="265">
        <v>0.17</v>
      </c>
      <c r="H9623" s="50" t="s">
        <v>59</v>
      </c>
      <c r="I9623" s="185">
        <v>46.7</v>
      </c>
      <c r="J9623" s="41" t="s">
        <v>992</v>
      </c>
      <c r="K9623" s="41" t="s">
        <v>115</v>
      </c>
      <c r="L9623" s="193">
        <v>3.2</v>
      </c>
      <c r="M9623" s="52" t="s">
        <v>992</v>
      </c>
      <c r="N9623" s="52" t="s">
        <v>946</v>
      </c>
    </row>
    <row r="9624" spans="1:16" x14ac:dyDescent="0.25">
      <c r="A9624" s="30">
        <v>2061</v>
      </c>
      <c r="B9624" s="247" t="str">
        <f>IF(AND(A9624&lt;&gt;"",ISNUMBER(A9624)),VLOOKUP(A9624,Studies!A:BR,2,FALSE),"")</f>
        <v>McAllister 1982</v>
      </c>
      <c r="C9624" s="248" t="str">
        <f>IF(AND(A9624&lt;&gt;"",ISNUMBER(A9624)),VLOOKUP(A9624,Studies!A:BR,3,FALSE),"")</f>
        <v>https://www.ncbi.nlm.nih.gov/pubmed/7060323</v>
      </c>
      <c r="D9624" s="248" t="str">
        <f>IF(AND(A9624&lt;&gt;"",ISNUMBER(A9624)),VLOOKUP(A9624,Studies!A:BR,4,FALSE),"")</f>
        <v>Verapamil 10 mg IV</v>
      </c>
      <c r="E9624" s="248" t="str">
        <f>IF(AND(A9624&lt;&gt;"",ISNUMBER(A9624)),VLOOKUP(A9624,Studies!A:BR,5,FALSE),"")</f>
        <v>Verapamil</v>
      </c>
      <c r="F9624" s="249" t="str">
        <f>IF(AND(A9624&lt;&gt;"",ISNUMBER(A9624)),VLOOKUP(A9624,Studies!A:BR,6,FALSE),"")</f>
        <v>Plasma</v>
      </c>
      <c r="G9624" s="265">
        <v>0.25</v>
      </c>
      <c r="H9624" s="50" t="s">
        <v>59</v>
      </c>
      <c r="I9624" s="185">
        <v>42.3</v>
      </c>
      <c r="J9624" s="41" t="s">
        <v>992</v>
      </c>
      <c r="K9624" s="41" t="s">
        <v>115</v>
      </c>
      <c r="L9624" s="193">
        <v>3.1</v>
      </c>
      <c r="M9624" s="52" t="s">
        <v>992</v>
      </c>
      <c r="N9624" s="52" t="s">
        <v>946</v>
      </c>
    </row>
    <row r="9625" spans="1:16" x14ac:dyDescent="0.25">
      <c r="A9625" s="30">
        <v>2061</v>
      </c>
      <c r="B9625" s="247" t="str">
        <f>IF(AND(A9625&lt;&gt;"",ISNUMBER(A9625)),VLOOKUP(A9625,Studies!A:BR,2,FALSE),"")</f>
        <v>McAllister 1982</v>
      </c>
      <c r="C9625" s="248" t="str">
        <f>IF(AND(A9625&lt;&gt;"",ISNUMBER(A9625)),VLOOKUP(A9625,Studies!A:BR,3,FALSE),"")</f>
        <v>https://www.ncbi.nlm.nih.gov/pubmed/7060323</v>
      </c>
      <c r="D9625" s="248" t="str">
        <f>IF(AND(A9625&lt;&gt;"",ISNUMBER(A9625)),VLOOKUP(A9625,Studies!A:BR,4,FALSE),"")</f>
        <v>Verapamil 10 mg IV</v>
      </c>
      <c r="E9625" s="248" t="str">
        <f>IF(AND(A9625&lt;&gt;"",ISNUMBER(A9625)),VLOOKUP(A9625,Studies!A:BR,5,FALSE),"")</f>
        <v>Verapamil</v>
      </c>
      <c r="F9625" s="249" t="str">
        <f>IF(AND(A9625&lt;&gt;"",ISNUMBER(A9625)),VLOOKUP(A9625,Studies!A:BR,6,FALSE),"")</f>
        <v>Plasma</v>
      </c>
      <c r="G9625" s="265">
        <v>0.5</v>
      </c>
      <c r="H9625" s="50" t="s">
        <v>59</v>
      </c>
      <c r="I9625" s="185">
        <v>35.5</v>
      </c>
      <c r="J9625" s="41" t="s">
        <v>992</v>
      </c>
      <c r="K9625" s="41" t="s">
        <v>115</v>
      </c>
      <c r="L9625" s="193">
        <v>1.8</v>
      </c>
      <c r="M9625" s="52" t="s">
        <v>992</v>
      </c>
      <c r="N9625" s="52" t="s">
        <v>946</v>
      </c>
    </row>
    <row r="9626" spans="1:16" x14ac:dyDescent="0.25">
      <c r="A9626" s="30">
        <v>2061</v>
      </c>
      <c r="B9626" s="247" t="str">
        <f>IF(AND(A9626&lt;&gt;"",ISNUMBER(A9626)),VLOOKUP(A9626,Studies!A:BR,2,FALSE),"")</f>
        <v>McAllister 1982</v>
      </c>
      <c r="C9626" s="248" t="str">
        <f>IF(AND(A9626&lt;&gt;"",ISNUMBER(A9626)),VLOOKUP(A9626,Studies!A:BR,3,FALSE),"")</f>
        <v>https://www.ncbi.nlm.nih.gov/pubmed/7060323</v>
      </c>
      <c r="D9626" s="248" t="str">
        <f>IF(AND(A9626&lt;&gt;"",ISNUMBER(A9626)),VLOOKUP(A9626,Studies!A:BR,4,FALSE),"")</f>
        <v>Verapamil 10 mg IV</v>
      </c>
      <c r="E9626" s="248" t="str">
        <f>IF(AND(A9626&lt;&gt;"",ISNUMBER(A9626)),VLOOKUP(A9626,Studies!A:BR,5,FALSE),"")</f>
        <v>Verapamil</v>
      </c>
      <c r="F9626" s="249" t="str">
        <f>IF(AND(A9626&lt;&gt;"",ISNUMBER(A9626)),VLOOKUP(A9626,Studies!A:BR,6,FALSE),"")</f>
        <v>Plasma</v>
      </c>
      <c r="G9626" s="265">
        <v>0.75</v>
      </c>
      <c r="H9626" s="50" t="s">
        <v>59</v>
      </c>
      <c r="I9626" s="185">
        <v>30.8</v>
      </c>
      <c r="J9626" s="41" t="s">
        <v>992</v>
      </c>
      <c r="K9626" s="41" t="s">
        <v>115</v>
      </c>
      <c r="L9626" s="193">
        <v>2.5</v>
      </c>
      <c r="M9626" s="52" t="s">
        <v>992</v>
      </c>
      <c r="N9626" s="52" t="s">
        <v>946</v>
      </c>
    </row>
    <row r="9627" spans="1:16" x14ac:dyDescent="0.25">
      <c r="A9627" s="30">
        <v>2061</v>
      </c>
      <c r="B9627" s="247" t="str">
        <f>IF(AND(A9627&lt;&gt;"",ISNUMBER(A9627)),VLOOKUP(A9627,Studies!A:BR,2,FALSE),"")</f>
        <v>McAllister 1982</v>
      </c>
      <c r="C9627" s="248" t="str">
        <f>IF(AND(A9627&lt;&gt;"",ISNUMBER(A9627)),VLOOKUP(A9627,Studies!A:BR,3,FALSE),"")</f>
        <v>https://www.ncbi.nlm.nih.gov/pubmed/7060323</v>
      </c>
      <c r="D9627" s="248" t="str">
        <f>IF(AND(A9627&lt;&gt;"",ISNUMBER(A9627)),VLOOKUP(A9627,Studies!A:BR,4,FALSE),"")</f>
        <v>Verapamil 10 mg IV</v>
      </c>
      <c r="E9627" s="248" t="str">
        <f>IF(AND(A9627&lt;&gt;"",ISNUMBER(A9627)),VLOOKUP(A9627,Studies!A:BR,5,FALSE),"")</f>
        <v>Verapamil</v>
      </c>
      <c r="F9627" s="249" t="str">
        <f>IF(AND(A9627&lt;&gt;"",ISNUMBER(A9627)),VLOOKUP(A9627,Studies!A:BR,6,FALSE),"")</f>
        <v>Plasma</v>
      </c>
      <c r="G9627" s="265">
        <v>1</v>
      </c>
      <c r="H9627" s="50" t="s">
        <v>59</v>
      </c>
      <c r="I9627" s="185">
        <v>28.4</v>
      </c>
      <c r="J9627" s="41" t="s">
        <v>992</v>
      </c>
      <c r="K9627" s="41" t="s">
        <v>115</v>
      </c>
      <c r="L9627" s="193">
        <v>1.7</v>
      </c>
      <c r="M9627" s="52" t="s">
        <v>992</v>
      </c>
      <c r="N9627" s="52" t="s">
        <v>946</v>
      </c>
    </row>
    <row r="9628" spans="1:16" x14ac:dyDescent="0.25">
      <c r="A9628" s="30">
        <v>2061</v>
      </c>
      <c r="B9628" s="247" t="str">
        <f>IF(AND(A9628&lt;&gt;"",ISNUMBER(A9628)),VLOOKUP(A9628,Studies!A:BR,2,FALSE),"")</f>
        <v>McAllister 1982</v>
      </c>
      <c r="C9628" s="248" t="str">
        <f>IF(AND(A9628&lt;&gt;"",ISNUMBER(A9628)),VLOOKUP(A9628,Studies!A:BR,3,FALSE),"")</f>
        <v>https://www.ncbi.nlm.nih.gov/pubmed/7060323</v>
      </c>
      <c r="D9628" s="248" t="str">
        <f>IF(AND(A9628&lt;&gt;"",ISNUMBER(A9628)),VLOOKUP(A9628,Studies!A:BR,4,FALSE),"")</f>
        <v>Verapamil 10 mg IV</v>
      </c>
      <c r="E9628" s="248" t="str">
        <f>IF(AND(A9628&lt;&gt;"",ISNUMBER(A9628)),VLOOKUP(A9628,Studies!A:BR,5,FALSE),"")</f>
        <v>Verapamil</v>
      </c>
      <c r="F9628" s="249" t="str">
        <f>IF(AND(A9628&lt;&gt;"",ISNUMBER(A9628)),VLOOKUP(A9628,Studies!A:BR,6,FALSE),"")</f>
        <v>Plasma</v>
      </c>
      <c r="G9628" s="265">
        <v>1.5</v>
      </c>
      <c r="H9628" s="50" t="s">
        <v>59</v>
      </c>
      <c r="I9628" s="185">
        <v>29.6</v>
      </c>
      <c r="J9628" s="41" t="s">
        <v>992</v>
      </c>
      <c r="K9628" s="41" t="s">
        <v>115</v>
      </c>
      <c r="L9628" s="193">
        <v>1.8</v>
      </c>
      <c r="M9628" s="52" t="s">
        <v>992</v>
      </c>
      <c r="N9628" s="52" t="s">
        <v>946</v>
      </c>
    </row>
    <row r="9629" spans="1:16" x14ac:dyDescent="0.25">
      <c r="A9629" s="30">
        <v>2061</v>
      </c>
      <c r="B9629" s="247" t="str">
        <f>IF(AND(A9629&lt;&gt;"",ISNUMBER(A9629)),VLOOKUP(A9629,Studies!A:BR,2,FALSE),"")</f>
        <v>McAllister 1982</v>
      </c>
      <c r="C9629" s="248" t="str">
        <f>IF(AND(A9629&lt;&gt;"",ISNUMBER(A9629)),VLOOKUP(A9629,Studies!A:BR,3,FALSE),"")</f>
        <v>https://www.ncbi.nlm.nih.gov/pubmed/7060323</v>
      </c>
      <c r="D9629" s="248" t="str">
        <f>IF(AND(A9629&lt;&gt;"",ISNUMBER(A9629)),VLOOKUP(A9629,Studies!A:BR,4,FALSE),"")</f>
        <v>Verapamil 10 mg IV</v>
      </c>
      <c r="E9629" s="248" t="str">
        <f>IF(AND(A9629&lt;&gt;"",ISNUMBER(A9629)),VLOOKUP(A9629,Studies!A:BR,5,FALSE),"")</f>
        <v>Verapamil</v>
      </c>
      <c r="F9629" s="249" t="str">
        <f>IF(AND(A9629&lt;&gt;"",ISNUMBER(A9629)),VLOOKUP(A9629,Studies!A:BR,6,FALSE),"")</f>
        <v>Plasma</v>
      </c>
      <c r="G9629" s="265">
        <v>2</v>
      </c>
      <c r="H9629" s="50" t="s">
        <v>59</v>
      </c>
      <c r="I9629" s="185">
        <v>24.6</v>
      </c>
      <c r="J9629" s="41" t="s">
        <v>992</v>
      </c>
      <c r="K9629" s="41" t="s">
        <v>115</v>
      </c>
      <c r="L9629" s="193">
        <v>1.8</v>
      </c>
      <c r="M9629" s="52" t="s">
        <v>992</v>
      </c>
      <c r="N9629" s="52" t="s">
        <v>946</v>
      </c>
    </row>
    <row r="9630" spans="1:16" x14ac:dyDescent="0.25">
      <c r="A9630" s="30">
        <v>2061</v>
      </c>
      <c r="B9630" s="247" t="str">
        <f>IF(AND(A9630&lt;&gt;"",ISNUMBER(A9630)),VLOOKUP(A9630,Studies!A:BR,2,FALSE),"")</f>
        <v>McAllister 1982</v>
      </c>
      <c r="C9630" s="248" t="str">
        <f>IF(AND(A9630&lt;&gt;"",ISNUMBER(A9630)),VLOOKUP(A9630,Studies!A:BR,3,FALSE),"")</f>
        <v>https://www.ncbi.nlm.nih.gov/pubmed/7060323</v>
      </c>
      <c r="D9630" s="248" t="str">
        <f>IF(AND(A9630&lt;&gt;"",ISNUMBER(A9630)),VLOOKUP(A9630,Studies!A:BR,4,FALSE),"")</f>
        <v>Verapamil 10 mg IV</v>
      </c>
      <c r="E9630" s="248" t="str">
        <f>IF(AND(A9630&lt;&gt;"",ISNUMBER(A9630)),VLOOKUP(A9630,Studies!A:BR,5,FALSE),"")</f>
        <v>Verapamil</v>
      </c>
      <c r="F9630" s="249" t="str">
        <f>IF(AND(A9630&lt;&gt;"",ISNUMBER(A9630)),VLOOKUP(A9630,Studies!A:BR,6,FALSE),"")</f>
        <v>Plasma</v>
      </c>
      <c r="G9630" s="265">
        <v>3</v>
      </c>
      <c r="H9630" s="50" t="s">
        <v>59</v>
      </c>
      <c r="I9630" s="185">
        <v>21.1</v>
      </c>
      <c r="J9630" s="41" t="s">
        <v>992</v>
      </c>
      <c r="K9630" s="41" t="s">
        <v>115</v>
      </c>
      <c r="L9630" s="193">
        <v>2.2000000000000002</v>
      </c>
      <c r="M9630" s="52" t="s">
        <v>992</v>
      </c>
      <c r="N9630" s="52" t="s">
        <v>946</v>
      </c>
    </row>
    <row r="9631" spans="1:16" x14ac:dyDescent="0.25">
      <c r="A9631" s="30">
        <v>2061</v>
      </c>
      <c r="B9631" s="247" t="str">
        <f>IF(AND(A9631&lt;&gt;"",ISNUMBER(A9631)),VLOOKUP(A9631,Studies!A:BR,2,FALSE),"")</f>
        <v>McAllister 1982</v>
      </c>
      <c r="C9631" s="248" t="str">
        <f>IF(AND(A9631&lt;&gt;"",ISNUMBER(A9631)),VLOOKUP(A9631,Studies!A:BR,3,FALSE),"")</f>
        <v>https://www.ncbi.nlm.nih.gov/pubmed/7060323</v>
      </c>
      <c r="D9631" s="248" t="str">
        <f>IF(AND(A9631&lt;&gt;"",ISNUMBER(A9631)),VLOOKUP(A9631,Studies!A:BR,4,FALSE),"")</f>
        <v>Verapamil 10 mg IV</v>
      </c>
      <c r="E9631" s="248" t="str">
        <f>IF(AND(A9631&lt;&gt;"",ISNUMBER(A9631)),VLOOKUP(A9631,Studies!A:BR,5,FALSE),"")</f>
        <v>Verapamil</v>
      </c>
      <c r="F9631" s="249" t="str">
        <f>IF(AND(A9631&lt;&gt;"",ISNUMBER(A9631)),VLOOKUP(A9631,Studies!A:BR,6,FALSE),"")</f>
        <v>Plasma</v>
      </c>
      <c r="G9631" s="265">
        <v>4</v>
      </c>
      <c r="H9631" s="50" t="s">
        <v>59</v>
      </c>
      <c r="I9631" s="185">
        <v>19.7</v>
      </c>
      <c r="J9631" s="41" t="s">
        <v>992</v>
      </c>
      <c r="K9631" s="41" t="s">
        <v>115</v>
      </c>
      <c r="L9631" s="193">
        <v>1.9</v>
      </c>
      <c r="M9631" s="52" t="s">
        <v>992</v>
      </c>
      <c r="N9631" s="52" t="s">
        <v>946</v>
      </c>
    </row>
    <row r="9632" spans="1:16" x14ac:dyDescent="0.25">
      <c r="A9632" s="30">
        <v>2061</v>
      </c>
      <c r="B9632" s="247" t="str">
        <f>IF(AND(A9632&lt;&gt;"",ISNUMBER(A9632)),VLOOKUP(A9632,Studies!A:BR,2,FALSE),"")</f>
        <v>McAllister 1982</v>
      </c>
      <c r="C9632" s="248" t="str">
        <f>IF(AND(A9632&lt;&gt;"",ISNUMBER(A9632)),VLOOKUP(A9632,Studies!A:BR,3,FALSE),"")</f>
        <v>https://www.ncbi.nlm.nih.gov/pubmed/7060323</v>
      </c>
      <c r="D9632" s="248" t="str">
        <f>IF(AND(A9632&lt;&gt;"",ISNUMBER(A9632)),VLOOKUP(A9632,Studies!A:BR,4,FALSE),"")</f>
        <v>Verapamil 10 mg IV</v>
      </c>
      <c r="E9632" s="248" t="str">
        <f>IF(AND(A9632&lt;&gt;"",ISNUMBER(A9632)),VLOOKUP(A9632,Studies!A:BR,5,FALSE),"")</f>
        <v>Verapamil</v>
      </c>
      <c r="F9632" s="249" t="str">
        <f>IF(AND(A9632&lt;&gt;"",ISNUMBER(A9632)),VLOOKUP(A9632,Studies!A:BR,6,FALSE),"")</f>
        <v>Plasma</v>
      </c>
      <c r="G9632" s="265">
        <v>6</v>
      </c>
      <c r="H9632" s="50" t="s">
        <v>59</v>
      </c>
      <c r="I9632" s="185">
        <v>14.5</v>
      </c>
      <c r="J9632" s="41" t="s">
        <v>992</v>
      </c>
      <c r="K9632" s="41" t="s">
        <v>115</v>
      </c>
      <c r="L9632" s="193">
        <v>1.5</v>
      </c>
      <c r="M9632" s="52" t="s">
        <v>992</v>
      </c>
      <c r="N9632" s="52" t="s">
        <v>946</v>
      </c>
    </row>
    <row r="9633" spans="1:16" x14ac:dyDescent="0.25">
      <c r="A9633" s="30">
        <v>2061</v>
      </c>
      <c r="B9633" s="247" t="str">
        <f>IF(AND(A9633&lt;&gt;"",ISNUMBER(A9633)),VLOOKUP(A9633,Studies!A:BR,2,FALSE),"")</f>
        <v>McAllister 1982</v>
      </c>
      <c r="C9633" s="248" t="str">
        <f>IF(AND(A9633&lt;&gt;"",ISNUMBER(A9633)),VLOOKUP(A9633,Studies!A:BR,3,FALSE),"")</f>
        <v>https://www.ncbi.nlm.nih.gov/pubmed/7060323</v>
      </c>
      <c r="D9633" s="248" t="str">
        <f>IF(AND(A9633&lt;&gt;"",ISNUMBER(A9633)),VLOOKUP(A9633,Studies!A:BR,4,FALSE),"")</f>
        <v>Verapamil 10 mg IV</v>
      </c>
      <c r="E9633" s="248" t="str">
        <f>IF(AND(A9633&lt;&gt;"",ISNUMBER(A9633)),VLOOKUP(A9633,Studies!A:BR,5,FALSE),"")</f>
        <v>Verapamil</v>
      </c>
      <c r="F9633" s="249" t="str">
        <f>IF(AND(A9633&lt;&gt;"",ISNUMBER(A9633)),VLOOKUP(A9633,Studies!A:BR,6,FALSE),"")</f>
        <v>Plasma</v>
      </c>
      <c r="G9633" s="265">
        <v>8</v>
      </c>
      <c r="H9633" s="50" t="s">
        <v>59</v>
      </c>
      <c r="I9633" s="185">
        <v>8.25</v>
      </c>
      <c r="J9633" s="41" t="s">
        <v>992</v>
      </c>
      <c r="K9633" s="41" t="s">
        <v>115</v>
      </c>
      <c r="L9633" s="193">
        <v>0.8</v>
      </c>
      <c r="M9633" s="52" t="s">
        <v>992</v>
      </c>
      <c r="N9633" s="52" t="s">
        <v>946</v>
      </c>
    </row>
    <row r="9634" spans="1:16" x14ac:dyDescent="0.25">
      <c r="A9634" s="30">
        <v>2061</v>
      </c>
      <c r="B9634" s="247" t="str">
        <f>IF(AND(A9634&lt;&gt;"",ISNUMBER(A9634)),VLOOKUP(A9634,Studies!A:BR,2,FALSE),"")</f>
        <v>McAllister 1982</v>
      </c>
      <c r="C9634" s="248" t="str">
        <f>IF(AND(A9634&lt;&gt;"",ISNUMBER(A9634)),VLOOKUP(A9634,Studies!A:BR,3,FALSE),"")</f>
        <v>https://www.ncbi.nlm.nih.gov/pubmed/7060323</v>
      </c>
      <c r="D9634" s="248" t="str">
        <f>IF(AND(A9634&lt;&gt;"",ISNUMBER(A9634)),VLOOKUP(A9634,Studies!A:BR,4,FALSE),"")</f>
        <v>Verapamil 10 mg IV</v>
      </c>
      <c r="E9634" s="248" t="str">
        <f>IF(AND(A9634&lt;&gt;"",ISNUMBER(A9634)),VLOOKUP(A9634,Studies!A:BR,5,FALSE),"")</f>
        <v>Verapamil</v>
      </c>
      <c r="F9634" s="249" t="str">
        <f>IF(AND(A9634&lt;&gt;"",ISNUMBER(A9634)),VLOOKUP(A9634,Studies!A:BR,6,FALSE),"")</f>
        <v>Plasma</v>
      </c>
      <c r="G9634" s="265">
        <v>10</v>
      </c>
      <c r="H9634" s="50" t="s">
        <v>59</v>
      </c>
      <c r="I9634" s="185">
        <v>5.8</v>
      </c>
      <c r="J9634" s="41" t="s">
        <v>992</v>
      </c>
      <c r="K9634" s="41" t="s">
        <v>115</v>
      </c>
      <c r="L9634" s="193">
        <v>0.8</v>
      </c>
      <c r="M9634" s="52" t="s">
        <v>992</v>
      </c>
      <c r="N9634" s="52" t="s">
        <v>946</v>
      </c>
    </row>
    <row r="9635" spans="1:16" x14ac:dyDescent="0.25">
      <c r="A9635" s="30">
        <v>2061</v>
      </c>
      <c r="B9635" s="247" t="str">
        <f>IF(AND(A9635&lt;&gt;"",ISNUMBER(A9635)),VLOOKUP(A9635,Studies!A:BR,2,FALSE),"")</f>
        <v>McAllister 1982</v>
      </c>
      <c r="C9635" s="248" t="str">
        <f>IF(AND(A9635&lt;&gt;"",ISNUMBER(A9635)),VLOOKUP(A9635,Studies!A:BR,3,FALSE),"")</f>
        <v>https://www.ncbi.nlm.nih.gov/pubmed/7060323</v>
      </c>
      <c r="D9635" s="248" t="str">
        <f>IF(AND(A9635&lt;&gt;"",ISNUMBER(A9635)),VLOOKUP(A9635,Studies!A:BR,4,FALSE),"")</f>
        <v>Verapamil 10 mg IV</v>
      </c>
      <c r="E9635" s="248" t="str">
        <f>IF(AND(A9635&lt;&gt;"",ISNUMBER(A9635)),VLOOKUP(A9635,Studies!A:BR,5,FALSE),"")</f>
        <v>Verapamil</v>
      </c>
      <c r="F9635" s="249" t="str">
        <f>IF(AND(A9635&lt;&gt;"",ISNUMBER(A9635)),VLOOKUP(A9635,Studies!A:BR,6,FALSE),"")</f>
        <v>Plasma</v>
      </c>
      <c r="G9635" s="265">
        <v>12</v>
      </c>
      <c r="H9635" s="50" t="s">
        <v>59</v>
      </c>
      <c r="I9635" s="185">
        <v>3.4</v>
      </c>
      <c r="J9635" s="41" t="s">
        <v>992</v>
      </c>
      <c r="K9635" s="41" t="s">
        <v>115</v>
      </c>
      <c r="L9635" s="193">
        <v>0.8</v>
      </c>
      <c r="M9635" s="52" t="s">
        <v>992</v>
      </c>
      <c r="N9635" s="52" t="s">
        <v>946</v>
      </c>
    </row>
    <row r="9636" spans="1:16" x14ac:dyDescent="0.25">
      <c r="A9636" s="30">
        <v>2062</v>
      </c>
      <c r="B9636" s="247" t="str">
        <f>IF(AND(A9636&lt;&gt;"",ISNUMBER(A9636)),VLOOKUP(A9636,Studies!A:BR,2,FALSE),"")</f>
        <v>McAllister 1982</v>
      </c>
      <c r="C9636" s="248" t="str">
        <f>IF(AND(A9636&lt;&gt;"",ISNUMBER(A9636)),VLOOKUP(A9636,Studies!A:BR,3,FALSE),"")</f>
        <v>https://www.ncbi.nlm.nih.gov/pubmed/7060323</v>
      </c>
      <c r="D9636" s="248" t="str">
        <f>IF(AND(A9636&lt;&gt;"",ISNUMBER(A9636)),VLOOKUP(A9636,Studies!A:BR,4,FALSE),"")</f>
        <v>Verapamil 80 mg PO</v>
      </c>
      <c r="E9636" s="248" t="str">
        <f>IF(AND(A9636&lt;&gt;"",ISNUMBER(A9636)),VLOOKUP(A9636,Studies!A:BR,5,FALSE),"")</f>
        <v>Verapamil</v>
      </c>
      <c r="F9636" s="249" t="str">
        <f>IF(AND(A9636&lt;&gt;"",ISNUMBER(A9636)),VLOOKUP(A9636,Studies!A:BR,6,FALSE),"")</f>
        <v>Plasma</v>
      </c>
      <c r="G9636" s="265">
        <v>0.25</v>
      </c>
      <c r="H9636" s="50" t="s">
        <v>59</v>
      </c>
      <c r="I9636" s="185">
        <v>4.5999999999999996</v>
      </c>
      <c r="J9636" s="41" t="s">
        <v>992</v>
      </c>
      <c r="K9636" s="41" t="s">
        <v>115</v>
      </c>
      <c r="L9636" s="193">
        <v>1.5</v>
      </c>
      <c r="M9636" s="52" t="s">
        <v>992</v>
      </c>
      <c r="N9636" s="52" t="s">
        <v>946</v>
      </c>
      <c r="P9636" s="42" t="s">
        <v>3170</v>
      </c>
    </row>
    <row r="9637" spans="1:16" x14ac:dyDescent="0.25">
      <c r="A9637" s="30">
        <v>2062</v>
      </c>
      <c r="B9637" s="247" t="str">
        <f>IF(AND(A9637&lt;&gt;"",ISNUMBER(A9637)),VLOOKUP(A9637,Studies!A:BR,2,FALSE),"")</f>
        <v>McAllister 1982</v>
      </c>
      <c r="C9637" s="248" t="str">
        <f>IF(AND(A9637&lt;&gt;"",ISNUMBER(A9637)),VLOOKUP(A9637,Studies!A:BR,3,FALSE),"")</f>
        <v>https://www.ncbi.nlm.nih.gov/pubmed/7060323</v>
      </c>
      <c r="D9637" s="248" t="str">
        <f>IF(AND(A9637&lt;&gt;"",ISNUMBER(A9637)),VLOOKUP(A9637,Studies!A:BR,4,FALSE),"")</f>
        <v>Verapamil 80 mg PO</v>
      </c>
      <c r="E9637" s="248" t="str">
        <f>IF(AND(A9637&lt;&gt;"",ISNUMBER(A9637)),VLOOKUP(A9637,Studies!A:BR,5,FALSE),"")</f>
        <v>Verapamil</v>
      </c>
      <c r="F9637" s="249" t="str">
        <f>IF(AND(A9637&lt;&gt;"",ISNUMBER(A9637)),VLOOKUP(A9637,Studies!A:BR,6,FALSE),"")</f>
        <v>Plasma</v>
      </c>
      <c r="G9637" s="265">
        <v>0.5</v>
      </c>
      <c r="H9637" s="50" t="s">
        <v>59</v>
      </c>
      <c r="I9637" s="185">
        <v>7.9</v>
      </c>
      <c r="J9637" s="41" t="s">
        <v>992</v>
      </c>
      <c r="K9637" s="41" t="s">
        <v>115</v>
      </c>
      <c r="L9637" s="193">
        <v>1.7</v>
      </c>
      <c r="M9637" s="52" t="s">
        <v>992</v>
      </c>
      <c r="N9637" s="52" t="s">
        <v>946</v>
      </c>
    </row>
    <row r="9638" spans="1:16" x14ac:dyDescent="0.25">
      <c r="A9638" s="30">
        <v>2062</v>
      </c>
      <c r="B9638" s="247" t="str">
        <f>IF(AND(A9638&lt;&gt;"",ISNUMBER(A9638)),VLOOKUP(A9638,Studies!A:BR,2,FALSE),"")</f>
        <v>McAllister 1982</v>
      </c>
      <c r="C9638" s="248" t="str">
        <f>IF(AND(A9638&lt;&gt;"",ISNUMBER(A9638)),VLOOKUP(A9638,Studies!A:BR,3,FALSE),"")</f>
        <v>https://www.ncbi.nlm.nih.gov/pubmed/7060323</v>
      </c>
      <c r="D9638" s="248" t="str">
        <f>IF(AND(A9638&lt;&gt;"",ISNUMBER(A9638)),VLOOKUP(A9638,Studies!A:BR,4,FALSE),"")</f>
        <v>Verapamil 80 mg PO</v>
      </c>
      <c r="E9638" s="248" t="str">
        <f>IF(AND(A9638&lt;&gt;"",ISNUMBER(A9638)),VLOOKUP(A9638,Studies!A:BR,5,FALSE),"")</f>
        <v>Verapamil</v>
      </c>
      <c r="F9638" s="249" t="str">
        <f>IF(AND(A9638&lt;&gt;"",ISNUMBER(A9638)),VLOOKUP(A9638,Studies!A:BR,6,FALSE),"")</f>
        <v>Plasma</v>
      </c>
      <c r="G9638" s="265">
        <v>0.75</v>
      </c>
      <c r="H9638" s="50" t="s">
        <v>59</v>
      </c>
      <c r="I9638" s="185">
        <v>12.5</v>
      </c>
      <c r="J9638" s="41" t="s">
        <v>992</v>
      </c>
      <c r="K9638" s="41" t="s">
        <v>115</v>
      </c>
      <c r="L9638" s="193">
        <v>1.6</v>
      </c>
      <c r="M9638" s="52" t="s">
        <v>992</v>
      </c>
      <c r="N9638" s="52" t="s">
        <v>946</v>
      </c>
    </row>
    <row r="9639" spans="1:16" x14ac:dyDescent="0.25">
      <c r="A9639" s="30">
        <v>2062</v>
      </c>
      <c r="B9639" s="247" t="str">
        <f>IF(AND(A9639&lt;&gt;"",ISNUMBER(A9639)),VLOOKUP(A9639,Studies!A:BR,2,FALSE),"")</f>
        <v>McAllister 1982</v>
      </c>
      <c r="C9639" s="248" t="str">
        <f>IF(AND(A9639&lt;&gt;"",ISNUMBER(A9639)),VLOOKUP(A9639,Studies!A:BR,3,FALSE),"")</f>
        <v>https://www.ncbi.nlm.nih.gov/pubmed/7060323</v>
      </c>
      <c r="D9639" s="248" t="str">
        <f>IF(AND(A9639&lt;&gt;"",ISNUMBER(A9639)),VLOOKUP(A9639,Studies!A:BR,4,FALSE),"")</f>
        <v>Verapamil 80 mg PO</v>
      </c>
      <c r="E9639" s="248" t="str">
        <f>IF(AND(A9639&lt;&gt;"",ISNUMBER(A9639)),VLOOKUP(A9639,Studies!A:BR,5,FALSE),"")</f>
        <v>Verapamil</v>
      </c>
      <c r="F9639" s="249" t="str">
        <f>IF(AND(A9639&lt;&gt;"",ISNUMBER(A9639)),VLOOKUP(A9639,Studies!A:BR,6,FALSE),"")</f>
        <v>Plasma</v>
      </c>
      <c r="G9639" s="265">
        <v>1</v>
      </c>
      <c r="H9639" s="50" t="s">
        <v>59</v>
      </c>
      <c r="I9639" s="185">
        <v>22.6</v>
      </c>
      <c r="J9639" s="41" t="s">
        <v>992</v>
      </c>
      <c r="K9639" s="41" t="s">
        <v>115</v>
      </c>
      <c r="L9639" s="193">
        <v>3</v>
      </c>
      <c r="M9639" s="52" t="s">
        <v>992</v>
      </c>
      <c r="N9639" s="52" t="s">
        <v>946</v>
      </c>
    </row>
    <row r="9640" spans="1:16" x14ac:dyDescent="0.25">
      <c r="A9640" s="30">
        <v>2062</v>
      </c>
      <c r="B9640" s="247" t="str">
        <f>IF(AND(A9640&lt;&gt;"",ISNUMBER(A9640)),VLOOKUP(A9640,Studies!A:BR,2,FALSE),"")</f>
        <v>McAllister 1982</v>
      </c>
      <c r="C9640" s="248" t="str">
        <f>IF(AND(A9640&lt;&gt;"",ISNUMBER(A9640)),VLOOKUP(A9640,Studies!A:BR,3,FALSE),"")</f>
        <v>https://www.ncbi.nlm.nih.gov/pubmed/7060323</v>
      </c>
      <c r="D9640" s="248" t="str">
        <f>IF(AND(A9640&lt;&gt;"",ISNUMBER(A9640)),VLOOKUP(A9640,Studies!A:BR,4,FALSE),"")</f>
        <v>Verapamil 80 mg PO</v>
      </c>
      <c r="E9640" s="248" t="str">
        <f>IF(AND(A9640&lt;&gt;"",ISNUMBER(A9640)),VLOOKUP(A9640,Studies!A:BR,5,FALSE),"")</f>
        <v>Verapamil</v>
      </c>
      <c r="F9640" s="249" t="str">
        <f>IF(AND(A9640&lt;&gt;"",ISNUMBER(A9640)),VLOOKUP(A9640,Studies!A:BR,6,FALSE),"")</f>
        <v>Plasma</v>
      </c>
      <c r="G9640" s="265">
        <v>1.5</v>
      </c>
      <c r="H9640" s="50" t="s">
        <v>59</v>
      </c>
      <c r="I9640" s="185">
        <v>33.1</v>
      </c>
      <c r="J9640" s="41" t="s">
        <v>992</v>
      </c>
      <c r="K9640" s="41" t="s">
        <v>115</v>
      </c>
      <c r="L9640" s="193">
        <v>4.4000000000000004</v>
      </c>
      <c r="M9640" s="52" t="s">
        <v>992</v>
      </c>
      <c r="N9640" s="52" t="s">
        <v>946</v>
      </c>
    </row>
    <row r="9641" spans="1:16" x14ac:dyDescent="0.25">
      <c r="A9641" s="30">
        <v>2062</v>
      </c>
      <c r="B9641" s="247" t="str">
        <f>IF(AND(A9641&lt;&gt;"",ISNUMBER(A9641)),VLOOKUP(A9641,Studies!A:BR,2,FALSE),"")</f>
        <v>McAllister 1982</v>
      </c>
      <c r="C9641" s="248" t="str">
        <f>IF(AND(A9641&lt;&gt;"",ISNUMBER(A9641)),VLOOKUP(A9641,Studies!A:BR,3,FALSE),"")</f>
        <v>https://www.ncbi.nlm.nih.gov/pubmed/7060323</v>
      </c>
      <c r="D9641" s="248" t="str">
        <f>IF(AND(A9641&lt;&gt;"",ISNUMBER(A9641)),VLOOKUP(A9641,Studies!A:BR,4,FALSE),"")</f>
        <v>Verapamil 80 mg PO</v>
      </c>
      <c r="E9641" s="248" t="str">
        <f>IF(AND(A9641&lt;&gt;"",ISNUMBER(A9641)),VLOOKUP(A9641,Studies!A:BR,5,FALSE),"")</f>
        <v>Verapamil</v>
      </c>
      <c r="F9641" s="249" t="str">
        <f>IF(AND(A9641&lt;&gt;"",ISNUMBER(A9641)),VLOOKUP(A9641,Studies!A:BR,6,FALSE),"")</f>
        <v>Plasma</v>
      </c>
      <c r="G9641" s="265">
        <v>2</v>
      </c>
      <c r="H9641" s="50" t="s">
        <v>59</v>
      </c>
      <c r="I9641" s="185">
        <v>35.4</v>
      </c>
      <c r="J9641" s="41" t="s">
        <v>992</v>
      </c>
      <c r="K9641" s="41" t="s">
        <v>115</v>
      </c>
      <c r="L9641" s="193">
        <v>4.2</v>
      </c>
      <c r="M9641" s="52" t="s">
        <v>992</v>
      </c>
      <c r="N9641" s="52" t="s">
        <v>946</v>
      </c>
    </row>
    <row r="9642" spans="1:16" x14ac:dyDescent="0.25">
      <c r="A9642" s="30">
        <v>2062</v>
      </c>
      <c r="B9642" s="247" t="str">
        <f>IF(AND(A9642&lt;&gt;"",ISNUMBER(A9642)),VLOOKUP(A9642,Studies!A:BR,2,FALSE),"")</f>
        <v>McAllister 1982</v>
      </c>
      <c r="C9642" s="248" t="str">
        <f>IF(AND(A9642&lt;&gt;"",ISNUMBER(A9642)),VLOOKUP(A9642,Studies!A:BR,3,FALSE),"")</f>
        <v>https://www.ncbi.nlm.nih.gov/pubmed/7060323</v>
      </c>
      <c r="D9642" s="248" t="str">
        <f>IF(AND(A9642&lt;&gt;"",ISNUMBER(A9642)),VLOOKUP(A9642,Studies!A:BR,4,FALSE),"")</f>
        <v>Verapamil 80 mg PO</v>
      </c>
      <c r="E9642" s="248" t="str">
        <f>IF(AND(A9642&lt;&gt;"",ISNUMBER(A9642)),VLOOKUP(A9642,Studies!A:BR,5,FALSE),"")</f>
        <v>Verapamil</v>
      </c>
      <c r="F9642" s="249" t="str">
        <f>IF(AND(A9642&lt;&gt;"",ISNUMBER(A9642)),VLOOKUP(A9642,Studies!A:BR,6,FALSE),"")</f>
        <v>Plasma</v>
      </c>
      <c r="G9642" s="265">
        <v>3</v>
      </c>
      <c r="H9642" s="50" t="s">
        <v>59</v>
      </c>
      <c r="I9642" s="185">
        <v>38.4</v>
      </c>
      <c r="J9642" s="41" t="s">
        <v>992</v>
      </c>
      <c r="K9642" s="41" t="s">
        <v>115</v>
      </c>
      <c r="L9642" s="193">
        <v>5.2</v>
      </c>
      <c r="M9642" s="52" t="s">
        <v>992</v>
      </c>
      <c r="N9642" s="52" t="s">
        <v>946</v>
      </c>
    </row>
    <row r="9643" spans="1:16" x14ac:dyDescent="0.25">
      <c r="A9643" s="30">
        <v>2062</v>
      </c>
      <c r="B9643" s="247" t="str">
        <f>IF(AND(A9643&lt;&gt;"",ISNUMBER(A9643)),VLOOKUP(A9643,Studies!A:BR,2,FALSE),"")</f>
        <v>McAllister 1982</v>
      </c>
      <c r="C9643" s="248" t="str">
        <f>IF(AND(A9643&lt;&gt;"",ISNUMBER(A9643)),VLOOKUP(A9643,Studies!A:BR,3,FALSE),"")</f>
        <v>https://www.ncbi.nlm.nih.gov/pubmed/7060323</v>
      </c>
      <c r="D9643" s="248" t="str">
        <f>IF(AND(A9643&lt;&gt;"",ISNUMBER(A9643)),VLOOKUP(A9643,Studies!A:BR,4,FALSE),"")</f>
        <v>Verapamil 80 mg PO</v>
      </c>
      <c r="E9643" s="248" t="str">
        <f>IF(AND(A9643&lt;&gt;"",ISNUMBER(A9643)),VLOOKUP(A9643,Studies!A:BR,5,FALSE),"")</f>
        <v>Verapamil</v>
      </c>
      <c r="F9643" s="249" t="str">
        <f>IF(AND(A9643&lt;&gt;"",ISNUMBER(A9643)),VLOOKUP(A9643,Studies!A:BR,6,FALSE),"")</f>
        <v>Plasma</v>
      </c>
      <c r="G9643" s="265">
        <v>4</v>
      </c>
      <c r="H9643" s="50" t="s">
        <v>59</v>
      </c>
      <c r="I9643" s="185">
        <v>32.200000000000003</v>
      </c>
      <c r="J9643" s="41" t="s">
        <v>992</v>
      </c>
      <c r="K9643" s="41" t="s">
        <v>115</v>
      </c>
      <c r="L9643" s="193">
        <v>4</v>
      </c>
      <c r="M9643" s="52" t="s">
        <v>992</v>
      </c>
      <c r="N9643" s="52" t="s">
        <v>946</v>
      </c>
    </row>
    <row r="9644" spans="1:16" x14ac:dyDescent="0.25">
      <c r="A9644" s="30">
        <v>2062</v>
      </c>
      <c r="B9644" s="247" t="str">
        <f>IF(AND(A9644&lt;&gt;"",ISNUMBER(A9644)),VLOOKUP(A9644,Studies!A:BR,2,FALSE),"")</f>
        <v>McAllister 1982</v>
      </c>
      <c r="C9644" s="248" t="str">
        <f>IF(AND(A9644&lt;&gt;"",ISNUMBER(A9644)),VLOOKUP(A9644,Studies!A:BR,3,FALSE),"")</f>
        <v>https://www.ncbi.nlm.nih.gov/pubmed/7060323</v>
      </c>
      <c r="D9644" s="248" t="str">
        <f>IF(AND(A9644&lt;&gt;"",ISNUMBER(A9644)),VLOOKUP(A9644,Studies!A:BR,4,FALSE),"")</f>
        <v>Verapamil 80 mg PO</v>
      </c>
      <c r="E9644" s="248" t="str">
        <f>IF(AND(A9644&lt;&gt;"",ISNUMBER(A9644)),VLOOKUP(A9644,Studies!A:BR,5,FALSE),"")</f>
        <v>Verapamil</v>
      </c>
      <c r="F9644" s="249" t="str">
        <f>IF(AND(A9644&lt;&gt;"",ISNUMBER(A9644)),VLOOKUP(A9644,Studies!A:BR,6,FALSE),"")</f>
        <v>Plasma</v>
      </c>
      <c r="G9644" s="265">
        <v>6</v>
      </c>
      <c r="H9644" s="50" t="s">
        <v>59</v>
      </c>
      <c r="I9644" s="185">
        <v>22.8</v>
      </c>
      <c r="J9644" s="41" t="s">
        <v>992</v>
      </c>
      <c r="K9644" s="41" t="s">
        <v>115</v>
      </c>
      <c r="L9644" s="193">
        <v>2.5</v>
      </c>
      <c r="M9644" s="52" t="s">
        <v>992</v>
      </c>
      <c r="N9644" s="52" t="s">
        <v>946</v>
      </c>
    </row>
    <row r="9645" spans="1:16" x14ac:dyDescent="0.25">
      <c r="A9645" s="30">
        <v>2062</v>
      </c>
      <c r="B9645" s="247" t="str">
        <f>IF(AND(A9645&lt;&gt;"",ISNUMBER(A9645)),VLOOKUP(A9645,Studies!A:BR,2,FALSE),"")</f>
        <v>McAllister 1982</v>
      </c>
      <c r="C9645" s="248" t="str">
        <f>IF(AND(A9645&lt;&gt;"",ISNUMBER(A9645)),VLOOKUP(A9645,Studies!A:BR,3,FALSE),"")</f>
        <v>https://www.ncbi.nlm.nih.gov/pubmed/7060323</v>
      </c>
      <c r="D9645" s="248" t="str">
        <f>IF(AND(A9645&lt;&gt;"",ISNUMBER(A9645)),VLOOKUP(A9645,Studies!A:BR,4,FALSE),"")</f>
        <v>Verapamil 80 mg PO</v>
      </c>
      <c r="E9645" s="248" t="str">
        <f>IF(AND(A9645&lt;&gt;"",ISNUMBER(A9645)),VLOOKUP(A9645,Studies!A:BR,5,FALSE),"")</f>
        <v>Verapamil</v>
      </c>
      <c r="F9645" s="249" t="str">
        <f>IF(AND(A9645&lt;&gt;"",ISNUMBER(A9645)),VLOOKUP(A9645,Studies!A:BR,6,FALSE),"")</f>
        <v>Plasma</v>
      </c>
      <c r="G9645" s="265">
        <v>8</v>
      </c>
      <c r="H9645" s="50" t="s">
        <v>59</v>
      </c>
      <c r="I9645" s="185">
        <v>15.9</v>
      </c>
      <c r="J9645" s="41" t="s">
        <v>992</v>
      </c>
      <c r="K9645" s="41" t="s">
        <v>115</v>
      </c>
      <c r="L9645" s="193">
        <v>1.6</v>
      </c>
      <c r="M9645" s="52" t="s">
        <v>992</v>
      </c>
      <c r="N9645" s="52" t="s">
        <v>946</v>
      </c>
    </row>
    <row r="9646" spans="1:16" x14ac:dyDescent="0.25">
      <c r="A9646" s="30">
        <v>2062</v>
      </c>
      <c r="B9646" s="247" t="str">
        <f>IF(AND(A9646&lt;&gt;"",ISNUMBER(A9646)),VLOOKUP(A9646,Studies!A:BR,2,FALSE),"")</f>
        <v>McAllister 1982</v>
      </c>
      <c r="C9646" s="248" t="str">
        <f>IF(AND(A9646&lt;&gt;"",ISNUMBER(A9646)),VLOOKUP(A9646,Studies!A:BR,3,FALSE),"")</f>
        <v>https://www.ncbi.nlm.nih.gov/pubmed/7060323</v>
      </c>
      <c r="D9646" s="248" t="str">
        <f>IF(AND(A9646&lt;&gt;"",ISNUMBER(A9646)),VLOOKUP(A9646,Studies!A:BR,4,FALSE),"")</f>
        <v>Verapamil 80 mg PO</v>
      </c>
      <c r="E9646" s="248" t="str">
        <f>IF(AND(A9646&lt;&gt;"",ISNUMBER(A9646)),VLOOKUP(A9646,Studies!A:BR,5,FALSE),"")</f>
        <v>Verapamil</v>
      </c>
      <c r="F9646" s="249" t="str">
        <f>IF(AND(A9646&lt;&gt;"",ISNUMBER(A9646)),VLOOKUP(A9646,Studies!A:BR,6,FALSE),"")</f>
        <v>Plasma</v>
      </c>
      <c r="G9646" s="265">
        <v>10</v>
      </c>
      <c r="H9646" s="50" t="s">
        <v>59</v>
      </c>
      <c r="I9646" s="185">
        <v>8.6999999999999993</v>
      </c>
      <c r="J9646" s="41" t="s">
        <v>992</v>
      </c>
      <c r="K9646" s="41" t="s">
        <v>115</v>
      </c>
      <c r="L9646" s="193">
        <v>1.1000000000000001</v>
      </c>
      <c r="M9646" s="52" t="s">
        <v>992</v>
      </c>
      <c r="N9646" s="52" t="s">
        <v>946</v>
      </c>
    </row>
    <row r="9647" spans="1:16" x14ac:dyDescent="0.25">
      <c r="A9647" s="30">
        <v>2062</v>
      </c>
      <c r="B9647" s="247" t="str">
        <f>IF(AND(A9647&lt;&gt;"",ISNUMBER(A9647)),VLOOKUP(A9647,Studies!A:BR,2,FALSE),"")</f>
        <v>McAllister 1982</v>
      </c>
      <c r="C9647" s="248" t="str">
        <f>IF(AND(A9647&lt;&gt;"",ISNUMBER(A9647)),VLOOKUP(A9647,Studies!A:BR,3,FALSE),"")</f>
        <v>https://www.ncbi.nlm.nih.gov/pubmed/7060323</v>
      </c>
      <c r="D9647" s="248" t="str">
        <f>IF(AND(A9647&lt;&gt;"",ISNUMBER(A9647)),VLOOKUP(A9647,Studies!A:BR,4,FALSE),"")</f>
        <v>Verapamil 80 mg PO</v>
      </c>
      <c r="E9647" s="248" t="str">
        <f>IF(AND(A9647&lt;&gt;"",ISNUMBER(A9647)),VLOOKUP(A9647,Studies!A:BR,5,FALSE),"")</f>
        <v>Verapamil</v>
      </c>
      <c r="F9647" s="249" t="str">
        <f>IF(AND(A9647&lt;&gt;"",ISNUMBER(A9647)),VLOOKUP(A9647,Studies!A:BR,6,FALSE),"")</f>
        <v>Plasma</v>
      </c>
      <c r="G9647" s="265">
        <v>12</v>
      </c>
      <c r="H9647" s="50" t="s">
        <v>59</v>
      </c>
      <c r="I9647" s="185">
        <v>4.25</v>
      </c>
      <c r="J9647" s="41" t="s">
        <v>992</v>
      </c>
      <c r="K9647" s="41" t="s">
        <v>115</v>
      </c>
      <c r="L9647" s="193">
        <v>1.1000000000000001</v>
      </c>
      <c r="M9647" s="52" t="s">
        <v>992</v>
      </c>
      <c r="N9647" s="52" t="s">
        <v>946</v>
      </c>
    </row>
    <row r="9648" spans="1:16" x14ac:dyDescent="0.25">
      <c r="A9648" s="30">
        <v>2063</v>
      </c>
      <c r="B9648" s="247" t="str">
        <f>IF(AND(A9648&lt;&gt;"",ISNUMBER(A9648)),VLOOKUP(A9648,Studies!A:BR,2,FALSE),"")</f>
        <v>McAllister 1982</v>
      </c>
      <c r="C9648" s="248" t="str">
        <f>IF(AND(A9648&lt;&gt;"",ISNUMBER(A9648)),VLOOKUP(A9648,Studies!A:BR,3,FALSE),"")</f>
        <v>https://www.ncbi.nlm.nih.gov/pubmed/7060323</v>
      </c>
      <c r="D9648" s="248" t="str">
        <f>IF(AND(A9648&lt;&gt;"",ISNUMBER(A9648)),VLOOKUP(A9648,Studies!A:BR,4,FALSE),"")</f>
        <v>Verapamil 120 mg PO</v>
      </c>
      <c r="E9648" s="248" t="str">
        <f>IF(AND(A9648&lt;&gt;"",ISNUMBER(A9648)),VLOOKUP(A9648,Studies!A:BR,5,FALSE),"")</f>
        <v>Verapamil</v>
      </c>
      <c r="F9648" s="249" t="str">
        <f>IF(AND(A9648&lt;&gt;"",ISNUMBER(A9648)),VLOOKUP(A9648,Studies!A:BR,6,FALSE),"")</f>
        <v>Plasma</v>
      </c>
      <c r="G9648" s="265">
        <v>0.25</v>
      </c>
      <c r="H9648" s="50" t="s">
        <v>59</v>
      </c>
      <c r="I9648" s="185">
        <v>3.9</v>
      </c>
      <c r="J9648" s="41" t="s">
        <v>992</v>
      </c>
      <c r="K9648" s="41" t="s">
        <v>115</v>
      </c>
      <c r="L9648" s="193">
        <v>1.7</v>
      </c>
      <c r="M9648" s="52" t="s">
        <v>992</v>
      </c>
      <c r="N9648" s="52" t="s">
        <v>946</v>
      </c>
      <c r="P9648" s="42" t="s">
        <v>3170</v>
      </c>
    </row>
    <row r="9649" spans="1:16" x14ac:dyDescent="0.25">
      <c r="A9649" s="30">
        <v>2063</v>
      </c>
      <c r="B9649" s="247" t="str">
        <f>IF(AND(A9649&lt;&gt;"",ISNUMBER(A9649)),VLOOKUP(A9649,Studies!A:BR,2,FALSE),"")</f>
        <v>McAllister 1982</v>
      </c>
      <c r="C9649" s="248" t="str">
        <f>IF(AND(A9649&lt;&gt;"",ISNUMBER(A9649)),VLOOKUP(A9649,Studies!A:BR,3,FALSE),"")</f>
        <v>https://www.ncbi.nlm.nih.gov/pubmed/7060323</v>
      </c>
      <c r="D9649" s="248" t="str">
        <f>IF(AND(A9649&lt;&gt;"",ISNUMBER(A9649)),VLOOKUP(A9649,Studies!A:BR,4,FALSE),"")</f>
        <v>Verapamil 120 mg PO</v>
      </c>
      <c r="E9649" s="248" t="str">
        <f>IF(AND(A9649&lt;&gt;"",ISNUMBER(A9649)),VLOOKUP(A9649,Studies!A:BR,5,FALSE),"")</f>
        <v>Verapamil</v>
      </c>
      <c r="F9649" s="249" t="str">
        <f>IF(AND(A9649&lt;&gt;"",ISNUMBER(A9649)),VLOOKUP(A9649,Studies!A:BR,6,FALSE),"")</f>
        <v>Plasma</v>
      </c>
      <c r="G9649" s="265">
        <v>0.5</v>
      </c>
      <c r="H9649" s="50" t="s">
        <v>59</v>
      </c>
      <c r="I9649" s="185">
        <v>18.3</v>
      </c>
      <c r="J9649" s="41" t="s">
        <v>992</v>
      </c>
      <c r="K9649" s="41" t="s">
        <v>115</v>
      </c>
      <c r="L9649" s="193">
        <v>4.9000000000000004</v>
      </c>
      <c r="M9649" s="52" t="s">
        <v>992</v>
      </c>
      <c r="N9649" s="52" t="s">
        <v>946</v>
      </c>
    </row>
    <row r="9650" spans="1:16" x14ac:dyDescent="0.25">
      <c r="A9650" s="30">
        <v>2063</v>
      </c>
      <c r="B9650" s="247" t="str">
        <f>IF(AND(A9650&lt;&gt;"",ISNUMBER(A9650)),VLOOKUP(A9650,Studies!A:BR,2,FALSE),"")</f>
        <v>McAllister 1982</v>
      </c>
      <c r="C9650" s="248" t="str">
        <f>IF(AND(A9650&lt;&gt;"",ISNUMBER(A9650)),VLOOKUP(A9650,Studies!A:BR,3,FALSE),"")</f>
        <v>https://www.ncbi.nlm.nih.gov/pubmed/7060323</v>
      </c>
      <c r="D9650" s="248" t="str">
        <f>IF(AND(A9650&lt;&gt;"",ISNUMBER(A9650)),VLOOKUP(A9650,Studies!A:BR,4,FALSE),"")</f>
        <v>Verapamil 120 mg PO</v>
      </c>
      <c r="E9650" s="248" t="str">
        <f>IF(AND(A9650&lt;&gt;"",ISNUMBER(A9650)),VLOOKUP(A9650,Studies!A:BR,5,FALSE),"")</f>
        <v>Verapamil</v>
      </c>
      <c r="F9650" s="249" t="str">
        <f>IF(AND(A9650&lt;&gt;"",ISNUMBER(A9650)),VLOOKUP(A9650,Studies!A:BR,6,FALSE),"")</f>
        <v>Plasma</v>
      </c>
      <c r="G9650" s="265">
        <v>0.75</v>
      </c>
      <c r="H9650" s="50" t="s">
        <v>59</v>
      </c>
      <c r="I9650" s="185">
        <v>30.8</v>
      </c>
      <c r="J9650" s="41" t="s">
        <v>992</v>
      </c>
      <c r="K9650" s="41" t="s">
        <v>115</v>
      </c>
      <c r="L9650" s="193">
        <v>7.6</v>
      </c>
      <c r="M9650" s="52" t="s">
        <v>992</v>
      </c>
      <c r="N9650" s="52" t="s">
        <v>946</v>
      </c>
    </row>
    <row r="9651" spans="1:16" x14ac:dyDescent="0.25">
      <c r="A9651" s="30">
        <v>2063</v>
      </c>
      <c r="B9651" s="247" t="str">
        <f>IF(AND(A9651&lt;&gt;"",ISNUMBER(A9651)),VLOOKUP(A9651,Studies!A:BR,2,FALSE),"")</f>
        <v>McAllister 1982</v>
      </c>
      <c r="C9651" s="248" t="str">
        <f>IF(AND(A9651&lt;&gt;"",ISNUMBER(A9651)),VLOOKUP(A9651,Studies!A:BR,3,FALSE),"")</f>
        <v>https://www.ncbi.nlm.nih.gov/pubmed/7060323</v>
      </c>
      <c r="D9651" s="248" t="str">
        <f>IF(AND(A9651&lt;&gt;"",ISNUMBER(A9651)),VLOOKUP(A9651,Studies!A:BR,4,FALSE),"")</f>
        <v>Verapamil 120 mg PO</v>
      </c>
      <c r="E9651" s="248" t="str">
        <f>IF(AND(A9651&lt;&gt;"",ISNUMBER(A9651)),VLOOKUP(A9651,Studies!A:BR,5,FALSE),"")</f>
        <v>Verapamil</v>
      </c>
      <c r="F9651" s="249" t="str">
        <f>IF(AND(A9651&lt;&gt;"",ISNUMBER(A9651)),VLOOKUP(A9651,Studies!A:BR,6,FALSE),"")</f>
        <v>Plasma</v>
      </c>
      <c r="G9651" s="265">
        <v>1</v>
      </c>
      <c r="H9651" s="50" t="s">
        <v>59</v>
      </c>
      <c r="I9651" s="185">
        <v>47.2</v>
      </c>
      <c r="J9651" s="41" t="s">
        <v>992</v>
      </c>
      <c r="K9651" s="41" t="s">
        <v>115</v>
      </c>
      <c r="L9651" s="193">
        <v>8.4</v>
      </c>
      <c r="M9651" s="52" t="s">
        <v>992</v>
      </c>
      <c r="N9651" s="52" t="s">
        <v>946</v>
      </c>
    </row>
    <row r="9652" spans="1:16" x14ac:dyDescent="0.25">
      <c r="A9652" s="30">
        <v>2063</v>
      </c>
      <c r="B9652" s="247" t="str">
        <f>IF(AND(A9652&lt;&gt;"",ISNUMBER(A9652)),VLOOKUP(A9652,Studies!A:BR,2,FALSE),"")</f>
        <v>McAllister 1982</v>
      </c>
      <c r="C9652" s="248" t="str">
        <f>IF(AND(A9652&lt;&gt;"",ISNUMBER(A9652)),VLOOKUP(A9652,Studies!A:BR,3,FALSE),"")</f>
        <v>https://www.ncbi.nlm.nih.gov/pubmed/7060323</v>
      </c>
      <c r="D9652" s="248" t="str">
        <f>IF(AND(A9652&lt;&gt;"",ISNUMBER(A9652)),VLOOKUP(A9652,Studies!A:BR,4,FALSE),"")</f>
        <v>Verapamil 120 mg PO</v>
      </c>
      <c r="E9652" s="248" t="str">
        <f>IF(AND(A9652&lt;&gt;"",ISNUMBER(A9652)),VLOOKUP(A9652,Studies!A:BR,5,FALSE),"")</f>
        <v>Verapamil</v>
      </c>
      <c r="F9652" s="249" t="str">
        <f>IF(AND(A9652&lt;&gt;"",ISNUMBER(A9652)),VLOOKUP(A9652,Studies!A:BR,6,FALSE),"")</f>
        <v>Plasma</v>
      </c>
      <c r="G9652" s="265">
        <v>1.5</v>
      </c>
      <c r="H9652" s="50" t="s">
        <v>59</v>
      </c>
      <c r="I9652" s="185">
        <v>65.2</v>
      </c>
      <c r="J9652" s="41" t="s">
        <v>992</v>
      </c>
      <c r="K9652" s="41" t="s">
        <v>115</v>
      </c>
      <c r="L9652" s="193">
        <v>9.6</v>
      </c>
      <c r="M9652" s="52" t="s">
        <v>992</v>
      </c>
      <c r="N9652" s="52" t="s">
        <v>946</v>
      </c>
    </row>
    <row r="9653" spans="1:16" x14ac:dyDescent="0.25">
      <c r="A9653" s="30">
        <v>2063</v>
      </c>
      <c r="B9653" s="247" t="str">
        <f>IF(AND(A9653&lt;&gt;"",ISNUMBER(A9653)),VLOOKUP(A9653,Studies!A:BR,2,FALSE),"")</f>
        <v>McAllister 1982</v>
      </c>
      <c r="C9653" s="248" t="str">
        <f>IF(AND(A9653&lt;&gt;"",ISNUMBER(A9653)),VLOOKUP(A9653,Studies!A:BR,3,FALSE),"")</f>
        <v>https://www.ncbi.nlm.nih.gov/pubmed/7060323</v>
      </c>
      <c r="D9653" s="248" t="str">
        <f>IF(AND(A9653&lt;&gt;"",ISNUMBER(A9653)),VLOOKUP(A9653,Studies!A:BR,4,FALSE),"")</f>
        <v>Verapamil 120 mg PO</v>
      </c>
      <c r="E9653" s="248" t="str">
        <f>IF(AND(A9653&lt;&gt;"",ISNUMBER(A9653)),VLOOKUP(A9653,Studies!A:BR,5,FALSE),"")</f>
        <v>Verapamil</v>
      </c>
      <c r="F9653" s="249" t="str">
        <f>IF(AND(A9653&lt;&gt;"",ISNUMBER(A9653)),VLOOKUP(A9653,Studies!A:BR,6,FALSE),"")</f>
        <v>Plasma</v>
      </c>
      <c r="G9653" s="265">
        <v>2</v>
      </c>
      <c r="H9653" s="50" t="s">
        <v>59</v>
      </c>
      <c r="I9653" s="185">
        <v>68.3</v>
      </c>
      <c r="J9653" s="41" t="s">
        <v>992</v>
      </c>
      <c r="K9653" s="41" t="s">
        <v>115</v>
      </c>
      <c r="L9653" s="193">
        <v>11.4</v>
      </c>
      <c r="M9653" s="52" t="s">
        <v>992</v>
      </c>
      <c r="N9653" s="52" t="s">
        <v>946</v>
      </c>
    </row>
    <row r="9654" spans="1:16" x14ac:dyDescent="0.25">
      <c r="A9654" s="30">
        <v>2063</v>
      </c>
      <c r="B9654" s="247" t="str">
        <f>IF(AND(A9654&lt;&gt;"",ISNUMBER(A9654)),VLOOKUP(A9654,Studies!A:BR,2,FALSE),"")</f>
        <v>McAllister 1982</v>
      </c>
      <c r="C9654" s="248" t="str">
        <f>IF(AND(A9654&lt;&gt;"",ISNUMBER(A9654)),VLOOKUP(A9654,Studies!A:BR,3,FALSE),"")</f>
        <v>https://www.ncbi.nlm.nih.gov/pubmed/7060323</v>
      </c>
      <c r="D9654" s="248" t="str">
        <f>IF(AND(A9654&lt;&gt;"",ISNUMBER(A9654)),VLOOKUP(A9654,Studies!A:BR,4,FALSE),"")</f>
        <v>Verapamil 120 mg PO</v>
      </c>
      <c r="E9654" s="248" t="str">
        <f>IF(AND(A9654&lt;&gt;"",ISNUMBER(A9654)),VLOOKUP(A9654,Studies!A:BR,5,FALSE),"")</f>
        <v>Verapamil</v>
      </c>
      <c r="F9654" s="249" t="str">
        <f>IF(AND(A9654&lt;&gt;"",ISNUMBER(A9654)),VLOOKUP(A9654,Studies!A:BR,6,FALSE),"")</f>
        <v>Plasma</v>
      </c>
      <c r="G9654" s="265">
        <v>3</v>
      </c>
      <c r="H9654" s="50" t="s">
        <v>59</v>
      </c>
      <c r="I9654" s="185">
        <v>61.2</v>
      </c>
      <c r="J9654" s="41" t="s">
        <v>992</v>
      </c>
      <c r="K9654" s="41" t="s">
        <v>115</v>
      </c>
      <c r="L9654" s="193">
        <v>9.9</v>
      </c>
      <c r="M9654" s="52" t="s">
        <v>992</v>
      </c>
      <c r="N9654" s="52" t="s">
        <v>946</v>
      </c>
    </row>
    <row r="9655" spans="1:16" x14ac:dyDescent="0.25">
      <c r="A9655" s="30">
        <v>2063</v>
      </c>
      <c r="B9655" s="247" t="str">
        <f>IF(AND(A9655&lt;&gt;"",ISNUMBER(A9655)),VLOOKUP(A9655,Studies!A:BR,2,FALSE),"")</f>
        <v>McAllister 1982</v>
      </c>
      <c r="C9655" s="248" t="str">
        <f>IF(AND(A9655&lt;&gt;"",ISNUMBER(A9655)),VLOOKUP(A9655,Studies!A:BR,3,FALSE),"")</f>
        <v>https://www.ncbi.nlm.nih.gov/pubmed/7060323</v>
      </c>
      <c r="D9655" s="248" t="str">
        <f>IF(AND(A9655&lt;&gt;"",ISNUMBER(A9655)),VLOOKUP(A9655,Studies!A:BR,4,FALSE),"")</f>
        <v>Verapamil 120 mg PO</v>
      </c>
      <c r="E9655" s="248" t="str">
        <f>IF(AND(A9655&lt;&gt;"",ISNUMBER(A9655)),VLOOKUP(A9655,Studies!A:BR,5,FALSE),"")</f>
        <v>Verapamil</v>
      </c>
      <c r="F9655" s="249" t="str">
        <f>IF(AND(A9655&lt;&gt;"",ISNUMBER(A9655)),VLOOKUP(A9655,Studies!A:BR,6,FALSE),"")</f>
        <v>Plasma</v>
      </c>
      <c r="G9655" s="265">
        <v>4</v>
      </c>
      <c r="H9655" s="50" t="s">
        <v>59</v>
      </c>
      <c r="I9655" s="185">
        <v>47.8</v>
      </c>
      <c r="J9655" s="41" t="s">
        <v>992</v>
      </c>
      <c r="K9655" s="41" t="s">
        <v>115</v>
      </c>
      <c r="L9655" s="193">
        <v>7.6</v>
      </c>
      <c r="M9655" s="52" t="s">
        <v>992</v>
      </c>
      <c r="N9655" s="52" t="s">
        <v>946</v>
      </c>
    </row>
    <row r="9656" spans="1:16" x14ac:dyDescent="0.25">
      <c r="A9656" s="30">
        <v>2063</v>
      </c>
      <c r="B9656" s="247" t="str">
        <f>IF(AND(A9656&lt;&gt;"",ISNUMBER(A9656)),VLOOKUP(A9656,Studies!A:BR,2,FALSE),"")</f>
        <v>McAllister 1982</v>
      </c>
      <c r="C9656" s="248" t="str">
        <f>IF(AND(A9656&lt;&gt;"",ISNUMBER(A9656)),VLOOKUP(A9656,Studies!A:BR,3,FALSE),"")</f>
        <v>https://www.ncbi.nlm.nih.gov/pubmed/7060323</v>
      </c>
      <c r="D9656" s="248" t="str">
        <f>IF(AND(A9656&lt;&gt;"",ISNUMBER(A9656)),VLOOKUP(A9656,Studies!A:BR,4,FALSE),"")</f>
        <v>Verapamil 120 mg PO</v>
      </c>
      <c r="E9656" s="248" t="str">
        <f>IF(AND(A9656&lt;&gt;"",ISNUMBER(A9656)),VLOOKUP(A9656,Studies!A:BR,5,FALSE),"")</f>
        <v>Verapamil</v>
      </c>
      <c r="F9656" s="249" t="str">
        <f>IF(AND(A9656&lt;&gt;"",ISNUMBER(A9656)),VLOOKUP(A9656,Studies!A:BR,6,FALSE),"")</f>
        <v>Plasma</v>
      </c>
      <c r="G9656" s="265">
        <v>6</v>
      </c>
      <c r="H9656" s="50" t="s">
        <v>59</v>
      </c>
      <c r="I9656" s="185">
        <v>32.299999999999997</v>
      </c>
      <c r="J9656" s="41" t="s">
        <v>992</v>
      </c>
      <c r="K9656" s="41" t="s">
        <v>115</v>
      </c>
      <c r="L9656" s="193">
        <v>6.1</v>
      </c>
      <c r="M9656" s="52" t="s">
        <v>992</v>
      </c>
      <c r="N9656" s="52" t="s">
        <v>946</v>
      </c>
    </row>
    <row r="9657" spans="1:16" x14ac:dyDescent="0.25">
      <c r="A9657" s="30">
        <v>2063</v>
      </c>
      <c r="B9657" s="247" t="str">
        <f>IF(AND(A9657&lt;&gt;"",ISNUMBER(A9657)),VLOOKUP(A9657,Studies!A:BR,2,FALSE),"")</f>
        <v>McAllister 1982</v>
      </c>
      <c r="C9657" s="248" t="str">
        <f>IF(AND(A9657&lt;&gt;"",ISNUMBER(A9657)),VLOOKUP(A9657,Studies!A:BR,3,FALSE),"")</f>
        <v>https://www.ncbi.nlm.nih.gov/pubmed/7060323</v>
      </c>
      <c r="D9657" s="248" t="str">
        <f>IF(AND(A9657&lt;&gt;"",ISNUMBER(A9657)),VLOOKUP(A9657,Studies!A:BR,4,FALSE),"")</f>
        <v>Verapamil 120 mg PO</v>
      </c>
      <c r="E9657" s="248" t="str">
        <f>IF(AND(A9657&lt;&gt;"",ISNUMBER(A9657)),VLOOKUP(A9657,Studies!A:BR,5,FALSE),"")</f>
        <v>Verapamil</v>
      </c>
      <c r="F9657" s="249" t="str">
        <f>IF(AND(A9657&lt;&gt;"",ISNUMBER(A9657)),VLOOKUP(A9657,Studies!A:BR,6,FALSE),"")</f>
        <v>Plasma</v>
      </c>
      <c r="G9657" s="265">
        <v>8</v>
      </c>
      <c r="H9657" s="50" t="s">
        <v>59</v>
      </c>
      <c r="I9657" s="185">
        <v>22.1</v>
      </c>
      <c r="J9657" s="41" t="s">
        <v>992</v>
      </c>
      <c r="K9657" s="41" t="s">
        <v>115</v>
      </c>
      <c r="L9657" s="193">
        <v>2.4</v>
      </c>
      <c r="M9657" s="52" t="s">
        <v>992</v>
      </c>
      <c r="N9657" s="52" t="s">
        <v>946</v>
      </c>
    </row>
    <row r="9658" spans="1:16" x14ac:dyDescent="0.25">
      <c r="A9658" s="30">
        <v>2063</v>
      </c>
      <c r="B9658" s="247" t="str">
        <f>IF(AND(A9658&lt;&gt;"",ISNUMBER(A9658)),VLOOKUP(A9658,Studies!A:BR,2,FALSE),"")</f>
        <v>McAllister 1982</v>
      </c>
      <c r="C9658" s="248" t="str">
        <f>IF(AND(A9658&lt;&gt;"",ISNUMBER(A9658)),VLOOKUP(A9658,Studies!A:BR,3,FALSE),"")</f>
        <v>https://www.ncbi.nlm.nih.gov/pubmed/7060323</v>
      </c>
      <c r="D9658" s="248" t="str">
        <f>IF(AND(A9658&lt;&gt;"",ISNUMBER(A9658)),VLOOKUP(A9658,Studies!A:BR,4,FALSE),"")</f>
        <v>Verapamil 120 mg PO</v>
      </c>
      <c r="E9658" s="248" t="str">
        <f>IF(AND(A9658&lt;&gt;"",ISNUMBER(A9658)),VLOOKUP(A9658,Studies!A:BR,5,FALSE),"")</f>
        <v>Verapamil</v>
      </c>
      <c r="F9658" s="249" t="str">
        <f>IF(AND(A9658&lt;&gt;"",ISNUMBER(A9658)),VLOOKUP(A9658,Studies!A:BR,6,FALSE),"")</f>
        <v>Plasma</v>
      </c>
      <c r="G9658" s="265">
        <v>10</v>
      </c>
      <c r="H9658" s="50" t="s">
        <v>59</v>
      </c>
      <c r="I9658" s="185">
        <v>12.5</v>
      </c>
      <c r="J9658" s="41" t="s">
        <v>992</v>
      </c>
      <c r="K9658" s="41" t="s">
        <v>115</v>
      </c>
      <c r="L9658" s="193">
        <v>1.3</v>
      </c>
      <c r="M9658" s="52" t="s">
        <v>992</v>
      </c>
      <c r="N9658" s="52" t="s">
        <v>946</v>
      </c>
    </row>
    <row r="9659" spans="1:16" x14ac:dyDescent="0.25">
      <c r="A9659" s="30">
        <v>2063</v>
      </c>
      <c r="B9659" s="247" t="str">
        <f>IF(AND(A9659&lt;&gt;"",ISNUMBER(A9659)),VLOOKUP(A9659,Studies!A:BR,2,FALSE),"")</f>
        <v>McAllister 1982</v>
      </c>
      <c r="C9659" s="248" t="str">
        <f>IF(AND(A9659&lt;&gt;"",ISNUMBER(A9659)),VLOOKUP(A9659,Studies!A:BR,3,FALSE),"")</f>
        <v>https://www.ncbi.nlm.nih.gov/pubmed/7060323</v>
      </c>
      <c r="D9659" s="248" t="str">
        <f>IF(AND(A9659&lt;&gt;"",ISNUMBER(A9659)),VLOOKUP(A9659,Studies!A:BR,4,FALSE),"")</f>
        <v>Verapamil 120 mg PO</v>
      </c>
      <c r="E9659" s="248" t="str">
        <f>IF(AND(A9659&lt;&gt;"",ISNUMBER(A9659)),VLOOKUP(A9659,Studies!A:BR,5,FALSE),"")</f>
        <v>Verapamil</v>
      </c>
      <c r="F9659" s="249" t="str">
        <f>IF(AND(A9659&lt;&gt;"",ISNUMBER(A9659)),VLOOKUP(A9659,Studies!A:BR,6,FALSE),"")</f>
        <v>Plasma</v>
      </c>
      <c r="G9659" s="265">
        <v>12</v>
      </c>
      <c r="H9659" s="50" t="s">
        <v>59</v>
      </c>
      <c r="I9659" s="185">
        <v>7.2</v>
      </c>
      <c r="J9659" s="41" t="s">
        <v>992</v>
      </c>
      <c r="K9659" s="41" t="s">
        <v>115</v>
      </c>
      <c r="L9659" s="193">
        <v>1</v>
      </c>
      <c r="M9659" s="52" t="s">
        <v>992</v>
      </c>
      <c r="N9659" s="52" t="s">
        <v>946</v>
      </c>
    </row>
    <row r="9660" spans="1:16" x14ac:dyDescent="0.25">
      <c r="A9660" s="30">
        <v>2064</v>
      </c>
      <c r="B9660" s="247" t="str">
        <f>IF(AND(A9660&lt;&gt;"",ISNUMBER(A9660)),VLOOKUP(A9660,Studies!A:BR,2,FALSE),"")</f>
        <v>McAllister 1982</v>
      </c>
      <c r="C9660" s="248" t="str">
        <f>IF(AND(A9660&lt;&gt;"",ISNUMBER(A9660)),VLOOKUP(A9660,Studies!A:BR,3,FALSE),"")</f>
        <v>https://www.ncbi.nlm.nih.gov/pubmed/7060323</v>
      </c>
      <c r="D9660" s="248" t="str">
        <f>IF(AND(A9660&lt;&gt;"",ISNUMBER(A9660)),VLOOKUP(A9660,Studies!A:BR,4,FALSE),"")</f>
        <v>Verapamil 160 mg PO</v>
      </c>
      <c r="E9660" s="248" t="str">
        <f>IF(AND(A9660&lt;&gt;"",ISNUMBER(A9660)),VLOOKUP(A9660,Studies!A:BR,5,FALSE),"")</f>
        <v>Verapamil</v>
      </c>
      <c r="F9660" s="249" t="str">
        <f>IF(AND(A9660&lt;&gt;"",ISNUMBER(A9660)),VLOOKUP(A9660,Studies!A:BR,6,FALSE),"")</f>
        <v>Plasma</v>
      </c>
      <c r="G9660" s="265">
        <v>0.25</v>
      </c>
      <c r="H9660" s="50" t="s">
        <v>59</v>
      </c>
      <c r="I9660" s="185">
        <v>2.6</v>
      </c>
      <c r="J9660" s="41" t="s">
        <v>992</v>
      </c>
      <c r="K9660" s="41" t="s">
        <v>115</v>
      </c>
      <c r="L9660" s="193">
        <v>1.5</v>
      </c>
      <c r="M9660" s="52" t="s">
        <v>992</v>
      </c>
      <c r="N9660" s="52" t="s">
        <v>946</v>
      </c>
      <c r="P9660" s="42" t="s">
        <v>3170</v>
      </c>
    </row>
    <row r="9661" spans="1:16" x14ac:dyDescent="0.25">
      <c r="A9661" s="30">
        <v>2064</v>
      </c>
      <c r="B9661" s="247" t="str">
        <f>IF(AND(A9661&lt;&gt;"",ISNUMBER(A9661)),VLOOKUP(A9661,Studies!A:BR,2,FALSE),"")</f>
        <v>McAllister 1982</v>
      </c>
      <c r="C9661" s="248" t="str">
        <f>IF(AND(A9661&lt;&gt;"",ISNUMBER(A9661)),VLOOKUP(A9661,Studies!A:BR,3,FALSE),"")</f>
        <v>https://www.ncbi.nlm.nih.gov/pubmed/7060323</v>
      </c>
      <c r="D9661" s="248" t="str">
        <f>IF(AND(A9661&lt;&gt;"",ISNUMBER(A9661)),VLOOKUP(A9661,Studies!A:BR,4,FALSE),"")</f>
        <v>Verapamil 160 mg PO</v>
      </c>
      <c r="E9661" s="248" t="str">
        <f>IF(AND(A9661&lt;&gt;"",ISNUMBER(A9661)),VLOOKUP(A9661,Studies!A:BR,5,FALSE),"")</f>
        <v>Verapamil</v>
      </c>
      <c r="F9661" s="249" t="str">
        <f>IF(AND(A9661&lt;&gt;"",ISNUMBER(A9661)),VLOOKUP(A9661,Studies!A:BR,6,FALSE),"")</f>
        <v>Plasma</v>
      </c>
      <c r="G9661" s="265">
        <v>0.5</v>
      </c>
      <c r="H9661" s="50" t="s">
        <v>59</v>
      </c>
      <c r="I9661" s="185">
        <v>8.6999999999999993</v>
      </c>
      <c r="J9661" s="41" t="s">
        <v>992</v>
      </c>
      <c r="K9661" s="41" t="s">
        <v>115</v>
      </c>
      <c r="L9661" s="193">
        <v>2</v>
      </c>
      <c r="M9661" s="52" t="s">
        <v>992</v>
      </c>
      <c r="N9661" s="52" t="s">
        <v>946</v>
      </c>
    </row>
    <row r="9662" spans="1:16" x14ac:dyDescent="0.25">
      <c r="A9662" s="30">
        <v>2064</v>
      </c>
      <c r="B9662" s="247" t="str">
        <f>IF(AND(A9662&lt;&gt;"",ISNUMBER(A9662)),VLOOKUP(A9662,Studies!A:BR,2,FALSE),"")</f>
        <v>McAllister 1982</v>
      </c>
      <c r="C9662" s="248" t="str">
        <f>IF(AND(A9662&lt;&gt;"",ISNUMBER(A9662)),VLOOKUP(A9662,Studies!A:BR,3,FALSE),"")</f>
        <v>https://www.ncbi.nlm.nih.gov/pubmed/7060323</v>
      </c>
      <c r="D9662" s="248" t="str">
        <f>IF(AND(A9662&lt;&gt;"",ISNUMBER(A9662)),VLOOKUP(A9662,Studies!A:BR,4,FALSE),"")</f>
        <v>Verapamil 160 mg PO</v>
      </c>
      <c r="E9662" s="248" t="str">
        <f>IF(AND(A9662&lt;&gt;"",ISNUMBER(A9662)),VLOOKUP(A9662,Studies!A:BR,5,FALSE),"")</f>
        <v>Verapamil</v>
      </c>
      <c r="F9662" s="249" t="str">
        <f>IF(AND(A9662&lt;&gt;"",ISNUMBER(A9662)),VLOOKUP(A9662,Studies!A:BR,6,FALSE),"")</f>
        <v>Plasma</v>
      </c>
      <c r="G9662" s="265">
        <v>0.75</v>
      </c>
      <c r="H9662" s="50" t="s">
        <v>59</v>
      </c>
      <c r="I9662" s="185">
        <v>17</v>
      </c>
      <c r="J9662" s="41" t="s">
        <v>992</v>
      </c>
      <c r="K9662" s="41" t="s">
        <v>115</v>
      </c>
      <c r="L9662" s="193">
        <v>3</v>
      </c>
      <c r="M9662" s="52" t="s">
        <v>992</v>
      </c>
      <c r="N9662" s="52" t="s">
        <v>946</v>
      </c>
    </row>
    <row r="9663" spans="1:16" x14ac:dyDescent="0.25">
      <c r="A9663" s="30">
        <v>2064</v>
      </c>
      <c r="B9663" s="247" t="str">
        <f>IF(AND(A9663&lt;&gt;"",ISNUMBER(A9663)),VLOOKUP(A9663,Studies!A:BR,2,FALSE),"")</f>
        <v>McAllister 1982</v>
      </c>
      <c r="C9663" s="248" t="str">
        <f>IF(AND(A9663&lt;&gt;"",ISNUMBER(A9663)),VLOOKUP(A9663,Studies!A:BR,3,FALSE),"")</f>
        <v>https://www.ncbi.nlm.nih.gov/pubmed/7060323</v>
      </c>
      <c r="D9663" s="248" t="str">
        <f>IF(AND(A9663&lt;&gt;"",ISNUMBER(A9663)),VLOOKUP(A9663,Studies!A:BR,4,FALSE),"")</f>
        <v>Verapamil 160 mg PO</v>
      </c>
      <c r="E9663" s="248" t="str">
        <f>IF(AND(A9663&lt;&gt;"",ISNUMBER(A9663)),VLOOKUP(A9663,Studies!A:BR,5,FALSE),"")</f>
        <v>Verapamil</v>
      </c>
      <c r="F9663" s="249" t="str">
        <f>IF(AND(A9663&lt;&gt;"",ISNUMBER(A9663)),VLOOKUP(A9663,Studies!A:BR,6,FALSE),"")</f>
        <v>Plasma</v>
      </c>
      <c r="G9663" s="265">
        <v>1</v>
      </c>
      <c r="H9663" s="50" t="s">
        <v>59</v>
      </c>
      <c r="I9663" s="185">
        <v>47.1</v>
      </c>
      <c r="J9663" s="41" t="s">
        <v>992</v>
      </c>
      <c r="K9663" s="41" t="s">
        <v>115</v>
      </c>
      <c r="L9663" s="193">
        <v>12.6</v>
      </c>
      <c r="M9663" s="52" t="s">
        <v>992</v>
      </c>
      <c r="N9663" s="52" t="s">
        <v>946</v>
      </c>
    </row>
    <row r="9664" spans="1:16" x14ac:dyDescent="0.25">
      <c r="A9664" s="30">
        <v>2064</v>
      </c>
      <c r="B9664" s="247" t="str">
        <f>IF(AND(A9664&lt;&gt;"",ISNUMBER(A9664)),VLOOKUP(A9664,Studies!A:BR,2,FALSE),"")</f>
        <v>McAllister 1982</v>
      </c>
      <c r="C9664" s="248" t="str">
        <f>IF(AND(A9664&lt;&gt;"",ISNUMBER(A9664)),VLOOKUP(A9664,Studies!A:BR,3,FALSE),"")</f>
        <v>https://www.ncbi.nlm.nih.gov/pubmed/7060323</v>
      </c>
      <c r="D9664" s="248" t="str">
        <f>IF(AND(A9664&lt;&gt;"",ISNUMBER(A9664)),VLOOKUP(A9664,Studies!A:BR,4,FALSE),"")</f>
        <v>Verapamil 160 mg PO</v>
      </c>
      <c r="E9664" s="248" t="str">
        <f>IF(AND(A9664&lt;&gt;"",ISNUMBER(A9664)),VLOOKUP(A9664,Studies!A:BR,5,FALSE),"")</f>
        <v>Verapamil</v>
      </c>
      <c r="F9664" s="249" t="str">
        <f>IF(AND(A9664&lt;&gt;"",ISNUMBER(A9664)),VLOOKUP(A9664,Studies!A:BR,6,FALSE),"")</f>
        <v>Plasma</v>
      </c>
      <c r="G9664" s="265">
        <v>1.5</v>
      </c>
      <c r="H9664" s="50" t="s">
        <v>59</v>
      </c>
      <c r="I9664" s="185">
        <v>78.099999999999994</v>
      </c>
      <c r="J9664" s="41" t="s">
        <v>992</v>
      </c>
      <c r="K9664" s="41" t="s">
        <v>115</v>
      </c>
      <c r="L9664" s="193">
        <v>10.6</v>
      </c>
      <c r="M9664" s="52" t="s">
        <v>992</v>
      </c>
      <c r="N9664" s="52" t="s">
        <v>946</v>
      </c>
    </row>
    <row r="9665" spans="1:16" x14ac:dyDescent="0.25">
      <c r="A9665" s="30">
        <v>2064</v>
      </c>
      <c r="B9665" s="247" t="str">
        <f>IF(AND(A9665&lt;&gt;"",ISNUMBER(A9665)),VLOOKUP(A9665,Studies!A:BR,2,FALSE),"")</f>
        <v>McAllister 1982</v>
      </c>
      <c r="C9665" s="248" t="str">
        <f>IF(AND(A9665&lt;&gt;"",ISNUMBER(A9665)),VLOOKUP(A9665,Studies!A:BR,3,FALSE),"")</f>
        <v>https://www.ncbi.nlm.nih.gov/pubmed/7060323</v>
      </c>
      <c r="D9665" s="248" t="str">
        <f>IF(AND(A9665&lt;&gt;"",ISNUMBER(A9665)),VLOOKUP(A9665,Studies!A:BR,4,FALSE),"")</f>
        <v>Verapamil 160 mg PO</v>
      </c>
      <c r="E9665" s="248" t="str">
        <f>IF(AND(A9665&lt;&gt;"",ISNUMBER(A9665)),VLOOKUP(A9665,Studies!A:BR,5,FALSE),"")</f>
        <v>Verapamil</v>
      </c>
      <c r="F9665" s="249" t="str">
        <f>IF(AND(A9665&lt;&gt;"",ISNUMBER(A9665)),VLOOKUP(A9665,Studies!A:BR,6,FALSE),"")</f>
        <v>Plasma</v>
      </c>
      <c r="G9665" s="265">
        <v>2</v>
      </c>
      <c r="H9665" s="50" t="s">
        <v>59</v>
      </c>
      <c r="I9665" s="185">
        <v>90.2</v>
      </c>
      <c r="J9665" s="41" t="s">
        <v>992</v>
      </c>
      <c r="K9665" s="41" t="s">
        <v>115</v>
      </c>
      <c r="L9665" s="193">
        <v>10.1</v>
      </c>
      <c r="M9665" s="52" t="s">
        <v>992</v>
      </c>
      <c r="N9665" s="52" t="s">
        <v>946</v>
      </c>
    </row>
    <row r="9666" spans="1:16" x14ac:dyDescent="0.25">
      <c r="A9666" s="30">
        <v>2064</v>
      </c>
      <c r="B9666" s="247" t="str">
        <f>IF(AND(A9666&lt;&gt;"",ISNUMBER(A9666)),VLOOKUP(A9666,Studies!A:BR,2,FALSE),"")</f>
        <v>McAllister 1982</v>
      </c>
      <c r="C9666" s="248" t="str">
        <f>IF(AND(A9666&lt;&gt;"",ISNUMBER(A9666)),VLOOKUP(A9666,Studies!A:BR,3,FALSE),"")</f>
        <v>https://www.ncbi.nlm.nih.gov/pubmed/7060323</v>
      </c>
      <c r="D9666" s="248" t="str">
        <f>IF(AND(A9666&lt;&gt;"",ISNUMBER(A9666)),VLOOKUP(A9666,Studies!A:BR,4,FALSE),"")</f>
        <v>Verapamil 160 mg PO</v>
      </c>
      <c r="E9666" s="248" t="str">
        <f>IF(AND(A9666&lt;&gt;"",ISNUMBER(A9666)),VLOOKUP(A9666,Studies!A:BR,5,FALSE),"")</f>
        <v>Verapamil</v>
      </c>
      <c r="F9666" s="249" t="str">
        <f>IF(AND(A9666&lt;&gt;"",ISNUMBER(A9666)),VLOOKUP(A9666,Studies!A:BR,6,FALSE),"")</f>
        <v>Plasma</v>
      </c>
      <c r="G9666" s="265">
        <v>3</v>
      </c>
      <c r="H9666" s="50" t="s">
        <v>59</v>
      </c>
      <c r="I9666" s="185">
        <v>87.8</v>
      </c>
      <c r="J9666" s="41" t="s">
        <v>992</v>
      </c>
      <c r="K9666" s="41" t="s">
        <v>115</v>
      </c>
      <c r="L9666" s="193">
        <v>8.3000000000000007</v>
      </c>
      <c r="M9666" s="52" t="s">
        <v>992</v>
      </c>
      <c r="N9666" s="52" t="s">
        <v>946</v>
      </c>
    </row>
    <row r="9667" spans="1:16" x14ac:dyDescent="0.25">
      <c r="A9667" s="30">
        <v>2064</v>
      </c>
      <c r="B9667" s="247" t="str">
        <f>IF(AND(A9667&lt;&gt;"",ISNUMBER(A9667)),VLOOKUP(A9667,Studies!A:BR,2,FALSE),"")</f>
        <v>McAllister 1982</v>
      </c>
      <c r="C9667" s="248" t="str">
        <f>IF(AND(A9667&lt;&gt;"",ISNUMBER(A9667)),VLOOKUP(A9667,Studies!A:BR,3,FALSE),"")</f>
        <v>https://www.ncbi.nlm.nih.gov/pubmed/7060323</v>
      </c>
      <c r="D9667" s="248" t="str">
        <f>IF(AND(A9667&lt;&gt;"",ISNUMBER(A9667)),VLOOKUP(A9667,Studies!A:BR,4,FALSE),"")</f>
        <v>Verapamil 160 mg PO</v>
      </c>
      <c r="E9667" s="248" t="str">
        <f>IF(AND(A9667&lt;&gt;"",ISNUMBER(A9667)),VLOOKUP(A9667,Studies!A:BR,5,FALSE),"")</f>
        <v>Verapamil</v>
      </c>
      <c r="F9667" s="249" t="str">
        <f>IF(AND(A9667&lt;&gt;"",ISNUMBER(A9667)),VLOOKUP(A9667,Studies!A:BR,6,FALSE),"")</f>
        <v>Plasma</v>
      </c>
      <c r="G9667" s="265">
        <v>4</v>
      </c>
      <c r="H9667" s="50" t="s">
        <v>59</v>
      </c>
      <c r="I9667" s="185">
        <v>67.8</v>
      </c>
      <c r="J9667" s="41" t="s">
        <v>992</v>
      </c>
      <c r="K9667" s="41" t="s">
        <v>115</v>
      </c>
      <c r="L9667" s="193">
        <v>5.7</v>
      </c>
      <c r="M9667" s="52" t="s">
        <v>992</v>
      </c>
      <c r="N9667" s="52" t="s">
        <v>946</v>
      </c>
    </row>
    <row r="9668" spans="1:16" x14ac:dyDescent="0.25">
      <c r="A9668" s="30">
        <v>2064</v>
      </c>
      <c r="B9668" s="247" t="str">
        <f>IF(AND(A9668&lt;&gt;"",ISNUMBER(A9668)),VLOOKUP(A9668,Studies!A:BR,2,FALSE),"")</f>
        <v>McAllister 1982</v>
      </c>
      <c r="C9668" s="248" t="str">
        <f>IF(AND(A9668&lt;&gt;"",ISNUMBER(A9668)),VLOOKUP(A9668,Studies!A:BR,3,FALSE),"")</f>
        <v>https://www.ncbi.nlm.nih.gov/pubmed/7060323</v>
      </c>
      <c r="D9668" s="248" t="str">
        <f>IF(AND(A9668&lt;&gt;"",ISNUMBER(A9668)),VLOOKUP(A9668,Studies!A:BR,4,FALSE),"")</f>
        <v>Verapamil 160 mg PO</v>
      </c>
      <c r="E9668" s="248" t="str">
        <f>IF(AND(A9668&lt;&gt;"",ISNUMBER(A9668)),VLOOKUP(A9668,Studies!A:BR,5,FALSE),"")</f>
        <v>Verapamil</v>
      </c>
      <c r="F9668" s="249" t="str">
        <f>IF(AND(A9668&lt;&gt;"",ISNUMBER(A9668)),VLOOKUP(A9668,Studies!A:BR,6,FALSE),"")</f>
        <v>Plasma</v>
      </c>
      <c r="G9668" s="265">
        <v>6</v>
      </c>
      <c r="H9668" s="50" t="s">
        <v>59</v>
      </c>
      <c r="I9668" s="185">
        <v>41.8</v>
      </c>
      <c r="J9668" s="41" t="s">
        <v>992</v>
      </c>
      <c r="K9668" s="41" t="s">
        <v>115</v>
      </c>
      <c r="L9668" s="193">
        <v>3.2</v>
      </c>
      <c r="M9668" s="52" t="s">
        <v>992</v>
      </c>
      <c r="N9668" s="52" t="s">
        <v>946</v>
      </c>
    </row>
    <row r="9669" spans="1:16" x14ac:dyDescent="0.25">
      <c r="A9669" s="30">
        <v>2064</v>
      </c>
      <c r="B9669" s="247" t="str">
        <f>IF(AND(A9669&lt;&gt;"",ISNUMBER(A9669)),VLOOKUP(A9669,Studies!A:BR,2,FALSE),"")</f>
        <v>McAllister 1982</v>
      </c>
      <c r="C9669" s="248" t="str">
        <f>IF(AND(A9669&lt;&gt;"",ISNUMBER(A9669)),VLOOKUP(A9669,Studies!A:BR,3,FALSE),"")</f>
        <v>https://www.ncbi.nlm.nih.gov/pubmed/7060323</v>
      </c>
      <c r="D9669" s="248" t="str">
        <f>IF(AND(A9669&lt;&gt;"",ISNUMBER(A9669)),VLOOKUP(A9669,Studies!A:BR,4,FALSE),"")</f>
        <v>Verapamil 160 mg PO</v>
      </c>
      <c r="E9669" s="248" t="str">
        <f>IF(AND(A9669&lt;&gt;"",ISNUMBER(A9669)),VLOOKUP(A9669,Studies!A:BR,5,FALSE),"")</f>
        <v>Verapamil</v>
      </c>
      <c r="F9669" s="249" t="str">
        <f>IF(AND(A9669&lt;&gt;"",ISNUMBER(A9669)),VLOOKUP(A9669,Studies!A:BR,6,FALSE),"")</f>
        <v>Plasma</v>
      </c>
      <c r="G9669" s="265">
        <v>8</v>
      </c>
      <c r="H9669" s="50" t="s">
        <v>59</v>
      </c>
      <c r="I9669" s="185">
        <v>31.6</v>
      </c>
      <c r="J9669" s="41" t="s">
        <v>992</v>
      </c>
      <c r="K9669" s="41" t="s">
        <v>115</v>
      </c>
      <c r="L9669" s="193">
        <v>3</v>
      </c>
      <c r="M9669" s="52" t="s">
        <v>992</v>
      </c>
      <c r="N9669" s="52" t="s">
        <v>946</v>
      </c>
    </row>
    <row r="9670" spans="1:16" x14ac:dyDescent="0.25">
      <c r="A9670" s="30">
        <v>2064</v>
      </c>
      <c r="B9670" s="247" t="str">
        <f>IF(AND(A9670&lt;&gt;"",ISNUMBER(A9670)),VLOOKUP(A9670,Studies!A:BR,2,FALSE),"")</f>
        <v>McAllister 1982</v>
      </c>
      <c r="C9670" s="248" t="str">
        <f>IF(AND(A9670&lt;&gt;"",ISNUMBER(A9670)),VLOOKUP(A9670,Studies!A:BR,3,FALSE),"")</f>
        <v>https://www.ncbi.nlm.nih.gov/pubmed/7060323</v>
      </c>
      <c r="D9670" s="248" t="str">
        <f>IF(AND(A9670&lt;&gt;"",ISNUMBER(A9670)),VLOOKUP(A9670,Studies!A:BR,4,FALSE),"")</f>
        <v>Verapamil 160 mg PO</v>
      </c>
      <c r="E9670" s="248" t="str">
        <f>IF(AND(A9670&lt;&gt;"",ISNUMBER(A9670)),VLOOKUP(A9670,Studies!A:BR,5,FALSE),"")</f>
        <v>Verapamil</v>
      </c>
      <c r="F9670" s="249" t="str">
        <f>IF(AND(A9670&lt;&gt;"",ISNUMBER(A9670)),VLOOKUP(A9670,Studies!A:BR,6,FALSE),"")</f>
        <v>Plasma</v>
      </c>
      <c r="G9670" s="265">
        <v>10</v>
      </c>
      <c r="H9670" s="50" t="s">
        <v>59</v>
      </c>
      <c r="I9670" s="185">
        <v>17.8</v>
      </c>
      <c r="J9670" s="41" t="s">
        <v>992</v>
      </c>
      <c r="K9670" s="41" t="s">
        <v>115</v>
      </c>
      <c r="L9670" s="193">
        <v>2.2999999999999998</v>
      </c>
      <c r="M9670" s="52" t="s">
        <v>992</v>
      </c>
      <c r="N9670" s="52" t="s">
        <v>946</v>
      </c>
    </row>
    <row r="9671" spans="1:16" x14ac:dyDescent="0.25">
      <c r="A9671" s="30">
        <v>2064</v>
      </c>
      <c r="B9671" s="247" t="str">
        <f>IF(AND(A9671&lt;&gt;"",ISNUMBER(A9671)),VLOOKUP(A9671,Studies!A:BR,2,FALSE),"")</f>
        <v>McAllister 1982</v>
      </c>
      <c r="C9671" s="248" t="str">
        <f>IF(AND(A9671&lt;&gt;"",ISNUMBER(A9671)),VLOOKUP(A9671,Studies!A:BR,3,FALSE),"")</f>
        <v>https://www.ncbi.nlm.nih.gov/pubmed/7060323</v>
      </c>
      <c r="D9671" s="248" t="str">
        <f>IF(AND(A9671&lt;&gt;"",ISNUMBER(A9671)),VLOOKUP(A9671,Studies!A:BR,4,FALSE),"")</f>
        <v>Verapamil 160 mg PO</v>
      </c>
      <c r="E9671" s="248" t="str">
        <f>IF(AND(A9671&lt;&gt;"",ISNUMBER(A9671)),VLOOKUP(A9671,Studies!A:BR,5,FALSE),"")</f>
        <v>Verapamil</v>
      </c>
      <c r="F9671" s="249" t="str">
        <f>IF(AND(A9671&lt;&gt;"",ISNUMBER(A9671)),VLOOKUP(A9671,Studies!A:BR,6,FALSE),"")</f>
        <v>Plasma</v>
      </c>
      <c r="G9671" s="265">
        <v>12</v>
      </c>
      <c r="H9671" s="50" t="s">
        <v>59</v>
      </c>
      <c r="I9671" s="185">
        <v>10.9</v>
      </c>
      <c r="J9671" s="41" t="s">
        <v>992</v>
      </c>
      <c r="K9671" s="41" t="s">
        <v>115</v>
      </c>
      <c r="L9671" s="193">
        <v>2</v>
      </c>
      <c r="M9671" s="52" t="s">
        <v>992</v>
      </c>
      <c r="N9671" s="52" t="s">
        <v>946</v>
      </c>
    </row>
    <row r="9672" spans="1:16" x14ac:dyDescent="0.25">
      <c r="A9672" s="30">
        <v>2065</v>
      </c>
      <c r="B9672" s="247" t="str">
        <f>IF(AND(A9672&lt;&gt;"",ISNUMBER(A9672)),VLOOKUP(A9672,Studies!A:BR,2,FALSE),"")</f>
        <v>Maeda 2011</v>
      </c>
      <c r="C9672" s="248" t="str">
        <f>IF(AND(A9672&lt;&gt;"",ISNUMBER(A9672)),VLOOKUP(A9672,Studies!A:BR,3,FALSE),"")</f>
        <v>https://www.ncbi.nlm.nih.gov/pubmed/21716273</v>
      </c>
      <c r="D9672" s="248" t="str">
        <f>IF(AND(A9672&lt;&gt;"",ISNUMBER(A9672)),VLOOKUP(A9672,Studies!A:BR,4,FALSE),"")</f>
        <v>Verapamil 0.1 mg</v>
      </c>
      <c r="E9672" s="248" t="str">
        <f>IF(AND(A9672&lt;&gt;"",ISNUMBER(A9672)),VLOOKUP(A9672,Studies!A:BR,5,FALSE),"")</f>
        <v>Verapamil</v>
      </c>
      <c r="F9672" s="249" t="str">
        <f>IF(AND(A9672&lt;&gt;"",ISNUMBER(A9672)),VLOOKUP(A9672,Studies!A:BR,6,FALSE),"")</f>
        <v>Plasma</v>
      </c>
      <c r="G9672" s="265">
        <v>0.5</v>
      </c>
      <c r="H9672" s="50" t="s">
        <v>59</v>
      </c>
      <c r="I9672" s="185">
        <v>1.1674189999999999E-2</v>
      </c>
      <c r="J9672" s="41" t="s">
        <v>992</v>
      </c>
      <c r="K9672" s="41" t="s">
        <v>115</v>
      </c>
      <c r="L9672" s="193">
        <v>2.0256010000000001E-2</v>
      </c>
      <c r="M9672" s="52" t="s">
        <v>992</v>
      </c>
      <c r="N9672" s="52" t="s">
        <v>116</v>
      </c>
      <c r="P9672" s="42" t="s">
        <v>3171</v>
      </c>
    </row>
    <row r="9673" spans="1:16" x14ac:dyDescent="0.25">
      <c r="A9673" s="30">
        <v>2065</v>
      </c>
      <c r="B9673" s="247" t="str">
        <f>IF(AND(A9673&lt;&gt;"",ISNUMBER(A9673)),VLOOKUP(A9673,Studies!A:BR,2,FALSE),"")</f>
        <v>Maeda 2011</v>
      </c>
      <c r="C9673" s="248" t="str">
        <f>IF(AND(A9673&lt;&gt;"",ISNUMBER(A9673)),VLOOKUP(A9673,Studies!A:BR,3,FALSE),"")</f>
        <v>https://www.ncbi.nlm.nih.gov/pubmed/21716273</v>
      </c>
      <c r="D9673" s="248" t="str">
        <f>IF(AND(A9673&lt;&gt;"",ISNUMBER(A9673)),VLOOKUP(A9673,Studies!A:BR,4,FALSE),"")</f>
        <v>Verapamil 0.1 mg</v>
      </c>
      <c r="E9673" s="248" t="str">
        <f>IF(AND(A9673&lt;&gt;"",ISNUMBER(A9673)),VLOOKUP(A9673,Studies!A:BR,5,FALSE),"")</f>
        <v>Verapamil</v>
      </c>
      <c r="F9673" s="249" t="str">
        <f>IF(AND(A9673&lt;&gt;"",ISNUMBER(A9673)),VLOOKUP(A9673,Studies!A:BR,6,FALSE),"")</f>
        <v>Plasma</v>
      </c>
      <c r="G9673" s="265">
        <v>1</v>
      </c>
      <c r="H9673" s="50" t="s">
        <v>59</v>
      </c>
      <c r="I9673" s="185">
        <v>2.631286E-2</v>
      </c>
      <c r="J9673" s="41" t="s">
        <v>992</v>
      </c>
      <c r="K9673" s="41" t="s">
        <v>115</v>
      </c>
      <c r="L9673" s="193">
        <v>3.0743300000000001E-2</v>
      </c>
      <c r="M9673" s="52" t="s">
        <v>992</v>
      </c>
      <c r="N9673" s="52" t="s">
        <v>116</v>
      </c>
      <c r="P9673" s="42" t="s">
        <v>3172</v>
      </c>
    </row>
    <row r="9674" spans="1:16" x14ac:dyDescent="0.25">
      <c r="A9674" s="30">
        <v>2065</v>
      </c>
      <c r="B9674" s="247" t="str">
        <f>IF(AND(A9674&lt;&gt;"",ISNUMBER(A9674)),VLOOKUP(A9674,Studies!A:BR,2,FALSE),"")</f>
        <v>Maeda 2011</v>
      </c>
      <c r="C9674" s="248" t="str">
        <f>IF(AND(A9674&lt;&gt;"",ISNUMBER(A9674)),VLOOKUP(A9674,Studies!A:BR,3,FALSE),"")</f>
        <v>https://www.ncbi.nlm.nih.gov/pubmed/21716273</v>
      </c>
      <c r="D9674" s="248" t="str">
        <f>IF(AND(A9674&lt;&gt;"",ISNUMBER(A9674)),VLOOKUP(A9674,Studies!A:BR,4,FALSE),"")</f>
        <v>Verapamil 0.1 mg</v>
      </c>
      <c r="E9674" s="248" t="str">
        <f>IF(AND(A9674&lt;&gt;"",ISNUMBER(A9674)),VLOOKUP(A9674,Studies!A:BR,5,FALSE),"")</f>
        <v>Verapamil</v>
      </c>
      <c r="F9674" s="249" t="str">
        <f>IF(AND(A9674&lt;&gt;"",ISNUMBER(A9674)),VLOOKUP(A9674,Studies!A:BR,6,FALSE),"")</f>
        <v>Plasma</v>
      </c>
      <c r="G9674" s="265">
        <v>1.5</v>
      </c>
      <c r="H9674" s="50" t="s">
        <v>59</v>
      </c>
      <c r="I9674" s="185">
        <v>2.843031E-2</v>
      </c>
      <c r="J9674" s="41" t="s">
        <v>992</v>
      </c>
      <c r="K9674" s="41" t="s">
        <v>115</v>
      </c>
      <c r="L9674" s="193">
        <v>2.1371370000000001E-2</v>
      </c>
      <c r="M9674" s="52" t="s">
        <v>992</v>
      </c>
      <c r="N9674" s="52" t="s">
        <v>116</v>
      </c>
      <c r="P9674" s="42" t="s">
        <v>3172</v>
      </c>
    </row>
    <row r="9675" spans="1:16" x14ac:dyDescent="0.25">
      <c r="A9675" s="30">
        <v>2065</v>
      </c>
      <c r="B9675" s="247" t="str">
        <f>IF(AND(A9675&lt;&gt;"",ISNUMBER(A9675)),VLOOKUP(A9675,Studies!A:BR,2,FALSE),"")</f>
        <v>Maeda 2011</v>
      </c>
      <c r="C9675" s="248" t="str">
        <f>IF(AND(A9675&lt;&gt;"",ISNUMBER(A9675)),VLOOKUP(A9675,Studies!A:BR,3,FALSE),"")</f>
        <v>https://www.ncbi.nlm.nih.gov/pubmed/21716273</v>
      </c>
      <c r="D9675" s="248" t="str">
        <f>IF(AND(A9675&lt;&gt;"",ISNUMBER(A9675)),VLOOKUP(A9675,Studies!A:BR,4,FALSE),"")</f>
        <v>Verapamil 0.1 mg</v>
      </c>
      <c r="E9675" s="248" t="str">
        <f>IF(AND(A9675&lt;&gt;"",ISNUMBER(A9675)),VLOOKUP(A9675,Studies!A:BR,5,FALSE),"")</f>
        <v>Verapamil</v>
      </c>
      <c r="F9675" s="249" t="str">
        <f>IF(AND(A9675&lt;&gt;"",ISNUMBER(A9675)),VLOOKUP(A9675,Studies!A:BR,6,FALSE),"")</f>
        <v>Plasma</v>
      </c>
      <c r="G9675" s="265">
        <v>2</v>
      </c>
      <c r="H9675" s="50" t="s">
        <v>59</v>
      </c>
      <c r="I9675" s="185">
        <v>3.0718140000000001E-2</v>
      </c>
      <c r="J9675" s="41" t="s">
        <v>992</v>
      </c>
      <c r="K9675" s="41" t="s">
        <v>115</v>
      </c>
      <c r="L9675" s="193">
        <v>2.0718139999999999E-2</v>
      </c>
      <c r="M9675" s="52" t="s">
        <v>992</v>
      </c>
      <c r="N9675" s="52" t="s">
        <v>116</v>
      </c>
      <c r="P9675" s="42" t="s">
        <v>3172</v>
      </c>
    </row>
    <row r="9676" spans="1:16" x14ac:dyDescent="0.25">
      <c r="A9676" s="30">
        <v>2065</v>
      </c>
      <c r="B9676" s="247" t="str">
        <f>IF(AND(A9676&lt;&gt;"",ISNUMBER(A9676)),VLOOKUP(A9676,Studies!A:BR,2,FALSE),"")</f>
        <v>Maeda 2011</v>
      </c>
      <c r="C9676" s="248" t="str">
        <f>IF(AND(A9676&lt;&gt;"",ISNUMBER(A9676)),VLOOKUP(A9676,Studies!A:BR,3,FALSE),"")</f>
        <v>https://www.ncbi.nlm.nih.gov/pubmed/21716273</v>
      </c>
      <c r="D9676" s="248" t="str">
        <f>IF(AND(A9676&lt;&gt;"",ISNUMBER(A9676)),VLOOKUP(A9676,Studies!A:BR,4,FALSE),"")</f>
        <v>Verapamil 0.1 mg</v>
      </c>
      <c r="E9676" s="248" t="str">
        <f>IF(AND(A9676&lt;&gt;"",ISNUMBER(A9676)),VLOOKUP(A9676,Studies!A:BR,5,FALSE),"")</f>
        <v>Verapamil</v>
      </c>
      <c r="F9676" s="249" t="str">
        <f>IF(AND(A9676&lt;&gt;"",ISNUMBER(A9676)),VLOOKUP(A9676,Studies!A:BR,6,FALSE),"")</f>
        <v>Plasma</v>
      </c>
      <c r="G9676" s="265">
        <v>3</v>
      </c>
      <c r="H9676" s="50" t="s">
        <v>59</v>
      </c>
      <c r="I9676" s="185">
        <v>2.2539340000000001E-2</v>
      </c>
      <c r="J9676" s="41" t="s">
        <v>992</v>
      </c>
      <c r="K9676" s="41" t="s">
        <v>115</v>
      </c>
      <c r="L9676" s="193">
        <v>1.461141E-2</v>
      </c>
      <c r="M9676" s="52" t="s">
        <v>992</v>
      </c>
      <c r="N9676" s="52" t="s">
        <v>116</v>
      </c>
      <c r="P9676" s="42" t="s">
        <v>3172</v>
      </c>
    </row>
    <row r="9677" spans="1:16" x14ac:dyDescent="0.25">
      <c r="A9677" s="30">
        <v>2065</v>
      </c>
      <c r="B9677" s="247" t="str">
        <f>IF(AND(A9677&lt;&gt;"",ISNUMBER(A9677)),VLOOKUP(A9677,Studies!A:BR,2,FALSE),"")</f>
        <v>Maeda 2011</v>
      </c>
      <c r="C9677" s="248" t="str">
        <f>IF(AND(A9677&lt;&gt;"",ISNUMBER(A9677)),VLOOKUP(A9677,Studies!A:BR,3,FALSE),"")</f>
        <v>https://www.ncbi.nlm.nih.gov/pubmed/21716273</v>
      </c>
      <c r="D9677" s="248" t="str">
        <f>IF(AND(A9677&lt;&gt;"",ISNUMBER(A9677)),VLOOKUP(A9677,Studies!A:BR,4,FALSE),"")</f>
        <v>Verapamil 0.1 mg</v>
      </c>
      <c r="E9677" s="248" t="str">
        <f>IF(AND(A9677&lt;&gt;"",ISNUMBER(A9677)),VLOOKUP(A9677,Studies!A:BR,5,FALSE),"")</f>
        <v>Verapamil</v>
      </c>
      <c r="F9677" s="249" t="str">
        <f>IF(AND(A9677&lt;&gt;"",ISNUMBER(A9677)),VLOOKUP(A9677,Studies!A:BR,6,FALSE),"")</f>
        <v>Plasma</v>
      </c>
      <c r="G9677" s="265">
        <v>4</v>
      </c>
      <c r="H9677" s="50" t="s">
        <v>59</v>
      </c>
      <c r="I9677" s="185">
        <v>1.5306429999999999E-2</v>
      </c>
      <c r="J9677" s="41" t="s">
        <v>992</v>
      </c>
      <c r="K9677" s="41" t="s">
        <v>115</v>
      </c>
      <c r="L9677" s="193">
        <v>7.9689619999999996E-3</v>
      </c>
      <c r="M9677" s="52" t="s">
        <v>992</v>
      </c>
      <c r="N9677" s="52" t="s">
        <v>116</v>
      </c>
      <c r="P9677" s="42" t="s">
        <v>3172</v>
      </c>
    </row>
    <row r="9678" spans="1:16" x14ac:dyDescent="0.25">
      <c r="A9678" s="30">
        <v>2065</v>
      </c>
      <c r="B9678" s="247" t="str">
        <f>IF(AND(A9678&lt;&gt;"",ISNUMBER(A9678)),VLOOKUP(A9678,Studies!A:BR,2,FALSE),"")</f>
        <v>Maeda 2011</v>
      </c>
      <c r="C9678" s="248" t="str">
        <f>IF(AND(A9678&lt;&gt;"",ISNUMBER(A9678)),VLOOKUP(A9678,Studies!A:BR,3,FALSE),"")</f>
        <v>https://www.ncbi.nlm.nih.gov/pubmed/21716273</v>
      </c>
      <c r="D9678" s="248" t="str">
        <f>IF(AND(A9678&lt;&gt;"",ISNUMBER(A9678)),VLOOKUP(A9678,Studies!A:BR,4,FALSE),"")</f>
        <v>Verapamil 0.1 mg</v>
      </c>
      <c r="E9678" s="248" t="str">
        <f>IF(AND(A9678&lt;&gt;"",ISNUMBER(A9678)),VLOOKUP(A9678,Studies!A:BR,5,FALSE),"")</f>
        <v>Verapamil</v>
      </c>
      <c r="F9678" s="249" t="str">
        <f>IF(AND(A9678&lt;&gt;"",ISNUMBER(A9678)),VLOOKUP(A9678,Studies!A:BR,6,FALSE),"")</f>
        <v>Plasma</v>
      </c>
      <c r="G9678" s="265">
        <v>6</v>
      </c>
      <c r="H9678" s="50" t="s">
        <v>59</v>
      </c>
      <c r="I9678" s="185">
        <v>8.2407439999999995E-3</v>
      </c>
      <c r="J9678" s="41" t="s">
        <v>992</v>
      </c>
      <c r="K9678" s="41" t="s">
        <v>115</v>
      </c>
      <c r="L9678" s="193">
        <v>4.7233700000000002E-3</v>
      </c>
      <c r="M9678" s="52" t="s">
        <v>992</v>
      </c>
      <c r="N9678" s="52" t="s">
        <v>116</v>
      </c>
      <c r="P9678" s="42" t="s">
        <v>3172</v>
      </c>
    </row>
    <row r="9679" spans="1:16" x14ac:dyDescent="0.25">
      <c r="A9679" s="30">
        <v>2065</v>
      </c>
      <c r="B9679" s="247" t="str">
        <f>IF(AND(A9679&lt;&gt;"",ISNUMBER(A9679)),VLOOKUP(A9679,Studies!A:BR,2,FALSE),"")</f>
        <v>Maeda 2011</v>
      </c>
      <c r="C9679" s="248" t="str">
        <f>IF(AND(A9679&lt;&gt;"",ISNUMBER(A9679)),VLOOKUP(A9679,Studies!A:BR,3,FALSE),"")</f>
        <v>https://www.ncbi.nlm.nih.gov/pubmed/21716273</v>
      </c>
      <c r="D9679" s="248" t="str">
        <f>IF(AND(A9679&lt;&gt;"",ISNUMBER(A9679)),VLOOKUP(A9679,Studies!A:BR,4,FALSE),"")</f>
        <v>Verapamil 0.1 mg</v>
      </c>
      <c r="E9679" s="248" t="str">
        <f>IF(AND(A9679&lt;&gt;"",ISNUMBER(A9679)),VLOOKUP(A9679,Studies!A:BR,5,FALSE),"")</f>
        <v>Verapamil</v>
      </c>
      <c r="F9679" s="249" t="str">
        <f>IF(AND(A9679&lt;&gt;"",ISNUMBER(A9679)),VLOOKUP(A9679,Studies!A:BR,6,FALSE),"")</f>
        <v>Plasma</v>
      </c>
      <c r="G9679" s="265">
        <v>8</v>
      </c>
      <c r="H9679" s="50" t="s">
        <v>59</v>
      </c>
      <c r="I9679" s="185">
        <v>4.7937159999999999E-3</v>
      </c>
      <c r="J9679" s="41" t="s">
        <v>992</v>
      </c>
      <c r="K9679" s="41" t="s">
        <v>115</v>
      </c>
      <c r="L9679" s="193">
        <v>2.4050730000000002E-3</v>
      </c>
      <c r="M9679" s="52" t="s">
        <v>992</v>
      </c>
      <c r="N9679" s="52" t="s">
        <v>116</v>
      </c>
      <c r="P9679" s="42" t="s">
        <v>3172</v>
      </c>
    </row>
    <row r="9680" spans="1:16" x14ac:dyDescent="0.25">
      <c r="A9680" s="30">
        <v>2065</v>
      </c>
      <c r="B9680" s="247" t="str">
        <f>IF(AND(A9680&lt;&gt;"",ISNUMBER(A9680)),VLOOKUP(A9680,Studies!A:BR,2,FALSE),"")</f>
        <v>Maeda 2011</v>
      </c>
      <c r="C9680" s="248" t="str">
        <f>IF(AND(A9680&lt;&gt;"",ISNUMBER(A9680)),VLOOKUP(A9680,Studies!A:BR,3,FALSE),"")</f>
        <v>https://www.ncbi.nlm.nih.gov/pubmed/21716273</v>
      </c>
      <c r="D9680" s="248" t="str">
        <f>IF(AND(A9680&lt;&gt;"",ISNUMBER(A9680)),VLOOKUP(A9680,Studies!A:BR,4,FALSE),"")</f>
        <v>Verapamil 0.1 mg</v>
      </c>
      <c r="E9680" s="248" t="str">
        <f>IF(AND(A9680&lt;&gt;"",ISNUMBER(A9680)),VLOOKUP(A9680,Studies!A:BR,5,FALSE),"")</f>
        <v>Verapamil</v>
      </c>
      <c r="F9680" s="249" t="str">
        <f>IF(AND(A9680&lt;&gt;"",ISNUMBER(A9680)),VLOOKUP(A9680,Studies!A:BR,6,FALSE),"")</f>
        <v>Plasma</v>
      </c>
      <c r="G9680" s="265">
        <v>12</v>
      </c>
      <c r="H9680" s="50" t="s">
        <v>59</v>
      </c>
      <c r="I9680" s="185">
        <v>1.501311E-3</v>
      </c>
      <c r="J9680" s="41" t="s">
        <v>992</v>
      </c>
      <c r="K9680" s="41" t="s">
        <v>115</v>
      </c>
      <c r="L9680" s="193">
        <v>1.113843E-3</v>
      </c>
      <c r="M9680" s="52" t="s">
        <v>992</v>
      </c>
      <c r="N9680" s="52" t="s">
        <v>116</v>
      </c>
      <c r="P9680" s="42" t="s">
        <v>3172</v>
      </c>
    </row>
    <row r="9681" spans="1:16" x14ac:dyDescent="0.25">
      <c r="A9681" s="30">
        <v>2066</v>
      </c>
      <c r="B9681" s="247" t="str">
        <f>IF(AND(A9681&lt;&gt;"",ISNUMBER(A9681)),VLOOKUP(A9681,Studies!A:BR,2,FALSE),"")</f>
        <v>Maeda 2011</v>
      </c>
      <c r="C9681" s="248" t="str">
        <f>IF(AND(A9681&lt;&gt;"",ISNUMBER(A9681)),VLOOKUP(A9681,Studies!A:BR,3,FALSE),"")</f>
        <v>https://www.ncbi.nlm.nih.gov/pubmed/21716273</v>
      </c>
      <c r="D9681" s="248" t="str">
        <f>IF(AND(A9681&lt;&gt;"",ISNUMBER(A9681)),VLOOKUP(A9681,Studies!A:BR,4,FALSE),"")</f>
        <v>Verapamil 3 mg</v>
      </c>
      <c r="E9681" s="248" t="str">
        <f>IF(AND(A9681&lt;&gt;"",ISNUMBER(A9681)),VLOOKUP(A9681,Studies!A:BR,5,FALSE),"")</f>
        <v>Verapamil</v>
      </c>
      <c r="F9681" s="249" t="str">
        <f>IF(AND(A9681&lt;&gt;"",ISNUMBER(A9681)),VLOOKUP(A9681,Studies!A:BR,6,FALSE),"")</f>
        <v>Plasma</v>
      </c>
      <c r="G9681" s="265">
        <v>0.5</v>
      </c>
      <c r="H9681" s="50" t="s">
        <v>59</v>
      </c>
      <c r="I9681" s="185">
        <v>0.30129479999999997</v>
      </c>
      <c r="J9681" s="41" t="s">
        <v>992</v>
      </c>
      <c r="K9681" s="41" t="s">
        <v>115</v>
      </c>
      <c r="L9681" s="193">
        <v>0.1044528</v>
      </c>
      <c r="M9681" s="52" t="s">
        <v>992</v>
      </c>
      <c r="N9681" s="52" t="s">
        <v>116</v>
      </c>
      <c r="P9681" s="42" t="s">
        <v>3171</v>
      </c>
    </row>
    <row r="9682" spans="1:16" x14ac:dyDescent="0.25">
      <c r="A9682" s="30">
        <v>2066</v>
      </c>
      <c r="B9682" s="247" t="str">
        <f>IF(AND(A9682&lt;&gt;"",ISNUMBER(A9682)),VLOOKUP(A9682,Studies!A:BR,2,FALSE),"")</f>
        <v>Maeda 2011</v>
      </c>
      <c r="C9682" s="248" t="str">
        <f>IF(AND(A9682&lt;&gt;"",ISNUMBER(A9682)),VLOOKUP(A9682,Studies!A:BR,3,FALSE),"")</f>
        <v>https://www.ncbi.nlm.nih.gov/pubmed/21716273</v>
      </c>
      <c r="D9682" s="248" t="str">
        <f>IF(AND(A9682&lt;&gt;"",ISNUMBER(A9682)),VLOOKUP(A9682,Studies!A:BR,4,FALSE),"")</f>
        <v>Verapamil 3 mg</v>
      </c>
      <c r="E9682" s="248" t="str">
        <f>IF(AND(A9682&lt;&gt;"",ISNUMBER(A9682)),VLOOKUP(A9682,Studies!A:BR,5,FALSE),"")</f>
        <v>Verapamil</v>
      </c>
      <c r="F9682" s="249" t="str">
        <f>IF(AND(A9682&lt;&gt;"",ISNUMBER(A9682)),VLOOKUP(A9682,Studies!A:BR,6,FALSE),"")</f>
        <v>Plasma</v>
      </c>
      <c r="G9682" s="265">
        <v>1</v>
      </c>
      <c r="H9682" s="50" t="s">
        <v>59</v>
      </c>
      <c r="I9682" s="185">
        <v>0.79279270000000002</v>
      </c>
      <c r="J9682" s="41" t="s">
        <v>992</v>
      </c>
      <c r="K9682" s="41" t="s">
        <v>115</v>
      </c>
      <c r="L9682" s="193">
        <v>0.42717670000000002</v>
      </c>
      <c r="M9682" s="52" t="s">
        <v>992</v>
      </c>
      <c r="N9682" s="52" t="s">
        <v>116</v>
      </c>
      <c r="P9682" s="42" t="s">
        <v>3172</v>
      </c>
    </row>
    <row r="9683" spans="1:16" x14ac:dyDescent="0.25">
      <c r="A9683" s="30">
        <v>2066</v>
      </c>
      <c r="B9683" s="247" t="str">
        <f>IF(AND(A9683&lt;&gt;"",ISNUMBER(A9683)),VLOOKUP(A9683,Studies!A:BR,2,FALSE),"")</f>
        <v>Maeda 2011</v>
      </c>
      <c r="C9683" s="248" t="str">
        <f>IF(AND(A9683&lt;&gt;"",ISNUMBER(A9683)),VLOOKUP(A9683,Studies!A:BR,3,FALSE),"")</f>
        <v>https://www.ncbi.nlm.nih.gov/pubmed/21716273</v>
      </c>
      <c r="D9683" s="248" t="str">
        <f>IF(AND(A9683&lt;&gt;"",ISNUMBER(A9683)),VLOOKUP(A9683,Studies!A:BR,4,FALSE),"")</f>
        <v>Verapamil 3 mg</v>
      </c>
      <c r="E9683" s="248" t="str">
        <f>IF(AND(A9683&lt;&gt;"",ISNUMBER(A9683)),VLOOKUP(A9683,Studies!A:BR,5,FALSE),"")</f>
        <v>Verapamil</v>
      </c>
      <c r="F9683" s="249" t="str">
        <f>IF(AND(A9683&lt;&gt;"",ISNUMBER(A9683)),VLOOKUP(A9683,Studies!A:BR,6,FALSE),"")</f>
        <v>Plasma</v>
      </c>
      <c r="G9683" s="265">
        <v>1.5</v>
      </c>
      <c r="H9683" s="50" t="s">
        <v>59</v>
      </c>
      <c r="I9683" s="185">
        <v>0.89038910000000004</v>
      </c>
      <c r="J9683" s="41" t="s">
        <v>992</v>
      </c>
      <c r="K9683" s="41" t="s">
        <v>115</v>
      </c>
      <c r="L9683" s="193">
        <v>0.53865169999999996</v>
      </c>
      <c r="M9683" s="52" t="s">
        <v>992</v>
      </c>
      <c r="N9683" s="52" t="s">
        <v>116</v>
      </c>
      <c r="P9683" s="42" t="s">
        <v>3172</v>
      </c>
    </row>
    <row r="9684" spans="1:16" x14ac:dyDescent="0.25">
      <c r="A9684" s="30">
        <v>2066</v>
      </c>
      <c r="B9684" s="247" t="str">
        <f>IF(AND(A9684&lt;&gt;"",ISNUMBER(A9684)),VLOOKUP(A9684,Studies!A:BR,2,FALSE),"")</f>
        <v>Maeda 2011</v>
      </c>
      <c r="C9684" s="248" t="str">
        <f>IF(AND(A9684&lt;&gt;"",ISNUMBER(A9684)),VLOOKUP(A9684,Studies!A:BR,3,FALSE),"")</f>
        <v>https://www.ncbi.nlm.nih.gov/pubmed/21716273</v>
      </c>
      <c r="D9684" s="248" t="str">
        <f>IF(AND(A9684&lt;&gt;"",ISNUMBER(A9684)),VLOOKUP(A9684,Studies!A:BR,4,FALSE),"")</f>
        <v>Verapamil 3 mg</v>
      </c>
      <c r="E9684" s="248" t="str">
        <f>IF(AND(A9684&lt;&gt;"",ISNUMBER(A9684)),VLOOKUP(A9684,Studies!A:BR,5,FALSE),"")</f>
        <v>Verapamil</v>
      </c>
      <c r="F9684" s="249" t="str">
        <f>IF(AND(A9684&lt;&gt;"",ISNUMBER(A9684)),VLOOKUP(A9684,Studies!A:BR,6,FALSE),"")</f>
        <v>Plasma</v>
      </c>
      <c r="G9684" s="265">
        <v>2</v>
      </c>
      <c r="H9684" s="50" t="s">
        <v>59</v>
      </c>
      <c r="I9684" s="185">
        <v>0.82407430000000004</v>
      </c>
      <c r="J9684" s="41" t="s">
        <v>992</v>
      </c>
      <c r="K9684" s="41" t="s">
        <v>115</v>
      </c>
      <c r="L9684" s="193">
        <v>0.44403199999999998</v>
      </c>
      <c r="M9684" s="52" t="s">
        <v>992</v>
      </c>
      <c r="N9684" s="52" t="s">
        <v>116</v>
      </c>
      <c r="P9684" s="42" t="s">
        <v>3172</v>
      </c>
    </row>
    <row r="9685" spans="1:16" x14ac:dyDescent="0.25">
      <c r="A9685" s="30">
        <v>2066</v>
      </c>
      <c r="B9685" s="247" t="str">
        <f>IF(AND(A9685&lt;&gt;"",ISNUMBER(A9685)),VLOOKUP(A9685,Studies!A:BR,2,FALSE),"")</f>
        <v>Maeda 2011</v>
      </c>
      <c r="C9685" s="248" t="str">
        <f>IF(AND(A9685&lt;&gt;"",ISNUMBER(A9685)),VLOOKUP(A9685,Studies!A:BR,3,FALSE),"")</f>
        <v>https://www.ncbi.nlm.nih.gov/pubmed/21716273</v>
      </c>
      <c r="D9685" s="248" t="str">
        <f>IF(AND(A9685&lt;&gt;"",ISNUMBER(A9685)),VLOOKUP(A9685,Studies!A:BR,4,FALSE),"")</f>
        <v>Verapamil 3 mg</v>
      </c>
      <c r="E9685" s="248" t="str">
        <f>IF(AND(A9685&lt;&gt;"",ISNUMBER(A9685)),VLOOKUP(A9685,Studies!A:BR,5,FALSE),"")</f>
        <v>Verapamil</v>
      </c>
      <c r="F9685" s="249" t="str">
        <f>IF(AND(A9685&lt;&gt;"",ISNUMBER(A9685)),VLOOKUP(A9685,Studies!A:BR,6,FALSE),"")</f>
        <v>Plasma</v>
      </c>
      <c r="G9685" s="265">
        <v>3</v>
      </c>
      <c r="H9685" s="50" t="s">
        <v>59</v>
      </c>
      <c r="I9685" s="185">
        <v>0.58170909999999998</v>
      </c>
      <c r="J9685" s="41" t="s">
        <v>992</v>
      </c>
      <c r="K9685" s="41" t="s">
        <v>115</v>
      </c>
      <c r="L9685" s="193">
        <v>0.28041430000000001</v>
      </c>
      <c r="M9685" s="52" t="s">
        <v>992</v>
      </c>
      <c r="N9685" s="52" t="s">
        <v>116</v>
      </c>
      <c r="P9685" s="42" t="s">
        <v>3172</v>
      </c>
    </row>
    <row r="9686" spans="1:16" x14ac:dyDescent="0.25">
      <c r="A9686" s="30">
        <v>2066</v>
      </c>
      <c r="B9686" s="247" t="str">
        <f>IF(AND(A9686&lt;&gt;"",ISNUMBER(A9686)),VLOOKUP(A9686,Studies!A:BR,2,FALSE),"")</f>
        <v>Maeda 2011</v>
      </c>
      <c r="C9686" s="248" t="str">
        <f>IF(AND(A9686&lt;&gt;"",ISNUMBER(A9686)),VLOOKUP(A9686,Studies!A:BR,3,FALSE),"")</f>
        <v>https://www.ncbi.nlm.nih.gov/pubmed/21716273</v>
      </c>
      <c r="D9686" s="248" t="str">
        <f>IF(AND(A9686&lt;&gt;"",ISNUMBER(A9686)),VLOOKUP(A9686,Studies!A:BR,4,FALSE),"")</f>
        <v>Verapamil 3 mg</v>
      </c>
      <c r="E9686" s="248" t="str">
        <f>IF(AND(A9686&lt;&gt;"",ISNUMBER(A9686)),VLOOKUP(A9686,Studies!A:BR,5,FALSE),"")</f>
        <v>Verapamil</v>
      </c>
      <c r="F9686" s="249" t="str">
        <f>IF(AND(A9686&lt;&gt;"",ISNUMBER(A9686)),VLOOKUP(A9686,Studies!A:BR,6,FALSE),"")</f>
        <v>Plasma</v>
      </c>
      <c r="G9686" s="265">
        <v>4</v>
      </c>
      <c r="H9686" s="50" t="s">
        <v>59</v>
      </c>
      <c r="I9686" s="185">
        <v>0.44366879999999997</v>
      </c>
      <c r="J9686" s="41" t="s">
        <v>992</v>
      </c>
      <c r="K9686" s="41" t="s">
        <v>115</v>
      </c>
      <c r="L9686" s="193">
        <v>0.27505590000000002</v>
      </c>
      <c r="M9686" s="52" t="s">
        <v>992</v>
      </c>
      <c r="N9686" s="52" t="s">
        <v>116</v>
      </c>
      <c r="P9686" s="42" t="s">
        <v>3172</v>
      </c>
    </row>
    <row r="9687" spans="1:16" x14ac:dyDescent="0.25">
      <c r="A9687" s="30">
        <v>2066</v>
      </c>
      <c r="B9687" s="247" t="str">
        <f>IF(AND(A9687&lt;&gt;"",ISNUMBER(A9687)),VLOOKUP(A9687,Studies!A:BR,2,FALSE),"")</f>
        <v>Maeda 2011</v>
      </c>
      <c r="C9687" s="248" t="str">
        <f>IF(AND(A9687&lt;&gt;"",ISNUMBER(A9687)),VLOOKUP(A9687,Studies!A:BR,3,FALSE),"")</f>
        <v>https://www.ncbi.nlm.nih.gov/pubmed/21716273</v>
      </c>
      <c r="D9687" s="248" t="str">
        <f>IF(AND(A9687&lt;&gt;"",ISNUMBER(A9687)),VLOOKUP(A9687,Studies!A:BR,4,FALSE),"")</f>
        <v>Verapamil 3 mg</v>
      </c>
      <c r="E9687" s="248" t="str">
        <f>IF(AND(A9687&lt;&gt;"",ISNUMBER(A9687)),VLOOKUP(A9687,Studies!A:BR,5,FALSE),"")</f>
        <v>Verapamil</v>
      </c>
      <c r="F9687" s="249" t="str">
        <f>IF(AND(A9687&lt;&gt;"",ISNUMBER(A9687)),VLOOKUP(A9687,Studies!A:BR,6,FALSE),"")</f>
        <v>Plasma</v>
      </c>
      <c r="G9687" s="265">
        <v>6</v>
      </c>
      <c r="H9687" s="50" t="s">
        <v>59</v>
      </c>
      <c r="I9687" s="185">
        <v>0.30129479999999997</v>
      </c>
      <c r="J9687" s="41" t="s">
        <v>992</v>
      </c>
      <c r="K9687" s="41" t="s">
        <v>115</v>
      </c>
      <c r="L9687" s="193">
        <v>0.20693439999999999</v>
      </c>
      <c r="M9687" s="52" t="s">
        <v>992</v>
      </c>
      <c r="N9687" s="52" t="s">
        <v>116</v>
      </c>
      <c r="P9687" s="42" t="s">
        <v>3172</v>
      </c>
    </row>
    <row r="9688" spans="1:16" x14ac:dyDescent="0.25">
      <c r="A9688" s="30">
        <v>2066</v>
      </c>
      <c r="B9688" s="247" t="str">
        <f>IF(AND(A9688&lt;&gt;"",ISNUMBER(A9688)),VLOOKUP(A9688,Studies!A:BR,2,FALSE),"")</f>
        <v>Maeda 2011</v>
      </c>
      <c r="C9688" s="248" t="str">
        <f>IF(AND(A9688&lt;&gt;"",ISNUMBER(A9688)),VLOOKUP(A9688,Studies!A:BR,3,FALSE),"")</f>
        <v>https://www.ncbi.nlm.nih.gov/pubmed/21716273</v>
      </c>
      <c r="D9688" s="248" t="str">
        <f>IF(AND(A9688&lt;&gt;"",ISNUMBER(A9688)),VLOOKUP(A9688,Studies!A:BR,4,FALSE),"")</f>
        <v>Verapamil 3 mg</v>
      </c>
      <c r="E9688" s="248" t="str">
        <f>IF(AND(A9688&lt;&gt;"",ISNUMBER(A9688)),VLOOKUP(A9688,Studies!A:BR,5,FALSE),"")</f>
        <v>Verapamil</v>
      </c>
      <c r="F9688" s="249" t="str">
        <f>IF(AND(A9688&lt;&gt;"",ISNUMBER(A9688)),VLOOKUP(A9688,Studies!A:BR,6,FALSE),"")</f>
        <v>Plasma</v>
      </c>
      <c r="G9688" s="265">
        <v>8</v>
      </c>
      <c r="H9688" s="50" t="s">
        <v>59</v>
      </c>
      <c r="I9688" s="185">
        <v>0.19684199999999999</v>
      </c>
      <c r="J9688" s="41" t="s">
        <v>992</v>
      </c>
      <c r="K9688" s="41" t="s">
        <v>115</v>
      </c>
      <c r="L9688" s="193">
        <v>0.13978579999999999</v>
      </c>
      <c r="M9688" s="52" t="s">
        <v>992</v>
      </c>
      <c r="N9688" s="52" t="s">
        <v>116</v>
      </c>
      <c r="P9688" s="42" t="s">
        <v>3172</v>
      </c>
    </row>
    <row r="9689" spans="1:16" x14ac:dyDescent="0.25">
      <c r="A9689" s="30">
        <v>2066</v>
      </c>
      <c r="B9689" s="247" t="str">
        <f>IF(AND(A9689&lt;&gt;"",ISNUMBER(A9689)),VLOOKUP(A9689,Studies!A:BR,2,FALSE),"")</f>
        <v>Maeda 2011</v>
      </c>
      <c r="C9689" s="248" t="str">
        <f>IF(AND(A9689&lt;&gt;"",ISNUMBER(A9689)),VLOOKUP(A9689,Studies!A:BR,3,FALSE),"")</f>
        <v>https://www.ncbi.nlm.nih.gov/pubmed/21716273</v>
      </c>
      <c r="D9689" s="248" t="str">
        <f>IF(AND(A9689&lt;&gt;"",ISNUMBER(A9689)),VLOOKUP(A9689,Studies!A:BR,4,FALSE),"")</f>
        <v>Verapamil 3 mg</v>
      </c>
      <c r="E9689" s="248" t="str">
        <f>IF(AND(A9689&lt;&gt;"",ISNUMBER(A9689)),VLOOKUP(A9689,Studies!A:BR,5,FALSE),"")</f>
        <v>Verapamil</v>
      </c>
      <c r="F9689" s="249" t="str">
        <f>IF(AND(A9689&lt;&gt;"",ISNUMBER(A9689)),VLOOKUP(A9689,Studies!A:BR,6,FALSE),"")</f>
        <v>Plasma</v>
      </c>
      <c r="G9689" s="265">
        <v>12</v>
      </c>
      <c r="H9689" s="50" t="s">
        <v>59</v>
      </c>
      <c r="I9689" s="185">
        <v>8.0828220000000006E-2</v>
      </c>
      <c r="J9689" s="41" t="s">
        <v>992</v>
      </c>
      <c r="K9689" s="41" t="s">
        <v>115</v>
      </c>
      <c r="L9689" s="193">
        <v>6.7716879999999993E-2</v>
      </c>
      <c r="M9689" s="52" t="s">
        <v>992</v>
      </c>
      <c r="N9689" s="52" t="s">
        <v>116</v>
      </c>
      <c r="P9689" s="42" t="s">
        <v>3172</v>
      </c>
    </row>
    <row r="9690" spans="1:16" x14ac:dyDescent="0.25">
      <c r="A9690" s="30">
        <v>2067</v>
      </c>
      <c r="B9690" s="247" t="str">
        <f>IF(AND(A9690&lt;&gt;"",ISNUMBER(A9690)),VLOOKUP(A9690,Studies!A:BR,2,FALSE),"")</f>
        <v>Maeda 2011</v>
      </c>
      <c r="C9690" s="248" t="str">
        <f>IF(AND(A9690&lt;&gt;"",ISNUMBER(A9690)),VLOOKUP(A9690,Studies!A:BR,3,FALSE),"")</f>
        <v>https://www.ncbi.nlm.nih.gov/pubmed/21716273</v>
      </c>
      <c r="D9690" s="248" t="str">
        <f>IF(AND(A9690&lt;&gt;"",ISNUMBER(A9690)),VLOOKUP(A9690,Studies!A:BR,4,FALSE),"")</f>
        <v>Verapamil 16 mg</v>
      </c>
      <c r="E9690" s="248" t="str">
        <f>IF(AND(A9690&lt;&gt;"",ISNUMBER(A9690)),VLOOKUP(A9690,Studies!A:BR,5,FALSE),"")</f>
        <v>Verapamil</v>
      </c>
      <c r="F9690" s="249" t="str">
        <f>IF(AND(A9690&lt;&gt;"",ISNUMBER(A9690)),VLOOKUP(A9690,Studies!A:BR,6,FALSE),"")</f>
        <v>Plasma</v>
      </c>
      <c r="G9690" s="265">
        <v>0.5</v>
      </c>
      <c r="H9690" s="50" t="s">
        <v>59</v>
      </c>
      <c r="I9690" s="185">
        <v>5.9307449999999999</v>
      </c>
      <c r="J9690" s="41" t="s">
        <v>992</v>
      </c>
      <c r="K9690" s="41" t="s">
        <v>115</v>
      </c>
      <c r="P9690" s="42" t="s">
        <v>3171</v>
      </c>
    </row>
    <row r="9691" spans="1:16" x14ac:dyDescent="0.25">
      <c r="A9691" s="30">
        <v>2067</v>
      </c>
      <c r="B9691" s="247" t="str">
        <f>IF(AND(A9691&lt;&gt;"",ISNUMBER(A9691)),VLOOKUP(A9691,Studies!A:BR,2,FALSE),"")</f>
        <v>Maeda 2011</v>
      </c>
      <c r="C9691" s="248" t="str">
        <f>IF(AND(A9691&lt;&gt;"",ISNUMBER(A9691)),VLOOKUP(A9691,Studies!A:BR,3,FALSE),"")</f>
        <v>https://www.ncbi.nlm.nih.gov/pubmed/21716273</v>
      </c>
      <c r="D9691" s="248" t="str">
        <f>IF(AND(A9691&lt;&gt;"",ISNUMBER(A9691)),VLOOKUP(A9691,Studies!A:BR,4,FALSE),"")</f>
        <v>Verapamil 16 mg</v>
      </c>
      <c r="E9691" s="248" t="str">
        <f>IF(AND(A9691&lt;&gt;"",ISNUMBER(A9691)),VLOOKUP(A9691,Studies!A:BR,5,FALSE),"")</f>
        <v>Verapamil</v>
      </c>
      <c r="F9691" s="249" t="str">
        <f>IF(AND(A9691&lt;&gt;"",ISNUMBER(A9691)),VLOOKUP(A9691,Studies!A:BR,6,FALSE),"")</f>
        <v>Plasma</v>
      </c>
      <c r="G9691" s="265">
        <v>1</v>
      </c>
      <c r="H9691" s="50" t="s">
        <v>59</v>
      </c>
      <c r="I9691" s="185">
        <v>10.19538</v>
      </c>
      <c r="J9691" s="41" t="s">
        <v>992</v>
      </c>
      <c r="K9691" s="41" t="s">
        <v>115</v>
      </c>
      <c r="P9691" s="42" t="s">
        <v>3172</v>
      </c>
    </row>
    <row r="9692" spans="1:16" x14ac:dyDescent="0.25">
      <c r="A9692" s="30">
        <v>2067</v>
      </c>
      <c r="B9692" s="247" t="str">
        <f>IF(AND(A9692&lt;&gt;"",ISNUMBER(A9692)),VLOOKUP(A9692,Studies!A:BR,2,FALSE),"")</f>
        <v>Maeda 2011</v>
      </c>
      <c r="C9692" s="248" t="str">
        <f>IF(AND(A9692&lt;&gt;"",ISNUMBER(A9692)),VLOOKUP(A9692,Studies!A:BR,3,FALSE),"")</f>
        <v>https://www.ncbi.nlm.nih.gov/pubmed/21716273</v>
      </c>
      <c r="D9692" s="248" t="str">
        <f>IF(AND(A9692&lt;&gt;"",ISNUMBER(A9692)),VLOOKUP(A9692,Studies!A:BR,4,FALSE),"")</f>
        <v>Verapamil 16 mg</v>
      </c>
      <c r="E9692" s="248" t="str">
        <f>IF(AND(A9692&lt;&gt;"",ISNUMBER(A9692)),VLOOKUP(A9692,Studies!A:BR,5,FALSE),"")</f>
        <v>Verapamil</v>
      </c>
      <c r="F9692" s="249" t="str">
        <f>IF(AND(A9692&lt;&gt;"",ISNUMBER(A9692)),VLOOKUP(A9692,Studies!A:BR,6,FALSE),"")</f>
        <v>Plasma</v>
      </c>
      <c r="G9692" s="265">
        <v>1.5</v>
      </c>
      <c r="H9692" s="50" t="s">
        <v>59</v>
      </c>
      <c r="I9692" s="185">
        <v>9.0778540000000003</v>
      </c>
      <c r="J9692" s="41" t="s">
        <v>992</v>
      </c>
      <c r="K9692" s="41" t="s">
        <v>115</v>
      </c>
      <c r="L9692" s="193">
        <v>9.8591350000000002</v>
      </c>
      <c r="M9692" s="52" t="s">
        <v>992</v>
      </c>
      <c r="N9692" s="52" t="s">
        <v>116</v>
      </c>
      <c r="P9692" s="42" t="s">
        <v>3172</v>
      </c>
    </row>
    <row r="9693" spans="1:16" x14ac:dyDescent="0.25">
      <c r="A9693" s="30">
        <v>2067</v>
      </c>
      <c r="B9693" s="247" t="str">
        <f>IF(AND(A9693&lt;&gt;"",ISNUMBER(A9693)),VLOOKUP(A9693,Studies!A:BR,2,FALSE),"")</f>
        <v>Maeda 2011</v>
      </c>
      <c r="C9693" s="248" t="str">
        <f>IF(AND(A9693&lt;&gt;"",ISNUMBER(A9693)),VLOOKUP(A9693,Studies!A:BR,3,FALSE),"")</f>
        <v>https://www.ncbi.nlm.nih.gov/pubmed/21716273</v>
      </c>
      <c r="D9693" s="248" t="str">
        <f>IF(AND(A9693&lt;&gt;"",ISNUMBER(A9693)),VLOOKUP(A9693,Studies!A:BR,4,FALSE),"")</f>
        <v>Verapamil 16 mg</v>
      </c>
      <c r="E9693" s="248" t="str">
        <f>IF(AND(A9693&lt;&gt;"",ISNUMBER(A9693)),VLOOKUP(A9693,Studies!A:BR,5,FALSE),"")</f>
        <v>Verapamil</v>
      </c>
      <c r="F9693" s="249" t="str">
        <f>IF(AND(A9693&lt;&gt;"",ISNUMBER(A9693)),VLOOKUP(A9693,Studies!A:BR,6,FALSE),"")</f>
        <v>Plasma</v>
      </c>
      <c r="G9693" s="265">
        <v>2</v>
      </c>
      <c r="H9693" s="50" t="s">
        <v>59</v>
      </c>
      <c r="I9693" s="185">
        <v>7.4808260000000004</v>
      </c>
      <c r="J9693" s="41" t="s">
        <v>992</v>
      </c>
      <c r="K9693" s="41" t="s">
        <v>115</v>
      </c>
      <c r="L9693" s="193">
        <v>6.9623889999999999</v>
      </c>
      <c r="M9693" s="52" t="s">
        <v>992</v>
      </c>
      <c r="N9693" s="52" t="s">
        <v>116</v>
      </c>
      <c r="P9693" s="42" t="s">
        <v>3172</v>
      </c>
    </row>
    <row r="9694" spans="1:16" x14ac:dyDescent="0.25">
      <c r="A9694" s="30">
        <v>2067</v>
      </c>
      <c r="B9694" s="247" t="str">
        <f>IF(AND(A9694&lt;&gt;"",ISNUMBER(A9694)),VLOOKUP(A9694,Studies!A:BR,2,FALSE),"")</f>
        <v>Maeda 2011</v>
      </c>
      <c r="C9694" s="248" t="str">
        <f>IF(AND(A9694&lt;&gt;"",ISNUMBER(A9694)),VLOOKUP(A9694,Studies!A:BR,3,FALSE),"")</f>
        <v>https://www.ncbi.nlm.nih.gov/pubmed/21716273</v>
      </c>
      <c r="D9694" s="248" t="str">
        <f>IF(AND(A9694&lt;&gt;"",ISNUMBER(A9694)),VLOOKUP(A9694,Studies!A:BR,4,FALSE),"")</f>
        <v>Verapamil 16 mg</v>
      </c>
      <c r="E9694" s="248" t="str">
        <f>IF(AND(A9694&lt;&gt;"",ISNUMBER(A9694)),VLOOKUP(A9694,Studies!A:BR,5,FALSE),"")</f>
        <v>Verapamil</v>
      </c>
      <c r="F9694" s="249" t="str">
        <f>IF(AND(A9694&lt;&gt;"",ISNUMBER(A9694)),VLOOKUP(A9694,Studies!A:BR,6,FALSE),"")</f>
        <v>Plasma</v>
      </c>
      <c r="G9694" s="265">
        <v>3</v>
      </c>
      <c r="H9694" s="50" t="s">
        <v>59</v>
      </c>
      <c r="I9694" s="185">
        <v>5.705616</v>
      </c>
      <c r="J9694" s="41" t="s">
        <v>992</v>
      </c>
      <c r="K9694" s="41" t="s">
        <v>115</v>
      </c>
      <c r="L9694" s="193">
        <v>5.3102039999999997</v>
      </c>
      <c r="M9694" s="52" t="s">
        <v>992</v>
      </c>
      <c r="N9694" s="52" t="s">
        <v>116</v>
      </c>
      <c r="P9694" s="42" t="s">
        <v>3172</v>
      </c>
    </row>
    <row r="9695" spans="1:16" x14ac:dyDescent="0.25">
      <c r="A9695" s="30">
        <v>2067</v>
      </c>
      <c r="B9695" s="247" t="str">
        <f>IF(AND(A9695&lt;&gt;"",ISNUMBER(A9695)),VLOOKUP(A9695,Studies!A:BR,2,FALSE),"")</f>
        <v>Maeda 2011</v>
      </c>
      <c r="C9695" s="248" t="str">
        <f>IF(AND(A9695&lt;&gt;"",ISNUMBER(A9695)),VLOOKUP(A9695,Studies!A:BR,3,FALSE),"")</f>
        <v>https://www.ncbi.nlm.nih.gov/pubmed/21716273</v>
      </c>
      <c r="D9695" s="248" t="str">
        <f>IF(AND(A9695&lt;&gt;"",ISNUMBER(A9695)),VLOOKUP(A9695,Studies!A:BR,4,FALSE),"")</f>
        <v>Verapamil 16 mg</v>
      </c>
      <c r="E9695" s="248" t="str">
        <f>IF(AND(A9695&lt;&gt;"",ISNUMBER(A9695)),VLOOKUP(A9695,Studies!A:BR,5,FALSE),"")</f>
        <v>Verapamil</v>
      </c>
      <c r="F9695" s="249" t="str">
        <f>IF(AND(A9695&lt;&gt;"",ISNUMBER(A9695)),VLOOKUP(A9695,Studies!A:BR,6,FALSE),"")</f>
        <v>Plasma</v>
      </c>
      <c r="G9695" s="265">
        <v>4</v>
      </c>
      <c r="H9695" s="50" t="s">
        <v>59</v>
      </c>
      <c r="I9695" s="185">
        <v>3.7275939999999999</v>
      </c>
      <c r="J9695" s="41" t="s">
        <v>992</v>
      </c>
      <c r="K9695" s="41" t="s">
        <v>115</v>
      </c>
      <c r="L9695" s="193">
        <v>2.933252</v>
      </c>
      <c r="M9695" s="52" t="s">
        <v>992</v>
      </c>
      <c r="N9695" s="52" t="s">
        <v>116</v>
      </c>
      <c r="P9695" s="42" t="s">
        <v>3172</v>
      </c>
    </row>
    <row r="9696" spans="1:16" x14ac:dyDescent="0.25">
      <c r="A9696" s="30">
        <v>2067</v>
      </c>
      <c r="B9696" s="247" t="str">
        <f>IF(AND(A9696&lt;&gt;"",ISNUMBER(A9696)),VLOOKUP(A9696,Studies!A:BR,2,FALSE),"")</f>
        <v>Maeda 2011</v>
      </c>
      <c r="C9696" s="248" t="str">
        <f>IF(AND(A9696&lt;&gt;"",ISNUMBER(A9696)),VLOOKUP(A9696,Studies!A:BR,3,FALSE),"")</f>
        <v>https://www.ncbi.nlm.nih.gov/pubmed/21716273</v>
      </c>
      <c r="D9696" s="248" t="str">
        <f>IF(AND(A9696&lt;&gt;"",ISNUMBER(A9696)),VLOOKUP(A9696,Studies!A:BR,4,FALSE),"")</f>
        <v>Verapamil 16 mg</v>
      </c>
      <c r="E9696" s="248" t="str">
        <f>IF(AND(A9696&lt;&gt;"",ISNUMBER(A9696)),VLOOKUP(A9696,Studies!A:BR,5,FALSE),"")</f>
        <v>Verapamil</v>
      </c>
      <c r="F9696" s="249" t="str">
        <f>IF(AND(A9696&lt;&gt;"",ISNUMBER(A9696)),VLOOKUP(A9696,Studies!A:BR,6,FALSE),"")</f>
        <v>Plasma</v>
      </c>
      <c r="G9696" s="265">
        <v>6</v>
      </c>
      <c r="H9696" s="50" t="s">
        <v>59</v>
      </c>
      <c r="I9696" s="185">
        <v>2.1683750000000002</v>
      </c>
      <c r="J9696" s="41" t="s">
        <v>992</v>
      </c>
      <c r="K9696" s="41" t="s">
        <v>115</v>
      </c>
      <c r="L9696" s="193">
        <v>2.0181019999999998</v>
      </c>
      <c r="M9696" s="52" t="s">
        <v>992</v>
      </c>
      <c r="N9696" s="52" t="s">
        <v>116</v>
      </c>
      <c r="P9696" s="42" t="s">
        <v>3172</v>
      </c>
    </row>
    <row r="9697" spans="1:16" x14ac:dyDescent="0.25">
      <c r="A9697" s="30">
        <v>2067</v>
      </c>
      <c r="B9697" s="247" t="str">
        <f>IF(AND(A9697&lt;&gt;"",ISNUMBER(A9697)),VLOOKUP(A9697,Studies!A:BR,2,FALSE),"")</f>
        <v>Maeda 2011</v>
      </c>
      <c r="C9697" s="248" t="str">
        <f>IF(AND(A9697&lt;&gt;"",ISNUMBER(A9697)),VLOOKUP(A9697,Studies!A:BR,3,FALSE),"")</f>
        <v>https://www.ncbi.nlm.nih.gov/pubmed/21716273</v>
      </c>
      <c r="D9697" s="248" t="str">
        <f>IF(AND(A9697&lt;&gt;"",ISNUMBER(A9697)),VLOOKUP(A9697,Studies!A:BR,4,FALSE),"")</f>
        <v>Verapamil 16 mg</v>
      </c>
      <c r="E9697" s="248" t="str">
        <f>IF(AND(A9697&lt;&gt;"",ISNUMBER(A9697)),VLOOKUP(A9697,Studies!A:BR,5,FALSE),"")</f>
        <v>Verapamil</v>
      </c>
      <c r="F9697" s="249" t="str">
        <f>IF(AND(A9697&lt;&gt;"",ISNUMBER(A9697)),VLOOKUP(A9697,Studies!A:BR,6,FALSE),"")</f>
        <v>Plasma</v>
      </c>
      <c r="G9697" s="265">
        <v>8</v>
      </c>
      <c r="H9697" s="50" t="s">
        <v>59</v>
      </c>
      <c r="I9697" s="185">
        <v>1.530643</v>
      </c>
      <c r="J9697" s="41" t="s">
        <v>992</v>
      </c>
      <c r="K9697" s="41" t="s">
        <v>115</v>
      </c>
      <c r="L9697" s="193">
        <v>1.424566</v>
      </c>
      <c r="M9697" s="52" t="s">
        <v>992</v>
      </c>
      <c r="N9697" s="52" t="s">
        <v>116</v>
      </c>
      <c r="P9697" s="42" t="s">
        <v>3172</v>
      </c>
    </row>
    <row r="9698" spans="1:16" x14ac:dyDescent="0.25">
      <c r="A9698" s="30">
        <v>2067</v>
      </c>
      <c r="B9698" s="247" t="str">
        <f>IF(AND(A9698&lt;&gt;"",ISNUMBER(A9698)),VLOOKUP(A9698,Studies!A:BR,2,FALSE),"")</f>
        <v>Maeda 2011</v>
      </c>
      <c r="C9698" s="248" t="str">
        <f>IF(AND(A9698&lt;&gt;"",ISNUMBER(A9698)),VLOOKUP(A9698,Studies!A:BR,3,FALSE),"")</f>
        <v>https://www.ncbi.nlm.nih.gov/pubmed/21716273</v>
      </c>
      <c r="D9698" s="248" t="str">
        <f>IF(AND(A9698&lt;&gt;"",ISNUMBER(A9698)),VLOOKUP(A9698,Studies!A:BR,4,FALSE),"")</f>
        <v>Verapamil 16 mg</v>
      </c>
      <c r="E9698" s="248" t="str">
        <f>IF(AND(A9698&lt;&gt;"",ISNUMBER(A9698)),VLOOKUP(A9698,Studies!A:BR,5,FALSE),"")</f>
        <v>Verapamil</v>
      </c>
      <c r="F9698" s="249" t="str">
        <f>IF(AND(A9698&lt;&gt;"",ISNUMBER(A9698)),VLOOKUP(A9698,Studies!A:BR,6,FALSE),"")</f>
        <v>Plasma</v>
      </c>
      <c r="G9698" s="265">
        <v>12</v>
      </c>
      <c r="H9698" s="50" t="s">
        <v>59</v>
      </c>
      <c r="I9698" s="185">
        <v>0.60466189999999997</v>
      </c>
      <c r="J9698" s="41" t="s">
        <v>992</v>
      </c>
      <c r="K9698" s="41" t="s">
        <v>115</v>
      </c>
      <c r="L9698" s="193">
        <v>0.56275759999999997</v>
      </c>
      <c r="M9698" s="52" t="s">
        <v>992</v>
      </c>
      <c r="N9698" s="52" t="s">
        <v>116</v>
      </c>
      <c r="P9698" s="42" t="s">
        <v>3172</v>
      </c>
    </row>
    <row r="9699" spans="1:16" x14ac:dyDescent="0.25">
      <c r="A9699" s="30">
        <v>2068</v>
      </c>
      <c r="B9699" s="247" t="str">
        <f>IF(AND(A9699&lt;&gt;"",ISNUMBER(A9699)),VLOOKUP(A9699,Studies!A:BR,2,FALSE),"")</f>
        <v>Maeda 2011</v>
      </c>
      <c r="C9699" s="248" t="str">
        <f>IF(AND(A9699&lt;&gt;"",ISNUMBER(A9699)),VLOOKUP(A9699,Studies!A:BR,3,FALSE),"")</f>
        <v>https://www.ncbi.nlm.nih.gov/pubmed/21716273</v>
      </c>
      <c r="D9699" s="248" t="str">
        <f>IF(AND(A9699&lt;&gt;"",ISNUMBER(A9699)),VLOOKUP(A9699,Studies!A:BR,4,FALSE),"")</f>
        <v>Verapamil 80 mg</v>
      </c>
      <c r="E9699" s="248" t="str">
        <f>IF(AND(A9699&lt;&gt;"",ISNUMBER(A9699)),VLOOKUP(A9699,Studies!A:BR,5,FALSE),"")</f>
        <v>Verapamil</v>
      </c>
      <c r="F9699" s="249" t="str">
        <f>IF(AND(A9699&lt;&gt;"",ISNUMBER(A9699)),VLOOKUP(A9699,Studies!A:BR,6,FALSE),"")</f>
        <v>Plasma</v>
      </c>
      <c r="G9699" s="265">
        <v>0.5</v>
      </c>
      <c r="H9699" s="50" t="s">
        <v>59</v>
      </c>
      <c r="I9699" s="185">
        <v>30.129480000000001</v>
      </c>
      <c r="J9699" s="41" t="s">
        <v>992</v>
      </c>
      <c r="K9699" s="41" t="s">
        <v>115</v>
      </c>
      <c r="L9699" s="193">
        <v>35.202539999999999</v>
      </c>
      <c r="M9699" s="52" t="s">
        <v>992</v>
      </c>
      <c r="N9699" s="52" t="s">
        <v>116</v>
      </c>
      <c r="P9699" s="42" t="s">
        <v>3171</v>
      </c>
    </row>
    <row r="9700" spans="1:16" x14ac:dyDescent="0.25">
      <c r="A9700" s="30">
        <v>2068</v>
      </c>
      <c r="B9700" s="247" t="str">
        <f>IF(AND(A9700&lt;&gt;"",ISNUMBER(A9700)),VLOOKUP(A9700,Studies!A:BR,2,FALSE),"")</f>
        <v>Maeda 2011</v>
      </c>
      <c r="C9700" s="248" t="str">
        <f>IF(AND(A9700&lt;&gt;"",ISNUMBER(A9700)),VLOOKUP(A9700,Studies!A:BR,3,FALSE),"")</f>
        <v>https://www.ncbi.nlm.nih.gov/pubmed/21716273</v>
      </c>
      <c r="D9700" s="248" t="str">
        <f>IF(AND(A9700&lt;&gt;"",ISNUMBER(A9700)),VLOOKUP(A9700,Studies!A:BR,4,FALSE),"")</f>
        <v>Verapamil 80 mg</v>
      </c>
      <c r="E9700" s="248" t="str">
        <f>IF(AND(A9700&lt;&gt;"",ISNUMBER(A9700)),VLOOKUP(A9700,Studies!A:BR,5,FALSE),"")</f>
        <v>Verapamil</v>
      </c>
      <c r="F9700" s="249" t="str">
        <f>IF(AND(A9700&lt;&gt;"",ISNUMBER(A9700)),VLOOKUP(A9700,Studies!A:BR,6,FALSE),"")</f>
        <v>Plasma</v>
      </c>
      <c r="G9700" s="265">
        <v>1</v>
      </c>
      <c r="H9700" s="50" t="s">
        <v>59</v>
      </c>
      <c r="I9700" s="185">
        <v>60.466189999999997</v>
      </c>
      <c r="J9700" s="41" t="s">
        <v>992</v>
      </c>
      <c r="K9700" s="41" t="s">
        <v>115</v>
      </c>
      <c r="L9700" s="193">
        <v>30.33671</v>
      </c>
      <c r="M9700" s="52" t="s">
        <v>992</v>
      </c>
      <c r="N9700" s="52" t="s">
        <v>116</v>
      </c>
      <c r="P9700" s="42" t="s">
        <v>3172</v>
      </c>
    </row>
    <row r="9701" spans="1:16" x14ac:dyDescent="0.25">
      <c r="A9701" s="30">
        <v>2068</v>
      </c>
      <c r="B9701" s="247" t="str">
        <f>IF(AND(A9701&lt;&gt;"",ISNUMBER(A9701)),VLOOKUP(A9701,Studies!A:BR,2,FALSE),"")</f>
        <v>Maeda 2011</v>
      </c>
      <c r="C9701" s="248" t="str">
        <f>IF(AND(A9701&lt;&gt;"",ISNUMBER(A9701)),VLOOKUP(A9701,Studies!A:BR,3,FALSE),"")</f>
        <v>https://www.ncbi.nlm.nih.gov/pubmed/21716273</v>
      </c>
      <c r="D9701" s="248" t="str">
        <f>IF(AND(A9701&lt;&gt;"",ISNUMBER(A9701)),VLOOKUP(A9701,Studies!A:BR,4,FALSE),"")</f>
        <v>Verapamil 80 mg</v>
      </c>
      <c r="E9701" s="248" t="str">
        <f>IF(AND(A9701&lt;&gt;"",ISNUMBER(A9701)),VLOOKUP(A9701,Studies!A:BR,5,FALSE),"")</f>
        <v>Verapamil</v>
      </c>
      <c r="F9701" s="249" t="str">
        <f>IF(AND(A9701&lt;&gt;"",ISNUMBER(A9701)),VLOOKUP(A9701,Studies!A:BR,6,FALSE),"")</f>
        <v>Plasma</v>
      </c>
      <c r="G9701" s="265">
        <v>1.5</v>
      </c>
      <c r="H9701" s="50" t="s">
        <v>59</v>
      </c>
      <c r="I9701" s="185">
        <v>49.82864</v>
      </c>
      <c r="J9701" s="41" t="s">
        <v>992</v>
      </c>
      <c r="K9701" s="41" t="s">
        <v>115</v>
      </c>
      <c r="L9701" s="193">
        <v>25.942209999999999</v>
      </c>
      <c r="M9701" s="52" t="s">
        <v>992</v>
      </c>
      <c r="N9701" s="52" t="s">
        <v>116</v>
      </c>
      <c r="P9701" s="42" t="s">
        <v>3172</v>
      </c>
    </row>
    <row r="9702" spans="1:16" x14ac:dyDescent="0.25">
      <c r="A9702" s="30">
        <v>2068</v>
      </c>
      <c r="B9702" s="247" t="str">
        <f>IF(AND(A9702&lt;&gt;"",ISNUMBER(A9702)),VLOOKUP(A9702,Studies!A:BR,2,FALSE),"")</f>
        <v>Maeda 2011</v>
      </c>
      <c r="C9702" s="248" t="str">
        <f>IF(AND(A9702&lt;&gt;"",ISNUMBER(A9702)),VLOOKUP(A9702,Studies!A:BR,3,FALSE),"")</f>
        <v>https://www.ncbi.nlm.nih.gov/pubmed/21716273</v>
      </c>
      <c r="D9702" s="248" t="str">
        <f>IF(AND(A9702&lt;&gt;"",ISNUMBER(A9702)),VLOOKUP(A9702,Studies!A:BR,4,FALSE),"")</f>
        <v>Verapamil 80 mg</v>
      </c>
      <c r="E9702" s="248" t="str">
        <f>IF(AND(A9702&lt;&gt;"",ISNUMBER(A9702)),VLOOKUP(A9702,Studies!A:BR,5,FALSE),"")</f>
        <v>Verapamil</v>
      </c>
      <c r="F9702" s="249" t="str">
        <f>IF(AND(A9702&lt;&gt;"",ISNUMBER(A9702)),VLOOKUP(A9702,Studies!A:BR,6,FALSE),"")</f>
        <v>Plasma</v>
      </c>
      <c r="G9702" s="265">
        <v>2</v>
      </c>
      <c r="H9702" s="50" t="s">
        <v>59</v>
      </c>
      <c r="I9702" s="185">
        <v>41.0625</v>
      </c>
      <c r="J9702" s="41" t="s">
        <v>992</v>
      </c>
      <c r="K9702" s="41" t="s">
        <v>115</v>
      </c>
      <c r="L9702" s="193">
        <v>20.60162</v>
      </c>
      <c r="M9702" s="52" t="s">
        <v>992</v>
      </c>
      <c r="N9702" s="52" t="s">
        <v>116</v>
      </c>
      <c r="P9702" s="42" t="s">
        <v>3172</v>
      </c>
    </row>
    <row r="9703" spans="1:16" x14ac:dyDescent="0.25">
      <c r="A9703" s="30">
        <v>2068</v>
      </c>
      <c r="B9703" s="247" t="str">
        <f>IF(AND(A9703&lt;&gt;"",ISNUMBER(A9703)),VLOOKUP(A9703,Studies!A:BR,2,FALSE),"")</f>
        <v>Maeda 2011</v>
      </c>
      <c r="C9703" s="248" t="str">
        <f>IF(AND(A9703&lt;&gt;"",ISNUMBER(A9703)),VLOOKUP(A9703,Studies!A:BR,3,FALSE),"")</f>
        <v>https://www.ncbi.nlm.nih.gov/pubmed/21716273</v>
      </c>
      <c r="D9703" s="248" t="str">
        <f>IF(AND(A9703&lt;&gt;"",ISNUMBER(A9703)),VLOOKUP(A9703,Studies!A:BR,4,FALSE),"")</f>
        <v>Verapamil 80 mg</v>
      </c>
      <c r="E9703" s="248" t="str">
        <f>IF(AND(A9703&lt;&gt;"",ISNUMBER(A9703)),VLOOKUP(A9703,Studies!A:BR,5,FALSE),"")</f>
        <v>Verapamil</v>
      </c>
      <c r="F9703" s="249" t="str">
        <f>IF(AND(A9703&lt;&gt;"",ISNUMBER(A9703)),VLOOKUP(A9703,Studies!A:BR,6,FALSE),"")</f>
        <v>Plasma</v>
      </c>
      <c r="G9703" s="265">
        <v>3</v>
      </c>
      <c r="H9703" s="50" t="s">
        <v>59</v>
      </c>
      <c r="I9703" s="185">
        <v>32.554049999999997</v>
      </c>
      <c r="J9703" s="41" t="s">
        <v>992</v>
      </c>
      <c r="K9703" s="41" t="s">
        <v>115</v>
      </c>
      <c r="L9703" s="193">
        <v>16.948560000000001</v>
      </c>
      <c r="M9703" s="52" t="s">
        <v>992</v>
      </c>
      <c r="N9703" s="52" t="s">
        <v>116</v>
      </c>
      <c r="P9703" s="42" t="s">
        <v>3172</v>
      </c>
    </row>
    <row r="9704" spans="1:16" x14ac:dyDescent="0.25">
      <c r="A9704" s="30">
        <v>2068</v>
      </c>
      <c r="B9704" s="247" t="str">
        <f>IF(AND(A9704&lt;&gt;"",ISNUMBER(A9704)),VLOOKUP(A9704,Studies!A:BR,2,FALSE),"")</f>
        <v>Maeda 2011</v>
      </c>
      <c r="C9704" s="248" t="str">
        <f>IF(AND(A9704&lt;&gt;"",ISNUMBER(A9704)),VLOOKUP(A9704,Studies!A:BR,3,FALSE),"")</f>
        <v>https://www.ncbi.nlm.nih.gov/pubmed/21716273</v>
      </c>
      <c r="D9704" s="248" t="str">
        <f>IF(AND(A9704&lt;&gt;"",ISNUMBER(A9704)),VLOOKUP(A9704,Studies!A:BR,4,FALSE),"")</f>
        <v>Verapamil 80 mg</v>
      </c>
      <c r="E9704" s="248" t="str">
        <f>IF(AND(A9704&lt;&gt;"",ISNUMBER(A9704)),VLOOKUP(A9704,Studies!A:BR,5,FALSE),"")</f>
        <v>Verapamil</v>
      </c>
      <c r="F9704" s="249" t="str">
        <f>IF(AND(A9704&lt;&gt;"",ISNUMBER(A9704)),VLOOKUP(A9704,Studies!A:BR,6,FALSE),"")</f>
        <v>Plasma</v>
      </c>
      <c r="G9704" s="265">
        <v>4</v>
      </c>
      <c r="H9704" s="50" t="s">
        <v>59</v>
      </c>
      <c r="I9704" s="185">
        <v>24.82893</v>
      </c>
      <c r="J9704" s="41" t="s">
        <v>992</v>
      </c>
      <c r="K9704" s="41" t="s">
        <v>115</v>
      </c>
      <c r="L9704" s="193">
        <v>12.45701</v>
      </c>
      <c r="M9704" s="52" t="s">
        <v>992</v>
      </c>
      <c r="N9704" s="52" t="s">
        <v>116</v>
      </c>
      <c r="P9704" s="42" t="s">
        <v>3172</v>
      </c>
    </row>
    <row r="9705" spans="1:16" x14ac:dyDescent="0.25">
      <c r="A9705" s="30">
        <v>2068</v>
      </c>
      <c r="B9705" s="247" t="str">
        <f>IF(AND(A9705&lt;&gt;"",ISNUMBER(A9705)),VLOOKUP(A9705,Studies!A:BR,2,FALSE),"")</f>
        <v>Maeda 2011</v>
      </c>
      <c r="C9705" s="248" t="str">
        <f>IF(AND(A9705&lt;&gt;"",ISNUMBER(A9705)),VLOOKUP(A9705,Studies!A:BR,3,FALSE),"")</f>
        <v>https://www.ncbi.nlm.nih.gov/pubmed/21716273</v>
      </c>
      <c r="D9705" s="248" t="str">
        <f>IF(AND(A9705&lt;&gt;"",ISNUMBER(A9705)),VLOOKUP(A9705,Studies!A:BR,4,FALSE),"")</f>
        <v>Verapamil 80 mg</v>
      </c>
      <c r="E9705" s="248" t="str">
        <f>IF(AND(A9705&lt;&gt;"",ISNUMBER(A9705)),VLOOKUP(A9705,Studies!A:BR,5,FALSE),"")</f>
        <v>Verapamil</v>
      </c>
      <c r="F9705" s="249" t="str">
        <f>IF(AND(A9705&lt;&gt;"",ISNUMBER(A9705)),VLOOKUP(A9705,Studies!A:BR,6,FALSE),"")</f>
        <v>Plasma</v>
      </c>
      <c r="G9705" s="265">
        <v>6</v>
      </c>
      <c r="H9705" s="50" t="s">
        <v>59</v>
      </c>
      <c r="I9705" s="185">
        <v>13.89495</v>
      </c>
      <c r="J9705" s="41" t="s">
        <v>992</v>
      </c>
      <c r="K9705" s="41" t="s">
        <v>115</v>
      </c>
      <c r="L9705" s="193">
        <v>7.7301929999999999</v>
      </c>
      <c r="M9705" s="52" t="s">
        <v>992</v>
      </c>
      <c r="N9705" s="52" t="s">
        <v>116</v>
      </c>
      <c r="P9705" s="42" t="s">
        <v>3172</v>
      </c>
    </row>
    <row r="9706" spans="1:16" x14ac:dyDescent="0.25">
      <c r="A9706" s="30">
        <v>2068</v>
      </c>
      <c r="B9706" s="247" t="str">
        <f>IF(AND(A9706&lt;&gt;"",ISNUMBER(A9706)),VLOOKUP(A9706,Studies!A:BR,2,FALSE),"")</f>
        <v>Maeda 2011</v>
      </c>
      <c r="C9706" s="248" t="str">
        <f>IF(AND(A9706&lt;&gt;"",ISNUMBER(A9706)),VLOOKUP(A9706,Studies!A:BR,3,FALSE),"")</f>
        <v>https://www.ncbi.nlm.nih.gov/pubmed/21716273</v>
      </c>
      <c r="D9706" s="248" t="str">
        <f>IF(AND(A9706&lt;&gt;"",ISNUMBER(A9706)),VLOOKUP(A9706,Studies!A:BR,4,FALSE),"")</f>
        <v>Verapamil 80 mg</v>
      </c>
      <c r="E9706" s="248" t="str">
        <f>IF(AND(A9706&lt;&gt;"",ISNUMBER(A9706)),VLOOKUP(A9706,Studies!A:BR,5,FALSE),"")</f>
        <v>Verapamil</v>
      </c>
      <c r="F9706" s="249" t="str">
        <f>IF(AND(A9706&lt;&gt;"",ISNUMBER(A9706)),VLOOKUP(A9706,Studies!A:BR,6,FALSE),"")</f>
        <v>Plasma</v>
      </c>
      <c r="G9706" s="265">
        <v>8</v>
      </c>
      <c r="H9706" s="50" t="s">
        <v>59</v>
      </c>
      <c r="I9706" s="185">
        <v>9.4360429999999997</v>
      </c>
      <c r="J9706" s="41" t="s">
        <v>992</v>
      </c>
      <c r="K9706" s="41" t="s">
        <v>115</v>
      </c>
      <c r="L9706" s="193">
        <v>5.4084830000000004</v>
      </c>
      <c r="M9706" s="52" t="s">
        <v>992</v>
      </c>
      <c r="N9706" s="52" t="s">
        <v>116</v>
      </c>
      <c r="P9706" s="42" t="s">
        <v>3172</v>
      </c>
    </row>
    <row r="9707" spans="1:16" x14ac:dyDescent="0.25">
      <c r="A9707" s="30">
        <v>2068</v>
      </c>
      <c r="B9707" s="247" t="str">
        <f>IF(AND(A9707&lt;&gt;"",ISNUMBER(A9707)),VLOOKUP(A9707,Studies!A:BR,2,FALSE),"")</f>
        <v>Maeda 2011</v>
      </c>
      <c r="C9707" s="248" t="str">
        <f>IF(AND(A9707&lt;&gt;"",ISNUMBER(A9707)),VLOOKUP(A9707,Studies!A:BR,3,FALSE),"")</f>
        <v>https://www.ncbi.nlm.nih.gov/pubmed/21716273</v>
      </c>
      <c r="D9707" s="248" t="str">
        <f>IF(AND(A9707&lt;&gt;"",ISNUMBER(A9707)),VLOOKUP(A9707,Studies!A:BR,4,FALSE),"")</f>
        <v>Verapamil 80 mg</v>
      </c>
      <c r="E9707" s="248" t="str">
        <f>IF(AND(A9707&lt;&gt;"",ISNUMBER(A9707)),VLOOKUP(A9707,Studies!A:BR,5,FALSE),"")</f>
        <v>Verapamil</v>
      </c>
      <c r="F9707" s="249" t="str">
        <f>IF(AND(A9707&lt;&gt;"",ISNUMBER(A9707)),VLOOKUP(A9707,Studies!A:BR,6,FALSE),"")</f>
        <v>Plasma</v>
      </c>
      <c r="G9707" s="265">
        <v>12</v>
      </c>
      <c r="H9707" s="50" t="s">
        <v>59</v>
      </c>
      <c r="I9707" s="185">
        <v>4.0275600000000003</v>
      </c>
      <c r="J9707" s="41" t="s">
        <v>992</v>
      </c>
      <c r="K9707" s="41" t="s">
        <v>115</v>
      </c>
      <c r="L9707" s="193">
        <v>2.3737439999999999</v>
      </c>
      <c r="M9707" s="52" t="s">
        <v>992</v>
      </c>
      <c r="N9707" s="52" t="s">
        <v>116</v>
      </c>
      <c r="P9707" s="42" t="s">
        <v>3172</v>
      </c>
    </row>
    <row r="9708" spans="1:16" x14ac:dyDescent="0.25">
      <c r="A9708" s="30">
        <v>2069</v>
      </c>
      <c r="B9708" s="247" t="str">
        <f>IF(AND(A9708&lt;&gt;"",ISNUMBER(A9708)),VLOOKUP(A9708,Studies!A:BR,2,FALSE),"")</f>
        <v>Hla 1987</v>
      </c>
      <c r="C9708" s="248" t="str">
        <f>IF(AND(A9708&lt;&gt;"",ISNUMBER(A9708)),VLOOKUP(A9708,Studies!A:BR,3,FALSE),"")</f>
        <v>https://www.ncbi.nlm.nih.gov/pubmed/3435694</v>
      </c>
      <c r="D9708" s="248" t="str">
        <f>IF(AND(A9708&lt;&gt;"",ISNUMBER(A9708)),VLOOKUP(A9708,Studies!A:BR,4,FALSE),"")</f>
        <v>conventional Verapamil 120mg once daily (day 1)</v>
      </c>
      <c r="E9708" s="248" t="str">
        <f>IF(AND(A9708&lt;&gt;"",ISNUMBER(A9708)),VLOOKUP(A9708,Studies!A:BR,5,FALSE),"")</f>
        <v>Verapamil</v>
      </c>
      <c r="F9708" s="249" t="str">
        <f>IF(AND(A9708&lt;&gt;"",ISNUMBER(A9708)),VLOOKUP(A9708,Studies!A:BR,6,FALSE),"")</f>
        <v>Plasma</v>
      </c>
      <c r="G9708" s="265">
        <v>0</v>
      </c>
      <c r="H9708" s="50" t="s">
        <v>59</v>
      </c>
      <c r="I9708" s="185">
        <v>0.98364439999999997</v>
      </c>
      <c r="J9708" s="41" t="s">
        <v>938</v>
      </c>
      <c r="K9708" s="41" t="s">
        <v>115</v>
      </c>
    </row>
    <row r="9709" spans="1:16" x14ac:dyDescent="0.25">
      <c r="A9709" s="30">
        <v>2069</v>
      </c>
      <c r="B9709" s="247" t="str">
        <f>IF(AND(A9709&lt;&gt;"",ISNUMBER(A9709)),VLOOKUP(A9709,Studies!A:BR,2,FALSE),"")</f>
        <v>Hla 1987</v>
      </c>
      <c r="C9709" s="248" t="str">
        <f>IF(AND(A9709&lt;&gt;"",ISNUMBER(A9709)),VLOOKUP(A9709,Studies!A:BR,3,FALSE),"")</f>
        <v>https://www.ncbi.nlm.nih.gov/pubmed/3435694</v>
      </c>
      <c r="D9709" s="248" t="str">
        <f>IF(AND(A9709&lt;&gt;"",ISNUMBER(A9709)),VLOOKUP(A9709,Studies!A:BR,4,FALSE),"")</f>
        <v>conventional Verapamil 120mg once daily (day 1)</v>
      </c>
      <c r="E9709" s="248" t="str">
        <f>IF(AND(A9709&lt;&gt;"",ISNUMBER(A9709)),VLOOKUP(A9709,Studies!A:BR,5,FALSE),"")</f>
        <v>Verapamil</v>
      </c>
      <c r="F9709" s="249" t="str">
        <f>IF(AND(A9709&lt;&gt;"",ISNUMBER(A9709)),VLOOKUP(A9709,Studies!A:BR,6,FALSE),"")</f>
        <v>Plasma</v>
      </c>
      <c r="G9709" s="265">
        <v>0.5</v>
      </c>
      <c r="H9709" s="50" t="s">
        <v>59</v>
      </c>
      <c r="I9709" s="185">
        <v>34.940370000000001</v>
      </c>
      <c r="J9709" s="41" t="s">
        <v>938</v>
      </c>
      <c r="K9709" s="41" t="s">
        <v>115</v>
      </c>
    </row>
    <row r="9710" spans="1:16" x14ac:dyDescent="0.25">
      <c r="A9710" s="30">
        <v>2069</v>
      </c>
      <c r="B9710" s="247" t="str">
        <f>IF(AND(A9710&lt;&gt;"",ISNUMBER(A9710)),VLOOKUP(A9710,Studies!A:BR,2,FALSE),"")</f>
        <v>Hla 1987</v>
      </c>
      <c r="C9710" s="248" t="str">
        <f>IF(AND(A9710&lt;&gt;"",ISNUMBER(A9710)),VLOOKUP(A9710,Studies!A:BR,3,FALSE),"")</f>
        <v>https://www.ncbi.nlm.nih.gov/pubmed/3435694</v>
      </c>
      <c r="D9710" s="248" t="str">
        <f>IF(AND(A9710&lt;&gt;"",ISNUMBER(A9710)),VLOOKUP(A9710,Studies!A:BR,4,FALSE),"")</f>
        <v>conventional Verapamil 120mg once daily (day 1)</v>
      </c>
      <c r="E9710" s="248" t="str">
        <f>IF(AND(A9710&lt;&gt;"",ISNUMBER(A9710)),VLOOKUP(A9710,Studies!A:BR,5,FALSE),"")</f>
        <v>Verapamil</v>
      </c>
      <c r="F9710" s="249" t="str">
        <f>IF(AND(A9710&lt;&gt;"",ISNUMBER(A9710)),VLOOKUP(A9710,Studies!A:BR,6,FALSE),"")</f>
        <v>Plasma</v>
      </c>
      <c r="G9710" s="265">
        <v>1</v>
      </c>
      <c r="H9710" s="50" t="s">
        <v>59</v>
      </c>
      <c r="I9710" s="185">
        <v>118.6365</v>
      </c>
      <c r="J9710" s="41" t="s">
        <v>938</v>
      </c>
      <c r="K9710" s="41" t="s">
        <v>115</v>
      </c>
    </row>
    <row r="9711" spans="1:16" x14ac:dyDescent="0.25">
      <c r="A9711" s="30">
        <v>2069</v>
      </c>
      <c r="B9711" s="247" t="str">
        <f>IF(AND(A9711&lt;&gt;"",ISNUMBER(A9711)),VLOOKUP(A9711,Studies!A:BR,2,FALSE),"")</f>
        <v>Hla 1987</v>
      </c>
      <c r="C9711" s="248" t="str">
        <f>IF(AND(A9711&lt;&gt;"",ISNUMBER(A9711)),VLOOKUP(A9711,Studies!A:BR,3,FALSE),"")</f>
        <v>https://www.ncbi.nlm.nih.gov/pubmed/3435694</v>
      </c>
      <c r="D9711" s="248" t="str">
        <f>IF(AND(A9711&lt;&gt;"",ISNUMBER(A9711)),VLOOKUP(A9711,Studies!A:BR,4,FALSE),"")</f>
        <v>conventional Verapamil 120mg once daily (day 1)</v>
      </c>
      <c r="E9711" s="248" t="str">
        <f>IF(AND(A9711&lt;&gt;"",ISNUMBER(A9711)),VLOOKUP(A9711,Studies!A:BR,5,FALSE),"")</f>
        <v>Verapamil</v>
      </c>
      <c r="F9711" s="249" t="str">
        <f>IF(AND(A9711&lt;&gt;"",ISNUMBER(A9711)),VLOOKUP(A9711,Studies!A:BR,6,FALSE),"")</f>
        <v>Plasma</v>
      </c>
      <c r="G9711" s="265">
        <v>1.5</v>
      </c>
      <c r="H9711" s="50" t="s">
        <v>59</v>
      </c>
      <c r="I9711" s="185">
        <v>93.503789999999995</v>
      </c>
      <c r="J9711" s="41" t="s">
        <v>938</v>
      </c>
      <c r="K9711" s="41" t="s">
        <v>115</v>
      </c>
    </row>
    <row r="9712" spans="1:16" x14ac:dyDescent="0.25">
      <c r="A9712" s="30">
        <v>2069</v>
      </c>
      <c r="B9712" s="247" t="str">
        <f>IF(AND(A9712&lt;&gt;"",ISNUMBER(A9712)),VLOOKUP(A9712,Studies!A:BR,2,FALSE),"")</f>
        <v>Hla 1987</v>
      </c>
      <c r="C9712" s="248" t="str">
        <f>IF(AND(A9712&lt;&gt;"",ISNUMBER(A9712)),VLOOKUP(A9712,Studies!A:BR,3,FALSE),"")</f>
        <v>https://www.ncbi.nlm.nih.gov/pubmed/3435694</v>
      </c>
      <c r="D9712" s="248" t="str">
        <f>IF(AND(A9712&lt;&gt;"",ISNUMBER(A9712)),VLOOKUP(A9712,Studies!A:BR,4,FALSE),"")</f>
        <v>conventional Verapamil 120mg once daily (day 1)</v>
      </c>
      <c r="E9712" s="248" t="str">
        <f>IF(AND(A9712&lt;&gt;"",ISNUMBER(A9712)),VLOOKUP(A9712,Studies!A:BR,5,FALSE),"")</f>
        <v>Verapamil</v>
      </c>
      <c r="F9712" s="249" t="str">
        <f>IF(AND(A9712&lt;&gt;"",ISNUMBER(A9712)),VLOOKUP(A9712,Studies!A:BR,6,FALSE),"")</f>
        <v>Plasma</v>
      </c>
      <c r="G9712" s="265">
        <v>2</v>
      </c>
      <c r="H9712" s="50" t="s">
        <v>59</v>
      </c>
      <c r="I9712" s="185">
        <v>81.181250000000006</v>
      </c>
      <c r="J9712" s="41" t="s">
        <v>938</v>
      </c>
      <c r="K9712" s="41" t="s">
        <v>115</v>
      </c>
    </row>
    <row r="9713" spans="1:16" x14ac:dyDescent="0.25">
      <c r="A9713" s="30">
        <v>2069</v>
      </c>
      <c r="B9713" s="247" t="str">
        <f>IF(AND(A9713&lt;&gt;"",ISNUMBER(A9713)),VLOOKUP(A9713,Studies!A:BR,2,FALSE),"")</f>
        <v>Hla 1987</v>
      </c>
      <c r="C9713" s="248" t="str">
        <f>IF(AND(A9713&lt;&gt;"",ISNUMBER(A9713)),VLOOKUP(A9713,Studies!A:BR,3,FALSE),"")</f>
        <v>https://www.ncbi.nlm.nih.gov/pubmed/3435694</v>
      </c>
      <c r="D9713" s="248" t="str">
        <f>IF(AND(A9713&lt;&gt;"",ISNUMBER(A9713)),VLOOKUP(A9713,Studies!A:BR,4,FALSE),"")</f>
        <v>conventional Verapamil 120mg once daily (day 1)</v>
      </c>
      <c r="E9713" s="248" t="str">
        <f>IF(AND(A9713&lt;&gt;"",ISNUMBER(A9713)),VLOOKUP(A9713,Studies!A:BR,5,FALSE),"")</f>
        <v>Verapamil</v>
      </c>
      <c r="F9713" s="249" t="str">
        <f>IF(AND(A9713&lt;&gt;"",ISNUMBER(A9713)),VLOOKUP(A9713,Studies!A:BR,6,FALSE),"")</f>
        <v>Plasma</v>
      </c>
      <c r="G9713" s="265">
        <v>2.5</v>
      </c>
      <c r="H9713" s="50" t="s">
        <v>59</v>
      </c>
      <c r="I9713" s="185">
        <v>68.855099999999993</v>
      </c>
      <c r="J9713" s="41" t="s">
        <v>938</v>
      </c>
      <c r="K9713" s="41" t="s">
        <v>115</v>
      </c>
    </row>
    <row r="9714" spans="1:16" x14ac:dyDescent="0.25">
      <c r="A9714" s="30">
        <v>2069</v>
      </c>
      <c r="B9714" s="247" t="str">
        <f>IF(AND(A9714&lt;&gt;"",ISNUMBER(A9714)),VLOOKUP(A9714,Studies!A:BR,2,FALSE),"")</f>
        <v>Hla 1987</v>
      </c>
      <c r="C9714" s="248" t="str">
        <f>IF(AND(A9714&lt;&gt;"",ISNUMBER(A9714)),VLOOKUP(A9714,Studies!A:BR,3,FALSE),"")</f>
        <v>https://www.ncbi.nlm.nih.gov/pubmed/3435694</v>
      </c>
      <c r="D9714" s="248" t="str">
        <f>IF(AND(A9714&lt;&gt;"",ISNUMBER(A9714)),VLOOKUP(A9714,Studies!A:BR,4,FALSE),"")</f>
        <v>conventional Verapamil 120mg once daily (day 1)</v>
      </c>
      <c r="E9714" s="248" t="str">
        <f>IF(AND(A9714&lt;&gt;"",ISNUMBER(A9714)),VLOOKUP(A9714,Studies!A:BR,5,FALSE),"")</f>
        <v>Verapamil</v>
      </c>
      <c r="F9714" s="249" t="str">
        <f>IF(AND(A9714&lt;&gt;"",ISNUMBER(A9714)),VLOOKUP(A9714,Studies!A:BR,6,FALSE),"")</f>
        <v>Plasma</v>
      </c>
      <c r="G9714" s="265">
        <v>3</v>
      </c>
      <c r="H9714" s="50" t="s">
        <v>59</v>
      </c>
      <c r="I9714" s="185">
        <v>52.588389999999997</v>
      </c>
      <c r="J9714" s="41" t="s">
        <v>938</v>
      </c>
      <c r="K9714" s="41" t="s">
        <v>115</v>
      </c>
    </row>
    <row r="9715" spans="1:16" x14ac:dyDescent="0.25">
      <c r="A9715" s="30">
        <v>2069</v>
      </c>
      <c r="B9715" s="247" t="str">
        <f>IF(AND(A9715&lt;&gt;"",ISNUMBER(A9715)),VLOOKUP(A9715,Studies!A:BR,2,FALSE),"")</f>
        <v>Hla 1987</v>
      </c>
      <c r="C9715" s="248" t="str">
        <f>IF(AND(A9715&lt;&gt;"",ISNUMBER(A9715)),VLOOKUP(A9715,Studies!A:BR,3,FALSE),"")</f>
        <v>https://www.ncbi.nlm.nih.gov/pubmed/3435694</v>
      </c>
      <c r="D9715" s="248" t="str">
        <f>IF(AND(A9715&lt;&gt;"",ISNUMBER(A9715)),VLOOKUP(A9715,Studies!A:BR,4,FALSE),"")</f>
        <v>conventional Verapamil 120mg once daily (day 1)</v>
      </c>
      <c r="E9715" s="248" t="str">
        <f>IF(AND(A9715&lt;&gt;"",ISNUMBER(A9715)),VLOOKUP(A9715,Studies!A:BR,5,FALSE),"")</f>
        <v>Verapamil</v>
      </c>
      <c r="F9715" s="249" t="str">
        <f>IF(AND(A9715&lt;&gt;"",ISNUMBER(A9715)),VLOOKUP(A9715,Studies!A:BR,6,FALSE),"")</f>
        <v>Plasma</v>
      </c>
      <c r="G9715" s="265">
        <v>4</v>
      </c>
      <c r="H9715" s="50" t="s">
        <v>59</v>
      </c>
      <c r="I9715" s="185">
        <v>39.751829999999998</v>
      </c>
      <c r="J9715" s="41" t="s">
        <v>938</v>
      </c>
      <c r="K9715" s="41" t="s">
        <v>115</v>
      </c>
    </row>
    <row r="9716" spans="1:16" x14ac:dyDescent="0.25">
      <c r="A9716" s="30">
        <v>2069</v>
      </c>
      <c r="B9716" s="247" t="str">
        <f>IF(AND(A9716&lt;&gt;"",ISNUMBER(A9716)),VLOOKUP(A9716,Studies!A:BR,2,FALSE),"")</f>
        <v>Hla 1987</v>
      </c>
      <c r="C9716" s="248" t="str">
        <f>IF(AND(A9716&lt;&gt;"",ISNUMBER(A9716)),VLOOKUP(A9716,Studies!A:BR,3,FALSE),"")</f>
        <v>https://www.ncbi.nlm.nih.gov/pubmed/3435694</v>
      </c>
      <c r="D9716" s="248" t="str">
        <f>IF(AND(A9716&lt;&gt;"",ISNUMBER(A9716)),VLOOKUP(A9716,Studies!A:BR,4,FALSE),"")</f>
        <v>conventional Verapamil 120mg once daily (day 1)</v>
      </c>
      <c r="E9716" s="248" t="str">
        <f>IF(AND(A9716&lt;&gt;"",ISNUMBER(A9716)),VLOOKUP(A9716,Studies!A:BR,5,FALSE),"")</f>
        <v>Verapamil</v>
      </c>
      <c r="F9716" s="249" t="str">
        <f>IF(AND(A9716&lt;&gt;"",ISNUMBER(A9716)),VLOOKUP(A9716,Studies!A:BR,6,FALSE),"")</f>
        <v>Plasma</v>
      </c>
      <c r="G9716" s="265">
        <v>6</v>
      </c>
      <c r="H9716" s="50" t="s">
        <v>59</v>
      </c>
      <c r="I9716" s="185">
        <v>22.945900000000002</v>
      </c>
      <c r="J9716" s="41" t="s">
        <v>938</v>
      </c>
      <c r="K9716" s="41" t="s">
        <v>115</v>
      </c>
    </row>
    <row r="9717" spans="1:16" x14ac:dyDescent="0.25">
      <c r="A9717" s="30">
        <v>2069</v>
      </c>
      <c r="B9717" s="247" t="str">
        <f>IF(AND(A9717&lt;&gt;"",ISNUMBER(A9717)),VLOOKUP(A9717,Studies!A:BR,2,FALSE),"")</f>
        <v>Hla 1987</v>
      </c>
      <c r="C9717" s="248" t="str">
        <f>IF(AND(A9717&lt;&gt;"",ISNUMBER(A9717)),VLOOKUP(A9717,Studies!A:BR,3,FALSE),"")</f>
        <v>https://www.ncbi.nlm.nih.gov/pubmed/3435694</v>
      </c>
      <c r="D9717" s="248" t="str">
        <f>IF(AND(A9717&lt;&gt;"",ISNUMBER(A9717)),VLOOKUP(A9717,Studies!A:BR,4,FALSE),"")</f>
        <v>conventional Verapamil 120mg once daily (day 1)</v>
      </c>
      <c r="E9717" s="248" t="str">
        <f>IF(AND(A9717&lt;&gt;"",ISNUMBER(A9717)),VLOOKUP(A9717,Studies!A:BR,5,FALSE),"")</f>
        <v>Verapamil</v>
      </c>
      <c r="F9717" s="249" t="str">
        <f>IF(AND(A9717&lt;&gt;"",ISNUMBER(A9717)),VLOOKUP(A9717,Studies!A:BR,6,FALSE),"")</f>
        <v>Plasma</v>
      </c>
      <c r="G9717" s="265">
        <v>8</v>
      </c>
      <c r="H9717" s="50" t="s">
        <v>59</v>
      </c>
      <c r="I9717" s="185">
        <v>13.03149</v>
      </c>
      <c r="J9717" s="41" t="s">
        <v>938</v>
      </c>
      <c r="K9717" s="41" t="s">
        <v>115</v>
      </c>
    </row>
    <row r="9718" spans="1:16" x14ac:dyDescent="0.25">
      <c r="A9718" s="30">
        <v>2069</v>
      </c>
      <c r="B9718" s="247" t="str">
        <f>IF(AND(A9718&lt;&gt;"",ISNUMBER(A9718)),VLOOKUP(A9718,Studies!A:BR,2,FALSE),"")</f>
        <v>Hla 1987</v>
      </c>
      <c r="C9718" s="248" t="str">
        <f>IF(AND(A9718&lt;&gt;"",ISNUMBER(A9718)),VLOOKUP(A9718,Studies!A:BR,3,FALSE),"")</f>
        <v>https://www.ncbi.nlm.nih.gov/pubmed/3435694</v>
      </c>
      <c r="D9718" s="248" t="str">
        <f>IF(AND(A9718&lt;&gt;"",ISNUMBER(A9718)),VLOOKUP(A9718,Studies!A:BR,4,FALSE),"")</f>
        <v>conventional Verapamil 120mg once daily (day 1)</v>
      </c>
      <c r="E9718" s="248" t="str">
        <f>IF(AND(A9718&lt;&gt;"",ISNUMBER(A9718)),VLOOKUP(A9718,Studies!A:BR,5,FALSE),"")</f>
        <v>Verapamil</v>
      </c>
      <c r="F9718" s="249" t="str">
        <f>IF(AND(A9718&lt;&gt;"",ISNUMBER(A9718)),VLOOKUP(A9718,Studies!A:BR,6,FALSE),"")</f>
        <v>Plasma</v>
      </c>
      <c r="G9718" s="265">
        <v>10</v>
      </c>
      <c r="H9718" s="50" t="s">
        <v>59</v>
      </c>
      <c r="I9718" s="185">
        <v>10.012180000000001</v>
      </c>
      <c r="J9718" s="41" t="s">
        <v>938</v>
      </c>
      <c r="K9718" s="41" t="s">
        <v>115</v>
      </c>
    </row>
    <row r="9719" spans="1:16" x14ac:dyDescent="0.25">
      <c r="A9719" s="30">
        <v>2069</v>
      </c>
      <c r="B9719" s="247" t="str">
        <f>IF(AND(A9719&lt;&gt;"",ISNUMBER(A9719)),VLOOKUP(A9719,Studies!A:BR,2,FALSE),"")</f>
        <v>Hla 1987</v>
      </c>
      <c r="C9719" s="248" t="str">
        <f>IF(AND(A9719&lt;&gt;"",ISNUMBER(A9719)),VLOOKUP(A9719,Studies!A:BR,3,FALSE),"")</f>
        <v>https://www.ncbi.nlm.nih.gov/pubmed/3435694</v>
      </c>
      <c r="D9719" s="248" t="str">
        <f>IF(AND(A9719&lt;&gt;"",ISNUMBER(A9719)),VLOOKUP(A9719,Studies!A:BR,4,FALSE),"")</f>
        <v>conventional Verapamil 120mg once daily (day 1)</v>
      </c>
      <c r="E9719" s="248" t="str">
        <f>IF(AND(A9719&lt;&gt;"",ISNUMBER(A9719)),VLOOKUP(A9719,Studies!A:BR,5,FALSE),"")</f>
        <v>Verapamil</v>
      </c>
      <c r="F9719" s="249" t="str">
        <f>IF(AND(A9719&lt;&gt;"",ISNUMBER(A9719)),VLOOKUP(A9719,Studies!A:BR,6,FALSE),"")</f>
        <v>Plasma</v>
      </c>
      <c r="G9719" s="265">
        <v>12</v>
      </c>
      <c r="H9719" s="50" t="s">
        <v>59</v>
      </c>
      <c r="I9719" s="185">
        <v>7.4840939999999998</v>
      </c>
      <c r="J9719" s="41" t="s">
        <v>938</v>
      </c>
      <c r="K9719" s="41" t="s">
        <v>115</v>
      </c>
      <c r="P9719" s="42" t="s">
        <v>3173</v>
      </c>
    </row>
    <row r="9720" spans="1:16" x14ac:dyDescent="0.25">
      <c r="A9720" s="30">
        <v>2069</v>
      </c>
      <c r="B9720" s="247" t="str">
        <f>IF(AND(A9720&lt;&gt;"",ISNUMBER(A9720)),VLOOKUP(A9720,Studies!A:BR,2,FALSE),"")</f>
        <v>Hla 1987</v>
      </c>
      <c r="C9720" s="248" t="str">
        <f>IF(AND(A9720&lt;&gt;"",ISNUMBER(A9720)),VLOOKUP(A9720,Studies!A:BR,3,FALSE),"")</f>
        <v>https://www.ncbi.nlm.nih.gov/pubmed/3435694</v>
      </c>
      <c r="D9720" s="248" t="str">
        <f>IF(AND(A9720&lt;&gt;"",ISNUMBER(A9720)),VLOOKUP(A9720,Studies!A:BR,4,FALSE),"")</f>
        <v>conventional Verapamil 120mg once daily (day 1)</v>
      </c>
      <c r="E9720" s="248" t="str">
        <f>IF(AND(A9720&lt;&gt;"",ISNUMBER(A9720)),VLOOKUP(A9720,Studies!A:BR,5,FALSE),"")</f>
        <v>Verapamil</v>
      </c>
      <c r="F9720" s="249" t="str">
        <f>IF(AND(A9720&lt;&gt;"",ISNUMBER(A9720)),VLOOKUP(A9720,Studies!A:BR,6,FALSE),"")</f>
        <v>Plasma</v>
      </c>
      <c r="G9720" s="265">
        <v>14</v>
      </c>
      <c r="H9720" s="50" t="s">
        <v>59</v>
      </c>
      <c r="I9720" s="185">
        <v>5.9408519999999996</v>
      </c>
      <c r="J9720" s="41" t="s">
        <v>938</v>
      </c>
      <c r="K9720" s="41" t="s">
        <v>115</v>
      </c>
    </row>
    <row r="9721" spans="1:16" x14ac:dyDescent="0.25">
      <c r="A9721" s="30">
        <v>2069</v>
      </c>
      <c r="B9721" s="247" t="str">
        <f>IF(AND(A9721&lt;&gt;"",ISNUMBER(A9721)),VLOOKUP(A9721,Studies!A:BR,2,FALSE),"")</f>
        <v>Hla 1987</v>
      </c>
      <c r="C9721" s="248" t="str">
        <f>IF(AND(A9721&lt;&gt;"",ISNUMBER(A9721)),VLOOKUP(A9721,Studies!A:BR,3,FALSE),"")</f>
        <v>https://www.ncbi.nlm.nih.gov/pubmed/3435694</v>
      </c>
      <c r="D9721" s="248" t="str">
        <f>IF(AND(A9721&lt;&gt;"",ISNUMBER(A9721)),VLOOKUP(A9721,Studies!A:BR,4,FALSE),"")</f>
        <v>conventional Verapamil 120mg once daily (day 1)</v>
      </c>
      <c r="E9721" s="248" t="str">
        <f>IF(AND(A9721&lt;&gt;"",ISNUMBER(A9721)),VLOOKUP(A9721,Studies!A:BR,5,FALSE),"")</f>
        <v>Verapamil</v>
      </c>
      <c r="F9721" s="249" t="str">
        <f>IF(AND(A9721&lt;&gt;"",ISNUMBER(A9721)),VLOOKUP(A9721,Studies!A:BR,6,FALSE),"")</f>
        <v>Plasma</v>
      </c>
      <c r="G9721" s="265">
        <v>24</v>
      </c>
      <c r="H9721" s="50" t="s">
        <v>59</v>
      </c>
      <c r="I9721" s="185">
        <v>2.166417</v>
      </c>
      <c r="J9721" s="41" t="s">
        <v>938</v>
      </c>
      <c r="K9721" s="41" t="s">
        <v>115</v>
      </c>
    </row>
    <row r="9722" spans="1:16" x14ac:dyDescent="0.25">
      <c r="A9722" s="30">
        <v>2070</v>
      </c>
      <c r="B9722" s="247" t="str">
        <f>IF(AND(A9722&lt;&gt;"",ISNUMBER(A9722)),VLOOKUP(A9722,Studies!A:BR,2,FALSE),"")</f>
        <v>Hla 1987</v>
      </c>
      <c r="C9722" s="248" t="str">
        <f>IF(AND(A9722&lt;&gt;"",ISNUMBER(A9722)),VLOOKUP(A9722,Studies!A:BR,3,FALSE),"")</f>
        <v>https://www.ncbi.nlm.nih.gov/pubmed/3435694</v>
      </c>
      <c r="D9722" s="248" t="str">
        <f>IF(AND(A9722&lt;&gt;"",ISNUMBER(A9722)),VLOOKUP(A9722,Studies!A:BR,4,FALSE),"")</f>
        <v>conventional Verapamil 120mg twice daily (day 10)</v>
      </c>
      <c r="E9722" s="248" t="str">
        <f>IF(AND(A9722&lt;&gt;"",ISNUMBER(A9722)),VLOOKUP(A9722,Studies!A:BR,5,FALSE),"")</f>
        <v>Verapamil</v>
      </c>
      <c r="F9722" s="249" t="str">
        <f>IF(AND(A9722&lt;&gt;"",ISNUMBER(A9722)),VLOOKUP(A9722,Studies!A:BR,6,FALSE),"")</f>
        <v>Plasma</v>
      </c>
      <c r="G9722" s="265">
        <v>216</v>
      </c>
      <c r="H9722" s="50" t="s">
        <v>59</v>
      </c>
      <c r="I9722" s="185">
        <v>41.105719999999998</v>
      </c>
      <c r="J9722" s="41" t="s">
        <v>938</v>
      </c>
      <c r="K9722" s="41" t="s">
        <v>115</v>
      </c>
      <c r="P9722" s="42" t="s">
        <v>3174</v>
      </c>
    </row>
    <row r="9723" spans="1:16" x14ac:dyDescent="0.25">
      <c r="A9723" s="30">
        <v>2070</v>
      </c>
      <c r="B9723" s="247" t="str">
        <f>IF(AND(A9723&lt;&gt;"",ISNUMBER(A9723)),VLOOKUP(A9723,Studies!A:BR,2,FALSE),"")</f>
        <v>Hla 1987</v>
      </c>
      <c r="C9723" s="248" t="str">
        <f>IF(AND(A9723&lt;&gt;"",ISNUMBER(A9723)),VLOOKUP(A9723,Studies!A:BR,3,FALSE),"")</f>
        <v>https://www.ncbi.nlm.nih.gov/pubmed/3435694</v>
      </c>
      <c r="D9723" s="248" t="str">
        <f>IF(AND(A9723&lt;&gt;"",ISNUMBER(A9723)),VLOOKUP(A9723,Studies!A:BR,4,FALSE),"")</f>
        <v>conventional Verapamil 120mg twice daily (day 10)</v>
      </c>
      <c r="E9723" s="248" t="str">
        <f>IF(AND(A9723&lt;&gt;"",ISNUMBER(A9723)),VLOOKUP(A9723,Studies!A:BR,5,FALSE),"")</f>
        <v>Verapamil</v>
      </c>
      <c r="F9723" s="249" t="str">
        <f>IF(AND(A9723&lt;&gt;"",ISNUMBER(A9723)),VLOOKUP(A9723,Studies!A:BR,6,FALSE),"")</f>
        <v>Plasma</v>
      </c>
      <c r="G9723" s="265">
        <v>216.5</v>
      </c>
      <c r="H9723" s="50" t="s">
        <v>59</v>
      </c>
      <c r="I9723" s="185">
        <v>153.98670000000001</v>
      </c>
      <c r="J9723" s="41" t="s">
        <v>938</v>
      </c>
      <c r="K9723" s="41" t="s">
        <v>115</v>
      </c>
    </row>
    <row r="9724" spans="1:16" x14ac:dyDescent="0.25">
      <c r="A9724" s="30">
        <v>2070</v>
      </c>
      <c r="B9724" s="247" t="str">
        <f>IF(AND(A9724&lt;&gt;"",ISNUMBER(A9724)),VLOOKUP(A9724,Studies!A:BR,2,FALSE),"")</f>
        <v>Hla 1987</v>
      </c>
      <c r="C9724" s="248" t="str">
        <f>IF(AND(A9724&lt;&gt;"",ISNUMBER(A9724)),VLOOKUP(A9724,Studies!A:BR,3,FALSE),"")</f>
        <v>https://www.ncbi.nlm.nih.gov/pubmed/3435694</v>
      </c>
      <c r="D9724" s="248" t="str">
        <f>IF(AND(A9724&lt;&gt;"",ISNUMBER(A9724)),VLOOKUP(A9724,Studies!A:BR,4,FALSE),"")</f>
        <v>conventional Verapamil 120mg twice daily (day 10)</v>
      </c>
      <c r="E9724" s="248" t="str">
        <f>IF(AND(A9724&lt;&gt;"",ISNUMBER(A9724)),VLOOKUP(A9724,Studies!A:BR,5,FALSE),"")</f>
        <v>Verapamil</v>
      </c>
      <c r="F9724" s="249" t="str">
        <f>IF(AND(A9724&lt;&gt;"",ISNUMBER(A9724)),VLOOKUP(A9724,Studies!A:BR,6,FALSE),"")</f>
        <v>Plasma</v>
      </c>
      <c r="G9724" s="265">
        <v>217</v>
      </c>
      <c r="H9724" s="50" t="s">
        <v>59</v>
      </c>
      <c r="I9724" s="185">
        <v>259.44290000000001</v>
      </c>
      <c r="J9724" s="41" t="s">
        <v>938</v>
      </c>
      <c r="K9724" s="41" t="s">
        <v>115</v>
      </c>
    </row>
    <row r="9725" spans="1:16" x14ac:dyDescent="0.25">
      <c r="A9725" s="30">
        <v>2070</v>
      </c>
      <c r="B9725" s="247" t="str">
        <f>IF(AND(A9725&lt;&gt;"",ISNUMBER(A9725)),VLOOKUP(A9725,Studies!A:BR,2,FALSE),"")</f>
        <v>Hla 1987</v>
      </c>
      <c r="C9725" s="248" t="str">
        <f>IF(AND(A9725&lt;&gt;"",ISNUMBER(A9725)),VLOOKUP(A9725,Studies!A:BR,3,FALSE),"")</f>
        <v>https://www.ncbi.nlm.nih.gov/pubmed/3435694</v>
      </c>
      <c r="D9725" s="248" t="str">
        <f>IF(AND(A9725&lt;&gt;"",ISNUMBER(A9725)),VLOOKUP(A9725,Studies!A:BR,4,FALSE),"")</f>
        <v>conventional Verapamil 120mg twice daily (day 10)</v>
      </c>
      <c r="E9725" s="248" t="str">
        <f>IF(AND(A9725&lt;&gt;"",ISNUMBER(A9725)),VLOOKUP(A9725,Studies!A:BR,5,FALSE),"")</f>
        <v>Verapamil</v>
      </c>
      <c r="F9725" s="249" t="str">
        <f>IF(AND(A9725&lt;&gt;"",ISNUMBER(A9725)),VLOOKUP(A9725,Studies!A:BR,6,FALSE),"")</f>
        <v>Plasma</v>
      </c>
      <c r="G9725" s="265">
        <v>217.5</v>
      </c>
      <c r="H9725" s="50" t="s">
        <v>59</v>
      </c>
      <c r="I9725" s="185">
        <v>229.20310000000001</v>
      </c>
      <c r="J9725" s="41" t="s">
        <v>938</v>
      </c>
      <c r="K9725" s="41" t="s">
        <v>115</v>
      </c>
    </row>
    <row r="9726" spans="1:16" x14ac:dyDescent="0.25">
      <c r="A9726" s="30">
        <v>2070</v>
      </c>
      <c r="B9726" s="247" t="str">
        <f>IF(AND(A9726&lt;&gt;"",ISNUMBER(A9726)),VLOOKUP(A9726,Studies!A:BR,2,FALSE),"")</f>
        <v>Hla 1987</v>
      </c>
      <c r="C9726" s="248" t="str">
        <f>IF(AND(A9726&lt;&gt;"",ISNUMBER(A9726)),VLOOKUP(A9726,Studies!A:BR,3,FALSE),"")</f>
        <v>https://www.ncbi.nlm.nih.gov/pubmed/3435694</v>
      </c>
      <c r="D9726" s="248" t="str">
        <f>IF(AND(A9726&lt;&gt;"",ISNUMBER(A9726)),VLOOKUP(A9726,Studies!A:BR,4,FALSE),"")</f>
        <v>conventional Verapamil 120mg twice daily (day 10)</v>
      </c>
      <c r="E9726" s="248" t="str">
        <f>IF(AND(A9726&lt;&gt;"",ISNUMBER(A9726)),VLOOKUP(A9726,Studies!A:BR,5,FALSE),"")</f>
        <v>Verapamil</v>
      </c>
      <c r="F9726" s="249" t="str">
        <f>IF(AND(A9726&lt;&gt;"",ISNUMBER(A9726)),VLOOKUP(A9726,Studies!A:BR,6,FALSE),"")</f>
        <v>Plasma</v>
      </c>
      <c r="G9726" s="265">
        <v>218</v>
      </c>
      <c r="H9726" s="50" t="s">
        <v>59</v>
      </c>
      <c r="I9726" s="185">
        <v>188.57990000000001</v>
      </c>
      <c r="J9726" s="41" t="s">
        <v>938</v>
      </c>
      <c r="K9726" s="41" t="s">
        <v>115</v>
      </c>
    </row>
    <row r="9727" spans="1:16" x14ac:dyDescent="0.25">
      <c r="A9727" s="30">
        <v>2070</v>
      </c>
      <c r="B9727" s="247" t="str">
        <f>IF(AND(A9727&lt;&gt;"",ISNUMBER(A9727)),VLOOKUP(A9727,Studies!A:BR,2,FALSE),"")</f>
        <v>Hla 1987</v>
      </c>
      <c r="C9727" s="248" t="str">
        <f>IF(AND(A9727&lt;&gt;"",ISNUMBER(A9727)),VLOOKUP(A9727,Studies!A:BR,3,FALSE),"")</f>
        <v>https://www.ncbi.nlm.nih.gov/pubmed/3435694</v>
      </c>
      <c r="D9727" s="248" t="str">
        <f>IF(AND(A9727&lt;&gt;"",ISNUMBER(A9727)),VLOOKUP(A9727,Studies!A:BR,4,FALSE),"")</f>
        <v>conventional Verapamil 120mg twice daily (day 10)</v>
      </c>
      <c r="E9727" s="248" t="str">
        <f>IF(AND(A9727&lt;&gt;"",ISNUMBER(A9727)),VLOOKUP(A9727,Studies!A:BR,5,FALSE),"")</f>
        <v>Verapamil</v>
      </c>
      <c r="F9727" s="249" t="str">
        <f>IF(AND(A9727&lt;&gt;"",ISNUMBER(A9727)),VLOOKUP(A9727,Studies!A:BR,6,FALSE),"")</f>
        <v>Plasma</v>
      </c>
      <c r="G9727" s="265">
        <v>218.5</v>
      </c>
      <c r="H9727" s="50" t="s">
        <v>59</v>
      </c>
      <c r="I9727" s="185">
        <v>159.83670000000001</v>
      </c>
      <c r="J9727" s="41" t="s">
        <v>938</v>
      </c>
      <c r="K9727" s="41" t="s">
        <v>115</v>
      </c>
    </row>
    <row r="9728" spans="1:16" x14ac:dyDescent="0.25">
      <c r="A9728" s="30">
        <v>2070</v>
      </c>
      <c r="B9728" s="247" t="str">
        <f>IF(AND(A9728&lt;&gt;"",ISNUMBER(A9728)),VLOOKUP(A9728,Studies!A:BR,2,FALSE),"")</f>
        <v>Hla 1987</v>
      </c>
      <c r="C9728" s="248" t="str">
        <f>IF(AND(A9728&lt;&gt;"",ISNUMBER(A9728)),VLOOKUP(A9728,Studies!A:BR,3,FALSE),"")</f>
        <v>https://www.ncbi.nlm.nih.gov/pubmed/3435694</v>
      </c>
      <c r="D9728" s="248" t="str">
        <f>IF(AND(A9728&lt;&gt;"",ISNUMBER(A9728)),VLOOKUP(A9728,Studies!A:BR,4,FALSE),"")</f>
        <v>conventional Verapamil 120mg twice daily (day 10)</v>
      </c>
      <c r="E9728" s="248" t="str">
        <f>IF(AND(A9728&lt;&gt;"",ISNUMBER(A9728)),VLOOKUP(A9728,Studies!A:BR,5,FALSE),"")</f>
        <v>Verapamil</v>
      </c>
      <c r="F9728" s="249" t="str">
        <f>IF(AND(A9728&lt;&gt;"",ISNUMBER(A9728)),VLOOKUP(A9728,Studies!A:BR,6,FALSE),"")</f>
        <v>Plasma</v>
      </c>
      <c r="G9728" s="265">
        <v>219</v>
      </c>
      <c r="H9728" s="50" t="s">
        <v>59</v>
      </c>
      <c r="I9728" s="185">
        <v>140.49369999999999</v>
      </c>
      <c r="J9728" s="41" t="s">
        <v>938</v>
      </c>
      <c r="K9728" s="41" t="s">
        <v>115</v>
      </c>
    </row>
    <row r="9729" spans="1:16" x14ac:dyDescent="0.25">
      <c r="A9729" s="30">
        <v>2070</v>
      </c>
      <c r="B9729" s="247" t="str">
        <f>IF(AND(A9729&lt;&gt;"",ISNUMBER(A9729)),VLOOKUP(A9729,Studies!A:BR,2,FALSE),"")</f>
        <v>Hla 1987</v>
      </c>
      <c r="C9729" s="248" t="str">
        <f>IF(AND(A9729&lt;&gt;"",ISNUMBER(A9729)),VLOOKUP(A9729,Studies!A:BR,3,FALSE),"")</f>
        <v>https://www.ncbi.nlm.nih.gov/pubmed/3435694</v>
      </c>
      <c r="D9729" s="248" t="str">
        <f>IF(AND(A9729&lt;&gt;"",ISNUMBER(A9729)),VLOOKUP(A9729,Studies!A:BR,4,FALSE),"")</f>
        <v>conventional Verapamil 120mg twice daily (day 10)</v>
      </c>
      <c r="E9729" s="248" t="str">
        <f>IF(AND(A9729&lt;&gt;"",ISNUMBER(A9729)),VLOOKUP(A9729,Studies!A:BR,5,FALSE),"")</f>
        <v>Verapamil</v>
      </c>
      <c r="F9729" s="249" t="str">
        <f>IF(AND(A9729&lt;&gt;"",ISNUMBER(A9729)),VLOOKUP(A9729,Studies!A:BR,6,FALSE),"")</f>
        <v>Plasma</v>
      </c>
      <c r="G9729" s="265">
        <v>220</v>
      </c>
      <c r="H9729" s="50" t="s">
        <v>59</v>
      </c>
      <c r="I9729" s="185">
        <v>110.24120000000001</v>
      </c>
      <c r="J9729" s="41" t="s">
        <v>938</v>
      </c>
      <c r="K9729" s="41" t="s">
        <v>115</v>
      </c>
    </row>
    <row r="9730" spans="1:16" x14ac:dyDescent="0.25">
      <c r="A9730" s="30">
        <v>2070</v>
      </c>
      <c r="B9730" s="247" t="str">
        <f>IF(AND(A9730&lt;&gt;"",ISNUMBER(A9730)),VLOOKUP(A9730,Studies!A:BR,2,FALSE),"")</f>
        <v>Hla 1987</v>
      </c>
      <c r="C9730" s="248" t="str">
        <f>IF(AND(A9730&lt;&gt;"",ISNUMBER(A9730)),VLOOKUP(A9730,Studies!A:BR,3,FALSE),"")</f>
        <v>https://www.ncbi.nlm.nih.gov/pubmed/3435694</v>
      </c>
      <c r="D9730" s="248" t="str">
        <f>IF(AND(A9730&lt;&gt;"",ISNUMBER(A9730)),VLOOKUP(A9730,Studies!A:BR,4,FALSE),"")</f>
        <v>conventional Verapamil 120mg twice daily (day 10)</v>
      </c>
      <c r="E9730" s="248" t="str">
        <f>IF(AND(A9730&lt;&gt;"",ISNUMBER(A9730)),VLOOKUP(A9730,Studies!A:BR,5,FALSE),"")</f>
        <v>Verapamil</v>
      </c>
      <c r="F9730" s="249" t="str">
        <f>IF(AND(A9730&lt;&gt;"",ISNUMBER(A9730)),VLOOKUP(A9730,Studies!A:BR,6,FALSE),"")</f>
        <v>Plasma</v>
      </c>
      <c r="G9730" s="265">
        <v>222</v>
      </c>
      <c r="H9730" s="50" t="s">
        <v>59</v>
      </c>
      <c r="I9730" s="185">
        <v>74.482969999999995</v>
      </c>
      <c r="J9730" s="41" t="s">
        <v>938</v>
      </c>
      <c r="K9730" s="41" t="s">
        <v>115</v>
      </c>
    </row>
    <row r="9731" spans="1:16" x14ac:dyDescent="0.25">
      <c r="A9731" s="30">
        <v>2070</v>
      </c>
      <c r="B9731" s="247" t="str">
        <f>IF(AND(A9731&lt;&gt;"",ISNUMBER(A9731)),VLOOKUP(A9731,Studies!A:BR,2,FALSE),"")</f>
        <v>Hla 1987</v>
      </c>
      <c r="C9731" s="248" t="str">
        <f>IF(AND(A9731&lt;&gt;"",ISNUMBER(A9731)),VLOOKUP(A9731,Studies!A:BR,3,FALSE),"")</f>
        <v>https://www.ncbi.nlm.nih.gov/pubmed/3435694</v>
      </c>
      <c r="D9731" s="248" t="str">
        <f>IF(AND(A9731&lt;&gt;"",ISNUMBER(A9731)),VLOOKUP(A9731,Studies!A:BR,4,FALSE),"")</f>
        <v>conventional Verapamil 120mg twice daily (day 10)</v>
      </c>
      <c r="E9731" s="248" t="str">
        <f>IF(AND(A9731&lt;&gt;"",ISNUMBER(A9731)),VLOOKUP(A9731,Studies!A:BR,5,FALSE),"")</f>
        <v>Verapamil</v>
      </c>
      <c r="F9731" s="249" t="str">
        <f>IF(AND(A9731&lt;&gt;"",ISNUMBER(A9731)),VLOOKUP(A9731,Studies!A:BR,6,FALSE),"")</f>
        <v>Plasma</v>
      </c>
      <c r="G9731" s="265">
        <v>224</v>
      </c>
      <c r="H9731" s="50" t="s">
        <v>59</v>
      </c>
      <c r="I9731" s="185">
        <v>45.656120000000001</v>
      </c>
      <c r="J9731" s="41" t="s">
        <v>938</v>
      </c>
      <c r="K9731" s="41" t="s">
        <v>115</v>
      </c>
    </row>
    <row r="9732" spans="1:16" x14ac:dyDescent="0.25">
      <c r="A9732" s="30">
        <v>2070</v>
      </c>
      <c r="B9732" s="247" t="str">
        <f>IF(AND(A9732&lt;&gt;"",ISNUMBER(A9732)),VLOOKUP(A9732,Studies!A:BR,2,FALSE),"")</f>
        <v>Hla 1987</v>
      </c>
      <c r="C9732" s="248" t="str">
        <f>IF(AND(A9732&lt;&gt;"",ISNUMBER(A9732)),VLOOKUP(A9732,Studies!A:BR,3,FALSE),"")</f>
        <v>https://www.ncbi.nlm.nih.gov/pubmed/3435694</v>
      </c>
      <c r="D9732" s="248" t="str">
        <f>IF(AND(A9732&lt;&gt;"",ISNUMBER(A9732)),VLOOKUP(A9732,Studies!A:BR,4,FALSE),"")</f>
        <v>conventional Verapamil 120mg twice daily (day 10)</v>
      </c>
      <c r="E9732" s="248" t="str">
        <f>IF(AND(A9732&lt;&gt;"",ISNUMBER(A9732)),VLOOKUP(A9732,Studies!A:BR,5,FALSE),"")</f>
        <v>Verapamil</v>
      </c>
      <c r="F9732" s="249" t="str">
        <f>IF(AND(A9732&lt;&gt;"",ISNUMBER(A9732)),VLOOKUP(A9732,Studies!A:BR,6,FALSE),"")</f>
        <v>Plasma</v>
      </c>
      <c r="G9732" s="265">
        <v>226</v>
      </c>
      <c r="H9732" s="50" t="s">
        <v>59</v>
      </c>
      <c r="I9732" s="185">
        <v>35.653359999999999</v>
      </c>
      <c r="J9732" s="41" t="s">
        <v>938</v>
      </c>
      <c r="K9732" s="41" t="s">
        <v>115</v>
      </c>
    </row>
    <row r="9733" spans="1:16" x14ac:dyDescent="0.25">
      <c r="A9733" s="30">
        <v>2070</v>
      </c>
      <c r="B9733" s="247" t="str">
        <f>IF(AND(A9733&lt;&gt;"",ISNUMBER(A9733)),VLOOKUP(A9733,Studies!A:BR,2,FALSE),"")</f>
        <v>Hla 1987</v>
      </c>
      <c r="C9733" s="248" t="str">
        <f>IF(AND(A9733&lt;&gt;"",ISNUMBER(A9733)),VLOOKUP(A9733,Studies!A:BR,3,FALSE),"")</f>
        <v>https://www.ncbi.nlm.nih.gov/pubmed/3435694</v>
      </c>
      <c r="D9733" s="248" t="str">
        <f>IF(AND(A9733&lt;&gt;"",ISNUMBER(A9733)),VLOOKUP(A9733,Studies!A:BR,4,FALSE),"")</f>
        <v>conventional Verapamil 120mg twice daily (day 10)</v>
      </c>
      <c r="E9733" s="248" t="str">
        <f>IF(AND(A9733&lt;&gt;"",ISNUMBER(A9733)),VLOOKUP(A9733,Studies!A:BR,5,FALSE),"")</f>
        <v>Verapamil</v>
      </c>
      <c r="F9733" s="249" t="str">
        <f>IF(AND(A9733&lt;&gt;"",ISNUMBER(A9733)),VLOOKUP(A9733,Studies!A:BR,6,FALSE),"")</f>
        <v>Plasma</v>
      </c>
      <c r="G9733" s="265">
        <v>228</v>
      </c>
      <c r="H9733" s="50" t="s">
        <v>59</v>
      </c>
      <c r="I9733" s="185">
        <v>30.113119999999999</v>
      </c>
      <c r="J9733" s="41" t="s">
        <v>938</v>
      </c>
      <c r="K9733" s="41" t="s">
        <v>115</v>
      </c>
      <c r="P9733" s="42" t="s">
        <v>3175</v>
      </c>
    </row>
    <row r="9734" spans="1:16" x14ac:dyDescent="0.25">
      <c r="A9734" s="30">
        <v>2070</v>
      </c>
      <c r="B9734" s="247" t="str">
        <f>IF(AND(A9734&lt;&gt;"",ISNUMBER(A9734)),VLOOKUP(A9734,Studies!A:BR,2,FALSE),"")</f>
        <v>Hla 1987</v>
      </c>
      <c r="C9734" s="248" t="str">
        <f>IF(AND(A9734&lt;&gt;"",ISNUMBER(A9734)),VLOOKUP(A9734,Studies!A:BR,3,FALSE),"")</f>
        <v>https://www.ncbi.nlm.nih.gov/pubmed/3435694</v>
      </c>
      <c r="D9734" s="248" t="str">
        <f>IF(AND(A9734&lt;&gt;"",ISNUMBER(A9734)),VLOOKUP(A9734,Studies!A:BR,4,FALSE),"")</f>
        <v>conventional Verapamil 120mg twice daily (day 10)</v>
      </c>
      <c r="E9734" s="248" t="str">
        <f>IF(AND(A9734&lt;&gt;"",ISNUMBER(A9734)),VLOOKUP(A9734,Studies!A:BR,5,FALSE),"")</f>
        <v>Verapamil</v>
      </c>
      <c r="F9734" s="249" t="str">
        <f>IF(AND(A9734&lt;&gt;"",ISNUMBER(A9734)),VLOOKUP(A9734,Studies!A:BR,6,FALSE),"")</f>
        <v>Plasma</v>
      </c>
      <c r="G9734" s="265">
        <v>230</v>
      </c>
      <c r="H9734" s="50" t="s">
        <v>59</v>
      </c>
      <c r="I9734" s="185">
        <v>82.998829999999998</v>
      </c>
      <c r="J9734" s="41" t="s">
        <v>938</v>
      </c>
      <c r="K9734" s="41" t="s">
        <v>115</v>
      </c>
    </row>
    <row r="9735" spans="1:16" x14ac:dyDescent="0.25">
      <c r="A9735" s="30">
        <v>2070</v>
      </c>
      <c r="B9735" s="247" t="str">
        <f>IF(AND(A9735&lt;&gt;"",ISNUMBER(A9735)),VLOOKUP(A9735,Studies!A:BR,2,FALSE),"")</f>
        <v>Hla 1987</v>
      </c>
      <c r="C9735" s="248" t="str">
        <f>IF(AND(A9735&lt;&gt;"",ISNUMBER(A9735)),VLOOKUP(A9735,Studies!A:BR,3,FALSE),"")</f>
        <v>https://www.ncbi.nlm.nih.gov/pubmed/3435694</v>
      </c>
      <c r="D9735" s="248" t="str">
        <f>IF(AND(A9735&lt;&gt;"",ISNUMBER(A9735)),VLOOKUP(A9735,Studies!A:BR,4,FALSE),"")</f>
        <v>conventional Verapamil 120mg twice daily (day 10)</v>
      </c>
      <c r="E9735" s="248" t="str">
        <f>IF(AND(A9735&lt;&gt;"",ISNUMBER(A9735)),VLOOKUP(A9735,Studies!A:BR,5,FALSE),"")</f>
        <v>Verapamil</v>
      </c>
      <c r="F9735" s="249" t="str">
        <f>IF(AND(A9735&lt;&gt;"",ISNUMBER(A9735)),VLOOKUP(A9735,Studies!A:BR,6,FALSE),"")</f>
        <v>Plasma</v>
      </c>
      <c r="G9735" s="265">
        <v>240</v>
      </c>
      <c r="H9735" s="50" t="s">
        <v>59</v>
      </c>
      <c r="I9735" s="185">
        <v>45.853720000000003</v>
      </c>
      <c r="J9735" s="41" t="s">
        <v>938</v>
      </c>
      <c r="K9735" s="41" t="s">
        <v>115</v>
      </c>
    </row>
    <row r="9736" spans="1:16" x14ac:dyDescent="0.25">
      <c r="A9736" s="30">
        <v>2070</v>
      </c>
      <c r="B9736" s="247" t="str">
        <f>IF(AND(A9736&lt;&gt;"",ISNUMBER(A9736)),VLOOKUP(A9736,Studies!A:BR,2,FALSE),"")</f>
        <v>Hla 1987</v>
      </c>
      <c r="C9736" s="248" t="str">
        <f>IF(AND(A9736&lt;&gt;"",ISNUMBER(A9736)),VLOOKUP(A9736,Studies!A:BR,3,FALSE),"")</f>
        <v>https://www.ncbi.nlm.nih.gov/pubmed/3435694</v>
      </c>
      <c r="D9736" s="248" t="str">
        <f>IF(AND(A9736&lt;&gt;"",ISNUMBER(A9736)),VLOOKUP(A9736,Studies!A:BR,4,FALSE),"")</f>
        <v>conventional Verapamil 120mg twice daily (day 10)</v>
      </c>
      <c r="E9736" s="248" t="str">
        <f>IF(AND(A9736&lt;&gt;"",ISNUMBER(A9736)),VLOOKUP(A9736,Studies!A:BR,5,FALSE),"")</f>
        <v>Verapamil</v>
      </c>
      <c r="F9736" s="249" t="str">
        <f>IF(AND(A9736&lt;&gt;"",ISNUMBER(A9736)),VLOOKUP(A9736,Studies!A:BR,6,FALSE),"")</f>
        <v>Plasma</v>
      </c>
      <c r="G9736" s="265">
        <v>246</v>
      </c>
      <c r="H9736" s="50" t="s">
        <v>59</v>
      </c>
      <c r="I9736" s="185">
        <v>21.291149999999998</v>
      </c>
      <c r="J9736" s="41" t="s">
        <v>938</v>
      </c>
      <c r="K9736" s="41" t="s">
        <v>115</v>
      </c>
    </row>
    <row r="9737" spans="1:16" x14ac:dyDescent="0.25">
      <c r="A9737" s="30">
        <v>2071</v>
      </c>
      <c r="B9737" s="247" t="str">
        <f>IF(AND(A9737&lt;&gt;"",ISNUMBER(A9737)),VLOOKUP(A9737,Studies!A:BR,2,FALSE),"")</f>
        <v>Jorgensen 1988</v>
      </c>
      <c r="C9737" s="248" t="str">
        <f>IF(AND(A9737&lt;&gt;"",ISNUMBER(A9737)),VLOOKUP(A9737,Studies!A:BR,3,FALSE),"")</f>
        <v>https://www.ncbi.nlm.nih.gov/pubmed/3186615</v>
      </c>
      <c r="D9737" s="248" t="str">
        <f>IF(AND(A9737&lt;&gt;"",ISNUMBER(A9737)),VLOOKUP(A9737,Studies!A:BR,4,FALSE),"")</f>
        <v>Conventional Verapamil 120 mg BID (day 1 - 5 and 8)</v>
      </c>
      <c r="E9737" s="248" t="str">
        <f>IF(AND(A9737&lt;&gt;"",ISNUMBER(A9737)),VLOOKUP(A9737,Studies!A:BR,5,FALSE),"")</f>
        <v>Verapamil</v>
      </c>
      <c r="F9737" s="249" t="str">
        <f>IF(AND(A9737&lt;&gt;"",ISNUMBER(A9737)),VLOOKUP(A9737,Studies!A:BR,6,FALSE),"")</f>
        <v>Plasma</v>
      </c>
      <c r="G9737" s="265">
        <v>0</v>
      </c>
      <c r="H9737" s="50" t="s">
        <v>59</v>
      </c>
      <c r="I9737" s="185">
        <v>0.1420959</v>
      </c>
      <c r="J9737" s="41" t="s">
        <v>992</v>
      </c>
      <c r="K9737" s="41" t="s">
        <v>115</v>
      </c>
      <c r="P9737" s="42" t="s">
        <v>3176</v>
      </c>
    </row>
    <row r="9738" spans="1:16" x14ac:dyDescent="0.25">
      <c r="A9738" s="30">
        <v>2071</v>
      </c>
      <c r="B9738" s="247" t="str">
        <f>IF(AND(A9738&lt;&gt;"",ISNUMBER(A9738)),VLOOKUP(A9738,Studies!A:BR,2,FALSE),"")</f>
        <v>Jorgensen 1988</v>
      </c>
      <c r="C9738" s="248" t="str">
        <f>IF(AND(A9738&lt;&gt;"",ISNUMBER(A9738)),VLOOKUP(A9738,Studies!A:BR,3,FALSE),"")</f>
        <v>https://www.ncbi.nlm.nih.gov/pubmed/3186615</v>
      </c>
      <c r="D9738" s="248" t="str">
        <f>IF(AND(A9738&lt;&gt;"",ISNUMBER(A9738)),VLOOKUP(A9738,Studies!A:BR,4,FALSE),"")</f>
        <v>Conventional Verapamil 120 mg BID (day 1 - 5 and 8)</v>
      </c>
      <c r="E9738" s="248" t="str">
        <f>IF(AND(A9738&lt;&gt;"",ISNUMBER(A9738)),VLOOKUP(A9738,Studies!A:BR,5,FALSE),"")</f>
        <v>Verapamil</v>
      </c>
      <c r="F9738" s="249" t="str">
        <f>IF(AND(A9738&lt;&gt;"",ISNUMBER(A9738)),VLOOKUP(A9738,Studies!A:BR,6,FALSE),"")</f>
        <v>Plasma</v>
      </c>
      <c r="G9738" s="265">
        <v>24</v>
      </c>
      <c r="H9738" s="50" t="s">
        <v>59</v>
      </c>
      <c r="I9738" s="185">
        <v>24.298400000000001</v>
      </c>
      <c r="J9738" s="41" t="s">
        <v>992</v>
      </c>
      <c r="K9738" s="41" t="s">
        <v>115</v>
      </c>
      <c r="P9738" s="42" t="s">
        <v>3176</v>
      </c>
    </row>
    <row r="9739" spans="1:16" x14ac:dyDescent="0.25">
      <c r="A9739" s="30">
        <v>2071</v>
      </c>
      <c r="B9739" s="247" t="str">
        <f>IF(AND(A9739&lt;&gt;"",ISNUMBER(A9739)),VLOOKUP(A9739,Studies!A:BR,2,FALSE),"")</f>
        <v>Jorgensen 1988</v>
      </c>
      <c r="C9739" s="248" t="str">
        <f>IF(AND(A9739&lt;&gt;"",ISNUMBER(A9739)),VLOOKUP(A9739,Studies!A:BR,3,FALSE),"")</f>
        <v>https://www.ncbi.nlm.nih.gov/pubmed/3186615</v>
      </c>
      <c r="D9739" s="248" t="str">
        <f>IF(AND(A9739&lt;&gt;"",ISNUMBER(A9739)),VLOOKUP(A9739,Studies!A:BR,4,FALSE),"")</f>
        <v>Conventional Verapamil 120 mg BID (day 1 - 5 and 8)</v>
      </c>
      <c r="E9739" s="248" t="str">
        <f>IF(AND(A9739&lt;&gt;"",ISNUMBER(A9739)),VLOOKUP(A9739,Studies!A:BR,5,FALSE),"")</f>
        <v>Verapamil</v>
      </c>
      <c r="F9739" s="249" t="str">
        <f>IF(AND(A9739&lt;&gt;"",ISNUMBER(A9739)),VLOOKUP(A9739,Studies!A:BR,6,FALSE),"")</f>
        <v>Plasma</v>
      </c>
      <c r="G9739" s="265">
        <v>48</v>
      </c>
      <c r="H9739" s="50" t="s">
        <v>59</v>
      </c>
      <c r="I9739" s="185">
        <v>37.371229999999997</v>
      </c>
      <c r="J9739" s="41" t="s">
        <v>992</v>
      </c>
      <c r="K9739" s="41" t="s">
        <v>115</v>
      </c>
      <c r="P9739" s="42" t="s">
        <v>3176</v>
      </c>
    </row>
    <row r="9740" spans="1:16" x14ac:dyDescent="0.25">
      <c r="A9740" s="30">
        <v>2071</v>
      </c>
      <c r="B9740" s="247" t="str">
        <f>IF(AND(A9740&lt;&gt;"",ISNUMBER(A9740)),VLOOKUP(A9740,Studies!A:BR,2,FALSE),"")</f>
        <v>Jorgensen 1988</v>
      </c>
      <c r="C9740" s="248" t="str">
        <f>IF(AND(A9740&lt;&gt;"",ISNUMBER(A9740)),VLOOKUP(A9740,Studies!A:BR,3,FALSE),"")</f>
        <v>https://www.ncbi.nlm.nih.gov/pubmed/3186615</v>
      </c>
      <c r="D9740" s="248" t="str">
        <f>IF(AND(A9740&lt;&gt;"",ISNUMBER(A9740)),VLOOKUP(A9740,Studies!A:BR,4,FALSE),"")</f>
        <v>Conventional Verapamil 120 mg BID (day 1 - 5 and 8)</v>
      </c>
      <c r="E9740" s="248" t="str">
        <f>IF(AND(A9740&lt;&gt;"",ISNUMBER(A9740)),VLOOKUP(A9740,Studies!A:BR,5,FALSE),"")</f>
        <v>Verapamil</v>
      </c>
      <c r="F9740" s="249" t="str">
        <f>IF(AND(A9740&lt;&gt;"",ISNUMBER(A9740)),VLOOKUP(A9740,Studies!A:BR,6,FALSE),"")</f>
        <v>Plasma</v>
      </c>
      <c r="G9740" s="265">
        <v>72</v>
      </c>
      <c r="H9740" s="50" t="s">
        <v>59</v>
      </c>
      <c r="I9740" s="185">
        <v>41.634099999999997</v>
      </c>
      <c r="J9740" s="41" t="s">
        <v>992</v>
      </c>
      <c r="K9740" s="41" t="s">
        <v>115</v>
      </c>
      <c r="P9740" s="42" t="s">
        <v>3176</v>
      </c>
    </row>
    <row r="9741" spans="1:16" x14ac:dyDescent="0.25">
      <c r="A9741" s="30">
        <v>2071</v>
      </c>
      <c r="B9741" s="247" t="str">
        <f>IF(AND(A9741&lt;&gt;"",ISNUMBER(A9741)),VLOOKUP(A9741,Studies!A:BR,2,FALSE),"")</f>
        <v>Jorgensen 1988</v>
      </c>
      <c r="C9741" s="248" t="str">
        <f>IF(AND(A9741&lt;&gt;"",ISNUMBER(A9741)),VLOOKUP(A9741,Studies!A:BR,3,FALSE),"")</f>
        <v>https://www.ncbi.nlm.nih.gov/pubmed/3186615</v>
      </c>
      <c r="D9741" s="248" t="str">
        <f>IF(AND(A9741&lt;&gt;"",ISNUMBER(A9741)),VLOOKUP(A9741,Studies!A:BR,4,FALSE),"")</f>
        <v>Conventional Verapamil 120 mg BID (day 1 - 5 and 8)</v>
      </c>
      <c r="E9741" s="248" t="str">
        <f>IF(AND(A9741&lt;&gt;"",ISNUMBER(A9741)),VLOOKUP(A9741,Studies!A:BR,5,FALSE),"")</f>
        <v>Verapamil</v>
      </c>
      <c r="F9741" s="249" t="str">
        <f>IF(AND(A9741&lt;&gt;"",ISNUMBER(A9741)),VLOOKUP(A9741,Studies!A:BR,6,FALSE),"")</f>
        <v>Plasma</v>
      </c>
      <c r="G9741" s="265">
        <v>96</v>
      </c>
      <c r="H9741" s="50" t="s">
        <v>59</v>
      </c>
      <c r="I9741" s="185">
        <v>46.181170000000002</v>
      </c>
      <c r="J9741" s="41" t="s">
        <v>992</v>
      </c>
      <c r="K9741" s="41" t="s">
        <v>115</v>
      </c>
      <c r="P9741" s="42" t="s">
        <v>3176</v>
      </c>
    </row>
    <row r="9742" spans="1:16" x14ac:dyDescent="0.25">
      <c r="A9742" s="30">
        <v>2071</v>
      </c>
      <c r="B9742" s="247" t="str">
        <f>IF(AND(A9742&lt;&gt;"",ISNUMBER(A9742)),VLOOKUP(A9742,Studies!A:BR,2,FALSE),"")</f>
        <v>Jorgensen 1988</v>
      </c>
      <c r="C9742" s="248" t="str">
        <f>IF(AND(A9742&lt;&gt;"",ISNUMBER(A9742)),VLOOKUP(A9742,Studies!A:BR,3,FALSE),"")</f>
        <v>https://www.ncbi.nlm.nih.gov/pubmed/3186615</v>
      </c>
      <c r="D9742" s="248" t="str">
        <f>IF(AND(A9742&lt;&gt;"",ISNUMBER(A9742)),VLOOKUP(A9742,Studies!A:BR,4,FALSE),"")</f>
        <v>Conventional Verapamil 120 mg BID (day 1 - 5 and 8)</v>
      </c>
      <c r="E9742" s="248" t="str">
        <f>IF(AND(A9742&lt;&gt;"",ISNUMBER(A9742)),VLOOKUP(A9742,Studies!A:BR,5,FALSE),"")</f>
        <v>Verapamil</v>
      </c>
      <c r="F9742" s="249" t="str">
        <f>IF(AND(A9742&lt;&gt;"",ISNUMBER(A9742)),VLOOKUP(A9742,Studies!A:BR,6,FALSE),"")</f>
        <v>Plasma</v>
      </c>
      <c r="G9742" s="265">
        <v>168</v>
      </c>
      <c r="H9742" s="50" t="s">
        <v>59</v>
      </c>
      <c r="I9742" s="185">
        <v>46.039079999999998</v>
      </c>
      <c r="J9742" s="41" t="s">
        <v>992</v>
      </c>
      <c r="K9742" s="41" t="s">
        <v>115</v>
      </c>
      <c r="P9742" s="42" t="s">
        <v>3176</v>
      </c>
    </row>
    <row r="9743" spans="1:16" x14ac:dyDescent="0.25">
      <c r="A9743" s="30">
        <v>2072</v>
      </c>
      <c r="B9743" s="247" t="str">
        <f>IF(AND(A9743&lt;&gt;"",ISNUMBER(A9743)),VLOOKUP(A9743,Studies!A:BR,2,FALSE),"")</f>
        <v>Jorgensen 1988</v>
      </c>
      <c r="C9743" s="248" t="str">
        <f>IF(AND(A9743&lt;&gt;"",ISNUMBER(A9743)),VLOOKUP(A9743,Studies!A:BR,3,FALSE),"")</f>
        <v>https://www.ncbi.nlm.nih.gov/pubmed/3186615</v>
      </c>
      <c r="D9743" s="248" t="str">
        <f>IF(AND(A9743&lt;&gt;"",ISNUMBER(A9743)),VLOOKUP(A9743,Studies!A:BR,4,FALSE),"")</f>
        <v>Conventional Verapamil 120 mg BID (day 8)</v>
      </c>
      <c r="E9743" s="248" t="str">
        <f>IF(AND(A9743&lt;&gt;"",ISNUMBER(A9743)),VLOOKUP(A9743,Studies!A:BR,5,FALSE),"")</f>
        <v>Verapamil</v>
      </c>
      <c r="F9743" s="249" t="str">
        <f>IF(AND(A9743&lt;&gt;"",ISNUMBER(A9743)),VLOOKUP(A9743,Studies!A:BR,6,FALSE),"")</f>
        <v>Plasma</v>
      </c>
      <c r="G9743" s="265">
        <v>168</v>
      </c>
      <c r="H9743" s="50" t="s">
        <v>59</v>
      </c>
      <c r="I9743" s="185">
        <v>48.633879999999998</v>
      </c>
      <c r="J9743" s="41" t="s">
        <v>992</v>
      </c>
      <c r="K9743" s="41" t="s">
        <v>115</v>
      </c>
      <c r="L9743" s="193">
        <v>31.693989999999999</v>
      </c>
      <c r="M9743" s="52" t="s">
        <v>992</v>
      </c>
      <c r="N9743" s="52" t="s">
        <v>116</v>
      </c>
    </row>
    <row r="9744" spans="1:16" x14ac:dyDescent="0.25">
      <c r="A9744" s="30">
        <v>2072</v>
      </c>
      <c r="B9744" s="247" t="str">
        <f>IF(AND(A9744&lt;&gt;"",ISNUMBER(A9744)),VLOOKUP(A9744,Studies!A:BR,2,FALSE),"")</f>
        <v>Jorgensen 1988</v>
      </c>
      <c r="C9744" s="248" t="str">
        <f>IF(AND(A9744&lt;&gt;"",ISNUMBER(A9744)),VLOOKUP(A9744,Studies!A:BR,3,FALSE),"")</f>
        <v>https://www.ncbi.nlm.nih.gov/pubmed/3186615</v>
      </c>
      <c r="D9744" s="248" t="str">
        <f>IF(AND(A9744&lt;&gt;"",ISNUMBER(A9744)),VLOOKUP(A9744,Studies!A:BR,4,FALSE),"")</f>
        <v>Conventional Verapamil 120 mg BID (day 8)</v>
      </c>
      <c r="E9744" s="248" t="str">
        <f>IF(AND(A9744&lt;&gt;"",ISNUMBER(A9744)),VLOOKUP(A9744,Studies!A:BR,5,FALSE),"")</f>
        <v>Verapamil</v>
      </c>
      <c r="F9744" s="249" t="str">
        <f>IF(AND(A9744&lt;&gt;"",ISNUMBER(A9744)),VLOOKUP(A9744,Studies!A:BR,6,FALSE),"")</f>
        <v>Plasma</v>
      </c>
      <c r="G9744" s="265">
        <v>168.5</v>
      </c>
      <c r="H9744" s="50" t="s">
        <v>59</v>
      </c>
      <c r="I9744" s="185">
        <v>274.86340000000001</v>
      </c>
      <c r="J9744" s="41" t="s">
        <v>992</v>
      </c>
      <c r="K9744" s="41" t="s">
        <v>115</v>
      </c>
      <c r="L9744" s="193">
        <v>54.098370000000003</v>
      </c>
      <c r="M9744" s="52" t="s">
        <v>992</v>
      </c>
      <c r="N9744" s="52" t="s">
        <v>116</v>
      </c>
    </row>
    <row r="9745" spans="1:16" x14ac:dyDescent="0.25">
      <c r="A9745" s="30">
        <v>2072</v>
      </c>
      <c r="B9745" s="247" t="str">
        <f>IF(AND(A9745&lt;&gt;"",ISNUMBER(A9745)),VLOOKUP(A9745,Studies!A:BR,2,FALSE),"")</f>
        <v>Jorgensen 1988</v>
      </c>
      <c r="C9745" s="248" t="str">
        <f>IF(AND(A9745&lt;&gt;"",ISNUMBER(A9745)),VLOOKUP(A9745,Studies!A:BR,3,FALSE),"")</f>
        <v>https://www.ncbi.nlm.nih.gov/pubmed/3186615</v>
      </c>
      <c r="D9745" s="248" t="str">
        <f>IF(AND(A9745&lt;&gt;"",ISNUMBER(A9745)),VLOOKUP(A9745,Studies!A:BR,4,FALSE),"")</f>
        <v>Conventional Verapamil 120 mg BID (day 8)</v>
      </c>
      <c r="E9745" s="248" t="str">
        <f>IF(AND(A9745&lt;&gt;"",ISNUMBER(A9745)),VLOOKUP(A9745,Studies!A:BR,5,FALSE),"")</f>
        <v>Verapamil</v>
      </c>
      <c r="F9745" s="249" t="str">
        <f>IF(AND(A9745&lt;&gt;"",ISNUMBER(A9745)),VLOOKUP(A9745,Studies!A:BR,6,FALSE),"")</f>
        <v>Plasma</v>
      </c>
      <c r="G9745" s="265">
        <v>169</v>
      </c>
      <c r="H9745" s="50" t="s">
        <v>59</v>
      </c>
      <c r="I9745" s="185">
        <v>289.61750000000001</v>
      </c>
      <c r="J9745" s="41" t="s">
        <v>992</v>
      </c>
      <c r="K9745" s="41" t="s">
        <v>115</v>
      </c>
      <c r="L9745" s="193">
        <v>90.163939999999997</v>
      </c>
      <c r="M9745" s="52" t="s">
        <v>992</v>
      </c>
      <c r="N9745" s="52" t="s">
        <v>116</v>
      </c>
    </row>
    <row r="9746" spans="1:16" x14ac:dyDescent="0.25">
      <c r="A9746" s="30">
        <v>2072</v>
      </c>
      <c r="B9746" s="247" t="str">
        <f>IF(AND(A9746&lt;&gt;"",ISNUMBER(A9746)),VLOOKUP(A9746,Studies!A:BR,2,FALSE),"")</f>
        <v>Jorgensen 1988</v>
      </c>
      <c r="C9746" s="248" t="str">
        <f>IF(AND(A9746&lt;&gt;"",ISNUMBER(A9746)),VLOOKUP(A9746,Studies!A:BR,3,FALSE),"")</f>
        <v>https://www.ncbi.nlm.nih.gov/pubmed/3186615</v>
      </c>
      <c r="D9746" s="248" t="str">
        <f>IF(AND(A9746&lt;&gt;"",ISNUMBER(A9746)),VLOOKUP(A9746,Studies!A:BR,4,FALSE),"")</f>
        <v>Conventional Verapamil 120 mg BID (day 8)</v>
      </c>
      <c r="E9746" s="248" t="str">
        <f>IF(AND(A9746&lt;&gt;"",ISNUMBER(A9746)),VLOOKUP(A9746,Studies!A:BR,5,FALSE),"")</f>
        <v>Verapamil</v>
      </c>
      <c r="F9746" s="249" t="str">
        <f>IF(AND(A9746&lt;&gt;"",ISNUMBER(A9746)),VLOOKUP(A9746,Studies!A:BR,6,FALSE),"")</f>
        <v>Plasma</v>
      </c>
      <c r="G9746" s="265">
        <v>169.5</v>
      </c>
      <c r="H9746" s="50" t="s">
        <v>59</v>
      </c>
      <c r="I9746" s="185">
        <v>236.61199999999999</v>
      </c>
      <c r="J9746" s="41" t="s">
        <v>992</v>
      </c>
      <c r="K9746" s="41" t="s">
        <v>115</v>
      </c>
      <c r="L9746" s="193">
        <v>44.808779999999999</v>
      </c>
      <c r="M9746" s="52" t="s">
        <v>992</v>
      </c>
      <c r="N9746" s="52" t="s">
        <v>116</v>
      </c>
    </row>
    <row r="9747" spans="1:16" x14ac:dyDescent="0.25">
      <c r="A9747" s="30">
        <v>2072</v>
      </c>
      <c r="B9747" s="247" t="str">
        <f>IF(AND(A9747&lt;&gt;"",ISNUMBER(A9747)),VLOOKUP(A9747,Studies!A:BR,2,FALSE),"")</f>
        <v>Jorgensen 1988</v>
      </c>
      <c r="C9747" s="248" t="str">
        <f>IF(AND(A9747&lt;&gt;"",ISNUMBER(A9747)),VLOOKUP(A9747,Studies!A:BR,3,FALSE),"")</f>
        <v>https://www.ncbi.nlm.nih.gov/pubmed/3186615</v>
      </c>
      <c r="D9747" s="248" t="str">
        <f>IF(AND(A9747&lt;&gt;"",ISNUMBER(A9747)),VLOOKUP(A9747,Studies!A:BR,4,FALSE),"")</f>
        <v>Conventional Verapamil 120 mg BID (day 8)</v>
      </c>
      <c r="E9747" s="248" t="str">
        <f>IF(AND(A9747&lt;&gt;"",ISNUMBER(A9747)),VLOOKUP(A9747,Studies!A:BR,5,FALSE),"")</f>
        <v>Verapamil</v>
      </c>
      <c r="F9747" s="249" t="str">
        <f>IF(AND(A9747&lt;&gt;"",ISNUMBER(A9747)),VLOOKUP(A9747,Studies!A:BR,6,FALSE),"")</f>
        <v>Plasma</v>
      </c>
      <c r="G9747" s="265">
        <v>170</v>
      </c>
      <c r="H9747" s="50" t="s">
        <v>59</v>
      </c>
      <c r="I9747" s="185">
        <v>179.23500000000001</v>
      </c>
      <c r="J9747" s="41" t="s">
        <v>992</v>
      </c>
      <c r="K9747" s="41" t="s">
        <v>115</v>
      </c>
      <c r="L9747" s="193">
        <v>44.808720000000001</v>
      </c>
      <c r="M9747" s="52" t="s">
        <v>992</v>
      </c>
      <c r="N9747" s="52" t="s">
        <v>116</v>
      </c>
    </row>
    <row r="9748" spans="1:16" x14ac:dyDescent="0.25">
      <c r="A9748" s="30">
        <v>2072</v>
      </c>
      <c r="B9748" s="247" t="str">
        <f>IF(AND(A9748&lt;&gt;"",ISNUMBER(A9748)),VLOOKUP(A9748,Studies!A:BR,2,FALSE),"")</f>
        <v>Jorgensen 1988</v>
      </c>
      <c r="C9748" s="248" t="str">
        <f>IF(AND(A9748&lt;&gt;"",ISNUMBER(A9748)),VLOOKUP(A9748,Studies!A:BR,3,FALSE),"")</f>
        <v>https://www.ncbi.nlm.nih.gov/pubmed/3186615</v>
      </c>
      <c r="D9748" s="248" t="str">
        <f>IF(AND(A9748&lt;&gt;"",ISNUMBER(A9748)),VLOOKUP(A9748,Studies!A:BR,4,FALSE),"")</f>
        <v>Conventional Verapamil 120 mg BID (day 8)</v>
      </c>
      <c r="E9748" s="248" t="str">
        <f>IF(AND(A9748&lt;&gt;"",ISNUMBER(A9748)),VLOOKUP(A9748,Studies!A:BR,5,FALSE),"")</f>
        <v>Verapamil</v>
      </c>
      <c r="F9748" s="249" t="str">
        <f>IF(AND(A9748&lt;&gt;"",ISNUMBER(A9748)),VLOOKUP(A9748,Studies!A:BR,6,FALSE),"")</f>
        <v>Plasma</v>
      </c>
      <c r="G9748" s="265">
        <v>171</v>
      </c>
      <c r="H9748" s="50" t="s">
        <v>59</v>
      </c>
      <c r="I9748" s="185">
        <v>151.9126</v>
      </c>
      <c r="J9748" s="41" t="s">
        <v>992</v>
      </c>
      <c r="K9748" s="41" t="s">
        <v>115</v>
      </c>
      <c r="L9748" s="193">
        <v>3.0517579999999999E-5</v>
      </c>
      <c r="M9748" s="52" t="s">
        <v>992</v>
      </c>
      <c r="N9748" s="52" t="s">
        <v>116</v>
      </c>
    </row>
    <row r="9749" spans="1:16" x14ac:dyDescent="0.25">
      <c r="A9749" s="30">
        <v>2072</v>
      </c>
      <c r="B9749" s="247" t="str">
        <f>IF(AND(A9749&lt;&gt;"",ISNUMBER(A9749)),VLOOKUP(A9749,Studies!A:BR,2,FALSE),"")</f>
        <v>Jorgensen 1988</v>
      </c>
      <c r="C9749" s="248" t="str">
        <f>IF(AND(A9749&lt;&gt;"",ISNUMBER(A9749)),VLOOKUP(A9749,Studies!A:BR,3,FALSE),"")</f>
        <v>https://www.ncbi.nlm.nih.gov/pubmed/3186615</v>
      </c>
      <c r="D9749" s="248" t="str">
        <f>IF(AND(A9749&lt;&gt;"",ISNUMBER(A9749)),VLOOKUP(A9749,Studies!A:BR,4,FALSE),"")</f>
        <v>Conventional Verapamil 120 mg BID (day 8)</v>
      </c>
      <c r="E9749" s="248" t="str">
        <f>IF(AND(A9749&lt;&gt;"",ISNUMBER(A9749)),VLOOKUP(A9749,Studies!A:BR,5,FALSE),"")</f>
        <v>Verapamil</v>
      </c>
      <c r="F9749" s="249" t="str">
        <f>IF(AND(A9749&lt;&gt;"",ISNUMBER(A9749)),VLOOKUP(A9749,Studies!A:BR,6,FALSE),"")</f>
        <v>Plasma</v>
      </c>
      <c r="G9749" s="265">
        <v>172</v>
      </c>
      <c r="H9749" s="50" t="s">
        <v>59</v>
      </c>
      <c r="I9749" s="185">
        <v>117.4863</v>
      </c>
      <c r="J9749" s="41" t="s">
        <v>992</v>
      </c>
      <c r="K9749" s="41" t="s">
        <v>115</v>
      </c>
      <c r="L9749" s="193">
        <v>45.901600000000002</v>
      </c>
      <c r="M9749" s="52" t="s">
        <v>992</v>
      </c>
      <c r="N9749" s="52" t="s">
        <v>116</v>
      </c>
    </row>
    <row r="9750" spans="1:16" x14ac:dyDescent="0.25">
      <c r="A9750" s="30">
        <v>2072</v>
      </c>
      <c r="B9750" s="247" t="str">
        <f>IF(AND(A9750&lt;&gt;"",ISNUMBER(A9750)),VLOOKUP(A9750,Studies!A:BR,2,FALSE),"")</f>
        <v>Jorgensen 1988</v>
      </c>
      <c r="C9750" s="248" t="str">
        <f>IF(AND(A9750&lt;&gt;"",ISNUMBER(A9750)),VLOOKUP(A9750,Studies!A:BR,3,FALSE),"")</f>
        <v>https://www.ncbi.nlm.nih.gov/pubmed/3186615</v>
      </c>
      <c r="D9750" s="248" t="str">
        <f>IF(AND(A9750&lt;&gt;"",ISNUMBER(A9750)),VLOOKUP(A9750,Studies!A:BR,4,FALSE),"")</f>
        <v>Conventional Verapamil 120 mg BID (day 8)</v>
      </c>
      <c r="E9750" s="248" t="str">
        <f>IF(AND(A9750&lt;&gt;"",ISNUMBER(A9750)),VLOOKUP(A9750,Studies!A:BR,5,FALSE),"")</f>
        <v>Verapamil</v>
      </c>
      <c r="F9750" s="249" t="str">
        <f>IF(AND(A9750&lt;&gt;"",ISNUMBER(A9750)),VLOOKUP(A9750,Studies!A:BR,6,FALSE),"")</f>
        <v>Plasma</v>
      </c>
      <c r="G9750" s="265">
        <v>173</v>
      </c>
      <c r="H9750" s="50" t="s">
        <v>59</v>
      </c>
      <c r="I9750" s="185">
        <v>91.803280000000001</v>
      </c>
      <c r="J9750" s="41" t="s">
        <v>992</v>
      </c>
      <c r="K9750" s="41" t="s">
        <v>115</v>
      </c>
      <c r="L9750" s="193">
        <v>45.901649999999997</v>
      </c>
      <c r="M9750" s="52" t="s">
        <v>992</v>
      </c>
      <c r="N9750" s="52" t="s">
        <v>116</v>
      </c>
    </row>
    <row r="9751" spans="1:16" x14ac:dyDescent="0.25">
      <c r="A9751" s="30">
        <v>2072</v>
      </c>
      <c r="B9751" s="247" t="str">
        <f>IF(AND(A9751&lt;&gt;"",ISNUMBER(A9751)),VLOOKUP(A9751,Studies!A:BR,2,FALSE),"")</f>
        <v>Jorgensen 1988</v>
      </c>
      <c r="C9751" s="248" t="str">
        <f>IF(AND(A9751&lt;&gt;"",ISNUMBER(A9751)),VLOOKUP(A9751,Studies!A:BR,3,FALSE),"")</f>
        <v>https://www.ncbi.nlm.nih.gov/pubmed/3186615</v>
      </c>
      <c r="D9751" s="248" t="str">
        <f>IF(AND(A9751&lt;&gt;"",ISNUMBER(A9751)),VLOOKUP(A9751,Studies!A:BR,4,FALSE),"")</f>
        <v>Conventional Verapamil 120 mg BID (day 8)</v>
      </c>
      <c r="E9751" s="248" t="str">
        <f>IF(AND(A9751&lt;&gt;"",ISNUMBER(A9751)),VLOOKUP(A9751,Studies!A:BR,5,FALSE),"")</f>
        <v>Verapamil</v>
      </c>
      <c r="F9751" s="249" t="str">
        <f>IF(AND(A9751&lt;&gt;"",ISNUMBER(A9751)),VLOOKUP(A9751,Studies!A:BR,6,FALSE),"")</f>
        <v>Plasma</v>
      </c>
      <c r="G9751" s="265">
        <v>174</v>
      </c>
      <c r="H9751" s="50" t="s">
        <v>59</v>
      </c>
      <c r="I9751" s="185">
        <v>81.420770000000005</v>
      </c>
      <c r="J9751" s="41" t="s">
        <v>992</v>
      </c>
      <c r="K9751" s="41" t="s">
        <v>115</v>
      </c>
      <c r="L9751" s="193">
        <v>32.24044</v>
      </c>
      <c r="M9751" s="52" t="s">
        <v>992</v>
      </c>
      <c r="N9751" s="52" t="s">
        <v>116</v>
      </c>
    </row>
    <row r="9752" spans="1:16" x14ac:dyDescent="0.25">
      <c r="A9752" s="30">
        <v>2072</v>
      </c>
      <c r="B9752" s="247" t="str">
        <f>IF(AND(A9752&lt;&gt;"",ISNUMBER(A9752)),VLOOKUP(A9752,Studies!A:BR,2,FALSE),"")</f>
        <v>Jorgensen 1988</v>
      </c>
      <c r="C9752" s="248" t="str">
        <f>IF(AND(A9752&lt;&gt;"",ISNUMBER(A9752)),VLOOKUP(A9752,Studies!A:BR,3,FALSE),"")</f>
        <v>https://www.ncbi.nlm.nih.gov/pubmed/3186615</v>
      </c>
      <c r="D9752" s="248" t="str">
        <f>IF(AND(A9752&lt;&gt;"",ISNUMBER(A9752)),VLOOKUP(A9752,Studies!A:BR,4,FALSE),"")</f>
        <v>Conventional Verapamil 120 mg BID (day 8)</v>
      </c>
      <c r="E9752" s="248" t="str">
        <f>IF(AND(A9752&lt;&gt;"",ISNUMBER(A9752)),VLOOKUP(A9752,Studies!A:BR,5,FALSE),"")</f>
        <v>Verapamil</v>
      </c>
      <c r="F9752" s="249" t="str">
        <f>IF(AND(A9752&lt;&gt;"",ISNUMBER(A9752)),VLOOKUP(A9752,Studies!A:BR,6,FALSE),"")</f>
        <v>Plasma</v>
      </c>
      <c r="G9752" s="265">
        <v>176</v>
      </c>
      <c r="H9752" s="50" t="s">
        <v>59</v>
      </c>
      <c r="I9752" s="185">
        <v>61.202190000000002</v>
      </c>
      <c r="J9752" s="41" t="s">
        <v>992</v>
      </c>
      <c r="K9752" s="41" t="s">
        <v>115</v>
      </c>
      <c r="L9752" s="193">
        <v>39.344270000000002</v>
      </c>
      <c r="M9752" s="52" t="s">
        <v>992</v>
      </c>
      <c r="N9752" s="52" t="s">
        <v>116</v>
      </c>
    </row>
    <row r="9753" spans="1:16" x14ac:dyDescent="0.25">
      <c r="A9753" s="30">
        <v>2072</v>
      </c>
      <c r="B9753" s="247" t="str">
        <f>IF(AND(A9753&lt;&gt;"",ISNUMBER(A9753)),VLOOKUP(A9753,Studies!A:BR,2,FALSE),"")</f>
        <v>Jorgensen 1988</v>
      </c>
      <c r="C9753" s="248" t="str">
        <f>IF(AND(A9753&lt;&gt;"",ISNUMBER(A9753)),VLOOKUP(A9753,Studies!A:BR,3,FALSE),"")</f>
        <v>https://www.ncbi.nlm.nih.gov/pubmed/3186615</v>
      </c>
      <c r="D9753" s="248" t="str">
        <f>IF(AND(A9753&lt;&gt;"",ISNUMBER(A9753)),VLOOKUP(A9753,Studies!A:BR,4,FALSE),"")</f>
        <v>Conventional Verapamil 120 mg BID (day 8)</v>
      </c>
      <c r="E9753" s="248" t="str">
        <f>IF(AND(A9753&lt;&gt;"",ISNUMBER(A9753)),VLOOKUP(A9753,Studies!A:BR,5,FALSE),"")</f>
        <v>Verapamil</v>
      </c>
      <c r="F9753" s="249" t="str">
        <f>IF(AND(A9753&lt;&gt;"",ISNUMBER(A9753)),VLOOKUP(A9753,Studies!A:BR,6,FALSE),"")</f>
        <v>Plasma</v>
      </c>
      <c r="G9753" s="265">
        <v>178</v>
      </c>
      <c r="H9753" s="50" t="s">
        <v>59</v>
      </c>
      <c r="I9753" s="185">
        <v>42.076500000000003</v>
      </c>
      <c r="J9753" s="41" t="s">
        <v>992</v>
      </c>
      <c r="K9753" s="41" t="s">
        <v>115</v>
      </c>
      <c r="L9753" s="193">
        <v>23.497260000000001</v>
      </c>
      <c r="M9753" s="52" t="s">
        <v>992</v>
      </c>
      <c r="N9753" s="52" t="s">
        <v>116</v>
      </c>
    </row>
    <row r="9754" spans="1:16" x14ac:dyDescent="0.25">
      <c r="A9754" s="30">
        <v>2072</v>
      </c>
      <c r="B9754" s="247" t="str">
        <f>IF(AND(A9754&lt;&gt;"",ISNUMBER(A9754)),VLOOKUP(A9754,Studies!A:BR,2,FALSE),"")</f>
        <v>Jorgensen 1988</v>
      </c>
      <c r="C9754" s="248" t="str">
        <f>IF(AND(A9754&lt;&gt;"",ISNUMBER(A9754)),VLOOKUP(A9754,Studies!A:BR,3,FALSE),"")</f>
        <v>https://www.ncbi.nlm.nih.gov/pubmed/3186615</v>
      </c>
      <c r="D9754" s="248" t="str">
        <f>IF(AND(A9754&lt;&gt;"",ISNUMBER(A9754)),VLOOKUP(A9754,Studies!A:BR,4,FALSE),"")</f>
        <v>Conventional Verapamil 120 mg BID (day 8)</v>
      </c>
      <c r="E9754" s="248" t="str">
        <f>IF(AND(A9754&lt;&gt;"",ISNUMBER(A9754)),VLOOKUP(A9754,Studies!A:BR,5,FALSE),"")</f>
        <v>Verapamil</v>
      </c>
      <c r="F9754" s="249" t="str">
        <f>IF(AND(A9754&lt;&gt;"",ISNUMBER(A9754)),VLOOKUP(A9754,Studies!A:BR,6,FALSE),"")</f>
        <v>Plasma</v>
      </c>
      <c r="G9754" s="265">
        <v>180</v>
      </c>
      <c r="H9754" s="50" t="s">
        <v>59</v>
      </c>
      <c r="I9754" s="185">
        <v>36.612020000000001</v>
      </c>
      <c r="J9754" s="41" t="s">
        <v>992</v>
      </c>
      <c r="K9754" s="41" t="s">
        <v>115</v>
      </c>
      <c r="L9754" s="193">
        <v>30.054639999999999</v>
      </c>
      <c r="M9754" s="52" t="s">
        <v>992</v>
      </c>
      <c r="N9754" s="52" t="s">
        <v>116</v>
      </c>
    </row>
    <row r="9755" spans="1:16" x14ac:dyDescent="0.25">
      <c r="A9755" s="30">
        <v>2072</v>
      </c>
      <c r="B9755" s="247" t="str">
        <f>IF(AND(A9755&lt;&gt;"",ISNUMBER(A9755)),VLOOKUP(A9755,Studies!A:BR,2,FALSE),"")</f>
        <v>Jorgensen 1988</v>
      </c>
      <c r="C9755" s="248" t="str">
        <f>IF(AND(A9755&lt;&gt;"",ISNUMBER(A9755)),VLOOKUP(A9755,Studies!A:BR,3,FALSE),"")</f>
        <v>https://www.ncbi.nlm.nih.gov/pubmed/3186615</v>
      </c>
      <c r="D9755" s="248" t="str">
        <f>IF(AND(A9755&lt;&gt;"",ISNUMBER(A9755)),VLOOKUP(A9755,Studies!A:BR,4,FALSE),"")</f>
        <v>Conventional Verapamil 120 mg BID (day 8)</v>
      </c>
      <c r="E9755" s="248" t="str">
        <f>IF(AND(A9755&lt;&gt;"",ISNUMBER(A9755)),VLOOKUP(A9755,Studies!A:BR,5,FALSE),"")</f>
        <v>Verapamil</v>
      </c>
      <c r="F9755" s="249" t="str">
        <f>IF(AND(A9755&lt;&gt;"",ISNUMBER(A9755)),VLOOKUP(A9755,Studies!A:BR,6,FALSE),"")</f>
        <v>Plasma</v>
      </c>
      <c r="G9755" s="265">
        <v>192</v>
      </c>
      <c r="H9755" s="50" t="s">
        <v>59</v>
      </c>
      <c r="I9755" s="185">
        <v>17.518249999999998</v>
      </c>
      <c r="J9755" s="41" t="s">
        <v>992</v>
      </c>
      <c r="K9755" s="41" t="s">
        <v>115</v>
      </c>
      <c r="L9755" s="193">
        <v>14.23358</v>
      </c>
      <c r="M9755" s="52" t="s">
        <v>992</v>
      </c>
      <c r="N9755" s="52" t="s">
        <v>116</v>
      </c>
    </row>
    <row r="9756" spans="1:16" x14ac:dyDescent="0.25">
      <c r="A9756" s="30">
        <v>2072</v>
      </c>
      <c r="B9756" s="247" t="str">
        <f>IF(AND(A9756&lt;&gt;"",ISNUMBER(A9756)),VLOOKUP(A9756,Studies!A:BR,2,FALSE),"")</f>
        <v>Jorgensen 1988</v>
      </c>
      <c r="C9756" s="248" t="str">
        <f>IF(AND(A9756&lt;&gt;"",ISNUMBER(A9756)),VLOOKUP(A9756,Studies!A:BR,3,FALSE),"")</f>
        <v>https://www.ncbi.nlm.nih.gov/pubmed/3186615</v>
      </c>
      <c r="D9756" s="248" t="str">
        <f>IF(AND(A9756&lt;&gt;"",ISNUMBER(A9756)),VLOOKUP(A9756,Studies!A:BR,4,FALSE),"")</f>
        <v>Conventional Verapamil 120 mg BID (day 8)</v>
      </c>
      <c r="E9756" s="248" t="str">
        <f>IF(AND(A9756&lt;&gt;"",ISNUMBER(A9756)),VLOOKUP(A9756,Studies!A:BR,5,FALSE),"")</f>
        <v>Verapamil</v>
      </c>
      <c r="F9756" s="249" t="str">
        <f>IF(AND(A9756&lt;&gt;"",ISNUMBER(A9756)),VLOOKUP(A9756,Studies!A:BR,6,FALSE),"")</f>
        <v>Plasma</v>
      </c>
      <c r="G9756" s="265">
        <v>200</v>
      </c>
      <c r="H9756" s="50" t="s">
        <v>59</v>
      </c>
      <c r="I9756" s="185">
        <v>6.5693429999999999</v>
      </c>
      <c r="J9756" s="41" t="s">
        <v>992</v>
      </c>
      <c r="K9756" s="41" t="s">
        <v>115</v>
      </c>
      <c r="L9756" s="193">
        <v>6.0218980000000002</v>
      </c>
      <c r="M9756" s="52" t="s">
        <v>992</v>
      </c>
      <c r="N9756" s="52" t="s">
        <v>116</v>
      </c>
    </row>
    <row r="9757" spans="1:16" x14ac:dyDescent="0.25">
      <c r="A9757" s="30">
        <v>2073</v>
      </c>
      <c r="B9757" s="247" t="str">
        <f>IF(AND(A9757&lt;&gt;"",ISNUMBER(A9757)),VLOOKUP(A9757,Studies!A:BR,2,FALSE),"")</f>
        <v>Jorgensen 1988</v>
      </c>
      <c r="C9757" s="248" t="str">
        <f>IF(AND(A9757&lt;&gt;"",ISNUMBER(A9757)),VLOOKUP(A9757,Studies!A:BR,3,FALSE),"")</f>
        <v>https://www.ncbi.nlm.nih.gov/pubmed/3186615</v>
      </c>
      <c r="D9757" s="248" t="str">
        <f>IF(AND(A9757&lt;&gt;"",ISNUMBER(A9757)),VLOOKUP(A9757,Studies!A:BR,4,FALSE),"")</f>
        <v>Sustained release Verapamil 240 mg OD (day 1 - 5 and 8)</v>
      </c>
      <c r="E9757" s="248" t="str">
        <f>IF(AND(A9757&lt;&gt;"",ISNUMBER(A9757)),VLOOKUP(A9757,Studies!A:BR,5,FALSE),"")</f>
        <v>Verapamil</v>
      </c>
      <c r="F9757" s="249" t="str">
        <f>IF(AND(A9757&lt;&gt;"",ISNUMBER(A9757)),VLOOKUP(A9757,Studies!A:BR,6,FALSE),"")</f>
        <v>Plasma</v>
      </c>
      <c r="G9757" s="265">
        <v>0</v>
      </c>
      <c r="H9757" s="50" t="s">
        <v>59</v>
      </c>
      <c r="I9757" s="185">
        <v>0.1420959</v>
      </c>
      <c r="J9757" s="41" t="s">
        <v>992</v>
      </c>
      <c r="K9757" s="41" t="s">
        <v>115</v>
      </c>
      <c r="P9757" s="42" t="s">
        <v>3176</v>
      </c>
    </row>
    <row r="9758" spans="1:16" x14ac:dyDescent="0.25">
      <c r="A9758" s="30">
        <v>2073</v>
      </c>
      <c r="B9758" s="247" t="str">
        <f>IF(AND(A9758&lt;&gt;"",ISNUMBER(A9758)),VLOOKUP(A9758,Studies!A:BR,2,FALSE),"")</f>
        <v>Jorgensen 1988</v>
      </c>
      <c r="C9758" s="248" t="str">
        <f>IF(AND(A9758&lt;&gt;"",ISNUMBER(A9758)),VLOOKUP(A9758,Studies!A:BR,3,FALSE),"")</f>
        <v>https://www.ncbi.nlm.nih.gov/pubmed/3186615</v>
      </c>
      <c r="D9758" s="248" t="str">
        <f>IF(AND(A9758&lt;&gt;"",ISNUMBER(A9758)),VLOOKUP(A9758,Studies!A:BR,4,FALSE),"")</f>
        <v>Sustained release Verapamil 240 mg OD (day 1 - 5 and 8)</v>
      </c>
      <c r="E9758" s="248" t="str">
        <f>IF(AND(A9758&lt;&gt;"",ISNUMBER(A9758)),VLOOKUP(A9758,Studies!A:BR,5,FALSE),"")</f>
        <v>Verapamil</v>
      </c>
      <c r="F9758" s="249" t="str">
        <f>IF(AND(A9758&lt;&gt;"",ISNUMBER(A9758)),VLOOKUP(A9758,Studies!A:BR,6,FALSE),"")</f>
        <v>Plasma</v>
      </c>
      <c r="G9758" s="265">
        <v>24</v>
      </c>
      <c r="H9758" s="50" t="s">
        <v>59</v>
      </c>
      <c r="I9758" s="185">
        <v>21.456479999999999</v>
      </c>
      <c r="J9758" s="41" t="s">
        <v>992</v>
      </c>
      <c r="K9758" s="41" t="s">
        <v>115</v>
      </c>
      <c r="L9758" s="193">
        <v>12.078150000000001</v>
      </c>
      <c r="M9758" s="52" t="s">
        <v>992</v>
      </c>
      <c r="N9758" s="52" t="s">
        <v>116</v>
      </c>
      <c r="P9758" s="42" t="s">
        <v>3176</v>
      </c>
    </row>
    <row r="9759" spans="1:16" x14ac:dyDescent="0.25">
      <c r="A9759" s="30">
        <v>2073</v>
      </c>
      <c r="B9759" s="247" t="str">
        <f>IF(AND(A9759&lt;&gt;"",ISNUMBER(A9759)),VLOOKUP(A9759,Studies!A:BR,2,FALSE),"")</f>
        <v>Jorgensen 1988</v>
      </c>
      <c r="C9759" s="248" t="str">
        <f>IF(AND(A9759&lt;&gt;"",ISNUMBER(A9759)),VLOOKUP(A9759,Studies!A:BR,3,FALSE),"")</f>
        <v>https://www.ncbi.nlm.nih.gov/pubmed/3186615</v>
      </c>
      <c r="D9759" s="248" t="str">
        <f>IF(AND(A9759&lt;&gt;"",ISNUMBER(A9759)),VLOOKUP(A9759,Studies!A:BR,4,FALSE),"")</f>
        <v>Sustained release Verapamil 240 mg OD (day 1 - 5 and 8)</v>
      </c>
      <c r="E9759" s="248" t="str">
        <f>IF(AND(A9759&lt;&gt;"",ISNUMBER(A9759)),VLOOKUP(A9759,Studies!A:BR,5,FALSE),"")</f>
        <v>Verapamil</v>
      </c>
      <c r="F9759" s="249" t="str">
        <f>IF(AND(A9759&lt;&gt;"",ISNUMBER(A9759)),VLOOKUP(A9759,Studies!A:BR,6,FALSE),"")</f>
        <v>Plasma</v>
      </c>
      <c r="G9759" s="265">
        <v>48</v>
      </c>
      <c r="H9759" s="50" t="s">
        <v>59</v>
      </c>
      <c r="I9759" s="185">
        <v>38.934280000000001</v>
      </c>
      <c r="J9759" s="41" t="s">
        <v>992</v>
      </c>
      <c r="K9759" s="41" t="s">
        <v>115</v>
      </c>
      <c r="L9759" s="193">
        <v>24.298400000000001</v>
      </c>
      <c r="M9759" s="52" t="s">
        <v>992</v>
      </c>
      <c r="N9759" s="52" t="s">
        <v>116</v>
      </c>
      <c r="P9759" s="42" t="s">
        <v>3176</v>
      </c>
    </row>
    <row r="9760" spans="1:16" x14ac:dyDescent="0.25">
      <c r="A9760" s="30">
        <v>2073</v>
      </c>
      <c r="B9760" s="247" t="str">
        <f>IF(AND(A9760&lt;&gt;"",ISNUMBER(A9760)),VLOOKUP(A9760,Studies!A:BR,2,FALSE),"")</f>
        <v>Jorgensen 1988</v>
      </c>
      <c r="C9760" s="248" t="str">
        <f>IF(AND(A9760&lt;&gt;"",ISNUMBER(A9760)),VLOOKUP(A9760,Studies!A:BR,3,FALSE),"")</f>
        <v>https://www.ncbi.nlm.nih.gov/pubmed/3186615</v>
      </c>
      <c r="D9760" s="248" t="str">
        <f>IF(AND(A9760&lt;&gt;"",ISNUMBER(A9760)),VLOOKUP(A9760,Studies!A:BR,4,FALSE),"")</f>
        <v>Sustained release Verapamil 240 mg OD (day 1 - 5 and 8)</v>
      </c>
      <c r="E9760" s="248" t="str">
        <f>IF(AND(A9760&lt;&gt;"",ISNUMBER(A9760)),VLOOKUP(A9760,Studies!A:BR,5,FALSE),"")</f>
        <v>Verapamil</v>
      </c>
      <c r="F9760" s="249" t="str">
        <f>IF(AND(A9760&lt;&gt;"",ISNUMBER(A9760)),VLOOKUP(A9760,Studies!A:BR,6,FALSE),"")</f>
        <v>Plasma</v>
      </c>
      <c r="G9760" s="265">
        <v>72</v>
      </c>
      <c r="H9760" s="50" t="s">
        <v>59</v>
      </c>
      <c r="I9760" s="185">
        <v>40.07105</v>
      </c>
      <c r="J9760" s="41" t="s">
        <v>992</v>
      </c>
      <c r="K9760" s="41" t="s">
        <v>115</v>
      </c>
      <c r="L9760" s="193">
        <v>15.20426</v>
      </c>
      <c r="M9760" s="52" t="s">
        <v>992</v>
      </c>
      <c r="N9760" s="52" t="s">
        <v>116</v>
      </c>
      <c r="P9760" s="42" t="s">
        <v>3176</v>
      </c>
    </row>
    <row r="9761" spans="1:16" x14ac:dyDescent="0.25">
      <c r="A9761" s="30">
        <v>2073</v>
      </c>
      <c r="B9761" s="247" t="str">
        <f>IF(AND(A9761&lt;&gt;"",ISNUMBER(A9761)),VLOOKUP(A9761,Studies!A:BR,2,FALSE),"")</f>
        <v>Jorgensen 1988</v>
      </c>
      <c r="C9761" s="248" t="str">
        <f>IF(AND(A9761&lt;&gt;"",ISNUMBER(A9761)),VLOOKUP(A9761,Studies!A:BR,3,FALSE),"")</f>
        <v>https://www.ncbi.nlm.nih.gov/pubmed/3186615</v>
      </c>
      <c r="D9761" s="248" t="str">
        <f>IF(AND(A9761&lt;&gt;"",ISNUMBER(A9761)),VLOOKUP(A9761,Studies!A:BR,4,FALSE),"")</f>
        <v>Sustained release Verapamil 240 mg OD (day 1 - 5 and 8)</v>
      </c>
      <c r="E9761" s="248" t="str">
        <f>IF(AND(A9761&lt;&gt;"",ISNUMBER(A9761)),VLOOKUP(A9761,Studies!A:BR,5,FALSE),"")</f>
        <v>Verapamil</v>
      </c>
      <c r="F9761" s="249" t="str">
        <f>IF(AND(A9761&lt;&gt;"",ISNUMBER(A9761)),VLOOKUP(A9761,Studies!A:BR,6,FALSE),"")</f>
        <v>Plasma</v>
      </c>
      <c r="G9761" s="265">
        <v>96</v>
      </c>
      <c r="H9761" s="50" t="s">
        <v>59</v>
      </c>
      <c r="I9761" s="185">
        <v>36.234459999999999</v>
      </c>
      <c r="J9761" s="41" t="s">
        <v>992</v>
      </c>
      <c r="K9761" s="41" t="s">
        <v>115</v>
      </c>
      <c r="L9761" s="193">
        <v>23.872109999999999</v>
      </c>
      <c r="M9761" s="52" t="s">
        <v>992</v>
      </c>
      <c r="N9761" s="52" t="s">
        <v>116</v>
      </c>
      <c r="P9761" s="42" t="s">
        <v>3176</v>
      </c>
    </row>
    <row r="9762" spans="1:16" x14ac:dyDescent="0.25">
      <c r="A9762" s="30">
        <v>2073</v>
      </c>
      <c r="B9762" s="247" t="str">
        <f>IF(AND(A9762&lt;&gt;"",ISNUMBER(A9762)),VLOOKUP(A9762,Studies!A:BR,2,FALSE),"")</f>
        <v>Jorgensen 1988</v>
      </c>
      <c r="C9762" s="248" t="str">
        <f>IF(AND(A9762&lt;&gt;"",ISNUMBER(A9762)),VLOOKUP(A9762,Studies!A:BR,3,FALSE),"")</f>
        <v>https://www.ncbi.nlm.nih.gov/pubmed/3186615</v>
      </c>
      <c r="D9762" s="248" t="str">
        <f>IF(AND(A9762&lt;&gt;"",ISNUMBER(A9762)),VLOOKUP(A9762,Studies!A:BR,4,FALSE),"")</f>
        <v>Sustained release Verapamil 240 mg OD (day 1 - 5 and 8)</v>
      </c>
      <c r="E9762" s="248" t="str">
        <f>IF(AND(A9762&lt;&gt;"",ISNUMBER(A9762)),VLOOKUP(A9762,Studies!A:BR,5,FALSE),"")</f>
        <v>Verapamil</v>
      </c>
      <c r="F9762" s="249" t="str">
        <f>IF(AND(A9762&lt;&gt;"",ISNUMBER(A9762)),VLOOKUP(A9762,Studies!A:BR,6,FALSE),"")</f>
        <v>Plasma</v>
      </c>
      <c r="G9762" s="265">
        <v>168</v>
      </c>
      <c r="H9762" s="50" t="s">
        <v>59</v>
      </c>
      <c r="I9762" s="185">
        <v>44.476019999999998</v>
      </c>
      <c r="J9762" s="41" t="s">
        <v>992</v>
      </c>
      <c r="K9762" s="41" t="s">
        <v>115</v>
      </c>
      <c r="L9762" s="193">
        <v>29.41385</v>
      </c>
      <c r="M9762" s="52" t="s">
        <v>992</v>
      </c>
      <c r="N9762" s="52" t="s">
        <v>116</v>
      </c>
      <c r="P9762" s="42" t="s">
        <v>3176</v>
      </c>
    </row>
    <row r="9763" spans="1:16" x14ac:dyDescent="0.25">
      <c r="A9763" s="30">
        <v>2074</v>
      </c>
      <c r="B9763" s="247" t="str">
        <f>IF(AND(A9763&lt;&gt;"",ISNUMBER(A9763)),VLOOKUP(A9763,Studies!A:BR,2,FALSE),"")</f>
        <v>Jorgensen 1988</v>
      </c>
      <c r="C9763" s="248" t="str">
        <f>IF(AND(A9763&lt;&gt;"",ISNUMBER(A9763)),VLOOKUP(A9763,Studies!A:BR,3,FALSE),"")</f>
        <v>https://www.ncbi.nlm.nih.gov/pubmed/3186615</v>
      </c>
      <c r="D9763" s="248" t="str">
        <f>IF(AND(A9763&lt;&gt;"",ISNUMBER(A9763)),VLOOKUP(A9763,Studies!A:BR,4,FALSE),"")</f>
        <v>Sustained release Verapamil 240 mg OD (day 8)</v>
      </c>
      <c r="E9763" s="248" t="str">
        <f>IF(AND(A9763&lt;&gt;"",ISNUMBER(A9763)),VLOOKUP(A9763,Studies!A:BR,5,FALSE),"")</f>
        <v>Verapamil</v>
      </c>
      <c r="F9763" s="249" t="str">
        <f>IF(AND(A9763&lt;&gt;"",ISNUMBER(A9763)),VLOOKUP(A9763,Studies!A:BR,6,FALSE),"")</f>
        <v>Plasma</v>
      </c>
      <c r="G9763" s="265">
        <v>168</v>
      </c>
      <c r="H9763" s="50" t="s">
        <v>59</v>
      </c>
      <c r="I9763" s="185">
        <v>40.437159999999999</v>
      </c>
      <c r="J9763" s="41" t="s">
        <v>992</v>
      </c>
      <c r="K9763" s="41" t="s">
        <v>115</v>
      </c>
      <c r="L9763" s="193">
        <v>23.49727</v>
      </c>
      <c r="M9763" s="52" t="s">
        <v>992</v>
      </c>
      <c r="N9763" s="52" t="s">
        <v>116</v>
      </c>
    </row>
    <row r="9764" spans="1:16" x14ac:dyDescent="0.25">
      <c r="A9764" s="30">
        <v>2074</v>
      </c>
      <c r="B9764" s="247" t="str">
        <f>IF(AND(A9764&lt;&gt;"",ISNUMBER(A9764)),VLOOKUP(A9764,Studies!A:BR,2,FALSE),"")</f>
        <v>Jorgensen 1988</v>
      </c>
      <c r="C9764" s="248" t="str">
        <f>IF(AND(A9764&lt;&gt;"",ISNUMBER(A9764)),VLOOKUP(A9764,Studies!A:BR,3,FALSE),"")</f>
        <v>https://www.ncbi.nlm.nih.gov/pubmed/3186615</v>
      </c>
      <c r="D9764" s="248" t="str">
        <f>IF(AND(A9764&lt;&gt;"",ISNUMBER(A9764)),VLOOKUP(A9764,Studies!A:BR,4,FALSE),"")</f>
        <v>Sustained release Verapamil 240 mg OD (day 8)</v>
      </c>
      <c r="E9764" s="248" t="str">
        <f>IF(AND(A9764&lt;&gt;"",ISNUMBER(A9764)),VLOOKUP(A9764,Studies!A:BR,5,FALSE),"")</f>
        <v>Verapamil</v>
      </c>
      <c r="F9764" s="249" t="str">
        <f>IF(AND(A9764&lt;&gt;"",ISNUMBER(A9764)),VLOOKUP(A9764,Studies!A:BR,6,FALSE),"")</f>
        <v>Plasma</v>
      </c>
      <c r="G9764" s="265">
        <v>168.5</v>
      </c>
      <c r="H9764" s="50" t="s">
        <v>59</v>
      </c>
      <c r="I9764" s="185">
        <v>77.049180000000007</v>
      </c>
      <c r="J9764" s="41" t="s">
        <v>992</v>
      </c>
      <c r="K9764" s="41" t="s">
        <v>115</v>
      </c>
    </row>
    <row r="9765" spans="1:16" x14ac:dyDescent="0.25">
      <c r="A9765" s="30">
        <v>2074</v>
      </c>
      <c r="B9765" s="247" t="str">
        <f>IF(AND(A9765&lt;&gt;"",ISNUMBER(A9765)),VLOOKUP(A9765,Studies!A:BR,2,FALSE),"")</f>
        <v>Jorgensen 1988</v>
      </c>
      <c r="C9765" s="248" t="str">
        <f>IF(AND(A9765&lt;&gt;"",ISNUMBER(A9765)),VLOOKUP(A9765,Studies!A:BR,3,FALSE),"")</f>
        <v>https://www.ncbi.nlm.nih.gov/pubmed/3186615</v>
      </c>
      <c r="D9765" s="248" t="str">
        <f>IF(AND(A9765&lt;&gt;"",ISNUMBER(A9765)),VLOOKUP(A9765,Studies!A:BR,4,FALSE),"")</f>
        <v>Sustained release Verapamil 240 mg OD (day 8)</v>
      </c>
      <c r="E9765" s="248" t="str">
        <f>IF(AND(A9765&lt;&gt;"",ISNUMBER(A9765)),VLOOKUP(A9765,Studies!A:BR,5,FALSE),"")</f>
        <v>Verapamil</v>
      </c>
      <c r="F9765" s="249" t="str">
        <f>IF(AND(A9765&lt;&gt;"",ISNUMBER(A9765)),VLOOKUP(A9765,Studies!A:BR,6,FALSE),"")</f>
        <v>Plasma</v>
      </c>
      <c r="G9765" s="265">
        <v>169</v>
      </c>
      <c r="H9765" s="50" t="s">
        <v>59</v>
      </c>
      <c r="I9765" s="185">
        <v>121.3115</v>
      </c>
      <c r="J9765" s="41" t="s">
        <v>992</v>
      </c>
      <c r="K9765" s="41" t="s">
        <v>115</v>
      </c>
    </row>
    <row r="9766" spans="1:16" x14ac:dyDescent="0.25">
      <c r="A9766" s="30">
        <v>2074</v>
      </c>
      <c r="B9766" s="247" t="str">
        <f>IF(AND(A9766&lt;&gt;"",ISNUMBER(A9766)),VLOOKUP(A9766,Studies!A:BR,2,FALSE),"")</f>
        <v>Jorgensen 1988</v>
      </c>
      <c r="C9766" s="248" t="str">
        <f>IF(AND(A9766&lt;&gt;"",ISNUMBER(A9766)),VLOOKUP(A9766,Studies!A:BR,3,FALSE),"")</f>
        <v>https://www.ncbi.nlm.nih.gov/pubmed/3186615</v>
      </c>
      <c r="D9766" s="248" t="str">
        <f>IF(AND(A9766&lt;&gt;"",ISNUMBER(A9766)),VLOOKUP(A9766,Studies!A:BR,4,FALSE),"")</f>
        <v>Sustained release Verapamil 240 mg OD (day 8)</v>
      </c>
      <c r="E9766" s="248" t="str">
        <f>IF(AND(A9766&lt;&gt;"",ISNUMBER(A9766)),VLOOKUP(A9766,Studies!A:BR,5,FALSE),"")</f>
        <v>Verapamil</v>
      </c>
      <c r="F9766" s="249" t="str">
        <f>IF(AND(A9766&lt;&gt;"",ISNUMBER(A9766)),VLOOKUP(A9766,Studies!A:BR,6,FALSE),"")</f>
        <v>Plasma</v>
      </c>
      <c r="G9766" s="265">
        <v>169.5</v>
      </c>
      <c r="H9766" s="50" t="s">
        <v>59</v>
      </c>
      <c r="I9766" s="185">
        <v>139.89070000000001</v>
      </c>
      <c r="J9766" s="41" t="s">
        <v>992</v>
      </c>
      <c r="K9766" s="41" t="s">
        <v>115</v>
      </c>
    </row>
    <row r="9767" spans="1:16" x14ac:dyDescent="0.25">
      <c r="A9767" s="30">
        <v>2074</v>
      </c>
      <c r="B9767" s="247" t="str">
        <f>IF(AND(A9767&lt;&gt;"",ISNUMBER(A9767)),VLOOKUP(A9767,Studies!A:BR,2,FALSE),"")</f>
        <v>Jorgensen 1988</v>
      </c>
      <c r="C9767" s="248" t="str">
        <f>IF(AND(A9767&lt;&gt;"",ISNUMBER(A9767)),VLOOKUP(A9767,Studies!A:BR,3,FALSE),"")</f>
        <v>https://www.ncbi.nlm.nih.gov/pubmed/3186615</v>
      </c>
      <c r="D9767" s="248" t="str">
        <f>IF(AND(A9767&lt;&gt;"",ISNUMBER(A9767)),VLOOKUP(A9767,Studies!A:BR,4,FALSE),"")</f>
        <v>Sustained release Verapamil 240 mg OD (day 8)</v>
      </c>
      <c r="E9767" s="248" t="str">
        <f>IF(AND(A9767&lt;&gt;"",ISNUMBER(A9767)),VLOOKUP(A9767,Studies!A:BR,5,FALSE),"")</f>
        <v>Verapamil</v>
      </c>
      <c r="F9767" s="249" t="str">
        <f>IF(AND(A9767&lt;&gt;"",ISNUMBER(A9767)),VLOOKUP(A9767,Studies!A:BR,6,FALSE),"")</f>
        <v>Plasma</v>
      </c>
      <c r="G9767" s="265">
        <v>170</v>
      </c>
      <c r="H9767" s="50" t="s">
        <v>59</v>
      </c>
      <c r="I9767" s="185">
        <v>146.44810000000001</v>
      </c>
      <c r="J9767" s="41" t="s">
        <v>992</v>
      </c>
      <c r="K9767" s="41" t="s">
        <v>115</v>
      </c>
    </row>
    <row r="9768" spans="1:16" x14ac:dyDescent="0.25">
      <c r="A9768" s="30">
        <v>2074</v>
      </c>
      <c r="B9768" s="247" t="str">
        <f>IF(AND(A9768&lt;&gt;"",ISNUMBER(A9768)),VLOOKUP(A9768,Studies!A:BR,2,FALSE),"")</f>
        <v>Jorgensen 1988</v>
      </c>
      <c r="C9768" s="248" t="str">
        <f>IF(AND(A9768&lt;&gt;"",ISNUMBER(A9768)),VLOOKUP(A9768,Studies!A:BR,3,FALSE),"")</f>
        <v>https://www.ncbi.nlm.nih.gov/pubmed/3186615</v>
      </c>
      <c r="D9768" s="248" t="str">
        <f>IF(AND(A9768&lt;&gt;"",ISNUMBER(A9768)),VLOOKUP(A9768,Studies!A:BR,4,FALSE),"")</f>
        <v>Sustained release Verapamil 240 mg OD (day 8)</v>
      </c>
      <c r="E9768" s="248" t="str">
        <f>IF(AND(A9768&lt;&gt;"",ISNUMBER(A9768)),VLOOKUP(A9768,Studies!A:BR,5,FALSE),"")</f>
        <v>Verapamil</v>
      </c>
      <c r="F9768" s="249" t="str">
        <f>IF(AND(A9768&lt;&gt;"",ISNUMBER(A9768)),VLOOKUP(A9768,Studies!A:BR,6,FALSE),"")</f>
        <v>Plasma</v>
      </c>
      <c r="G9768" s="265">
        <v>171</v>
      </c>
      <c r="H9768" s="50" t="s">
        <v>59</v>
      </c>
      <c r="I9768" s="185">
        <v>156.2841</v>
      </c>
      <c r="J9768" s="41" t="s">
        <v>992</v>
      </c>
      <c r="K9768" s="41" t="s">
        <v>115</v>
      </c>
      <c r="L9768" s="193">
        <v>38.251420000000003</v>
      </c>
      <c r="M9768" s="52" t="s">
        <v>992</v>
      </c>
      <c r="N9768" s="52" t="s">
        <v>116</v>
      </c>
    </row>
    <row r="9769" spans="1:16" x14ac:dyDescent="0.25">
      <c r="A9769" s="30">
        <v>2074</v>
      </c>
      <c r="B9769" s="247" t="str">
        <f>IF(AND(A9769&lt;&gt;"",ISNUMBER(A9769)),VLOOKUP(A9769,Studies!A:BR,2,FALSE),"")</f>
        <v>Jorgensen 1988</v>
      </c>
      <c r="C9769" s="248" t="str">
        <f>IF(AND(A9769&lt;&gt;"",ISNUMBER(A9769)),VLOOKUP(A9769,Studies!A:BR,3,FALSE),"")</f>
        <v>https://www.ncbi.nlm.nih.gov/pubmed/3186615</v>
      </c>
      <c r="D9769" s="248" t="str">
        <f>IF(AND(A9769&lt;&gt;"",ISNUMBER(A9769)),VLOOKUP(A9769,Studies!A:BR,4,FALSE),"")</f>
        <v>Sustained release Verapamil 240 mg OD (day 8)</v>
      </c>
      <c r="E9769" s="248" t="str">
        <f>IF(AND(A9769&lt;&gt;"",ISNUMBER(A9769)),VLOOKUP(A9769,Studies!A:BR,5,FALSE),"")</f>
        <v>Verapamil</v>
      </c>
      <c r="F9769" s="249" t="str">
        <f>IF(AND(A9769&lt;&gt;"",ISNUMBER(A9769)),VLOOKUP(A9769,Studies!A:BR,6,FALSE),"")</f>
        <v>Plasma</v>
      </c>
      <c r="G9769" s="265">
        <v>172</v>
      </c>
      <c r="H9769" s="50" t="s">
        <v>59</v>
      </c>
      <c r="I9769" s="185">
        <v>144.26230000000001</v>
      </c>
      <c r="J9769" s="41" t="s">
        <v>992</v>
      </c>
      <c r="K9769" s="41" t="s">
        <v>115</v>
      </c>
      <c r="L9769" s="193">
        <v>24.04372</v>
      </c>
      <c r="M9769" s="52" t="s">
        <v>992</v>
      </c>
      <c r="N9769" s="52" t="s">
        <v>116</v>
      </c>
    </row>
    <row r="9770" spans="1:16" x14ac:dyDescent="0.25">
      <c r="A9770" s="30">
        <v>2074</v>
      </c>
      <c r="B9770" s="247" t="str">
        <f>IF(AND(A9770&lt;&gt;"",ISNUMBER(A9770)),VLOOKUP(A9770,Studies!A:BR,2,FALSE),"")</f>
        <v>Jorgensen 1988</v>
      </c>
      <c r="C9770" s="248" t="str">
        <f>IF(AND(A9770&lt;&gt;"",ISNUMBER(A9770)),VLOOKUP(A9770,Studies!A:BR,3,FALSE),"")</f>
        <v>https://www.ncbi.nlm.nih.gov/pubmed/3186615</v>
      </c>
      <c r="D9770" s="248" t="str">
        <f>IF(AND(A9770&lt;&gt;"",ISNUMBER(A9770)),VLOOKUP(A9770,Studies!A:BR,4,FALSE),"")</f>
        <v>Sustained release Verapamil 240 mg OD (day 8)</v>
      </c>
      <c r="E9770" s="248" t="str">
        <f>IF(AND(A9770&lt;&gt;"",ISNUMBER(A9770)),VLOOKUP(A9770,Studies!A:BR,5,FALSE),"")</f>
        <v>Verapamil</v>
      </c>
      <c r="F9770" s="249" t="str">
        <f>IF(AND(A9770&lt;&gt;"",ISNUMBER(A9770)),VLOOKUP(A9770,Studies!A:BR,6,FALSE),"")</f>
        <v>Plasma</v>
      </c>
      <c r="G9770" s="265">
        <v>173</v>
      </c>
      <c r="H9770" s="50" t="s">
        <v>59</v>
      </c>
      <c r="I9770" s="185">
        <v>157.37700000000001</v>
      </c>
      <c r="J9770" s="41" t="s">
        <v>992</v>
      </c>
      <c r="K9770" s="41" t="s">
        <v>115</v>
      </c>
      <c r="L9770" s="193">
        <v>26.22955</v>
      </c>
      <c r="M9770" s="52" t="s">
        <v>992</v>
      </c>
      <c r="N9770" s="52" t="s">
        <v>116</v>
      </c>
    </row>
    <row r="9771" spans="1:16" x14ac:dyDescent="0.25">
      <c r="A9771" s="30">
        <v>2074</v>
      </c>
      <c r="B9771" s="247" t="str">
        <f>IF(AND(A9771&lt;&gt;"",ISNUMBER(A9771)),VLOOKUP(A9771,Studies!A:BR,2,FALSE),"")</f>
        <v>Jorgensen 1988</v>
      </c>
      <c r="C9771" s="248" t="str">
        <f>IF(AND(A9771&lt;&gt;"",ISNUMBER(A9771)),VLOOKUP(A9771,Studies!A:BR,3,FALSE),"")</f>
        <v>https://www.ncbi.nlm.nih.gov/pubmed/3186615</v>
      </c>
      <c r="D9771" s="248" t="str">
        <f>IF(AND(A9771&lt;&gt;"",ISNUMBER(A9771)),VLOOKUP(A9771,Studies!A:BR,4,FALSE),"")</f>
        <v>Sustained release Verapamil 240 mg OD (day 8)</v>
      </c>
      <c r="E9771" s="248" t="str">
        <f>IF(AND(A9771&lt;&gt;"",ISNUMBER(A9771)),VLOOKUP(A9771,Studies!A:BR,5,FALSE),"")</f>
        <v>Verapamil</v>
      </c>
      <c r="F9771" s="249" t="str">
        <f>IF(AND(A9771&lt;&gt;"",ISNUMBER(A9771)),VLOOKUP(A9771,Studies!A:BR,6,FALSE),"")</f>
        <v>Plasma</v>
      </c>
      <c r="G9771" s="265">
        <v>174</v>
      </c>
      <c r="H9771" s="50" t="s">
        <v>59</v>
      </c>
      <c r="I9771" s="185">
        <v>145.9016</v>
      </c>
      <c r="J9771" s="41" t="s">
        <v>992</v>
      </c>
      <c r="K9771" s="41" t="s">
        <v>115</v>
      </c>
      <c r="L9771" s="193">
        <v>34.972720000000002</v>
      </c>
      <c r="M9771" s="52" t="s">
        <v>992</v>
      </c>
      <c r="N9771" s="52" t="s">
        <v>116</v>
      </c>
    </row>
    <row r="9772" spans="1:16" x14ac:dyDescent="0.25">
      <c r="A9772" s="30">
        <v>2074</v>
      </c>
      <c r="B9772" s="247" t="str">
        <f>IF(AND(A9772&lt;&gt;"",ISNUMBER(A9772)),VLOOKUP(A9772,Studies!A:BR,2,FALSE),"")</f>
        <v>Jorgensen 1988</v>
      </c>
      <c r="C9772" s="248" t="str">
        <f>IF(AND(A9772&lt;&gt;"",ISNUMBER(A9772)),VLOOKUP(A9772,Studies!A:BR,3,FALSE),"")</f>
        <v>https://www.ncbi.nlm.nih.gov/pubmed/3186615</v>
      </c>
      <c r="D9772" s="248" t="str">
        <f>IF(AND(A9772&lt;&gt;"",ISNUMBER(A9772)),VLOOKUP(A9772,Studies!A:BR,4,FALSE),"")</f>
        <v>Sustained release Verapamil 240 mg OD (day 8)</v>
      </c>
      <c r="E9772" s="248" t="str">
        <f>IF(AND(A9772&lt;&gt;"",ISNUMBER(A9772)),VLOOKUP(A9772,Studies!A:BR,5,FALSE),"")</f>
        <v>Verapamil</v>
      </c>
      <c r="F9772" s="249" t="str">
        <f>IF(AND(A9772&lt;&gt;"",ISNUMBER(A9772)),VLOOKUP(A9772,Studies!A:BR,6,FALSE),"")</f>
        <v>Plasma</v>
      </c>
      <c r="G9772" s="265">
        <v>176</v>
      </c>
      <c r="H9772" s="50" t="s">
        <v>59</v>
      </c>
      <c r="I9772" s="185">
        <v>122.9508</v>
      </c>
      <c r="J9772" s="41" t="s">
        <v>992</v>
      </c>
      <c r="K9772" s="41" t="s">
        <v>115</v>
      </c>
      <c r="L9772" s="193">
        <v>36.06559</v>
      </c>
      <c r="M9772" s="52" t="s">
        <v>992</v>
      </c>
      <c r="N9772" s="52" t="s">
        <v>116</v>
      </c>
    </row>
    <row r="9773" spans="1:16" x14ac:dyDescent="0.25">
      <c r="A9773" s="30">
        <v>2074</v>
      </c>
      <c r="B9773" s="247" t="str">
        <f>IF(AND(A9773&lt;&gt;"",ISNUMBER(A9773)),VLOOKUP(A9773,Studies!A:BR,2,FALSE),"")</f>
        <v>Jorgensen 1988</v>
      </c>
      <c r="C9773" s="248" t="str">
        <f>IF(AND(A9773&lt;&gt;"",ISNUMBER(A9773)),VLOOKUP(A9773,Studies!A:BR,3,FALSE),"")</f>
        <v>https://www.ncbi.nlm.nih.gov/pubmed/3186615</v>
      </c>
      <c r="D9773" s="248" t="str">
        <f>IF(AND(A9773&lt;&gt;"",ISNUMBER(A9773)),VLOOKUP(A9773,Studies!A:BR,4,FALSE),"")</f>
        <v>Sustained release Verapamil 240 mg OD (day 8)</v>
      </c>
      <c r="E9773" s="248" t="str">
        <f>IF(AND(A9773&lt;&gt;"",ISNUMBER(A9773)),VLOOKUP(A9773,Studies!A:BR,5,FALSE),"")</f>
        <v>Verapamil</v>
      </c>
      <c r="F9773" s="249" t="str">
        <f>IF(AND(A9773&lt;&gt;"",ISNUMBER(A9773)),VLOOKUP(A9773,Studies!A:BR,6,FALSE),"")</f>
        <v>Plasma</v>
      </c>
      <c r="G9773" s="265">
        <v>178</v>
      </c>
      <c r="H9773" s="50" t="s">
        <v>59</v>
      </c>
      <c r="I9773" s="185">
        <v>101.0929</v>
      </c>
      <c r="J9773" s="41" t="s">
        <v>992</v>
      </c>
      <c r="K9773" s="41" t="s">
        <v>115</v>
      </c>
    </row>
    <row r="9774" spans="1:16" x14ac:dyDescent="0.25">
      <c r="A9774" s="30">
        <v>2074</v>
      </c>
      <c r="B9774" s="247" t="str">
        <f>IF(AND(A9774&lt;&gt;"",ISNUMBER(A9774)),VLOOKUP(A9774,Studies!A:BR,2,FALSE),"")</f>
        <v>Jorgensen 1988</v>
      </c>
      <c r="C9774" s="248" t="str">
        <f>IF(AND(A9774&lt;&gt;"",ISNUMBER(A9774)),VLOOKUP(A9774,Studies!A:BR,3,FALSE),"")</f>
        <v>https://www.ncbi.nlm.nih.gov/pubmed/3186615</v>
      </c>
      <c r="D9774" s="248" t="str">
        <f>IF(AND(A9774&lt;&gt;"",ISNUMBER(A9774)),VLOOKUP(A9774,Studies!A:BR,4,FALSE),"")</f>
        <v>Sustained release Verapamil 240 mg OD (day 8)</v>
      </c>
      <c r="E9774" s="248" t="str">
        <f>IF(AND(A9774&lt;&gt;"",ISNUMBER(A9774)),VLOOKUP(A9774,Studies!A:BR,5,FALSE),"")</f>
        <v>Verapamil</v>
      </c>
      <c r="F9774" s="249" t="str">
        <f>IF(AND(A9774&lt;&gt;"",ISNUMBER(A9774)),VLOOKUP(A9774,Studies!A:BR,6,FALSE),"")</f>
        <v>Plasma</v>
      </c>
      <c r="G9774" s="265">
        <v>180</v>
      </c>
      <c r="H9774" s="50" t="s">
        <v>59</v>
      </c>
      <c r="I9774" s="185">
        <v>78.142070000000004</v>
      </c>
      <c r="J9774" s="41" t="s">
        <v>992</v>
      </c>
      <c r="K9774" s="41" t="s">
        <v>115</v>
      </c>
    </row>
    <row r="9775" spans="1:16" x14ac:dyDescent="0.25">
      <c r="A9775" s="30">
        <v>2074</v>
      </c>
      <c r="B9775" s="247" t="str">
        <f>IF(AND(A9775&lt;&gt;"",ISNUMBER(A9775)),VLOOKUP(A9775,Studies!A:BR,2,FALSE),"")</f>
        <v>Jorgensen 1988</v>
      </c>
      <c r="C9775" s="248" t="str">
        <f>IF(AND(A9775&lt;&gt;"",ISNUMBER(A9775)),VLOOKUP(A9775,Studies!A:BR,3,FALSE),"")</f>
        <v>https://www.ncbi.nlm.nih.gov/pubmed/3186615</v>
      </c>
      <c r="D9775" s="248" t="str">
        <f>IF(AND(A9775&lt;&gt;"",ISNUMBER(A9775)),VLOOKUP(A9775,Studies!A:BR,4,FALSE),"")</f>
        <v>Sustained release Verapamil 240 mg OD (day 8)</v>
      </c>
      <c r="E9775" s="248" t="str">
        <f>IF(AND(A9775&lt;&gt;"",ISNUMBER(A9775)),VLOOKUP(A9775,Studies!A:BR,5,FALSE),"")</f>
        <v>Verapamil</v>
      </c>
      <c r="F9775" s="249" t="str">
        <f>IF(AND(A9775&lt;&gt;"",ISNUMBER(A9775)),VLOOKUP(A9775,Studies!A:BR,6,FALSE),"")</f>
        <v>Plasma</v>
      </c>
      <c r="G9775" s="265">
        <v>192</v>
      </c>
      <c r="H9775" s="50" t="s">
        <v>59</v>
      </c>
      <c r="I9775" s="185">
        <v>21.89781</v>
      </c>
      <c r="J9775" s="41" t="s">
        <v>992</v>
      </c>
      <c r="K9775" s="41" t="s">
        <v>115</v>
      </c>
    </row>
    <row r="9776" spans="1:16" x14ac:dyDescent="0.25">
      <c r="A9776" s="30">
        <v>2074</v>
      </c>
      <c r="B9776" s="247" t="str">
        <f>IF(AND(A9776&lt;&gt;"",ISNUMBER(A9776)),VLOOKUP(A9776,Studies!A:BR,2,FALSE),"")</f>
        <v>Jorgensen 1988</v>
      </c>
      <c r="C9776" s="248" t="str">
        <f>IF(AND(A9776&lt;&gt;"",ISNUMBER(A9776)),VLOOKUP(A9776,Studies!A:BR,3,FALSE),"")</f>
        <v>https://www.ncbi.nlm.nih.gov/pubmed/3186615</v>
      </c>
      <c r="D9776" s="248" t="str">
        <f>IF(AND(A9776&lt;&gt;"",ISNUMBER(A9776)),VLOOKUP(A9776,Studies!A:BR,4,FALSE),"")</f>
        <v>Sustained release Verapamil 240 mg OD (day 8)</v>
      </c>
      <c r="E9776" s="248" t="str">
        <f>IF(AND(A9776&lt;&gt;"",ISNUMBER(A9776)),VLOOKUP(A9776,Studies!A:BR,5,FALSE),"")</f>
        <v>Verapamil</v>
      </c>
      <c r="F9776" s="249" t="str">
        <f>IF(AND(A9776&lt;&gt;"",ISNUMBER(A9776)),VLOOKUP(A9776,Studies!A:BR,6,FALSE),"")</f>
        <v>Plasma</v>
      </c>
      <c r="G9776" s="265">
        <v>200</v>
      </c>
      <c r="H9776" s="50" t="s">
        <v>59</v>
      </c>
      <c r="I9776" s="185">
        <v>6.5693429999999999</v>
      </c>
      <c r="J9776" s="41" t="s">
        <v>992</v>
      </c>
      <c r="K9776" s="41" t="s">
        <v>115</v>
      </c>
    </row>
    <row r="9777" spans="1:11" x14ac:dyDescent="0.25">
      <c r="A9777" s="30">
        <v>2075</v>
      </c>
      <c r="B9777" s="247" t="str">
        <f>IF(AND(A9777&lt;&gt;"",ISNUMBER(A9777)),VLOOKUP(A9777,Studies!A:BR,2,FALSE),"")</f>
        <v>Karim 1995</v>
      </c>
      <c r="C9777" s="248" t="str">
        <f>IF(AND(A9777&lt;&gt;"",ISNUMBER(A9777)),VLOOKUP(A9777,Studies!A:BR,3,FALSE),"")</f>
        <v>https://www.ncbi.nlm.nih.gov/pubmed/7648767</v>
      </c>
      <c r="D9777" s="248" t="str">
        <f>IF(AND(A9777&lt;&gt;"",ISNUMBER(A9777)),VLOOKUP(A9777,Studies!A:BR,4,FALSE),"")</f>
        <v>Verapamil total IR fasting</v>
      </c>
      <c r="E9777" s="248" t="str">
        <f>IF(AND(A9777&lt;&gt;"",ISNUMBER(A9777)),VLOOKUP(A9777,Studies!A:BR,5,FALSE),"")</f>
        <v>Verapamil</v>
      </c>
      <c r="F9777" s="249" t="str">
        <f>IF(AND(A9777&lt;&gt;"",ISNUMBER(A9777)),VLOOKUP(A9777,Studies!A:BR,6,FALSE),"")</f>
        <v>Plasma</v>
      </c>
      <c r="G9777" s="265">
        <v>0</v>
      </c>
      <c r="H9777" s="50" t="s">
        <v>59</v>
      </c>
      <c r="I9777" s="185">
        <v>-0.56910570000000005</v>
      </c>
      <c r="J9777" s="41" t="s">
        <v>938</v>
      </c>
      <c r="K9777" s="41" t="s">
        <v>115</v>
      </c>
    </row>
    <row r="9778" spans="1:11" x14ac:dyDescent="0.25">
      <c r="A9778" s="30">
        <v>2075</v>
      </c>
      <c r="B9778" s="247" t="str">
        <f>IF(AND(A9778&lt;&gt;"",ISNUMBER(A9778)),VLOOKUP(A9778,Studies!A:BR,2,FALSE),"")</f>
        <v>Karim 1995</v>
      </c>
      <c r="C9778" s="248" t="str">
        <f>IF(AND(A9778&lt;&gt;"",ISNUMBER(A9778)),VLOOKUP(A9778,Studies!A:BR,3,FALSE),"")</f>
        <v>https://www.ncbi.nlm.nih.gov/pubmed/7648767</v>
      </c>
      <c r="D9778" s="248" t="str">
        <f>IF(AND(A9778&lt;&gt;"",ISNUMBER(A9778)),VLOOKUP(A9778,Studies!A:BR,4,FALSE),"")</f>
        <v>Verapamil total IR fasting</v>
      </c>
      <c r="E9778" s="248" t="str">
        <f>IF(AND(A9778&lt;&gt;"",ISNUMBER(A9778)),VLOOKUP(A9778,Studies!A:BR,5,FALSE),"")</f>
        <v>Verapamil</v>
      </c>
      <c r="F9778" s="249" t="str">
        <f>IF(AND(A9778&lt;&gt;"",ISNUMBER(A9778)),VLOOKUP(A9778,Studies!A:BR,6,FALSE),"")</f>
        <v>Plasma</v>
      </c>
      <c r="G9778" s="265">
        <v>0.25</v>
      </c>
      <c r="H9778" s="50" t="s">
        <v>59</v>
      </c>
      <c r="I9778" s="185">
        <v>5.6910569999999998</v>
      </c>
      <c r="J9778" s="41" t="s">
        <v>938</v>
      </c>
      <c r="K9778" s="41" t="s">
        <v>115</v>
      </c>
    </row>
    <row r="9779" spans="1:11" x14ac:dyDescent="0.25">
      <c r="A9779" s="30">
        <v>2075</v>
      </c>
      <c r="B9779" s="247" t="str">
        <f>IF(AND(A9779&lt;&gt;"",ISNUMBER(A9779)),VLOOKUP(A9779,Studies!A:BR,2,FALSE),"")</f>
        <v>Karim 1995</v>
      </c>
      <c r="C9779" s="248" t="str">
        <f>IF(AND(A9779&lt;&gt;"",ISNUMBER(A9779)),VLOOKUP(A9779,Studies!A:BR,3,FALSE),"")</f>
        <v>https://www.ncbi.nlm.nih.gov/pubmed/7648767</v>
      </c>
      <c r="D9779" s="248" t="str">
        <f>IF(AND(A9779&lt;&gt;"",ISNUMBER(A9779)),VLOOKUP(A9779,Studies!A:BR,4,FALSE),"")</f>
        <v>Verapamil total IR fasting</v>
      </c>
      <c r="E9779" s="248" t="str">
        <f>IF(AND(A9779&lt;&gt;"",ISNUMBER(A9779)),VLOOKUP(A9779,Studies!A:BR,5,FALSE),"")</f>
        <v>Verapamil</v>
      </c>
      <c r="F9779" s="249" t="str">
        <f>IF(AND(A9779&lt;&gt;"",ISNUMBER(A9779)),VLOOKUP(A9779,Studies!A:BR,6,FALSE),"")</f>
        <v>Plasma</v>
      </c>
      <c r="G9779" s="265">
        <v>0.5</v>
      </c>
      <c r="H9779" s="50" t="s">
        <v>59</v>
      </c>
      <c r="I9779" s="185">
        <v>105.2846</v>
      </c>
      <c r="J9779" s="41" t="s">
        <v>938</v>
      </c>
      <c r="K9779" s="41" t="s">
        <v>115</v>
      </c>
    </row>
    <row r="9780" spans="1:11" x14ac:dyDescent="0.25">
      <c r="A9780" s="30">
        <v>2075</v>
      </c>
      <c r="B9780" s="247" t="str">
        <f>IF(AND(A9780&lt;&gt;"",ISNUMBER(A9780)),VLOOKUP(A9780,Studies!A:BR,2,FALSE),"")</f>
        <v>Karim 1995</v>
      </c>
      <c r="C9780" s="248" t="str">
        <f>IF(AND(A9780&lt;&gt;"",ISNUMBER(A9780)),VLOOKUP(A9780,Studies!A:BR,3,FALSE),"")</f>
        <v>https://www.ncbi.nlm.nih.gov/pubmed/7648767</v>
      </c>
      <c r="D9780" s="248" t="str">
        <f>IF(AND(A9780&lt;&gt;"",ISNUMBER(A9780)),VLOOKUP(A9780,Studies!A:BR,4,FALSE),"")</f>
        <v>Verapamil total IR fasting</v>
      </c>
      <c r="E9780" s="248" t="str">
        <f>IF(AND(A9780&lt;&gt;"",ISNUMBER(A9780)),VLOOKUP(A9780,Studies!A:BR,5,FALSE),"")</f>
        <v>Verapamil</v>
      </c>
      <c r="F9780" s="249" t="str">
        <f>IF(AND(A9780&lt;&gt;"",ISNUMBER(A9780)),VLOOKUP(A9780,Studies!A:BR,6,FALSE),"")</f>
        <v>Plasma</v>
      </c>
      <c r="G9780" s="265">
        <v>0.75</v>
      </c>
      <c r="H9780" s="50" t="s">
        <v>59</v>
      </c>
      <c r="I9780" s="185">
        <v>232.76419999999999</v>
      </c>
      <c r="J9780" s="41" t="s">
        <v>938</v>
      </c>
      <c r="K9780" s="41" t="s">
        <v>115</v>
      </c>
    </row>
    <row r="9781" spans="1:11" x14ac:dyDescent="0.25">
      <c r="A9781" s="30">
        <v>2075</v>
      </c>
      <c r="B9781" s="247" t="str">
        <f>IF(AND(A9781&lt;&gt;"",ISNUMBER(A9781)),VLOOKUP(A9781,Studies!A:BR,2,FALSE),"")</f>
        <v>Karim 1995</v>
      </c>
      <c r="C9781" s="248" t="str">
        <f>IF(AND(A9781&lt;&gt;"",ISNUMBER(A9781)),VLOOKUP(A9781,Studies!A:BR,3,FALSE),"")</f>
        <v>https://www.ncbi.nlm.nih.gov/pubmed/7648767</v>
      </c>
      <c r="D9781" s="248" t="str">
        <f>IF(AND(A9781&lt;&gt;"",ISNUMBER(A9781)),VLOOKUP(A9781,Studies!A:BR,4,FALSE),"")</f>
        <v>Verapamil total IR fasting</v>
      </c>
      <c r="E9781" s="248" t="str">
        <f>IF(AND(A9781&lt;&gt;"",ISNUMBER(A9781)),VLOOKUP(A9781,Studies!A:BR,5,FALSE),"")</f>
        <v>Verapamil</v>
      </c>
      <c r="F9781" s="249" t="str">
        <f>IF(AND(A9781&lt;&gt;"",ISNUMBER(A9781)),VLOOKUP(A9781,Studies!A:BR,6,FALSE),"")</f>
        <v>Plasma</v>
      </c>
      <c r="G9781" s="265">
        <v>1</v>
      </c>
      <c r="H9781" s="50" t="s">
        <v>59</v>
      </c>
      <c r="I9781" s="185">
        <v>280.56909999999999</v>
      </c>
      <c r="J9781" s="41" t="s">
        <v>938</v>
      </c>
      <c r="K9781" s="41" t="s">
        <v>115</v>
      </c>
    </row>
    <row r="9782" spans="1:11" x14ac:dyDescent="0.25">
      <c r="A9782" s="30">
        <v>2075</v>
      </c>
      <c r="B9782" s="247" t="str">
        <f>IF(AND(A9782&lt;&gt;"",ISNUMBER(A9782)),VLOOKUP(A9782,Studies!A:BR,2,FALSE),"")</f>
        <v>Karim 1995</v>
      </c>
      <c r="C9782" s="248" t="str">
        <f>IF(AND(A9782&lt;&gt;"",ISNUMBER(A9782)),VLOOKUP(A9782,Studies!A:BR,3,FALSE),"")</f>
        <v>https://www.ncbi.nlm.nih.gov/pubmed/7648767</v>
      </c>
      <c r="D9782" s="248" t="str">
        <f>IF(AND(A9782&lt;&gt;"",ISNUMBER(A9782)),VLOOKUP(A9782,Studies!A:BR,4,FALSE),"")</f>
        <v>Verapamil total IR fasting</v>
      </c>
      <c r="E9782" s="248" t="str">
        <f>IF(AND(A9782&lt;&gt;"",ISNUMBER(A9782)),VLOOKUP(A9782,Studies!A:BR,5,FALSE),"")</f>
        <v>Verapamil</v>
      </c>
      <c r="F9782" s="249" t="str">
        <f>IF(AND(A9782&lt;&gt;"",ISNUMBER(A9782)),VLOOKUP(A9782,Studies!A:BR,6,FALSE),"")</f>
        <v>Plasma</v>
      </c>
      <c r="G9782" s="265">
        <v>1.5</v>
      </c>
      <c r="H9782" s="50" t="s">
        <v>59</v>
      </c>
      <c r="I9782" s="185">
        <v>303.9024</v>
      </c>
      <c r="J9782" s="41" t="s">
        <v>938</v>
      </c>
      <c r="K9782" s="41" t="s">
        <v>115</v>
      </c>
    </row>
    <row r="9783" spans="1:11" x14ac:dyDescent="0.25">
      <c r="A9783" s="30">
        <v>2075</v>
      </c>
      <c r="B9783" s="247" t="str">
        <f>IF(AND(A9783&lt;&gt;"",ISNUMBER(A9783)),VLOOKUP(A9783,Studies!A:BR,2,FALSE),"")</f>
        <v>Karim 1995</v>
      </c>
      <c r="C9783" s="248" t="str">
        <f>IF(AND(A9783&lt;&gt;"",ISNUMBER(A9783)),VLOOKUP(A9783,Studies!A:BR,3,FALSE),"")</f>
        <v>https://www.ncbi.nlm.nih.gov/pubmed/7648767</v>
      </c>
      <c r="D9783" s="248" t="str">
        <f>IF(AND(A9783&lt;&gt;"",ISNUMBER(A9783)),VLOOKUP(A9783,Studies!A:BR,4,FALSE),"")</f>
        <v>Verapamil total IR fasting</v>
      </c>
      <c r="E9783" s="248" t="str">
        <f>IF(AND(A9783&lt;&gt;"",ISNUMBER(A9783)),VLOOKUP(A9783,Studies!A:BR,5,FALSE),"")</f>
        <v>Verapamil</v>
      </c>
      <c r="F9783" s="249" t="str">
        <f>IF(AND(A9783&lt;&gt;"",ISNUMBER(A9783)),VLOOKUP(A9783,Studies!A:BR,6,FALSE),"")</f>
        <v>Plasma</v>
      </c>
      <c r="G9783" s="265">
        <v>2</v>
      </c>
      <c r="H9783" s="50" t="s">
        <v>59</v>
      </c>
      <c r="I9783" s="185">
        <v>285.12189999999998</v>
      </c>
      <c r="J9783" s="41" t="s">
        <v>938</v>
      </c>
      <c r="K9783" s="41" t="s">
        <v>115</v>
      </c>
    </row>
    <row r="9784" spans="1:11" x14ac:dyDescent="0.25">
      <c r="A9784" s="30">
        <v>2075</v>
      </c>
      <c r="B9784" s="247" t="str">
        <f>IF(AND(A9784&lt;&gt;"",ISNUMBER(A9784)),VLOOKUP(A9784,Studies!A:BR,2,FALSE),"")</f>
        <v>Karim 1995</v>
      </c>
      <c r="C9784" s="248" t="str">
        <f>IF(AND(A9784&lt;&gt;"",ISNUMBER(A9784)),VLOOKUP(A9784,Studies!A:BR,3,FALSE),"")</f>
        <v>https://www.ncbi.nlm.nih.gov/pubmed/7648767</v>
      </c>
      <c r="D9784" s="248" t="str">
        <f>IF(AND(A9784&lt;&gt;"",ISNUMBER(A9784)),VLOOKUP(A9784,Studies!A:BR,4,FALSE),"")</f>
        <v>Verapamil total IR fasting</v>
      </c>
      <c r="E9784" s="248" t="str">
        <f>IF(AND(A9784&lt;&gt;"",ISNUMBER(A9784)),VLOOKUP(A9784,Studies!A:BR,5,FALSE),"")</f>
        <v>Verapamil</v>
      </c>
      <c r="F9784" s="249" t="str">
        <f>IF(AND(A9784&lt;&gt;"",ISNUMBER(A9784)),VLOOKUP(A9784,Studies!A:BR,6,FALSE),"")</f>
        <v>Plasma</v>
      </c>
      <c r="G9784" s="265">
        <v>2.5</v>
      </c>
      <c r="H9784" s="50" t="s">
        <v>59</v>
      </c>
      <c r="I9784" s="185">
        <v>267.47969999999998</v>
      </c>
      <c r="J9784" s="41" t="s">
        <v>938</v>
      </c>
      <c r="K9784" s="41" t="s">
        <v>115</v>
      </c>
    </row>
    <row r="9785" spans="1:11" x14ac:dyDescent="0.25">
      <c r="A9785" s="30">
        <v>2075</v>
      </c>
      <c r="B9785" s="247" t="str">
        <f>IF(AND(A9785&lt;&gt;"",ISNUMBER(A9785)),VLOOKUP(A9785,Studies!A:BR,2,FALSE),"")</f>
        <v>Karim 1995</v>
      </c>
      <c r="C9785" s="248" t="str">
        <f>IF(AND(A9785&lt;&gt;"",ISNUMBER(A9785)),VLOOKUP(A9785,Studies!A:BR,3,FALSE),"")</f>
        <v>https://www.ncbi.nlm.nih.gov/pubmed/7648767</v>
      </c>
      <c r="D9785" s="248" t="str">
        <f>IF(AND(A9785&lt;&gt;"",ISNUMBER(A9785)),VLOOKUP(A9785,Studies!A:BR,4,FALSE),"")</f>
        <v>Verapamil total IR fasting</v>
      </c>
      <c r="E9785" s="248" t="str">
        <f>IF(AND(A9785&lt;&gt;"",ISNUMBER(A9785)),VLOOKUP(A9785,Studies!A:BR,5,FALSE),"")</f>
        <v>Verapamil</v>
      </c>
      <c r="F9785" s="249" t="str">
        <f>IF(AND(A9785&lt;&gt;"",ISNUMBER(A9785)),VLOOKUP(A9785,Studies!A:BR,6,FALSE),"")</f>
        <v>Plasma</v>
      </c>
      <c r="G9785" s="265">
        <v>3</v>
      </c>
      <c r="H9785" s="50" t="s">
        <v>59</v>
      </c>
      <c r="I9785" s="185">
        <v>243.5772</v>
      </c>
      <c r="J9785" s="41" t="s">
        <v>938</v>
      </c>
      <c r="K9785" s="41" t="s">
        <v>115</v>
      </c>
    </row>
    <row r="9786" spans="1:11" x14ac:dyDescent="0.25">
      <c r="A9786" s="30">
        <v>2075</v>
      </c>
      <c r="B9786" s="247" t="str">
        <f>IF(AND(A9786&lt;&gt;"",ISNUMBER(A9786)),VLOOKUP(A9786,Studies!A:BR,2,FALSE),"")</f>
        <v>Karim 1995</v>
      </c>
      <c r="C9786" s="248" t="str">
        <f>IF(AND(A9786&lt;&gt;"",ISNUMBER(A9786)),VLOOKUP(A9786,Studies!A:BR,3,FALSE),"")</f>
        <v>https://www.ncbi.nlm.nih.gov/pubmed/7648767</v>
      </c>
      <c r="D9786" s="248" t="str">
        <f>IF(AND(A9786&lt;&gt;"",ISNUMBER(A9786)),VLOOKUP(A9786,Studies!A:BR,4,FALSE),"")</f>
        <v>Verapamil total IR fasting</v>
      </c>
      <c r="E9786" s="248" t="str">
        <f>IF(AND(A9786&lt;&gt;"",ISNUMBER(A9786)),VLOOKUP(A9786,Studies!A:BR,5,FALSE),"")</f>
        <v>Verapamil</v>
      </c>
      <c r="F9786" s="249" t="str">
        <f>IF(AND(A9786&lt;&gt;"",ISNUMBER(A9786)),VLOOKUP(A9786,Studies!A:BR,6,FALSE),"")</f>
        <v>Plasma</v>
      </c>
      <c r="G9786" s="265">
        <v>4</v>
      </c>
      <c r="H9786" s="50" t="s">
        <v>59</v>
      </c>
      <c r="I9786" s="185">
        <v>171.8699</v>
      </c>
      <c r="J9786" s="41" t="s">
        <v>938</v>
      </c>
      <c r="K9786" s="41" t="s">
        <v>115</v>
      </c>
    </row>
    <row r="9787" spans="1:11" x14ac:dyDescent="0.25">
      <c r="A9787" s="30">
        <v>2075</v>
      </c>
      <c r="B9787" s="247" t="str">
        <f>IF(AND(A9787&lt;&gt;"",ISNUMBER(A9787)),VLOOKUP(A9787,Studies!A:BR,2,FALSE),"")</f>
        <v>Karim 1995</v>
      </c>
      <c r="C9787" s="248" t="str">
        <f>IF(AND(A9787&lt;&gt;"",ISNUMBER(A9787)),VLOOKUP(A9787,Studies!A:BR,3,FALSE),"")</f>
        <v>https://www.ncbi.nlm.nih.gov/pubmed/7648767</v>
      </c>
      <c r="D9787" s="248" t="str">
        <f>IF(AND(A9787&lt;&gt;"",ISNUMBER(A9787)),VLOOKUP(A9787,Studies!A:BR,4,FALSE),"")</f>
        <v>Verapamil total IR fasting</v>
      </c>
      <c r="E9787" s="248" t="str">
        <f>IF(AND(A9787&lt;&gt;"",ISNUMBER(A9787)),VLOOKUP(A9787,Studies!A:BR,5,FALSE),"")</f>
        <v>Verapamil</v>
      </c>
      <c r="F9787" s="249" t="str">
        <f>IF(AND(A9787&lt;&gt;"",ISNUMBER(A9787)),VLOOKUP(A9787,Studies!A:BR,6,FALSE),"")</f>
        <v>Plasma</v>
      </c>
      <c r="G9787" s="265">
        <v>6</v>
      </c>
      <c r="H9787" s="50" t="s">
        <v>59</v>
      </c>
      <c r="I9787" s="185">
        <v>95.040649999999999</v>
      </c>
      <c r="J9787" s="41" t="s">
        <v>938</v>
      </c>
      <c r="K9787" s="41" t="s">
        <v>115</v>
      </c>
    </row>
    <row r="9788" spans="1:11" x14ac:dyDescent="0.25">
      <c r="A9788" s="30">
        <v>2075</v>
      </c>
      <c r="B9788" s="247" t="str">
        <f>IF(AND(A9788&lt;&gt;"",ISNUMBER(A9788)),VLOOKUP(A9788,Studies!A:BR,2,FALSE),"")</f>
        <v>Karim 1995</v>
      </c>
      <c r="C9788" s="248" t="str">
        <f>IF(AND(A9788&lt;&gt;"",ISNUMBER(A9788)),VLOOKUP(A9788,Studies!A:BR,3,FALSE),"")</f>
        <v>https://www.ncbi.nlm.nih.gov/pubmed/7648767</v>
      </c>
      <c r="D9788" s="248" t="str">
        <f>IF(AND(A9788&lt;&gt;"",ISNUMBER(A9788)),VLOOKUP(A9788,Studies!A:BR,4,FALSE),"")</f>
        <v>Verapamil total IR fasting</v>
      </c>
      <c r="E9788" s="248" t="str">
        <f>IF(AND(A9788&lt;&gt;"",ISNUMBER(A9788)),VLOOKUP(A9788,Studies!A:BR,5,FALSE),"")</f>
        <v>Verapamil</v>
      </c>
      <c r="F9788" s="249" t="str">
        <f>IF(AND(A9788&lt;&gt;"",ISNUMBER(A9788)),VLOOKUP(A9788,Studies!A:BR,6,FALSE),"")</f>
        <v>Plasma</v>
      </c>
      <c r="G9788" s="265">
        <v>7</v>
      </c>
      <c r="H9788" s="50" t="s">
        <v>59</v>
      </c>
      <c r="I9788" s="185">
        <v>71.707310000000007</v>
      </c>
      <c r="J9788" s="41" t="s">
        <v>938</v>
      </c>
      <c r="K9788" s="41" t="s">
        <v>115</v>
      </c>
    </row>
    <row r="9789" spans="1:11" x14ac:dyDescent="0.25">
      <c r="A9789" s="30">
        <v>2075</v>
      </c>
      <c r="B9789" s="247" t="str">
        <f>IF(AND(A9789&lt;&gt;"",ISNUMBER(A9789)),VLOOKUP(A9789,Studies!A:BR,2,FALSE),"")</f>
        <v>Karim 1995</v>
      </c>
      <c r="C9789" s="248" t="str">
        <f>IF(AND(A9789&lt;&gt;"",ISNUMBER(A9789)),VLOOKUP(A9789,Studies!A:BR,3,FALSE),"")</f>
        <v>https://www.ncbi.nlm.nih.gov/pubmed/7648767</v>
      </c>
      <c r="D9789" s="248" t="str">
        <f>IF(AND(A9789&lt;&gt;"",ISNUMBER(A9789)),VLOOKUP(A9789,Studies!A:BR,4,FALSE),"")</f>
        <v>Verapamil total IR fasting</v>
      </c>
      <c r="E9789" s="248" t="str">
        <f>IF(AND(A9789&lt;&gt;"",ISNUMBER(A9789)),VLOOKUP(A9789,Studies!A:BR,5,FALSE),"")</f>
        <v>Verapamil</v>
      </c>
      <c r="F9789" s="249" t="str">
        <f>IF(AND(A9789&lt;&gt;"",ISNUMBER(A9789)),VLOOKUP(A9789,Studies!A:BR,6,FALSE),"")</f>
        <v>Plasma</v>
      </c>
      <c r="G9789" s="265">
        <v>8</v>
      </c>
      <c r="H9789" s="50" t="s">
        <v>59</v>
      </c>
      <c r="I9789" s="185">
        <v>54.065040000000003</v>
      </c>
      <c r="J9789" s="41" t="s">
        <v>938</v>
      </c>
      <c r="K9789" s="41" t="s">
        <v>115</v>
      </c>
    </row>
    <row r="9790" spans="1:11" x14ac:dyDescent="0.25">
      <c r="A9790" s="30">
        <v>2075</v>
      </c>
      <c r="B9790" s="247" t="str">
        <f>IF(AND(A9790&lt;&gt;"",ISNUMBER(A9790)),VLOOKUP(A9790,Studies!A:BR,2,FALSE),"")</f>
        <v>Karim 1995</v>
      </c>
      <c r="C9790" s="248" t="str">
        <f>IF(AND(A9790&lt;&gt;"",ISNUMBER(A9790)),VLOOKUP(A9790,Studies!A:BR,3,FALSE),"")</f>
        <v>https://www.ncbi.nlm.nih.gov/pubmed/7648767</v>
      </c>
      <c r="D9790" s="248" t="str">
        <f>IF(AND(A9790&lt;&gt;"",ISNUMBER(A9790)),VLOOKUP(A9790,Studies!A:BR,4,FALSE),"")</f>
        <v>Verapamil total IR fasting</v>
      </c>
      <c r="E9790" s="248" t="str">
        <f>IF(AND(A9790&lt;&gt;"",ISNUMBER(A9790)),VLOOKUP(A9790,Studies!A:BR,5,FALSE),"")</f>
        <v>Verapamil</v>
      </c>
      <c r="F9790" s="249" t="str">
        <f>IF(AND(A9790&lt;&gt;"",ISNUMBER(A9790)),VLOOKUP(A9790,Studies!A:BR,6,FALSE),"")</f>
        <v>Plasma</v>
      </c>
      <c r="G9790" s="265">
        <v>10</v>
      </c>
      <c r="H9790" s="50" t="s">
        <v>59</v>
      </c>
      <c r="I9790" s="185">
        <v>33.008130000000001</v>
      </c>
      <c r="J9790" s="41" t="s">
        <v>938</v>
      </c>
      <c r="K9790" s="41" t="s">
        <v>115</v>
      </c>
    </row>
    <row r="9791" spans="1:11" x14ac:dyDescent="0.25">
      <c r="A9791" s="30">
        <v>2075</v>
      </c>
      <c r="B9791" s="247" t="str">
        <f>IF(AND(A9791&lt;&gt;"",ISNUMBER(A9791)),VLOOKUP(A9791,Studies!A:BR,2,FALSE),"")</f>
        <v>Karim 1995</v>
      </c>
      <c r="C9791" s="248" t="str">
        <f>IF(AND(A9791&lt;&gt;"",ISNUMBER(A9791)),VLOOKUP(A9791,Studies!A:BR,3,FALSE),"")</f>
        <v>https://www.ncbi.nlm.nih.gov/pubmed/7648767</v>
      </c>
      <c r="D9791" s="248" t="str">
        <f>IF(AND(A9791&lt;&gt;"",ISNUMBER(A9791)),VLOOKUP(A9791,Studies!A:BR,4,FALSE),"")</f>
        <v>Verapamil total IR fasting</v>
      </c>
      <c r="E9791" s="248" t="str">
        <f>IF(AND(A9791&lt;&gt;"",ISNUMBER(A9791)),VLOOKUP(A9791,Studies!A:BR,5,FALSE),"")</f>
        <v>Verapamil</v>
      </c>
      <c r="F9791" s="249" t="str">
        <f>IF(AND(A9791&lt;&gt;"",ISNUMBER(A9791)),VLOOKUP(A9791,Studies!A:BR,6,FALSE),"")</f>
        <v>Plasma</v>
      </c>
      <c r="G9791" s="265">
        <v>11</v>
      </c>
      <c r="H9791" s="50" t="s">
        <v>59</v>
      </c>
      <c r="I9791" s="185">
        <v>27.317070000000001</v>
      </c>
      <c r="J9791" s="41" t="s">
        <v>938</v>
      </c>
      <c r="K9791" s="41" t="s">
        <v>115</v>
      </c>
    </row>
    <row r="9792" spans="1:11" x14ac:dyDescent="0.25">
      <c r="A9792" s="30">
        <v>2075</v>
      </c>
      <c r="B9792" s="247" t="str">
        <f>IF(AND(A9792&lt;&gt;"",ISNUMBER(A9792)),VLOOKUP(A9792,Studies!A:BR,2,FALSE),"")</f>
        <v>Karim 1995</v>
      </c>
      <c r="C9792" s="248" t="str">
        <f>IF(AND(A9792&lt;&gt;"",ISNUMBER(A9792)),VLOOKUP(A9792,Studies!A:BR,3,FALSE),"")</f>
        <v>https://www.ncbi.nlm.nih.gov/pubmed/7648767</v>
      </c>
      <c r="D9792" s="248" t="str">
        <f>IF(AND(A9792&lt;&gt;"",ISNUMBER(A9792)),VLOOKUP(A9792,Studies!A:BR,4,FALSE),"")</f>
        <v>Verapamil total IR fasting</v>
      </c>
      <c r="E9792" s="248" t="str">
        <f>IF(AND(A9792&lt;&gt;"",ISNUMBER(A9792)),VLOOKUP(A9792,Studies!A:BR,5,FALSE),"")</f>
        <v>Verapamil</v>
      </c>
      <c r="F9792" s="249" t="str">
        <f>IF(AND(A9792&lt;&gt;"",ISNUMBER(A9792)),VLOOKUP(A9792,Studies!A:BR,6,FALSE),"")</f>
        <v>Plasma</v>
      </c>
      <c r="G9792" s="265">
        <v>12</v>
      </c>
      <c r="H9792" s="50" t="s">
        <v>59</v>
      </c>
      <c r="I9792" s="185">
        <v>22.764230000000001</v>
      </c>
      <c r="J9792" s="41" t="s">
        <v>938</v>
      </c>
      <c r="K9792" s="41" t="s">
        <v>115</v>
      </c>
    </row>
    <row r="9793" spans="1:16" x14ac:dyDescent="0.25">
      <c r="A9793" s="30">
        <v>2075</v>
      </c>
      <c r="B9793" s="247" t="str">
        <f>IF(AND(A9793&lt;&gt;"",ISNUMBER(A9793)),VLOOKUP(A9793,Studies!A:BR,2,FALSE),"")</f>
        <v>Karim 1995</v>
      </c>
      <c r="C9793" s="248" t="str">
        <f>IF(AND(A9793&lt;&gt;"",ISNUMBER(A9793)),VLOOKUP(A9793,Studies!A:BR,3,FALSE),"")</f>
        <v>https://www.ncbi.nlm.nih.gov/pubmed/7648767</v>
      </c>
      <c r="D9793" s="248" t="str">
        <f>IF(AND(A9793&lt;&gt;"",ISNUMBER(A9793)),VLOOKUP(A9793,Studies!A:BR,4,FALSE),"")</f>
        <v>Verapamil total IR fasting</v>
      </c>
      <c r="E9793" s="248" t="str">
        <f>IF(AND(A9793&lt;&gt;"",ISNUMBER(A9793)),VLOOKUP(A9793,Studies!A:BR,5,FALSE),"")</f>
        <v>Verapamil</v>
      </c>
      <c r="F9793" s="249" t="str">
        <f>IF(AND(A9793&lt;&gt;"",ISNUMBER(A9793)),VLOOKUP(A9793,Studies!A:BR,6,FALSE),"")</f>
        <v>Plasma</v>
      </c>
      <c r="G9793" s="265">
        <v>14</v>
      </c>
      <c r="H9793" s="50" t="s">
        <v>59</v>
      </c>
      <c r="I9793" s="185">
        <v>18.78049</v>
      </c>
      <c r="J9793" s="41" t="s">
        <v>938</v>
      </c>
      <c r="K9793" s="41" t="s">
        <v>115</v>
      </c>
    </row>
    <row r="9794" spans="1:16" x14ac:dyDescent="0.25">
      <c r="A9794" s="30">
        <v>2075</v>
      </c>
      <c r="B9794" s="247" t="str">
        <f>IF(AND(A9794&lt;&gt;"",ISNUMBER(A9794)),VLOOKUP(A9794,Studies!A:BR,2,FALSE),"")</f>
        <v>Karim 1995</v>
      </c>
      <c r="C9794" s="248" t="str">
        <f>IF(AND(A9794&lt;&gt;"",ISNUMBER(A9794)),VLOOKUP(A9794,Studies!A:BR,3,FALSE),"")</f>
        <v>https://www.ncbi.nlm.nih.gov/pubmed/7648767</v>
      </c>
      <c r="D9794" s="248" t="str">
        <f>IF(AND(A9794&lt;&gt;"",ISNUMBER(A9794)),VLOOKUP(A9794,Studies!A:BR,4,FALSE),"")</f>
        <v>Verapamil total IR fasting</v>
      </c>
      <c r="E9794" s="248" t="str">
        <f>IF(AND(A9794&lt;&gt;"",ISNUMBER(A9794)),VLOOKUP(A9794,Studies!A:BR,5,FALSE),"")</f>
        <v>Verapamil</v>
      </c>
      <c r="F9794" s="249" t="str">
        <f>IF(AND(A9794&lt;&gt;"",ISNUMBER(A9794)),VLOOKUP(A9794,Studies!A:BR,6,FALSE),"")</f>
        <v>Plasma</v>
      </c>
      <c r="G9794" s="265">
        <v>16</v>
      </c>
      <c r="H9794" s="50" t="s">
        <v>59</v>
      </c>
      <c r="I9794" s="185">
        <v>13.65854</v>
      </c>
      <c r="J9794" s="41" t="s">
        <v>938</v>
      </c>
      <c r="K9794" s="41" t="s">
        <v>115</v>
      </c>
    </row>
    <row r="9795" spans="1:16" x14ac:dyDescent="0.25">
      <c r="A9795" s="30">
        <v>2075</v>
      </c>
      <c r="B9795" s="247" t="str">
        <f>IF(AND(A9795&lt;&gt;"",ISNUMBER(A9795)),VLOOKUP(A9795,Studies!A:BR,2,FALSE),"")</f>
        <v>Karim 1995</v>
      </c>
      <c r="C9795" s="248" t="str">
        <f>IF(AND(A9795&lt;&gt;"",ISNUMBER(A9795)),VLOOKUP(A9795,Studies!A:BR,3,FALSE),"")</f>
        <v>https://www.ncbi.nlm.nih.gov/pubmed/7648767</v>
      </c>
      <c r="D9795" s="248" t="str">
        <f>IF(AND(A9795&lt;&gt;"",ISNUMBER(A9795)),VLOOKUP(A9795,Studies!A:BR,4,FALSE),"")</f>
        <v>Verapamil total IR fasting</v>
      </c>
      <c r="E9795" s="248" t="str">
        <f>IF(AND(A9795&lt;&gt;"",ISNUMBER(A9795)),VLOOKUP(A9795,Studies!A:BR,5,FALSE),"")</f>
        <v>Verapamil</v>
      </c>
      <c r="F9795" s="249" t="str">
        <f>IF(AND(A9795&lt;&gt;"",ISNUMBER(A9795)),VLOOKUP(A9795,Studies!A:BR,6,FALSE),"")</f>
        <v>Plasma</v>
      </c>
      <c r="G9795" s="265">
        <v>24</v>
      </c>
      <c r="H9795" s="50" t="s">
        <v>59</v>
      </c>
      <c r="I9795" s="185">
        <v>6.2601630000000004</v>
      </c>
      <c r="J9795" s="41" t="s">
        <v>938</v>
      </c>
      <c r="K9795" s="41" t="s">
        <v>115</v>
      </c>
      <c r="P9795" s="42" t="s">
        <v>3177</v>
      </c>
    </row>
    <row r="9796" spans="1:16" x14ac:dyDescent="0.25">
      <c r="A9796" s="30">
        <v>2076</v>
      </c>
      <c r="B9796" s="247" t="str">
        <f>IF(AND(A9796&lt;&gt;"",ISNUMBER(A9796)),VLOOKUP(A9796,Studies!A:BR,2,FALSE),"")</f>
        <v>Karim 1995</v>
      </c>
      <c r="C9796" s="248" t="str">
        <f>IF(AND(A9796&lt;&gt;"",ISNUMBER(A9796)),VLOOKUP(A9796,Studies!A:BR,3,FALSE),"")</f>
        <v>https://www.ncbi.nlm.nih.gov/pubmed/7648767</v>
      </c>
      <c r="D9796" s="248" t="str">
        <f>IF(AND(A9796&lt;&gt;"",ISNUMBER(A9796)),VLOOKUP(A9796,Studies!A:BR,4,FALSE),"")</f>
        <v>Verapamil total SR fed</v>
      </c>
      <c r="E9796" s="248" t="str">
        <f>IF(AND(A9796&lt;&gt;"",ISNUMBER(A9796)),VLOOKUP(A9796,Studies!A:BR,5,FALSE),"")</f>
        <v>Verapamil</v>
      </c>
      <c r="F9796" s="249" t="str">
        <f>IF(AND(A9796&lt;&gt;"",ISNUMBER(A9796)),VLOOKUP(A9796,Studies!A:BR,6,FALSE),"")</f>
        <v>Plasma</v>
      </c>
      <c r="G9796" s="265">
        <v>0</v>
      </c>
      <c r="H9796" s="50" t="s">
        <v>59</v>
      </c>
      <c r="I9796" s="185">
        <v>-0.56910570000000005</v>
      </c>
      <c r="J9796" s="41" t="s">
        <v>938</v>
      </c>
      <c r="K9796" s="41" t="s">
        <v>115</v>
      </c>
    </row>
    <row r="9797" spans="1:16" x14ac:dyDescent="0.25">
      <c r="A9797" s="30">
        <v>2076</v>
      </c>
      <c r="B9797" s="247" t="str">
        <f>IF(AND(A9797&lt;&gt;"",ISNUMBER(A9797)),VLOOKUP(A9797,Studies!A:BR,2,FALSE),"")</f>
        <v>Karim 1995</v>
      </c>
      <c r="C9797" s="248" t="str">
        <f>IF(AND(A9797&lt;&gt;"",ISNUMBER(A9797)),VLOOKUP(A9797,Studies!A:BR,3,FALSE),"")</f>
        <v>https://www.ncbi.nlm.nih.gov/pubmed/7648767</v>
      </c>
      <c r="D9797" s="248" t="str">
        <f>IF(AND(A9797&lt;&gt;"",ISNUMBER(A9797)),VLOOKUP(A9797,Studies!A:BR,4,FALSE),"")</f>
        <v>Verapamil total SR fed</v>
      </c>
      <c r="E9797" s="248" t="str">
        <f>IF(AND(A9797&lt;&gt;"",ISNUMBER(A9797)),VLOOKUP(A9797,Studies!A:BR,5,FALSE),"")</f>
        <v>Verapamil</v>
      </c>
      <c r="F9797" s="249" t="str">
        <f>IF(AND(A9797&lt;&gt;"",ISNUMBER(A9797)),VLOOKUP(A9797,Studies!A:BR,6,FALSE),"")</f>
        <v>Plasma</v>
      </c>
      <c r="G9797" s="265">
        <v>0.5</v>
      </c>
      <c r="H9797" s="50" t="s">
        <v>59</v>
      </c>
      <c r="I9797" s="185">
        <v>-0.56910570000000005</v>
      </c>
      <c r="J9797" s="41" t="s">
        <v>938</v>
      </c>
      <c r="K9797" s="41" t="s">
        <v>115</v>
      </c>
    </row>
    <row r="9798" spans="1:16" x14ac:dyDescent="0.25">
      <c r="A9798" s="30">
        <v>2076</v>
      </c>
      <c r="B9798" s="247" t="str">
        <f>IF(AND(A9798&lt;&gt;"",ISNUMBER(A9798)),VLOOKUP(A9798,Studies!A:BR,2,FALSE),"")</f>
        <v>Karim 1995</v>
      </c>
      <c r="C9798" s="248" t="str">
        <f>IF(AND(A9798&lt;&gt;"",ISNUMBER(A9798)),VLOOKUP(A9798,Studies!A:BR,3,FALSE),"")</f>
        <v>https://www.ncbi.nlm.nih.gov/pubmed/7648767</v>
      </c>
      <c r="D9798" s="248" t="str">
        <f>IF(AND(A9798&lt;&gt;"",ISNUMBER(A9798)),VLOOKUP(A9798,Studies!A:BR,4,FALSE),"")</f>
        <v>Verapamil total SR fed</v>
      </c>
      <c r="E9798" s="248" t="str">
        <f>IF(AND(A9798&lt;&gt;"",ISNUMBER(A9798)),VLOOKUP(A9798,Studies!A:BR,5,FALSE),"")</f>
        <v>Verapamil</v>
      </c>
      <c r="F9798" s="249" t="str">
        <f>IF(AND(A9798&lt;&gt;"",ISNUMBER(A9798)),VLOOKUP(A9798,Studies!A:BR,6,FALSE),"")</f>
        <v>Plasma</v>
      </c>
      <c r="G9798" s="265">
        <v>1</v>
      </c>
      <c r="H9798" s="50" t="s">
        <v>59</v>
      </c>
      <c r="I9798" s="185">
        <v>-5.6843420000000003E-14</v>
      </c>
      <c r="J9798" s="41" t="s">
        <v>938</v>
      </c>
      <c r="K9798" s="41" t="s">
        <v>115</v>
      </c>
    </row>
    <row r="9799" spans="1:16" x14ac:dyDescent="0.25">
      <c r="A9799" s="30">
        <v>2076</v>
      </c>
      <c r="B9799" s="247" t="str">
        <f>IF(AND(A9799&lt;&gt;"",ISNUMBER(A9799)),VLOOKUP(A9799,Studies!A:BR,2,FALSE),"")</f>
        <v>Karim 1995</v>
      </c>
      <c r="C9799" s="248" t="str">
        <f>IF(AND(A9799&lt;&gt;"",ISNUMBER(A9799)),VLOOKUP(A9799,Studies!A:BR,3,FALSE),"")</f>
        <v>https://www.ncbi.nlm.nih.gov/pubmed/7648767</v>
      </c>
      <c r="D9799" s="248" t="str">
        <f>IF(AND(A9799&lt;&gt;"",ISNUMBER(A9799)),VLOOKUP(A9799,Studies!A:BR,4,FALSE),"")</f>
        <v>Verapamil total SR fed</v>
      </c>
      <c r="E9799" s="248" t="str">
        <f>IF(AND(A9799&lt;&gt;"",ISNUMBER(A9799)),VLOOKUP(A9799,Studies!A:BR,5,FALSE),"")</f>
        <v>Verapamil</v>
      </c>
      <c r="F9799" s="249" t="str">
        <f>IF(AND(A9799&lt;&gt;"",ISNUMBER(A9799)),VLOOKUP(A9799,Studies!A:BR,6,FALSE),"")</f>
        <v>Plasma</v>
      </c>
      <c r="G9799" s="265">
        <v>1.5</v>
      </c>
      <c r="H9799" s="50" t="s">
        <v>59</v>
      </c>
      <c r="I9799" s="185">
        <v>3.4146339999999999</v>
      </c>
      <c r="J9799" s="41" t="s">
        <v>938</v>
      </c>
      <c r="K9799" s="41" t="s">
        <v>115</v>
      </c>
    </row>
    <row r="9800" spans="1:16" x14ac:dyDescent="0.25">
      <c r="A9800" s="30">
        <v>2076</v>
      </c>
      <c r="B9800" s="247" t="str">
        <f>IF(AND(A9800&lt;&gt;"",ISNUMBER(A9800)),VLOOKUP(A9800,Studies!A:BR,2,FALSE),"")</f>
        <v>Karim 1995</v>
      </c>
      <c r="C9800" s="248" t="str">
        <f>IF(AND(A9800&lt;&gt;"",ISNUMBER(A9800)),VLOOKUP(A9800,Studies!A:BR,3,FALSE),"")</f>
        <v>https://www.ncbi.nlm.nih.gov/pubmed/7648767</v>
      </c>
      <c r="D9800" s="248" t="str">
        <f>IF(AND(A9800&lt;&gt;"",ISNUMBER(A9800)),VLOOKUP(A9800,Studies!A:BR,4,FALSE),"")</f>
        <v>Verapamil total SR fed</v>
      </c>
      <c r="E9800" s="248" t="str">
        <f>IF(AND(A9800&lt;&gt;"",ISNUMBER(A9800)),VLOOKUP(A9800,Studies!A:BR,5,FALSE),"")</f>
        <v>Verapamil</v>
      </c>
      <c r="F9800" s="249" t="str">
        <f>IF(AND(A9800&lt;&gt;"",ISNUMBER(A9800)),VLOOKUP(A9800,Studies!A:BR,6,FALSE),"")</f>
        <v>Plasma</v>
      </c>
      <c r="G9800" s="265">
        <v>2</v>
      </c>
      <c r="H9800" s="50" t="s">
        <v>59</v>
      </c>
      <c r="I9800" s="185">
        <v>6.2601630000000004</v>
      </c>
      <c r="J9800" s="41" t="s">
        <v>938</v>
      </c>
      <c r="K9800" s="41" t="s">
        <v>115</v>
      </c>
    </row>
    <row r="9801" spans="1:16" x14ac:dyDescent="0.25">
      <c r="A9801" s="30">
        <v>2076</v>
      </c>
      <c r="B9801" s="247" t="str">
        <f>IF(AND(A9801&lt;&gt;"",ISNUMBER(A9801)),VLOOKUP(A9801,Studies!A:BR,2,FALSE),"")</f>
        <v>Karim 1995</v>
      </c>
      <c r="C9801" s="248" t="str">
        <f>IF(AND(A9801&lt;&gt;"",ISNUMBER(A9801)),VLOOKUP(A9801,Studies!A:BR,3,FALSE),"")</f>
        <v>https://www.ncbi.nlm.nih.gov/pubmed/7648767</v>
      </c>
      <c r="D9801" s="248" t="str">
        <f>IF(AND(A9801&lt;&gt;"",ISNUMBER(A9801)),VLOOKUP(A9801,Studies!A:BR,4,FALSE),"")</f>
        <v>Verapamil total SR fed</v>
      </c>
      <c r="E9801" s="248" t="str">
        <f>IF(AND(A9801&lt;&gt;"",ISNUMBER(A9801)),VLOOKUP(A9801,Studies!A:BR,5,FALSE),"")</f>
        <v>Verapamil</v>
      </c>
      <c r="F9801" s="249" t="str">
        <f>IF(AND(A9801&lt;&gt;"",ISNUMBER(A9801)),VLOOKUP(A9801,Studies!A:BR,6,FALSE),"")</f>
        <v>Plasma</v>
      </c>
      <c r="G9801" s="265">
        <v>2.5</v>
      </c>
      <c r="H9801" s="50" t="s">
        <v>59</v>
      </c>
      <c r="I9801" s="185">
        <v>10.81301</v>
      </c>
      <c r="J9801" s="41" t="s">
        <v>938</v>
      </c>
      <c r="K9801" s="41" t="s">
        <v>115</v>
      </c>
    </row>
    <row r="9802" spans="1:16" x14ac:dyDescent="0.25">
      <c r="A9802" s="30">
        <v>2076</v>
      </c>
      <c r="B9802" s="247" t="str">
        <f>IF(AND(A9802&lt;&gt;"",ISNUMBER(A9802)),VLOOKUP(A9802,Studies!A:BR,2,FALSE),"")</f>
        <v>Karim 1995</v>
      </c>
      <c r="C9802" s="248" t="str">
        <f>IF(AND(A9802&lt;&gt;"",ISNUMBER(A9802)),VLOOKUP(A9802,Studies!A:BR,3,FALSE),"")</f>
        <v>https://www.ncbi.nlm.nih.gov/pubmed/7648767</v>
      </c>
      <c r="D9802" s="248" t="str">
        <f>IF(AND(A9802&lt;&gt;"",ISNUMBER(A9802)),VLOOKUP(A9802,Studies!A:BR,4,FALSE),"")</f>
        <v>Verapamil total SR fed</v>
      </c>
      <c r="E9802" s="248" t="str">
        <f>IF(AND(A9802&lt;&gt;"",ISNUMBER(A9802)),VLOOKUP(A9802,Studies!A:BR,5,FALSE),"")</f>
        <v>Verapamil</v>
      </c>
      <c r="F9802" s="249" t="str">
        <f>IF(AND(A9802&lt;&gt;"",ISNUMBER(A9802)),VLOOKUP(A9802,Studies!A:BR,6,FALSE),"")</f>
        <v>Plasma</v>
      </c>
      <c r="G9802" s="265">
        <v>3</v>
      </c>
      <c r="H9802" s="50" t="s">
        <v>59</v>
      </c>
      <c r="I9802" s="185">
        <v>14.796749999999999</v>
      </c>
      <c r="J9802" s="41" t="s">
        <v>938</v>
      </c>
      <c r="K9802" s="41" t="s">
        <v>115</v>
      </c>
    </row>
    <row r="9803" spans="1:16" x14ac:dyDescent="0.25">
      <c r="A9803" s="30">
        <v>2076</v>
      </c>
      <c r="B9803" s="247" t="str">
        <f>IF(AND(A9803&lt;&gt;"",ISNUMBER(A9803)),VLOOKUP(A9803,Studies!A:BR,2,FALSE),"")</f>
        <v>Karim 1995</v>
      </c>
      <c r="C9803" s="248" t="str">
        <f>IF(AND(A9803&lt;&gt;"",ISNUMBER(A9803)),VLOOKUP(A9803,Studies!A:BR,3,FALSE),"")</f>
        <v>https://www.ncbi.nlm.nih.gov/pubmed/7648767</v>
      </c>
      <c r="D9803" s="248" t="str">
        <f>IF(AND(A9803&lt;&gt;"",ISNUMBER(A9803)),VLOOKUP(A9803,Studies!A:BR,4,FALSE),"")</f>
        <v>Verapamil total SR fed</v>
      </c>
      <c r="E9803" s="248" t="str">
        <f>IF(AND(A9803&lt;&gt;"",ISNUMBER(A9803)),VLOOKUP(A9803,Studies!A:BR,5,FALSE),"")</f>
        <v>Verapamil</v>
      </c>
      <c r="F9803" s="249" t="str">
        <f>IF(AND(A9803&lt;&gt;"",ISNUMBER(A9803)),VLOOKUP(A9803,Studies!A:BR,6,FALSE),"")</f>
        <v>Plasma</v>
      </c>
      <c r="G9803" s="265">
        <v>4</v>
      </c>
      <c r="H9803" s="50" t="s">
        <v>59</v>
      </c>
      <c r="I9803" s="185">
        <v>23.902439999999999</v>
      </c>
      <c r="J9803" s="41" t="s">
        <v>938</v>
      </c>
      <c r="K9803" s="41" t="s">
        <v>115</v>
      </c>
    </row>
    <row r="9804" spans="1:16" x14ac:dyDescent="0.25">
      <c r="A9804" s="30">
        <v>2076</v>
      </c>
      <c r="B9804" s="247" t="str">
        <f>IF(AND(A9804&lt;&gt;"",ISNUMBER(A9804)),VLOOKUP(A9804,Studies!A:BR,2,FALSE),"")</f>
        <v>Karim 1995</v>
      </c>
      <c r="C9804" s="248" t="str">
        <f>IF(AND(A9804&lt;&gt;"",ISNUMBER(A9804)),VLOOKUP(A9804,Studies!A:BR,3,FALSE),"")</f>
        <v>https://www.ncbi.nlm.nih.gov/pubmed/7648767</v>
      </c>
      <c r="D9804" s="248" t="str">
        <f>IF(AND(A9804&lt;&gt;"",ISNUMBER(A9804)),VLOOKUP(A9804,Studies!A:BR,4,FALSE),"")</f>
        <v>Verapamil total SR fed</v>
      </c>
      <c r="E9804" s="248" t="str">
        <f>IF(AND(A9804&lt;&gt;"",ISNUMBER(A9804)),VLOOKUP(A9804,Studies!A:BR,5,FALSE),"")</f>
        <v>Verapamil</v>
      </c>
      <c r="F9804" s="249" t="str">
        <f>IF(AND(A9804&lt;&gt;"",ISNUMBER(A9804)),VLOOKUP(A9804,Studies!A:BR,6,FALSE),"")</f>
        <v>Plasma</v>
      </c>
      <c r="G9804" s="265">
        <v>6</v>
      </c>
      <c r="H9804" s="50" t="s">
        <v>59</v>
      </c>
      <c r="I9804" s="185">
        <v>53.495930000000001</v>
      </c>
      <c r="J9804" s="41" t="s">
        <v>938</v>
      </c>
      <c r="K9804" s="41" t="s">
        <v>115</v>
      </c>
    </row>
    <row r="9805" spans="1:16" x14ac:dyDescent="0.25">
      <c r="A9805" s="30">
        <v>2076</v>
      </c>
      <c r="B9805" s="247" t="str">
        <f>IF(AND(A9805&lt;&gt;"",ISNUMBER(A9805)),VLOOKUP(A9805,Studies!A:BR,2,FALSE),"")</f>
        <v>Karim 1995</v>
      </c>
      <c r="C9805" s="248" t="str">
        <f>IF(AND(A9805&lt;&gt;"",ISNUMBER(A9805)),VLOOKUP(A9805,Studies!A:BR,3,FALSE),"")</f>
        <v>https://www.ncbi.nlm.nih.gov/pubmed/7648767</v>
      </c>
      <c r="D9805" s="248" t="str">
        <f>IF(AND(A9805&lt;&gt;"",ISNUMBER(A9805)),VLOOKUP(A9805,Studies!A:BR,4,FALSE),"")</f>
        <v>Verapamil total SR fed</v>
      </c>
      <c r="E9805" s="248" t="str">
        <f>IF(AND(A9805&lt;&gt;"",ISNUMBER(A9805)),VLOOKUP(A9805,Studies!A:BR,5,FALSE),"")</f>
        <v>Verapamil</v>
      </c>
      <c r="F9805" s="249" t="str">
        <f>IF(AND(A9805&lt;&gt;"",ISNUMBER(A9805)),VLOOKUP(A9805,Studies!A:BR,6,FALSE),"")</f>
        <v>Plasma</v>
      </c>
      <c r="G9805" s="265">
        <v>7</v>
      </c>
      <c r="H9805" s="50" t="s">
        <v>59</v>
      </c>
      <c r="I9805" s="185">
        <v>50.081299999999999</v>
      </c>
      <c r="J9805" s="41" t="s">
        <v>938</v>
      </c>
      <c r="K9805" s="41" t="s">
        <v>115</v>
      </c>
    </row>
    <row r="9806" spans="1:16" x14ac:dyDescent="0.25">
      <c r="A9806" s="30">
        <v>2076</v>
      </c>
      <c r="B9806" s="247" t="str">
        <f>IF(AND(A9806&lt;&gt;"",ISNUMBER(A9806)),VLOOKUP(A9806,Studies!A:BR,2,FALSE),"")</f>
        <v>Karim 1995</v>
      </c>
      <c r="C9806" s="248" t="str">
        <f>IF(AND(A9806&lt;&gt;"",ISNUMBER(A9806)),VLOOKUP(A9806,Studies!A:BR,3,FALSE),"")</f>
        <v>https://www.ncbi.nlm.nih.gov/pubmed/7648767</v>
      </c>
      <c r="D9806" s="248" t="str">
        <f>IF(AND(A9806&lt;&gt;"",ISNUMBER(A9806)),VLOOKUP(A9806,Studies!A:BR,4,FALSE),"")</f>
        <v>Verapamil total SR fed</v>
      </c>
      <c r="E9806" s="248" t="str">
        <f>IF(AND(A9806&lt;&gt;"",ISNUMBER(A9806)),VLOOKUP(A9806,Studies!A:BR,5,FALSE),"")</f>
        <v>Verapamil</v>
      </c>
      <c r="F9806" s="249" t="str">
        <f>IF(AND(A9806&lt;&gt;"",ISNUMBER(A9806)),VLOOKUP(A9806,Studies!A:BR,6,FALSE),"")</f>
        <v>Plasma</v>
      </c>
      <c r="G9806" s="265">
        <v>8</v>
      </c>
      <c r="H9806" s="50" t="s">
        <v>59</v>
      </c>
      <c r="I9806" s="185">
        <v>44.959350000000001</v>
      </c>
      <c r="J9806" s="41" t="s">
        <v>938</v>
      </c>
      <c r="K9806" s="41" t="s">
        <v>115</v>
      </c>
    </row>
    <row r="9807" spans="1:16" x14ac:dyDescent="0.25">
      <c r="A9807" s="30">
        <v>2076</v>
      </c>
      <c r="B9807" s="247" t="str">
        <f>IF(AND(A9807&lt;&gt;"",ISNUMBER(A9807)),VLOOKUP(A9807,Studies!A:BR,2,FALSE),"")</f>
        <v>Karim 1995</v>
      </c>
      <c r="C9807" s="248" t="str">
        <f>IF(AND(A9807&lt;&gt;"",ISNUMBER(A9807)),VLOOKUP(A9807,Studies!A:BR,3,FALSE),"")</f>
        <v>https://www.ncbi.nlm.nih.gov/pubmed/7648767</v>
      </c>
      <c r="D9807" s="248" t="str">
        <f>IF(AND(A9807&lt;&gt;"",ISNUMBER(A9807)),VLOOKUP(A9807,Studies!A:BR,4,FALSE),"")</f>
        <v>Verapamil total SR fed</v>
      </c>
      <c r="E9807" s="248" t="str">
        <f>IF(AND(A9807&lt;&gt;"",ISNUMBER(A9807)),VLOOKUP(A9807,Studies!A:BR,5,FALSE),"")</f>
        <v>Verapamil</v>
      </c>
      <c r="F9807" s="249" t="str">
        <f>IF(AND(A9807&lt;&gt;"",ISNUMBER(A9807)),VLOOKUP(A9807,Studies!A:BR,6,FALSE),"")</f>
        <v>Plasma</v>
      </c>
      <c r="G9807" s="265">
        <v>10</v>
      </c>
      <c r="H9807" s="50" t="s">
        <v>59</v>
      </c>
      <c r="I9807" s="185">
        <v>39.26829</v>
      </c>
      <c r="J9807" s="41" t="s">
        <v>938</v>
      </c>
      <c r="K9807" s="41" t="s">
        <v>115</v>
      </c>
    </row>
    <row r="9808" spans="1:16" x14ac:dyDescent="0.25">
      <c r="A9808" s="30">
        <v>2076</v>
      </c>
      <c r="B9808" s="247" t="str">
        <f>IF(AND(A9808&lt;&gt;"",ISNUMBER(A9808)),VLOOKUP(A9808,Studies!A:BR,2,FALSE),"")</f>
        <v>Karim 1995</v>
      </c>
      <c r="C9808" s="248" t="str">
        <f>IF(AND(A9808&lt;&gt;"",ISNUMBER(A9808)),VLOOKUP(A9808,Studies!A:BR,3,FALSE),"")</f>
        <v>https://www.ncbi.nlm.nih.gov/pubmed/7648767</v>
      </c>
      <c r="D9808" s="248" t="str">
        <f>IF(AND(A9808&lt;&gt;"",ISNUMBER(A9808)),VLOOKUP(A9808,Studies!A:BR,4,FALSE),"")</f>
        <v>Verapamil total SR fed</v>
      </c>
      <c r="E9808" s="248" t="str">
        <f>IF(AND(A9808&lt;&gt;"",ISNUMBER(A9808)),VLOOKUP(A9808,Studies!A:BR,5,FALSE),"")</f>
        <v>Verapamil</v>
      </c>
      <c r="F9808" s="249" t="str">
        <f>IF(AND(A9808&lt;&gt;"",ISNUMBER(A9808)),VLOOKUP(A9808,Studies!A:BR,6,FALSE),"")</f>
        <v>Plasma</v>
      </c>
      <c r="G9808" s="265">
        <v>11</v>
      </c>
      <c r="H9808" s="50" t="s">
        <v>59</v>
      </c>
      <c r="I9808" s="185">
        <v>43.252029999999998</v>
      </c>
      <c r="J9808" s="41" t="s">
        <v>938</v>
      </c>
      <c r="K9808" s="41" t="s">
        <v>115</v>
      </c>
    </row>
    <row r="9809" spans="1:16" x14ac:dyDescent="0.25">
      <c r="A9809" s="30">
        <v>2076</v>
      </c>
      <c r="B9809" s="247" t="str">
        <f>IF(AND(A9809&lt;&gt;"",ISNUMBER(A9809)),VLOOKUP(A9809,Studies!A:BR,2,FALSE),"")</f>
        <v>Karim 1995</v>
      </c>
      <c r="C9809" s="248" t="str">
        <f>IF(AND(A9809&lt;&gt;"",ISNUMBER(A9809)),VLOOKUP(A9809,Studies!A:BR,3,FALSE),"")</f>
        <v>https://www.ncbi.nlm.nih.gov/pubmed/7648767</v>
      </c>
      <c r="D9809" s="248" t="str">
        <f>IF(AND(A9809&lt;&gt;"",ISNUMBER(A9809)),VLOOKUP(A9809,Studies!A:BR,4,FALSE),"")</f>
        <v>Verapamil total SR fed</v>
      </c>
      <c r="E9809" s="248" t="str">
        <f>IF(AND(A9809&lt;&gt;"",ISNUMBER(A9809)),VLOOKUP(A9809,Studies!A:BR,5,FALSE),"")</f>
        <v>Verapamil</v>
      </c>
      <c r="F9809" s="249" t="str">
        <f>IF(AND(A9809&lt;&gt;"",ISNUMBER(A9809)),VLOOKUP(A9809,Studies!A:BR,6,FALSE),"")</f>
        <v>Plasma</v>
      </c>
      <c r="G9809" s="265">
        <v>12</v>
      </c>
      <c r="H9809" s="50" t="s">
        <v>59</v>
      </c>
      <c r="I9809" s="185">
        <v>47.235770000000002</v>
      </c>
      <c r="J9809" s="41" t="s">
        <v>938</v>
      </c>
      <c r="K9809" s="41" t="s">
        <v>115</v>
      </c>
    </row>
    <row r="9810" spans="1:16" x14ac:dyDescent="0.25">
      <c r="A9810" s="30">
        <v>2076</v>
      </c>
      <c r="B9810" s="247" t="str">
        <f>IF(AND(A9810&lt;&gt;"",ISNUMBER(A9810)),VLOOKUP(A9810,Studies!A:BR,2,FALSE),"")</f>
        <v>Karim 1995</v>
      </c>
      <c r="C9810" s="248" t="str">
        <f>IF(AND(A9810&lt;&gt;"",ISNUMBER(A9810)),VLOOKUP(A9810,Studies!A:BR,3,FALSE),"")</f>
        <v>https://www.ncbi.nlm.nih.gov/pubmed/7648767</v>
      </c>
      <c r="D9810" s="248" t="str">
        <f>IF(AND(A9810&lt;&gt;"",ISNUMBER(A9810)),VLOOKUP(A9810,Studies!A:BR,4,FALSE),"")</f>
        <v>Verapamil total SR fed</v>
      </c>
      <c r="E9810" s="248" t="str">
        <f>IF(AND(A9810&lt;&gt;"",ISNUMBER(A9810)),VLOOKUP(A9810,Studies!A:BR,5,FALSE),"")</f>
        <v>Verapamil</v>
      </c>
      <c r="F9810" s="249" t="str">
        <f>IF(AND(A9810&lt;&gt;"",ISNUMBER(A9810)),VLOOKUP(A9810,Studies!A:BR,6,FALSE),"")</f>
        <v>Plasma</v>
      </c>
      <c r="G9810" s="265">
        <v>14</v>
      </c>
      <c r="H9810" s="50" t="s">
        <v>59</v>
      </c>
      <c r="I9810" s="185">
        <v>44.959350000000001</v>
      </c>
      <c r="J9810" s="41" t="s">
        <v>938</v>
      </c>
      <c r="K9810" s="41" t="s">
        <v>115</v>
      </c>
    </row>
    <row r="9811" spans="1:16" x14ac:dyDescent="0.25">
      <c r="A9811" s="30">
        <v>2076</v>
      </c>
      <c r="B9811" s="247" t="str">
        <f>IF(AND(A9811&lt;&gt;"",ISNUMBER(A9811)),VLOOKUP(A9811,Studies!A:BR,2,FALSE),"")</f>
        <v>Karim 1995</v>
      </c>
      <c r="C9811" s="248" t="str">
        <f>IF(AND(A9811&lt;&gt;"",ISNUMBER(A9811)),VLOOKUP(A9811,Studies!A:BR,3,FALSE),"")</f>
        <v>https://www.ncbi.nlm.nih.gov/pubmed/7648767</v>
      </c>
      <c r="D9811" s="248" t="str">
        <f>IF(AND(A9811&lt;&gt;"",ISNUMBER(A9811)),VLOOKUP(A9811,Studies!A:BR,4,FALSE),"")</f>
        <v>Verapamil total SR fed</v>
      </c>
      <c r="E9811" s="248" t="str">
        <f>IF(AND(A9811&lt;&gt;"",ISNUMBER(A9811)),VLOOKUP(A9811,Studies!A:BR,5,FALSE),"")</f>
        <v>Verapamil</v>
      </c>
      <c r="F9811" s="249" t="str">
        <f>IF(AND(A9811&lt;&gt;"",ISNUMBER(A9811)),VLOOKUP(A9811,Studies!A:BR,6,FALSE),"")</f>
        <v>Plasma</v>
      </c>
      <c r="G9811" s="265">
        <v>16</v>
      </c>
      <c r="H9811" s="50" t="s">
        <v>59</v>
      </c>
      <c r="I9811" s="185">
        <v>34.146340000000002</v>
      </c>
      <c r="J9811" s="41" t="s">
        <v>938</v>
      </c>
      <c r="K9811" s="41" t="s">
        <v>115</v>
      </c>
    </row>
    <row r="9812" spans="1:16" x14ac:dyDescent="0.25">
      <c r="A9812" s="30">
        <v>2076</v>
      </c>
      <c r="B9812" s="247" t="str">
        <f>IF(AND(A9812&lt;&gt;"",ISNUMBER(A9812)),VLOOKUP(A9812,Studies!A:BR,2,FALSE),"")</f>
        <v>Karim 1995</v>
      </c>
      <c r="C9812" s="248" t="str">
        <f>IF(AND(A9812&lt;&gt;"",ISNUMBER(A9812)),VLOOKUP(A9812,Studies!A:BR,3,FALSE),"")</f>
        <v>https://www.ncbi.nlm.nih.gov/pubmed/7648767</v>
      </c>
      <c r="D9812" s="248" t="str">
        <f>IF(AND(A9812&lt;&gt;"",ISNUMBER(A9812)),VLOOKUP(A9812,Studies!A:BR,4,FALSE),"")</f>
        <v>Verapamil total SR fed</v>
      </c>
      <c r="E9812" s="248" t="str">
        <f>IF(AND(A9812&lt;&gt;"",ISNUMBER(A9812)),VLOOKUP(A9812,Studies!A:BR,5,FALSE),"")</f>
        <v>Verapamil</v>
      </c>
      <c r="F9812" s="249" t="str">
        <f>IF(AND(A9812&lt;&gt;"",ISNUMBER(A9812)),VLOOKUP(A9812,Studies!A:BR,6,FALSE),"")</f>
        <v>Plasma</v>
      </c>
      <c r="G9812" s="265">
        <v>24</v>
      </c>
      <c r="H9812" s="50" t="s">
        <v>59</v>
      </c>
      <c r="I9812" s="185">
        <v>32.439030000000002</v>
      </c>
      <c r="J9812" s="41" t="s">
        <v>938</v>
      </c>
      <c r="K9812" s="41" t="s">
        <v>115</v>
      </c>
      <c r="P9812" s="42" t="s">
        <v>3177</v>
      </c>
    </row>
    <row r="9813" spans="1:16" x14ac:dyDescent="0.25">
      <c r="A9813" s="30">
        <v>2077</v>
      </c>
      <c r="B9813" s="247" t="str">
        <f>IF(AND(A9813&lt;&gt;"",ISNUMBER(A9813)),VLOOKUP(A9813,Studies!A:BR,2,FALSE),"")</f>
        <v>Shand 1981</v>
      </c>
      <c r="C9813" s="248" t="str">
        <f>IF(AND(A9813&lt;&gt;"",ISNUMBER(A9813)),VLOOKUP(A9813,Studies!A:BR,3,FALSE),"")</f>
        <v>https://www.ncbi.nlm.nih.gov/pubmed/7297027</v>
      </c>
      <c r="D9813" s="248" t="str">
        <f>IF(AND(A9813&lt;&gt;"",ISNUMBER(A9813)),VLOOKUP(A9813,Studies!A:BR,4,FALSE),"")</f>
        <v>Verapamil day 1</v>
      </c>
      <c r="E9813" s="248" t="str">
        <f>IF(AND(A9813&lt;&gt;"",ISNUMBER(A9813)),VLOOKUP(A9813,Studies!A:BR,5,FALSE),"")</f>
        <v>Verapamil</v>
      </c>
      <c r="F9813" s="249" t="str">
        <f>IF(AND(A9813&lt;&gt;"",ISNUMBER(A9813)),VLOOKUP(A9813,Studies!A:BR,6,FALSE),"")</f>
        <v>Plasma</v>
      </c>
      <c r="G9813" s="265">
        <v>1</v>
      </c>
      <c r="H9813" s="50" t="s">
        <v>59</v>
      </c>
      <c r="I9813" s="185">
        <v>352.87349999999998</v>
      </c>
      <c r="J9813" s="41" t="s">
        <v>992</v>
      </c>
      <c r="K9813" s="41" t="s">
        <v>115</v>
      </c>
      <c r="P9813" s="42" t="s">
        <v>3178</v>
      </c>
    </row>
    <row r="9814" spans="1:16" x14ac:dyDescent="0.25">
      <c r="A9814" s="30">
        <v>2077</v>
      </c>
      <c r="B9814" s="247" t="str">
        <f>IF(AND(A9814&lt;&gt;"",ISNUMBER(A9814)),VLOOKUP(A9814,Studies!A:BR,2,FALSE),"")</f>
        <v>Shand 1981</v>
      </c>
      <c r="C9814" s="248" t="str">
        <f>IF(AND(A9814&lt;&gt;"",ISNUMBER(A9814)),VLOOKUP(A9814,Studies!A:BR,3,FALSE),"")</f>
        <v>https://www.ncbi.nlm.nih.gov/pubmed/7297027</v>
      </c>
      <c r="D9814" s="248" t="str">
        <f>IF(AND(A9814&lt;&gt;"",ISNUMBER(A9814)),VLOOKUP(A9814,Studies!A:BR,4,FALSE),"")</f>
        <v>Verapamil day 1</v>
      </c>
      <c r="E9814" s="248" t="str">
        <f>IF(AND(A9814&lt;&gt;"",ISNUMBER(A9814)),VLOOKUP(A9814,Studies!A:BR,5,FALSE),"")</f>
        <v>Verapamil</v>
      </c>
      <c r="F9814" s="249" t="str">
        <f>IF(AND(A9814&lt;&gt;"",ISNUMBER(A9814)),VLOOKUP(A9814,Studies!A:BR,6,FALSE),"")</f>
        <v>Plasma</v>
      </c>
      <c r="G9814" s="265">
        <v>2</v>
      </c>
      <c r="H9814" s="50" t="s">
        <v>59</v>
      </c>
      <c r="I9814" s="185">
        <v>134.66409999999999</v>
      </c>
      <c r="J9814" s="41" t="s">
        <v>992</v>
      </c>
      <c r="K9814" s="41" t="s">
        <v>115</v>
      </c>
    </row>
    <row r="9815" spans="1:16" x14ac:dyDescent="0.25">
      <c r="A9815" s="30">
        <v>2077</v>
      </c>
      <c r="B9815" s="247" t="str">
        <f>IF(AND(A9815&lt;&gt;"",ISNUMBER(A9815)),VLOOKUP(A9815,Studies!A:BR,2,FALSE),"")</f>
        <v>Shand 1981</v>
      </c>
      <c r="C9815" s="248" t="str">
        <f>IF(AND(A9815&lt;&gt;"",ISNUMBER(A9815)),VLOOKUP(A9815,Studies!A:BR,3,FALSE),"")</f>
        <v>https://www.ncbi.nlm.nih.gov/pubmed/7297027</v>
      </c>
      <c r="D9815" s="248" t="str">
        <f>IF(AND(A9815&lt;&gt;"",ISNUMBER(A9815)),VLOOKUP(A9815,Studies!A:BR,4,FALSE),"")</f>
        <v>Verapamil day 1</v>
      </c>
      <c r="E9815" s="248" t="str">
        <f>IF(AND(A9815&lt;&gt;"",ISNUMBER(A9815)),VLOOKUP(A9815,Studies!A:BR,5,FALSE),"")</f>
        <v>Verapamil</v>
      </c>
      <c r="F9815" s="249" t="str">
        <f>IF(AND(A9815&lt;&gt;"",ISNUMBER(A9815)),VLOOKUP(A9815,Studies!A:BR,6,FALSE),"")</f>
        <v>Plasma</v>
      </c>
      <c r="G9815" s="265">
        <v>3</v>
      </c>
      <c r="H9815" s="50" t="s">
        <v>59</v>
      </c>
      <c r="I9815" s="185">
        <v>84.834289999999996</v>
      </c>
      <c r="J9815" s="41" t="s">
        <v>992</v>
      </c>
      <c r="K9815" s="41" t="s">
        <v>115</v>
      </c>
    </row>
    <row r="9816" spans="1:16" x14ac:dyDescent="0.25">
      <c r="A9816" s="30">
        <v>2077</v>
      </c>
      <c r="B9816" s="247" t="str">
        <f>IF(AND(A9816&lt;&gt;"",ISNUMBER(A9816)),VLOOKUP(A9816,Studies!A:BR,2,FALSE),"")</f>
        <v>Shand 1981</v>
      </c>
      <c r="C9816" s="248" t="str">
        <f>IF(AND(A9816&lt;&gt;"",ISNUMBER(A9816)),VLOOKUP(A9816,Studies!A:BR,3,FALSE),"")</f>
        <v>https://www.ncbi.nlm.nih.gov/pubmed/7297027</v>
      </c>
      <c r="D9816" s="248" t="str">
        <f>IF(AND(A9816&lt;&gt;"",ISNUMBER(A9816)),VLOOKUP(A9816,Studies!A:BR,4,FALSE),"")</f>
        <v>Verapamil day 1</v>
      </c>
      <c r="E9816" s="248" t="str">
        <f>IF(AND(A9816&lt;&gt;"",ISNUMBER(A9816)),VLOOKUP(A9816,Studies!A:BR,5,FALSE),"")</f>
        <v>Verapamil</v>
      </c>
      <c r="F9816" s="249" t="str">
        <f>IF(AND(A9816&lt;&gt;"",ISNUMBER(A9816)),VLOOKUP(A9816,Studies!A:BR,6,FALSE),"")</f>
        <v>Plasma</v>
      </c>
      <c r="G9816" s="265">
        <v>4</v>
      </c>
      <c r="H9816" s="50" t="s">
        <v>59</v>
      </c>
      <c r="I9816" s="185">
        <v>62.017890000000001</v>
      </c>
      <c r="J9816" s="41" t="s">
        <v>992</v>
      </c>
      <c r="K9816" s="41" t="s">
        <v>115</v>
      </c>
    </row>
    <row r="9817" spans="1:16" x14ac:dyDescent="0.25">
      <c r="A9817" s="30">
        <v>2077</v>
      </c>
      <c r="B9817" s="247" t="str">
        <f>IF(AND(A9817&lt;&gt;"",ISNUMBER(A9817)),VLOOKUP(A9817,Studies!A:BR,2,FALSE),"")</f>
        <v>Shand 1981</v>
      </c>
      <c r="C9817" s="248" t="str">
        <f>IF(AND(A9817&lt;&gt;"",ISNUMBER(A9817)),VLOOKUP(A9817,Studies!A:BR,3,FALSE),"")</f>
        <v>https://www.ncbi.nlm.nih.gov/pubmed/7297027</v>
      </c>
      <c r="D9817" s="248" t="str">
        <f>IF(AND(A9817&lt;&gt;"",ISNUMBER(A9817)),VLOOKUP(A9817,Studies!A:BR,4,FALSE),"")</f>
        <v>Verapamil day 1</v>
      </c>
      <c r="E9817" s="248" t="str">
        <f>IF(AND(A9817&lt;&gt;"",ISNUMBER(A9817)),VLOOKUP(A9817,Studies!A:BR,5,FALSE),"")</f>
        <v>Verapamil</v>
      </c>
      <c r="F9817" s="249" t="str">
        <f>IF(AND(A9817&lt;&gt;"",ISNUMBER(A9817)),VLOOKUP(A9817,Studies!A:BR,6,FALSE),"")</f>
        <v>Plasma</v>
      </c>
      <c r="G9817" s="265">
        <v>5</v>
      </c>
      <c r="H9817" s="50" t="s">
        <v>59</v>
      </c>
      <c r="I9817" s="185">
        <v>43.939700000000002</v>
      </c>
      <c r="J9817" s="41" t="s">
        <v>992</v>
      </c>
      <c r="K9817" s="41" t="s">
        <v>115</v>
      </c>
    </row>
    <row r="9818" spans="1:16" x14ac:dyDescent="0.25">
      <c r="A9818" s="30">
        <v>2077</v>
      </c>
      <c r="B9818" s="247" t="str">
        <f>IF(AND(A9818&lt;&gt;"",ISNUMBER(A9818)),VLOOKUP(A9818,Studies!A:BR,2,FALSE),"")</f>
        <v>Shand 1981</v>
      </c>
      <c r="C9818" s="248" t="str">
        <f>IF(AND(A9818&lt;&gt;"",ISNUMBER(A9818)),VLOOKUP(A9818,Studies!A:BR,3,FALSE),"")</f>
        <v>https://www.ncbi.nlm.nih.gov/pubmed/7297027</v>
      </c>
      <c r="D9818" s="248" t="str">
        <f>IF(AND(A9818&lt;&gt;"",ISNUMBER(A9818)),VLOOKUP(A9818,Studies!A:BR,4,FALSE),"")</f>
        <v>Verapamil day 1</v>
      </c>
      <c r="E9818" s="248" t="str">
        <f>IF(AND(A9818&lt;&gt;"",ISNUMBER(A9818)),VLOOKUP(A9818,Studies!A:BR,5,FALSE),"")</f>
        <v>Verapamil</v>
      </c>
      <c r="F9818" s="249" t="str">
        <f>IF(AND(A9818&lt;&gt;"",ISNUMBER(A9818)),VLOOKUP(A9818,Studies!A:BR,6,FALSE),"")</f>
        <v>Plasma</v>
      </c>
      <c r="G9818" s="265">
        <v>6</v>
      </c>
      <c r="H9818" s="50" t="s">
        <v>59</v>
      </c>
      <c r="I9818" s="185">
        <v>32.374580000000002</v>
      </c>
      <c r="J9818" s="41" t="s">
        <v>992</v>
      </c>
      <c r="K9818" s="41" t="s">
        <v>115</v>
      </c>
    </row>
    <row r="9819" spans="1:16" x14ac:dyDescent="0.25">
      <c r="A9819" s="30">
        <v>2077</v>
      </c>
      <c r="B9819" s="247" t="str">
        <f>IF(AND(A9819&lt;&gt;"",ISNUMBER(A9819)),VLOOKUP(A9819,Studies!A:BR,2,FALSE),"")</f>
        <v>Shand 1981</v>
      </c>
      <c r="C9819" s="248" t="str">
        <f>IF(AND(A9819&lt;&gt;"",ISNUMBER(A9819)),VLOOKUP(A9819,Studies!A:BR,3,FALSE),"")</f>
        <v>https://www.ncbi.nlm.nih.gov/pubmed/7297027</v>
      </c>
      <c r="D9819" s="248" t="str">
        <f>IF(AND(A9819&lt;&gt;"",ISNUMBER(A9819)),VLOOKUP(A9819,Studies!A:BR,4,FALSE),"")</f>
        <v>Verapamil day 1</v>
      </c>
      <c r="E9819" s="248" t="str">
        <f>IF(AND(A9819&lt;&gt;"",ISNUMBER(A9819)),VLOOKUP(A9819,Studies!A:BR,5,FALSE),"")</f>
        <v>Verapamil</v>
      </c>
      <c r="F9819" s="249" t="str">
        <f>IF(AND(A9819&lt;&gt;"",ISNUMBER(A9819)),VLOOKUP(A9819,Studies!A:BR,6,FALSE),"")</f>
        <v>Plasma</v>
      </c>
      <c r="G9819" s="265">
        <v>8</v>
      </c>
      <c r="H9819" s="50" t="s">
        <v>59</v>
      </c>
      <c r="I9819" s="185">
        <v>21.713740000000001</v>
      </c>
      <c r="J9819" s="41" t="s">
        <v>992</v>
      </c>
      <c r="K9819" s="41" t="s">
        <v>115</v>
      </c>
    </row>
    <row r="9820" spans="1:16" x14ac:dyDescent="0.25">
      <c r="A9820" s="30">
        <v>2078</v>
      </c>
      <c r="B9820" s="247" t="str">
        <f>IF(AND(A9820&lt;&gt;"",ISNUMBER(A9820)),VLOOKUP(A9820,Studies!A:BR,2,FALSE),"")</f>
        <v>Shand 1981</v>
      </c>
      <c r="C9820" s="248" t="str">
        <f>IF(AND(A9820&lt;&gt;"",ISNUMBER(A9820)),VLOOKUP(A9820,Studies!A:BR,3,FALSE),"")</f>
        <v>https://www.ncbi.nlm.nih.gov/pubmed/7297027</v>
      </c>
      <c r="D9820" s="248" t="str">
        <f>IF(AND(A9820&lt;&gt;"",ISNUMBER(A9820)),VLOOKUP(A9820,Studies!A:BR,4,FALSE),"")</f>
        <v>Verapamil day 3 (after 7th dose)</v>
      </c>
      <c r="E9820" s="248" t="str">
        <f>IF(AND(A9820&lt;&gt;"",ISNUMBER(A9820)),VLOOKUP(A9820,Studies!A:BR,5,FALSE),"")</f>
        <v>Verapamil</v>
      </c>
      <c r="F9820" s="249" t="str">
        <f>IF(AND(A9820&lt;&gt;"",ISNUMBER(A9820)),VLOOKUP(A9820,Studies!A:BR,6,FALSE),"")</f>
        <v>Plasma</v>
      </c>
      <c r="G9820" s="265">
        <v>48</v>
      </c>
      <c r="H9820" s="50" t="s">
        <v>59</v>
      </c>
      <c r="I9820" s="185">
        <v>159.98589999999999</v>
      </c>
      <c r="J9820" s="41" t="s">
        <v>992</v>
      </c>
      <c r="K9820" s="41" t="s">
        <v>115</v>
      </c>
    </row>
    <row r="9821" spans="1:16" x14ac:dyDescent="0.25">
      <c r="A9821" s="30">
        <v>2078</v>
      </c>
      <c r="B9821" s="247" t="str">
        <f>IF(AND(A9821&lt;&gt;"",ISNUMBER(A9821)),VLOOKUP(A9821,Studies!A:BR,2,FALSE),"")</f>
        <v>Shand 1981</v>
      </c>
      <c r="C9821" s="248" t="str">
        <f>IF(AND(A9821&lt;&gt;"",ISNUMBER(A9821)),VLOOKUP(A9821,Studies!A:BR,3,FALSE),"")</f>
        <v>https://www.ncbi.nlm.nih.gov/pubmed/7297027</v>
      </c>
      <c r="D9821" s="248" t="str">
        <f>IF(AND(A9821&lt;&gt;"",ISNUMBER(A9821)),VLOOKUP(A9821,Studies!A:BR,4,FALSE),"")</f>
        <v>Verapamil day 3 (after 7th dose)</v>
      </c>
      <c r="E9821" s="248" t="str">
        <f>IF(AND(A9821&lt;&gt;"",ISNUMBER(A9821)),VLOOKUP(A9821,Studies!A:BR,5,FALSE),"")</f>
        <v>Verapamil</v>
      </c>
      <c r="F9821" s="249" t="str">
        <f>IF(AND(A9821&lt;&gt;"",ISNUMBER(A9821)),VLOOKUP(A9821,Studies!A:BR,6,FALSE),"")</f>
        <v>Plasma</v>
      </c>
      <c r="G9821" s="265">
        <v>49</v>
      </c>
      <c r="H9821" s="50" t="s">
        <v>59</v>
      </c>
      <c r="I9821" s="185">
        <v>522.01990000000001</v>
      </c>
      <c r="J9821" s="41" t="s">
        <v>992</v>
      </c>
      <c r="K9821" s="41" t="s">
        <v>115</v>
      </c>
    </row>
    <row r="9822" spans="1:16" x14ac:dyDescent="0.25">
      <c r="A9822" s="30">
        <v>2078</v>
      </c>
      <c r="B9822" s="247" t="str">
        <f>IF(AND(A9822&lt;&gt;"",ISNUMBER(A9822)),VLOOKUP(A9822,Studies!A:BR,2,FALSE),"")</f>
        <v>Shand 1981</v>
      </c>
      <c r="C9822" s="248" t="str">
        <f>IF(AND(A9822&lt;&gt;"",ISNUMBER(A9822)),VLOOKUP(A9822,Studies!A:BR,3,FALSE),"")</f>
        <v>https://www.ncbi.nlm.nih.gov/pubmed/7297027</v>
      </c>
      <c r="D9822" s="248" t="str">
        <f>IF(AND(A9822&lt;&gt;"",ISNUMBER(A9822)),VLOOKUP(A9822,Studies!A:BR,4,FALSE),"")</f>
        <v>Verapamil day 3 (after 7th dose)</v>
      </c>
      <c r="E9822" s="248" t="str">
        <f>IF(AND(A9822&lt;&gt;"",ISNUMBER(A9822)),VLOOKUP(A9822,Studies!A:BR,5,FALSE),"")</f>
        <v>Verapamil</v>
      </c>
      <c r="F9822" s="249" t="str">
        <f>IF(AND(A9822&lt;&gt;"",ISNUMBER(A9822)),VLOOKUP(A9822,Studies!A:BR,6,FALSE),"")</f>
        <v>Plasma</v>
      </c>
      <c r="G9822" s="265">
        <v>50</v>
      </c>
      <c r="H9822" s="50" t="s">
        <v>59</v>
      </c>
      <c r="I9822" s="185">
        <v>355.64800000000002</v>
      </c>
      <c r="J9822" s="41" t="s">
        <v>992</v>
      </c>
      <c r="K9822" s="41" t="s">
        <v>115</v>
      </c>
    </row>
    <row r="9823" spans="1:16" x14ac:dyDescent="0.25">
      <c r="A9823" s="30">
        <v>2078</v>
      </c>
      <c r="B9823" s="247" t="str">
        <f>IF(AND(A9823&lt;&gt;"",ISNUMBER(A9823)),VLOOKUP(A9823,Studies!A:BR,2,FALSE),"")</f>
        <v>Shand 1981</v>
      </c>
      <c r="C9823" s="248" t="str">
        <f>IF(AND(A9823&lt;&gt;"",ISNUMBER(A9823)),VLOOKUP(A9823,Studies!A:BR,3,FALSE),"")</f>
        <v>https://www.ncbi.nlm.nih.gov/pubmed/7297027</v>
      </c>
      <c r="D9823" s="248" t="str">
        <f>IF(AND(A9823&lt;&gt;"",ISNUMBER(A9823)),VLOOKUP(A9823,Studies!A:BR,4,FALSE),"")</f>
        <v>Verapamil day 3 (after 7th dose)</v>
      </c>
      <c r="E9823" s="248" t="str">
        <f>IF(AND(A9823&lt;&gt;"",ISNUMBER(A9823)),VLOOKUP(A9823,Studies!A:BR,5,FALSE),"")</f>
        <v>Verapamil</v>
      </c>
      <c r="F9823" s="249" t="str">
        <f>IF(AND(A9823&lt;&gt;"",ISNUMBER(A9823)),VLOOKUP(A9823,Studies!A:BR,6,FALSE),"")</f>
        <v>Plasma</v>
      </c>
      <c r="G9823" s="265">
        <v>51</v>
      </c>
      <c r="H9823" s="50" t="s">
        <v>59</v>
      </c>
      <c r="I9823" s="185">
        <v>276.80689999999998</v>
      </c>
      <c r="J9823" s="41" t="s">
        <v>992</v>
      </c>
      <c r="K9823" s="41" t="s">
        <v>115</v>
      </c>
    </row>
    <row r="9824" spans="1:16" x14ac:dyDescent="0.25">
      <c r="A9824" s="30">
        <v>2078</v>
      </c>
      <c r="B9824" s="247" t="str">
        <f>IF(AND(A9824&lt;&gt;"",ISNUMBER(A9824)),VLOOKUP(A9824,Studies!A:BR,2,FALSE),"")</f>
        <v>Shand 1981</v>
      </c>
      <c r="C9824" s="248" t="str">
        <f>IF(AND(A9824&lt;&gt;"",ISNUMBER(A9824)),VLOOKUP(A9824,Studies!A:BR,3,FALSE),"")</f>
        <v>https://www.ncbi.nlm.nih.gov/pubmed/7297027</v>
      </c>
      <c r="D9824" s="248" t="str">
        <f>IF(AND(A9824&lt;&gt;"",ISNUMBER(A9824)),VLOOKUP(A9824,Studies!A:BR,4,FALSE),"")</f>
        <v>Verapamil day 3 (after 7th dose)</v>
      </c>
      <c r="E9824" s="248" t="str">
        <f>IF(AND(A9824&lt;&gt;"",ISNUMBER(A9824)),VLOOKUP(A9824,Studies!A:BR,5,FALSE),"")</f>
        <v>Verapamil</v>
      </c>
      <c r="F9824" s="249" t="str">
        <f>IF(AND(A9824&lt;&gt;"",ISNUMBER(A9824)),VLOOKUP(A9824,Studies!A:BR,6,FALSE),"")</f>
        <v>Plasma</v>
      </c>
      <c r="G9824" s="265">
        <v>52</v>
      </c>
      <c r="H9824" s="50" t="s">
        <v>59</v>
      </c>
      <c r="I9824" s="185">
        <v>232.99520000000001</v>
      </c>
      <c r="J9824" s="41" t="s">
        <v>992</v>
      </c>
      <c r="K9824" s="41" t="s">
        <v>115</v>
      </c>
    </row>
    <row r="9825" spans="1:14" x14ac:dyDescent="0.25">
      <c r="A9825" s="30">
        <v>2078</v>
      </c>
      <c r="B9825" s="247" t="str">
        <f>IF(AND(A9825&lt;&gt;"",ISNUMBER(A9825)),VLOOKUP(A9825,Studies!A:BR,2,FALSE),"")</f>
        <v>Shand 1981</v>
      </c>
      <c r="C9825" s="248" t="str">
        <f>IF(AND(A9825&lt;&gt;"",ISNUMBER(A9825)),VLOOKUP(A9825,Studies!A:BR,3,FALSE),"")</f>
        <v>https://www.ncbi.nlm.nih.gov/pubmed/7297027</v>
      </c>
      <c r="D9825" s="248" t="str">
        <f>IF(AND(A9825&lt;&gt;"",ISNUMBER(A9825)),VLOOKUP(A9825,Studies!A:BR,4,FALSE),"")</f>
        <v>Verapamil day 3 (after 7th dose)</v>
      </c>
      <c r="E9825" s="248" t="str">
        <f>IF(AND(A9825&lt;&gt;"",ISNUMBER(A9825)),VLOOKUP(A9825,Studies!A:BR,5,FALSE),"")</f>
        <v>Verapamil</v>
      </c>
      <c r="F9825" s="249" t="str">
        <f>IF(AND(A9825&lt;&gt;"",ISNUMBER(A9825)),VLOOKUP(A9825,Studies!A:BR,6,FALSE),"")</f>
        <v>Plasma</v>
      </c>
      <c r="G9825" s="265">
        <v>53</v>
      </c>
      <c r="H9825" s="50" t="s">
        <v>59</v>
      </c>
      <c r="I9825" s="185">
        <v>200.78030000000001</v>
      </c>
      <c r="J9825" s="41" t="s">
        <v>992</v>
      </c>
      <c r="K9825" s="41" t="s">
        <v>115</v>
      </c>
    </row>
    <row r="9826" spans="1:14" x14ac:dyDescent="0.25">
      <c r="A9826" s="30">
        <v>2078</v>
      </c>
      <c r="B9826" s="247" t="str">
        <f>IF(AND(A9826&lt;&gt;"",ISNUMBER(A9826)),VLOOKUP(A9826,Studies!A:BR,2,FALSE),"")</f>
        <v>Shand 1981</v>
      </c>
      <c r="C9826" s="248" t="str">
        <f>IF(AND(A9826&lt;&gt;"",ISNUMBER(A9826)),VLOOKUP(A9826,Studies!A:BR,3,FALSE),"")</f>
        <v>https://www.ncbi.nlm.nih.gov/pubmed/7297027</v>
      </c>
      <c r="D9826" s="248" t="str">
        <f>IF(AND(A9826&lt;&gt;"",ISNUMBER(A9826)),VLOOKUP(A9826,Studies!A:BR,4,FALSE),"")</f>
        <v>Verapamil day 3 (after 7th dose)</v>
      </c>
      <c r="E9826" s="248" t="str">
        <f>IF(AND(A9826&lt;&gt;"",ISNUMBER(A9826)),VLOOKUP(A9826,Studies!A:BR,5,FALSE),"")</f>
        <v>Verapamil</v>
      </c>
      <c r="F9826" s="249" t="str">
        <f>IF(AND(A9826&lt;&gt;"",ISNUMBER(A9826)),VLOOKUP(A9826,Studies!A:BR,6,FALSE),"")</f>
        <v>Plasma</v>
      </c>
      <c r="G9826" s="265">
        <v>54</v>
      </c>
      <c r="H9826" s="50" t="s">
        <v>59</v>
      </c>
      <c r="I9826" s="185">
        <v>146.7799</v>
      </c>
      <c r="J9826" s="41" t="s">
        <v>992</v>
      </c>
      <c r="K9826" s="41" t="s">
        <v>115</v>
      </c>
    </row>
    <row r="9827" spans="1:14" x14ac:dyDescent="0.25">
      <c r="A9827" s="30">
        <v>2078</v>
      </c>
      <c r="B9827" s="247" t="str">
        <f>IF(AND(A9827&lt;&gt;"",ISNUMBER(A9827)),VLOOKUP(A9827,Studies!A:BR,2,FALSE),"")</f>
        <v>Shand 1981</v>
      </c>
      <c r="C9827" s="248" t="str">
        <f>IF(AND(A9827&lt;&gt;"",ISNUMBER(A9827)),VLOOKUP(A9827,Studies!A:BR,3,FALSE),"")</f>
        <v>https://www.ncbi.nlm.nih.gov/pubmed/7297027</v>
      </c>
      <c r="D9827" s="248" t="str">
        <f>IF(AND(A9827&lt;&gt;"",ISNUMBER(A9827)),VLOOKUP(A9827,Studies!A:BR,4,FALSE),"")</f>
        <v>Verapamil day 3 (after 7th dose)</v>
      </c>
      <c r="E9827" s="248" t="str">
        <f>IF(AND(A9827&lt;&gt;"",ISNUMBER(A9827)),VLOOKUP(A9827,Studies!A:BR,5,FALSE),"")</f>
        <v>Verapamil</v>
      </c>
      <c r="F9827" s="249" t="str">
        <f>IF(AND(A9827&lt;&gt;"",ISNUMBER(A9827)),VLOOKUP(A9827,Studies!A:BR,6,FALSE),"")</f>
        <v>Plasma</v>
      </c>
      <c r="G9827" s="265">
        <v>55</v>
      </c>
      <c r="H9827" s="50" t="s">
        <v>59</v>
      </c>
      <c r="I9827" s="185">
        <v>145.63480000000001</v>
      </c>
      <c r="J9827" s="41" t="s">
        <v>992</v>
      </c>
      <c r="K9827" s="41" t="s">
        <v>115</v>
      </c>
    </row>
    <row r="9828" spans="1:14" x14ac:dyDescent="0.25">
      <c r="A9828" s="30">
        <v>2078</v>
      </c>
      <c r="B9828" s="247" t="str">
        <f>IF(AND(A9828&lt;&gt;"",ISNUMBER(A9828)),VLOOKUP(A9828,Studies!A:BR,2,FALSE),"")</f>
        <v>Shand 1981</v>
      </c>
      <c r="C9828" s="248" t="str">
        <f>IF(AND(A9828&lt;&gt;"",ISNUMBER(A9828)),VLOOKUP(A9828,Studies!A:BR,3,FALSE),"")</f>
        <v>https://www.ncbi.nlm.nih.gov/pubmed/7297027</v>
      </c>
      <c r="D9828" s="248" t="str">
        <f>IF(AND(A9828&lt;&gt;"",ISNUMBER(A9828)),VLOOKUP(A9828,Studies!A:BR,4,FALSE),"")</f>
        <v>Verapamil day 3 (after 7th dose)</v>
      </c>
      <c r="E9828" s="248" t="str">
        <f>IF(AND(A9828&lt;&gt;"",ISNUMBER(A9828)),VLOOKUP(A9828,Studies!A:BR,5,FALSE),"")</f>
        <v>Verapamil</v>
      </c>
      <c r="F9828" s="249" t="str">
        <f>IF(AND(A9828&lt;&gt;"",ISNUMBER(A9828)),VLOOKUP(A9828,Studies!A:BR,6,FALSE),"")</f>
        <v>Plasma</v>
      </c>
      <c r="G9828" s="265">
        <v>56</v>
      </c>
      <c r="H9828" s="50" t="s">
        <v>59</v>
      </c>
      <c r="I9828" s="185">
        <v>130.51070000000001</v>
      </c>
      <c r="J9828" s="41" t="s">
        <v>992</v>
      </c>
      <c r="K9828" s="41" t="s">
        <v>115</v>
      </c>
    </row>
    <row r="9829" spans="1:14" x14ac:dyDescent="0.25">
      <c r="A9829" s="30">
        <v>2079</v>
      </c>
      <c r="B9829" s="247" t="str">
        <f>IF(AND(A9829&lt;&gt;"",ISNUMBER(A9829)),VLOOKUP(A9829,Studies!A:BR,2,FALSE),"")</f>
        <v>Johnson 2001</v>
      </c>
      <c r="C9829" s="248" t="str">
        <f>IF(AND(A9829&lt;&gt;"",ISNUMBER(A9829)),VLOOKUP(A9829,Studies!A:BR,3,FALSE),"")</f>
        <v>https://www.ncbi.nlm.nih.gov/pubmed/11697758</v>
      </c>
      <c r="D9829" s="248" t="str">
        <f>IF(AND(A9829&lt;&gt;"",ISNUMBER(A9829)),VLOOKUP(A9829,Studies!A:BR,4,FALSE),"")</f>
        <v>Verapamil Steady State</v>
      </c>
      <c r="E9829" s="248" t="str">
        <f>IF(AND(A9829&lt;&gt;"",ISNUMBER(A9829)),VLOOKUP(A9829,Studies!A:BR,5,FALSE),"")</f>
        <v>Verapamil</v>
      </c>
      <c r="F9829" s="249" t="str">
        <f>IF(AND(A9829&lt;&gt;"",ISNUMBER(A9829)),VLOOKUP(A9829,Studies!A:BR,6,FALSE),"")</f>
        <v>Plasma</v>
      </c>
      <c r="G9829" s="265">
        <v>48</v>
      </c>
      <c r="H9829" s="50" t="s">
        <v>59</v>
      </c>
      <c r="I9829" s="185">
        <v>61.1</v>
      </c>
      <c r="J9829" s="41" t="s">
        <v>992</v>
      </c>
      <c r="K9829" s="41" t="s">
        <v>115</v>
      </c>
      <c r="L9829" s="193">
        <v>47.8</v>
      </c>
      <c r="M9829" s="52" t="s">
        <v>992</v>
      </c>
      <c r="N9829" s="52" t="s">
        <v>116</v>
      </c>
    </row>
    <row r="9830" spans="1:14" x14ac:dyDescent="0.25">
      <c r="A9830" s="30">
        <v>2079</v>
      </c>
      <c r="B9830" s="247" t="str">
        <f>IF(AND(A9830&lt;&gt;"",ISNUMBER(A9830)),VLOOKUP(A9830,Studies!A:BR,2,FALSE),"")</f>
        <v>Johnson 2001</v>
      </c>
      <c r="C9830" s="248" t="str">
        <f>IF(AND(A9830&lt;&gt;"",ISNUMBER(A9830)),VLOOKUP(A9830,Studies!A:BR,3,FALSE),"")</f>
        <v>https://www.ncbi.nlm.nih.gov/pubmed/11697758</v>
      </c>
      <c r="D9830" s="248" t="str">
        <f>IF(AND(A9830&lt;&gt;"",ISNUMBER(A9830)),VLOOKUP(A9830,Studies!A:BR,4,FALSE),"")</f>
        <v>Verapamil Steady State</v>
      </c>
      <c r="E9830" s="248" t="str">
        <f>IF(AND(A9830&lt;&gt;"",ISNUMBER(A9830)),VLOOKUP(A9830,Studies!A:BR,5,FALSE),"")</f>
        <v>Verapamil</v>
      </c>
      <c r="F9830" s="249" t="str">
        <f>IF(AND(A9830&lt;&gt;"",ISNUMBER(A9830)),VLOOKUP(A9830,Studies!A:BR,6,FALSE),"")</f>
        <v>Plasma</v>
      </c>
      <c r="G9830" s="265">
        <v>48.5</v>
      </c>
      <c r="H9830" s="50" t="s">
        <v>59</v>
      </c>
      <c r="I9830" s="185">
        <v>70.900000000000006</v>
      </c>
      <c r="J9830" s="41" t="s">
        <v>992</v>
      </c>
      <c r="K9830" s="41" t="s">
        <v>115</v>
      </c>
      <c r="L9830" s="193">
        <v>92.7</v>
      </c>
      <c r="M9830" s="52" t="s">
        <v>992</v>
      </c>
      <c r="N9830" s="52" t="s">
        <v>116</v>
      </c>
    </row>
    <row r="9831" spans="1:14" x14ac:dyDescent="0.25">
      <c r="A9831" s="30">
        <v>2079</v>
      </c>
      <c r="B9831" s="247" t="str">
        <f>IF(AND(A9831&lt;&gt;"",ISNUMBER(A9831)),VLOOKUP(A9831,Studies!A:BR,2,FALSE),"")</f>
        <v>Johnson 2001</v>
      </c>
      <c r="C9831" s="248" t="str">
        <f>IF(AND(A9831&lt;&gt;"",ISNUMBER(A9831)),VLOOKUP(A9831,Studies!A:BR,3,FALSE),"")</f>
        <v>https://www.ncbi.nlm.nih.gov/pubmed/11697758</v>
      </c>
      <c r="D9831" s="248" t="str">
        <f>IF(AND(A9831&lt;&gt;"",ISNUMBER(A9831)),VLOOKUP(A9831,Studies!A:BR,4,FALSE),"")</f>
        <v>Verapamil Steady State</v>
      </c>
      <c r="E9831" s="248" t="str">
        <f>IF(AND(A9831&lt;&gt;"",ISNUMBER(A9831)),VLOOKUP(A9831,Studies!A:BR,5,FALSE),"")</f>
        <v>Verapamil</v>
      </c>
      <c r="F9831" s="249" t="str">
        <f>IF(AND(A9831&lt;&gt;"",ISNUMBER(A9831)),VLOOKUP(A9831,Studies!A:BR,6,FALSE),"")</f>
        <v>Plasma</v>
      </c>
      <c r="G9831" s="265">
        <v>49</v>
      </c>
      <c r="H9831" s="50" t="s">
        <v>59</v>
      </c>
      <c r="I9831" s="185">
        <v>199.2</v>
      </c>
      <c r="J9831" s="41" t="s">
        <v>992</v>
      </c>
      <c r="K9831" s="41" t="s">
        <v>115</v>
      </c>
      <c r="L9831" s="193">
        <v>116</v>
      </c>
      <c r="M9831" s="52" t="s">
        <v>992</v>
      </c>
      <c r="N9831" s="52" t="s">
        <v>116</v>
      </c>
    </row>
    <row r="9832" spans="1:14" x14ac:dyDescent="0.25">
      <c r="A9832" s="30">
        <v>2079</v>
      </c>
      <c r="B9832" s="247" t="str">
        <f>IF(AND(A9832&lt;&gt;"",ISNUMBER(A9832)),VLOOKUP(A9832,Studies!A:BR,2,FALSE),"")</f>
        <v>Johnson 2001</v>
      </c>
      <c r="C9832" s="248" t="str">
        <f>IF(AND(A9832&lt;&gt;"",ISNUMBER(A9832)),VLOOKUP(A9832,Studies!A:BR,3,FALSE),"")</f>
        <v>https://www.ncbi.nlm.nih.gov/pubmed/11697758</v>
      </c>
      <c r="D9832" s="248" t="str">
        <f>IF(AND(A9832&lt;&gt;"",ISNUMBER(A9832)),VLOOKUP(A9832,Studies!A:BR,4,FALSE),"")</f>
        <v>Verapamil Steady State</v>
      </c>
      <c r="E9832" s="248" t="str">
        <f>IF(AND(A9832&lt;&gt;"",ISNUMBER(A9832)),VLOOKUP(A9832,Studies!A:BR,5,FALSE),"")</f>
        <v>Verapamil</v>
      </c>
      <c r="F9832" s="249" t="str">
        <f>IF(AND(A9832&lt;&gt;"",ISNUMBER(A9832)),VLOOKUP(A9832,Studies!A:BR,6,FALSE),"")</f>
        <v>Plasma</v>
      </c>
      <c r="G9832" s="265">
        <v>49.5</v>
      </c>
      <c r="H9832" s="50" t="s">
        <v>59</v>
      </c>
      <c r="I9832" s="185">
        <v>179.4</v>
      </c>
      <c r="J9832" s="41" t="s">
        <v>992</v>
      </c>
      <c r="K9832" s="41" t="s">
        <v>115</v>
      </c>
      <c r="L9832" s="193">
        <v>97.9</v>
      </c>
      <c r="M9832" s="52" t="s">
        <v>992</v>
      </c>
      <c r="N9832" s="52" t="s">
        <v>116</v>
      </c>
    </row>
    <row r="9833" spans="1:14" x14ac:dyDescent="0.25">
      <c r="A9833" s="30">
        <v>2079</v>
      </c>
      <c r="B9833" s="247" t="str">
        <f>IF(AND(A9833&lt;&gt;"",ISNUMBER(A9833)),VLOOKUP(A9833,Studies!A:BR,2,FALSE),"")</f>
        <v>Johnson 2001</v>
      </c>
      <c r="C9833" s="248" t="str">
        <f>IF(AND(A9833&lt;&gt;"",ISNUMBER(A9833)),VLOOKUP(A9833,Studies!A:BR,3,FALSE),"")</f>
        <v>https://www.ncbi.nlm.nih.gov/pubmed/11697758</v>
      </c>
      <c r="D9833" s="248" t="str">
        <f>IF(AND(A9833&lt;&gt;"",ISNUMBER(A9833)),VLOOKUP(A9833,Studies!A:BR,4,FALSE),"")</f>
        <v>Verapamil Steady State</v>
      </c>
      <c r="E9833" s="248" t="str">
        <f>IF(AND(A9833&lt;&gt;"",ISNUMBER(A9833)),VLOOKUP(A9833,Studies!A:BR,5,FALSE),"")</f>
        <v>Verapamil</v>
      </c>
      <c r="F9833" s="249" t="str">
        <f>IF(AND(A9833&lt;&gt;"",ISNUMBER(A9833)),VLOOKUP(A9833,Studies!A:BR,6,FALSE),"")</f>
        <v>Plasma</v>
      </c>
      <c r="G9833" s="265">
        <v>50</v>
      </c>
      <c r="H9833" s="50" t="s">
        <v>59</v>
      </c>
      <c r="I9833" s="185">
        <v>155</v>
      </c>
      <c r="J9833" s="41" t="s">
        <v>992</v>
      </c>
      <c r="K9833" s="41" t="s">
        <v>115</v>
      </c>
      <c r="L9833" s="193">
        <v>92.1</v>
      </c>
      <c r="M9833" s="52" t="s">
        <v>992</v>
      </c>
      <c r="N9833" s="52" t="s">
        <v>116</v>
      </c>
    </row>
    <row r="9834" spans="1:14" x14ac:dyDescent="0.25">
      <c r="A9834" s="30">
        <v>2079</v>
      </c>
      <c r="B9834" s="247" t="str">
        <f>IF(AND(A9834&lt;&gt;"",ISNUMBER(A9834)),VLOOKUP(A9834,Studies!A:BR,2,FALSE),"")</f>
        <v>Johnson 2001</v>
      </c>
      <c r="C9834" s="248" t="str">
        <f>IF(AND(A9834&lt;&gt;"",ISNUMBER(A9834)),VLOOKUP(A9834,Studies!A:BR,3,FALSE),"")</f>
        <v>https://www.ncbi.nlm.nih.gov/pubmed/11697758</v>
      </c>
      <c r="D9834" s="248" t="str">
        <f>IF(AND(A9834&lt;&gt;"",ISNUMBER(A9834)),VLOOKUP(A9834,Studies!A:BR,4,FALSE),"")</f>
        <v>Verapamil Steady State</v>
      </c>
      <c r="E9834" s="248" t="str">
        <f>IF(AND(A9834&lt;&gt;"",ISNUMBER(A9834)),VLOOKUP(A9834,Studies!A:BR,5,FALSE),"")</f>
        <v>Verapamil</v>
      </c>
      <c r="F9834" s="249" t="str">
        <f>IF(AND(A9834&lt;&gt;"",ISNUMBER(A9834)),VLOOKUP(A9834,Studies!A:BR,6,FALSE),"")</f>
        <v>Plasma</v>
      </c>
      <c r="G9834" s="265">
        <v>51</v>
      </c>
      <c r="H9834" s="50" t="s">
        <v>59</v>
      </c>
      <c r="I9834" s="185">
        <v>175</v>
      </c>
      <c r="J9834" s="41" t="s">
        <v>992</v>
      </c>
      <c r="K9834" s="41" t="s">
        <v>115</v>
      </c>
      <c r="L9834" s="193">
        <v>177</v>
      </c>
      <c r="M9834" s="52" t="s">
        <v>992</v>
      </c>
      <c r="N9834" s="52" t="s">
        <v>116</v>
      </c>
    </row>
    <row r="9835" spans="1:14" x14ac:dyDescent="0.25">
      <c r="A9835" s="30">
        <v>2079</v>
      </c>
      <c r="B9835" s="247" t="str">
        <f>IF(AND(A9835&lt;&gt;"",ISNUMBER(A9835)),VLOOKUP(A9835,Studies!A:BR,2,FALSE),"")</f>
        <v>Johnson 2001</v>
      </c>
      <c r="C9835" s="248" t="str">
        <f>IF(AND(A9835&lt;&gt;"",ISNUMBER(A9835)),VLOOKUP(A9835,Studies!A:BR,3,FALSE),"")</f>
        <v>https://www.ncbi.nlm.nih.gov/pubmed/11697758</v>
      </c>
      <c r="D9835" s="248" t="str">
        <f>IF(AND(A9835&lt;&gt;"",ISNUMBER(A9835)),VLOOKUP(A9835,Studies!A:BR,4,FALSE),"")</f>
        <v>Verapamil Steady State</v>
      </c>
      <c r="E9835" s="248" t="str">
        <f>IF(AND(A9835&lt;&gt;"",ISNUMBER(A9835)),VLOOKUP(A9835,Studies!A:BR,5,FALSE),"")</f>
        <v>Verapamil</v>
      </c>
      <c r="F9835" s="249" t="str">
        <f>IF(AND(A9835&lt;&gt;"",ISNUMBER(A9835)),VLOOKUP(A9835,Studies!A:BR,6,FALSE),"")</f>
        <v>Plasma</v>
      </c>
      <c r="G9835" s="265">
        <v>52</v>
      </c>
      <c r="H9835" s="50" t="s">
        <v>59</v>
      </c>
      <c r="I9835" s="185">
        <v>142.4</v>
      </c>
      <c r="J9835" s="41" t="s">
        <v>992</v>
      </c>
      <c r="K9835" s="41" t="s">
        <v>115</v>
      </c>
      <c r="L9835" s="193">
        <v>123.1</v>
      </c>
      <c r="M9835" s="52" t="s">
        <v>992</v>
      </c>
      <c r="N9835" s="52" t="s">
        <v>116</v>
      </c>
    </row>
    <row r="9836" spans="1:14" x14ac:dyDescent="0.25">
      <c r="A9836" s="30">
        <v>2079</v>
      </c>
      <c r="B9836" s="247" t="str">
        <f>IF(AND(A9836&lt;&gt;"",ISNUMBER(A9836)),VLOOKUP(A9836,Studies!A:BR,2,FALSE),"")</f>
        <v>Johnson 2001</v>
      </c>
      <c r="C9836" s="248" t="str">
        <f>IF(AND(A9836&lt;&gt;"",ISNUMBER(A9836)),VLOOKUP(A9836,Studies!A:BR,3,FALSE),"")</f>
        <v>https://www.ncbi.nlm.nih.gov/pubmed/11697758</v>
      </c>
      <c r="D9836" s="248" t="str">
        <f>IF(AND(A9836&lt;&gt;"",ISNUMBER(A9836)),VLOOKUP(A9836,Studies!A:BR,4,FALSE),"")</f>
        <v>Verapamil Steady State</v>
      </c>
      <c r="E9836" s="248" t="str">
        <f>IF(AND(A9836&lt;&gt;"",ISNUMBER(A9836)),VLOOKUP(A9836,Studies!A:BR,5,FALSE),"")</f>
        <v>Verapamil</v>
      </c>
      <c r="F9836" s="249" t="str">
        <f>IF(AND(A9836&lt;&gt;"",ISNUMBER(A9836)),VLOOKUP(A9836,Studies!A:BR,6,FALSE),"")</f>
        <v>Plasma</v>
      </c>
      <c r="G9836" s="265">
        <v>54</v>
      </c>
      <c r="H9836" s="50" t="s">
        <v>59</v>
      </c>
      <c r="I9836" s="185">
        <v>88.3</v>
      </c>
      <c r="J9836" s="41" t="s">
        <v>992</v>
      </c>
      <c r="K9836" s="41" t="s">
        <v>115</v>
      </c>
      <c r="L9836" s="193">
        <v>79.2</v>
      </c>
      <c r="M9836" s="52" t="s">
        <v>992</v>
      </c>
      <c r="N9836" s="52" t="s">
        <v>116</v>
      </c>
    </row>
    <row r="9837" spans="1:14" x14ac:dyDescent="0.25">
      <c r="A9837" s="30">
        <v>2079</v>
      </c>
      <c r="B9837" s="247" t="str">
        <f>IF(AND(A9837&lt;&gt;"",ISNUMBER(A9837)),VLOOKUP(A9837,Studies!A:BR,2,FALSE),"")</f>
        <v>Johnson 2001</v>
      </c>
      <c r="C9837" s="248" t="str">
        <f>IF(AND(A9837&lt;&gt;"",ISNUMBER(A9837)),VLOOKUP(A9837,Studies!A:BR,3,FALSE),"")</f>
        <v>https://www.ncbi.nlm.nih.gov/pubmed/11697758</v>
      </c>
      <c r="D9837" s="248" t="str">
        <f>IF(AND(A9837&lt;&gt;"",ISNUMBER(A9837)),VLOOKUP(A9837,Studies!A:BR,4,FALSE),"")</f>
        <v>Verapamil Steady State</v>
      </c>
      <c r="E9837" s="248" t="str">
        <f>IF(AND(A9837&lt;&gt;"",ISNUMBER(A9837)),VLOOKUP(A9837,Studies!A:BR,5,FALSE),"")</f>
        <v>Verapamil</v>
      </c>
      <c r="F9837" s="249" t="str">
        <f>IF(AND(A9837&lt;&gt;"",ISNUMBER(A9837)),VLOOKUP(A9837,Studies!A:BR,6,FALSE),"")</f>
        <v>Plasma</v>
      </c>
      <c r="G9837" s="265">
        <v>56</v>
      </c>
      <c r="H9837" s="50" t="s">
        <v>59</v>
      </c>
      <c r="I9837" s="185">
        <v>65</v>
      </c>
      <c r="J9837" s="41" t="s">
        <v>992</v>
      </c>
      <c r="K9837" s="41" t="s">
        <v>115</v>
      </c>
      <c r="L9837" s="193">
        <v>64.7</v>
      </c>
      <c r="M9837" s="52" t="s">
        <v>992</v>
      </c>
      <c r="N9837" s="52" t="s">
        <v>116</v>
      </c>
    </row>
    <row r="9838" spans="1:14" x14ac:dyDescent="0.25">
      <c r="A9838" s="30">
        <v>2079</v>
      </c>
      <c r="B9838" s="247" t="str">
        <f>IF(AND(A9838&lt;&gt;"",ISNUMBER(A9838)),VLOOKUP(A9838,Studies!A:BR,2,FALSE),"")</f>
        <v>Johnson 2001</v>
      </c>
      <c r="C9838" s="248" t="str">
        <f>IF(AND(A9838&lt;&gt;"",ISNUMBER(A9838)),VLOOKUP(A9838,Studies!A:BR,3,FALSE),"")</f>
        <v>https://www.ncbi.nlm.nih.gov/pubmed/11697758</v>
      </c>
      <c r="D9838" s="248" t="str">
        <f>IF(AND(A9838&lt;&gt;"",ISNUMBER(A9838)),VLOOKUP(A9838,Studies!A:BR,4,FALSE),"")</f>
        <v>Verapamil Steady State</v>
      </c>
      <c r="E9838" s="248" t="str">
        <f>IF(AND(A9838&lt;&gt;"",ISNUMBER(A9838)),VLOOKUP(A9838,Studies!A:BR,5,FALSE),"")</f>
        <v>Verapamil</v>
      </c>
      <c r="F9838" s="249" t="str">
        <f>IF(AND(A9838&lt;&gt;"",ISNUMBER(A9838)),VLOOKUP(A9838,Studies!A:BR,6,FALSE),"")</f>
        <v>Plasma</v>
      </c>
      <c r="G9838" s="265">
        <v>58</v>
      </c>
      <c r="H9838" s="50" t="s">
        <v>59</v>
      </c>
      <c r="I9838" s="185">
        <v>47.9</v>
      </c>
      <c r="J9838" s="41" t="s">
        <v>992</v>
      </c>
      <c r="K9838" s="41" t="s">
        <v>115</v>
      </c>
      <c r="L9838" s="193">
        <v>45.8</v>
      </c>
      <c r="M9838" s="52" t="s">
        <v>992</v>
      </c>
      <c r="N9838" s="52" t="s">
        <v>116</v>
      </c>
    </row>
    <row r="9839" spans="1:14" x14ac:dyDescent="0.25">
      <c r="A9839" s="30">
        <v>2079</v>
      </c>
      <c r="B9839" s="247" t="str">
        <f>IF(AND(A9839&lt;&gt;"",ISNUMBER(A9839)),VLOOKUP(A9839,Studies!A:BR,2,FALSE),"")</f>
        <v>Johnson 2001</v>
      </c>
      <c r="C9839" s="248" t="str">
        <f>IF(AND(A9839&lt;&gt;"",ISNUMBER(A9839)),VLOOKUP(A9839,Studies!A:BR,3,FALSE),"")</f>
        <v>https://www.ncbi.nlm.nih.gov/pubmed/11697758</v>
      </c>
      <c r="D9839" s="248" t="str">
        <f>IF(AND(A9839&lt;&gt;"",ISNUMBER(A9839)),VLOOKUP(A9839,Studies!A:BR,4,FALSE),"")</f>
        <v>Verapamil Steady State</v>
      </c>
      <c r="E9839" s="248" t="str">
        <f>IF(AND(A9839&lt;&gt;"",ISNUMBER(A9839)),VLOOKUP(A9839,Studies!A:BR,5,FALSE),"")</f>
        <v>Verapamil</v>
      </c>
      <c r="F9839" s="249" t="str">
        <f>IF(AND(A9839&lt;&gt;"",ISNUMBER(A9839)),VLOOKUP(A9839,Studies!A:BR,6,FALSE),"")</f>
        <v>Plasma</v>
      </c>
      <c r="G9839" s="265">
        <v>60</v>
      </c>
      <c r="H9839" s="50" t="s">
        <v>59</v>
      </c>
      <c r="I9839" s="185">
        <v>39.4</v>
      </c>
      <c r="J9839" s="41" t="s">
        <v>992</v>
      </c>
      <c r="K9839" s="41" t="s">
        <v>115</v>
      </c>
      <c r="L9839" s="193">
        <v>39.9</v>
      </c>
      <c r="M9839" s="52" t="s">
        <v>992</v>
      </c>
      <c r="N9839" s="52" t="s">
        <v>116</v>
      </c>
    </row>
    <row r="9840" spans="1:14" x14ac:dyDescent="0.25">
      <c r="A9840" s="30">
        <v>2079</v>
      </c>
      <c r="B9840" s="247" t="str">
        <f>IF(AND(A9840&lt;&gt;"",ISNUMBER(A9840)),VLOOKUP(A9840,Studies!A:BR,2,FALSE),"")</f>
        <v>Johnson 2001</v>
      </c>
      <c r="C9840" s="248" t="str">
        <f>IF(AND(A9840&lt;&gt;"",ISNUMBER(A9840)),VLOOKUP(A9840,Studies!A:BR,3,FALSE),"")</f>
        <v>https://www.ncbi.nlm.nih.gov/pubmed/11697758</v>
      </c>
      <c r="D9840" s="248" t="str">
        <f>IF(AND(A9840&lt;&gt;"",ISNUMBER(A9840)),VLOOKUP(A9840,Studies!A:BR,4,FALSE),"")</f>
        <v>Verapamil Steady State</v>
      </c>
      <c r="E9840" s="248" t="str">
        <f>IF(AND(A9840&lt;&gt;"",ISNUMBER(A9840)),VLOOKUP(A9840,Studies!A:BR,5,FALSE),"")</f>
        <v>Verapamil</v>
      </c>
      <c r="F9840" s="249" t="str">
        <f>IF(AND(A9840&lt;&gt;"",ISNUMBER(A9840)),VLOOKUP(A9840,Studies!A:BR,6,FALSE),"")</f>
        <v>Plasma</v>
      </c>
      <c r="G9840" s="265">
        <v>64</v>
      </c>
      <c r="H9840" s="50" t="s">
        <v>59</v>
      </c>
      <c r="I9840" s="185">
        <v>26.3</v>
      </c>
      <c r="J9840" s="41" t="s">
        <v>992</v>
      </c>
      <c r="K9840" s="41" t="s">
        <v>115</v>
      </c>
      <c r="L9840" s="193">
        <v>27.6</v>
      </c>
      <c r="M9840" s="52" t="s">
        <v>992</v>
      </c>
      <c r="N9840" s="52" t="s">
        <v>116</v>
      </c>
    </row>
    <row r="9841" spans="1:16" x14ac:dyDescent="0.25">
      <c r="A9841" s="30">
        <v>2079</v>
      </c>
      <c r="B9841" s="247" t="str">
        <f>IF(AND(A9841&lt;&gt;"",ISNUMBER(A9841)),VLOOKUP(A9841,Studies!A:BR,2,FALSE),"")</f>
        <v>Johnson 2001</v>
      </c>
      <c r="C9841" s="248" t="str">
        <f>IF(AND(A9841&lt;&gt;"",ISNUMBER(A9841)),VLOOKUP(A9841,Studies!A:BR,3,FALSE),"")</f>
        <v>https://www.ncbi.nlm.nih.gov/pubmed/11697758</v>
      </c>
      <c r="D9841" s="248" t="str">
        <f>IF(AND(A9841&lt;&gt;"",ISNUMBER(A9841)),VLOOKUP(A9841,Studies!A:BR,4,FALSE),"")</f>
        <v>Verapamil Steady State</v>
      </c>
      <c r="E9841" s="248" t="str">
        <f>IF(AND(A9841&lt;&gt;"",ISNUMBER(A9841)),VLOOKUP(A9841,Studies!A:BR,5,FALSE),"")</f>
        <v>Verapamil</v>
      </c>
      <c r="F9841" s="249" t="str">
        <f>IF(AND(A9841&lt;&gt;"",ISNUMBER(A9841)),VLOOKUP(A9841,Studies!A:BR,6,FALSE),"")</f>
        <v>Plasma</v>
      </c>
      <c r="G9841" s="265">
        <v>72</v>
      </c>
      <c r="H9841" s="50" t="s">
        <v>59</v>
      </c>
      <c r="I9841" s="185">
        <v>15.9</v>
      </c>
      <c r="J9841" s="41" t="s">
        <v>992</v>
      </c>
      <c r="K9841" s="41" t="s">
        <v>115</v>
      </c>
      <c r="L9841" s="193">
        <v>15.5</v>
      </c>
      <c r="M9841" s="52" t="s">
        <v>992</v>
      </c>
      <c r="N9841" s="52" t="s">
        <v>116</v>
      </c>
    </row>
    <row r="9842" spans="1:16" x14ac:dyDescent="0.25">
      <c r="A9842" s="30">
        <v>2080</v>
      </c>
      <c r="B9842" s="247" t="str">
        <f>IF(AND(A9842&lt;&gt;"",ISNUMBER(A9842)),VLOOKUP(A9842,Studies!A:BR,2,FALSE),"")</f>
        <v>Streit 2005</v>
      </c>
      <c r="C9842" s="248" t="str">
        <f>IF(AND(A9842&lt;&gt;"",ISNUMBER(A9842)),VLOOKUP(A9842,Studies!A:BR,3,FALSE),"")</f>
        <v>https://www.ncbi.nlm.nih.gov/pubmed/15692829</v>
      </c>
      <c r="D9842" s="248" t="str">
        <f>IF(AND(A9842&lt;&gt;"",ISNUMBER(A9842)),VLOOKUP(A9842,Studies!A:BR,4,FALSE),"")</f>
        <v>intravenous verapamil during normoxia (5 mg)</v>
      </c>
      <c r="E9842" s="248" t="str">
        <f>IF(AND(A9842&lt;&gt;"",ISNUMBER(A9842)),VLOOKUP(A9842,Studies!A:BR,5,FALSE),"")</f>
        <v>Verapamil</v>
      </c>
      <c r="F9842" s="249" t="str">
        <f>IF(AND(A9842&lt;&gt;"",ISNUMBER(A9842)),VLOOKUP(A9842,Studies!A:BR,6,FALSE),"")</f>
        <v>Plasma</v>
      </c>
      <c r="G9842" s="265">
        <v>0.33</v>
      </c>
      <c r="H9842" s="50" t="s">
        <v>59</v>
      </c>
      <c r="I9842" s="185">
        <v>72.543689999999998</v>
      </c>
      <c r="J9842" s="41" t="s">
        <v>992</v>
      </c>
      <c r="K9842" s="41" t="s">
        <v>115</v>
      </c>
      <c r="L9842" s="193">
        <v>45.359229999999997</v>
      </c>
      <c r="M9842" s="52" t="s">
        <v>992</v>
      </c>
      <c r="N9842" s="52" t="s">
        <v>116</v>
      </c>
      <c r="P9842" s="42" t="s">
        <v>3166</v>
      </c>
    </row>
    <row r="9843" spans="1:16" x14ac:dyDescent="0.25">
      <c r="A9843" s="30">
        <v>2080</v>
      </c>
      <c r="B9843" s="247" t="str">
        <f>IF(AND(A9843&lt;&gt;"",ISNUMBER(A9843)),VLOOKUP(A9843,Studies!A:BR,2,FALSE),"")</f>
        <v>Streit 2005</v>
      </c>
      <c r="C9843" s="248" t="str">
        <f>IF(AND(A9843&lt;&gt;"",ISNUMBER(A9843)),VLOOKUP(A9843,Studies!A:BR,3,FALSE),"")</f>
        <v>https://www.ncbi.nlm.nih.gov/pubmed/15692829</v>
      </c>
      <c r="D9843" s="248" t="str">
        <f>IF(AND(A9843&lt;&gt;"",ISNUMBER(A9843)),VLOOKUP(A9843,Studies!A:BR,4,FALSE),"")</f>
        <v>intravenous verapamil during normoxia (5 mg)</v>
      </c>
      <c r="E9843" s="248" t="str">
        <f>IF(AND(A9843&lt;&gt;"",ISNUMBER(A9843)),VLOOKUP(A9843,Studies!A:BR,5,FALSE),"")</f>
        <v>Verapamil</v>
      </c>
      <c r="F9843" s="249" t="str">
        <f>IF(AND(A9843&lt;&gt;"",ISNUMBER(A9843)),VLOOKUP(A9843,Studies!A:BR,6,FALSE),"")</f>
        <v>Plasma</v>
      </c>
      <c r="G9843" s="265">
        <v>0.5</v>
      </c>
      <c r="H9843" s="50" t="s">
        <v>59</v>
      </c>
      <c r="I9843" s="185">
        <v>27.33981</v>
      </c>
      <c r="J9843" s="41" t="s">
        <v>992</v>
      </c>
      <c r="K9843" s="41" t="s">
        <v>115</v>
      </c>
      <c r="L9843" s="193">
        <v>4.8155289999999997</v>
      </c>
      <c r="M9843" s="52" t="s">
        <v>992</v>
      </c>
      <c r="N9843" s="52" t="s">
        <v>116</v>
      </c>
    </row>
    <row r="9844" spans="1:16" x14ac:dyDescent="0.25">
      <c r="A9844" s="30">
        <v>2080</v>
      </c>
      <c r="B9844" s="247" t="str">
        <f>IF(AND(A9844&lt;&gt;"",ISNUMBER(A9844)),VLOOKUP(A9844,Studies!A:BR,2,FALSE),"")</f>
        <v>Streit 2005</v>
      </c>
      <c r="C9844" s="248" t="str">
        <f>IF(AND(A9844&lt;&gt;"",ISNUMBER(A9844)),VLOOKUP(A9844,Studies!A:BR,3,FALSE),"")</f>
        <v>https://www.ncbi.nlm.nih.gov/pubmed/15692829</v>
      </c>
      <c r="D9844" s="248" t="str">
        <f>IF(AND(A9844&lt;&gt;"",ISNUMBER(A9844)),VLOOKUP(A9844,Studies!A:BR,4,FALSE),"")</f>
        <v>intravenous verapamil during normoxia (5 mg)</v>
      </c>
      <c r="E9844" s="248" t="str">
        <f>IF(AND(A9844&lt;&gt;"",ISNUMBER(A9844)),VLOOKUP(A9844,Studies!A:BR,5,FALSE),"")</f>
        <v>Verapamil</v>
      </c>
      <c r="F9844" s="249" t="str">
        <f>IF(AND(A9844&lt;&gt;"",ISNUMBER(A9844)),VLOOKUP(A9844,Studies!A:BR,6,FALSE),"")</f>
        <v>Plasma</v>
      </c>
      <c r="G9844" s="265">
        <v>0.75</v>
      </c>
      <c r="H9844" s="50" t="s">
        <v>59</v>
      </c>
      <c r="I9844" s="185">
        <v>19.1068</v>
      </c>
      <c r="J9844" s="41" t="s">
        <v>992</v>
      </c>
      <c r="K9844" s="41" t="s">
        <v>115</v>
      </c>
      <c r="L9844" s="193">
        <v>3.2621329999999999</v>
      </c>
      <c r="M9844" s="52" t="s">
        <v>992</v>
      </c>
      <c r="N9844" s="52" t="s">
        <v>116</v>
      </c>
    </row>
    <row r="9845" spans="1:16" x14ac:dyDescent="0.25">
      <c r="A9845" s="30">
        <v>2080</v>
      </c>
      <c r="B9845" s="247" t="str">
        <f>IF(AND(A9845&lt;&gt;"",ISNUMBER(A9845)),VLOOKUP(A9845,Studies!A:BR,2,FALSE),"")</f>
        <v>Streit 2005</v>
      </c>
      <c r="C9845" s="248" t="str">
        <f>IF(AND(A9845&lt;&gt;"",ISNUMBER(A9845)),VLOOKUP(A9845,Studies!A:BR,3,FALSE),"")</f>
        <v>https://www.ncbi.nlm.nih.gov/pubmed/15692829</v>
      </c>
      <c r="D9845" s="248" t="str">
        <f>IF(AND(A9845&lt;&gt;"",ISNUMBER(A9845)),VLOOKUP(A9845,Studies!A:BR,4,FALSE),"")</f>
        <v>intravenous verapamil during normoxia (5 mg)</v>
      </c>
      <c r="E9845" s="248" t="str">
        <f>IF(AND(A9845&lt;&gt;"",ISNUMBER(A9845)),VLOOKUP(A9845,Studies!A:BR,5,FALSE),"")</f>
        <v>Verapamil</v>
      </c>
      <c r="F9845" s="249" t="str">
        <f>IF(AND(A9845&lt;&gt;"",ISNUMBER(A9845)),VLOOKUP(A9845,Studies!A:BR,6,FALSE),"")</f>
        <v>Plasma</v>
      </c>
      <c r="G9845" s="265">
        <v>1</v>
      </c>
      <c r="H9845" s="50" t="s">
        <v>59</v>
      </c>
      <c r="I9845" s="185">
        <v>15.2233</v>
      </c>
      <c r="J9845" s="41" t="s">
        <v>992</v>
      </c>
      <c r="K9845" s="41" t="s">
        <v>115</v>
      </c>
      <c r="L9845" s="193">
        <v>3.1067969999999998</v>
      </c>
      <c r="M9845" s="52" t="s">
        <v>992</v>
      </c>
      <c r="N9845" s="52" t="s">
        <v>116</v>
      </c>
    </row>
    <row r="9846" spans="1:16" x14ac:dyDescent="0.25">
      <c r="A9846" s="30">
        <v>2080</v>
      </c>
      <c r="B9846" s="247" t="str">
        <f>IF(AND(A9846&lt;&gt;"",ISNUMBER(A9846)),VLOOKUP(A9846,Studies!A:BR,2,FALSE),"")</f>
        <v>Streit 2005</v>
      </c>
      <c r="C9846" s="248" t="str">
        <f>IF(AND(A9846&lt;&gt;"",ISNUMBER(A9846)),VLOOKUP(A9846,Studies!A:BR,3,FALSE),"")</f>
        <v>https://www.ncbi.nlm.nih.gov/pubmed/15692829</v>
      </c>
      <c r="D9846" s="248" t="str">
        <f>IF(AND(A9846&lt;&gt;"",ISNUMBER(A9846)),VLOOKUP(A9846,Studies!A:BR,4,FALSE),"")</f>
        <v>intravenous verapamil during normoxia (5 mg)</v>
      </c>
      <c r="E9846" s="248" t="str">
        <f>IF(AND(A9846&lt;&gt;"",ISNUMBER(A9846)),VLOOKUP(A9846,Studies!A:BR,5,FALSE),"")</f>
        <v>Verapamil</v>
      </c>
      <c r="F9846" s="249" t="str">
        <f>IF(AND(A9846&lt;&gt;"",ISNUMBER(A9846)),VLOOKUP(A9846,Studies!A:BR,6,FALSE),"")</f>
        <v>Plasma</v>
      </c>
      <c r="G9846" s="265">
        <v>1.5</v>
      </c>
      <c r="H9846" s="50" t="s">
        <v>59</v>
      </c>
      <c r="I9846" s="185">
        <v>11.184469999999999</v>
      </c>
      <c r="J9846" s="41" t="s">
        <v>992</v>
      </c>
      <c r="K9846" s="41" t="s">
        <v>115</v>
      </c>
      <c r="L9846" s="193">
        <v>2.485433</v>
      </c>
      <c r="M9846" s="52" t="s">
        <v>992</v>
      </c>
      <c r="N9846" s="52" t="s">
        <v>116</v>
      </c>
    </row>
    <row r="9847" spans="1:16" x14ac:dyDescent="0.25">
      <c r="A9847" s="30">
        <v>2080</v>
      </c>
      <c r="B9847" s="247" t="str">
        <f>IF(AND(A9847&lt;&gt;"",ISNUMBER(A9847)),VLOOKUP(A9847,Studies!A:BR,2,FALSE),"")</f>
        <v>Streit 2005</v>
      </c>
      <c r="C9847" s="248" t="str">
        <f>IF(AND(A9847&lt;&gt;"",ISNUMBER(A9847)),VLOOKUP(A9847,Studies!A:BR,3,FALSE),"")</f>
        <v>https://www.ncbi.nlm.nih.gov/pubmed/15692829</v>
      </c>
      <c r="D9847" s="248" t="str">
        <f>IF(AND(A9847&lt;&gt;"",ISNUMBER(A9847)),VLOOKUP(A9847,Studies!A:BR,4,FALSE),"")</f>
        <v>intravenous verapamil during normoxia (5 mg)</v>
      </c>
      <c r="E9847" s="248" t="str">
        <f>IF(AND(A9847&lt;&gt;"",ISNUMBER(A9847)),VLOOKUP(A9847,Studies!A:BR,5,FALSE),"")</f>
        <v>Verapamil</v>
      </c>
      <c r="F9847" s="249" t="str">
        <f>IF(AND(A9847&lt;&gt;"",ISNUMBER(A9847)),VLOOKUP(A9847,Studies!A:BR,6,FALSE),"")</f>
        <v>Plasma</v>
      </c>
      <c r="G9847" s="265">
        <v>2</v>
      </c>
      <c r="H9847" s="50" t="s">
        <v>59</v>
      </c>
      <c r="I9847" s="185">
        <v>8.5436899999999998</v>
      </c>
      <c r="J9847" s="41" t="s">
        <v>992</v>
      </c>
      <c r="K9847" s="41" t="s">
        <v>115</v>
      </c>
      <c r="L9847" s="193">
        <v>2.3300960000000002</v>
      </c>
      <c r="M9847" s="52" t="s">
        <v>992</v>
      </c>
      <c r="N9847" s="52" t="s">
        <v>116</v>
      </c>
    </row>
    <row r="9848" spans="1:16" x14ac:dyDescent="0.25">
      <c r="A9848" s="30">
        <v>2080</v>
      </c>
      <c r="B9848" s="247" t="str">
        <f>IF(AND(A9848&lt;&gt;"",ISNUMBER(A9848)),VLOOKUP(A9848,Studies!A:BR,2,FALSE),"")</f>
        <v>Streit 2005</v>
      </c>
      <c r="C9848" s="248" t="str">
        <f>IF(AND(A9848&lt;&gt;"",ISNUMBER(A9848)),VLOOKUP(A9848,Studies!A:BR,3,FALSE),"")</f>
        <v>https://www.ncbi.nlm.nih.gov/pubmed/15692829</v>
      </c>
      <c r="D9848" s="248" t="str">
        <f>IF(AND(A9848&lt;&gt;"",ISNUMBER(A9848)),VLOOKUP(A9848,Studies!A:BR,4,FALSE),"")</f>
        <v>intravenous verapamil during normoxia (5 mg)</v>
      </c>
      <c r="E9848" s="248" t="str">
        <f>IF(AND(A9848&lt;&gt;"",ISNUMBER(A9848)),VLOOKUP(A9848,Studies!A:BR,5,FALSE),"")</f>
        <v>Verapamil</v>
      </c>
      <c r="F9848" s="249" t="str">
        <f>IF(AND(A9848&lt;&gt;"",ISNUMBER(A9848)),VLOOKUP(A9848,Studies!A:BR,6,FALSE),"")</f>
        <v>Plasma</v>
      </c>
      <c r="G9848" s="265">
        <v>3</v>
      </c>
      <c r="H9848" s="50" t="s">
        <v>59</v>
      </c>
      <c r="I9848" s="185">
        <v>5.5922330000000002</v>
      </c>
      <c r="J9848" s="41" t="s">
        <v>992</v>
      </c>
      <c r="K9848" s="41" t="s">
        <v>115</v>
      </c>
    </row>
    <row r="9849" spans="1:16" x14ac:dyDescent="0.25">
      <c r="A9849" s="30">
        <v>2080</v>
      </c>
      <c r="B9849" s="247" t="str">
        <f>IF(AND(A9849&lt;&gt;"",ISNUMBER(A9849)),VLOOKUP(A9849,Studies!A:BR,2,FALSE),"")</f>
        <v>Streit 2005</v>
      </c>
      <c r="C9849" s="248" t="str">
        <f>IF(AND(A9849&lt;&gt;"",ISNUMBER(A9849)),VLOOKUP(A9849,Studies!A:BR,3,FALSE),"")</f>
        <v>https://www.ncbi.nlm.nih.gov/pubmed/15692829</v>
      </c>
      <c r="D9849" s="248" t="str">
        <f>IF(AND(A9849&lt;&gt;"",ISNUMBER(A9849)),VLOOKUP(A9849,Studies!A:BR,4,FALSE),"")</f>
        <v>intravenous verapamil during normoxia (5 mg)</v>
      </c>
      <c r="E9849" s="248" t="str">
        <f>IF(AND(A9849&lt;&gt;"",ISNUMBER(A9849)),VLOOKUP(A9849,Studies!A:BR,5,FALSE),"")</f>
        <v>Verapamil</v>
      </c>
      <c r="F9849" s="249" t="str">
        <f>IF(AND(A9849&lt;&gt;"",ISNUMBER(A9849)),VLOOKUP(A9849,Studies!A:BR,6,FALSE),"")</f>
        <v>Plasma</v>
      </c>
      <c r="G9849" s="265">
        <v>4</v>
      </c>
      <c r="H9849" s="50" t="s">
        <v>59</v>
      </c>
      <c r="I9849" s="185">
        <v>4.1941750000000004</v>
      </c>
      <c r="J9849" s="41" t="s">
        <v>992</v>
      </c>
      <c r="K9849" s="41" t="s">
        <v>115</v>
      </c>
    </row>
    <row r="9850" spans="1:16" x14ac:dyDescent="0.25">
      <c r="A9850" s="30">
        <v>2080</v>
      </c>
      <c r="B9850" s="247" t="str">
        <f>IF(AND(A9850&lt;&gt;"",ISNUMBER(A9850)),VLOOKUP(A9850,Studies!A:BR,2,FALSE),"")</f>
        <v>Streit 2005</v>
      </c>
      <c r="C9850" s="248" t="str">
        <f>IF(AND(A9850&lt;&gt;"",ISNUMBER(A9850)),VLOOKUP(A9850,Studies!A:BR,3,FALSE),"")</f>
        <v>https://www.ncbi.nlm.nih.gov/pubmed/15692829</v>
      </c>
      <c r="D9850" s="248" t="str">
        <f>IF(AND(A9850&lt;&gt;"",ISNUMBER(A9850)),VLOOKUP(A9850,Studies!A:BR,4,FALSE),"")</f>
        <v>intravenous verapamil during normoxia (5 mg)</v>
      </c>
      <c r="E9850" s="248" t="str">
        <f>IF(AND(A9850&lt;&gt;"",ISNUMBER(A9850)),VLOOKUP(A9850,Studies!A:BR,5,FALSE),"")</f>
        <v>Verapamil</v>
      </c>
      <c r="F9850" s="249" t="str">
        <f>IF(AND(A9850&lt;&gt;"",ISNUMBER(A9850)),VLOOKUP(A9850,Studies!A:BR,6,FALSE),"")</f>
        <v>Plasma</v>
      </c>
      <c r="G9850" s="265">
        <v>6</v>
      </c>
      <c r="H9850" s="50" t="s">
        <v>59</v>
      </c>
      <c r="I9850" s="185">
        <v>2.4854370000000001</v>
      </c>
      <c r="J9850" s="41" t="s">
        <v>992</v>
      </c>
      <c r="K9850" s="41" t="s">
        <v>115</v>
      </c>
    </row>
    <row r="9851" spans="1:16" x14ac:dyDescent="0.25">
      <c r="A9851" s="30">
        <v>2080</v>
      </c>
      <c r="B9851" s="247" t="str">
        <f>IF(AND(A9851&lt;&gt;"",ISNUMBER(A9851)),VLOOKUP(A9851,Studies!A:BR,2,FALSE),"")</f>
        <v>Streit 2005</v>
      </c>
      <c r="C9851" s="248" t="str">
        <f>IF(AND(A9851&lt;&gt;"",ISNUMBER(A9851)),VLOOKUP(A9851,Studies!A:BR,3,FALSE),"")</f>
        <v>https://www.ncbi.nlm.nih.gov/pubmed/15692829</v>
      </c>
      <c r="D9851" s="248" t="str">
        <f>IF(AND(A9851&lt;&gt;"",ISNUMBER(A9851)),VLOOKUP(A9851,Studies!A:BR,4,FALSE),"")</f>
        <v>intravenous verapamil during normoxia (5 mg)</v>
      </c>
      <c r="E9851" s="248" t="str">
        <f>IF(AND(A9851&lt;&gt;"",ISNUMBER(A9851)),VLOOKUP(A9851,Studies!A:BR,5,FALSE),"")</f>
        <v>Verapamil</v>
      </c>
      <c r="F9851" s="249" t="str">
        <f>IF(AND(A9851&lt;&gt;"",ISNUMBER(A9851)),VLOOKUP(A9851,Studies!A:BR,6,FALSE),"")</f>
        <v>Plasma</v>
      </c>
      <c r="G9851" s="265">
        <v>8</v>
      </c>
      <c r="H9851" s="50" t="s">
        <v>59</v>
      </c>
      <c r="I9851" s="185">
        <v>2.0194179999999999</v>
      </c>
      <c r="J9851" s="41" t="s">
        <v>992</v>
      </c>
      <c r="K9851" s="41" t="s">
        <v>115</v>
      </c>
    </row>
    <row r="9852" spans="1:16" x14ac:dyDescent="0.25">
      <c r="A9852" s="30">
        <v>2080</v>
      </c>
      <c r="B9852" s="247" t="str">
        <f>IF(AND(A9852&lt;&gt;"",ISNUMBER(A9852)),VLOOKUP(A9852,Studies!A:BR,2,FALSE),"")</f>
        <v>Streit 2005</v>
      </c>
      <c r="C9852" s="248" t="str">
        <f>IF(AND(A9852&lt;&gt;"",ISNUMBER(A9852)),VLOOKUP(A9852,Studies!A:BR,3,FALSE),"")</f>
        <v>https://www.ncbi.nlm.nih.gov/pubmed/15692829</v>
      </c>
      <c r="D9852" s="248" t="str">
        <f>IF(AND(A9852&lt;&gt;"",ISNUMBER(A9852)),VLOOKUP(A9852,Studies!A:BR,4,FALSE),"")</f>
        <v>intravenous verapamil during normoxia (5 mg)</v>
      </c>
      <c r="E9852" s="248" t="str">
        <f>IF(AND(A9852&lt;&gt;"",ISNUMBER(A9852)),VLOOKUP(A9852,Studies!A:BR,5,FALSE),"")</f>
        <v>Verapamil</v>
      </c>
      <c r="F9852" s="249" t="str">
        <f>IF(AND(A9852&lt;&gt;"",ISNUMBER(A9852)),VLOOKUP(A9852,Studies!A:BR,6,FALSE),"")</f>
        <v>Plasma</v>
      </c>
      <c r="G9852" s="265">
        <v>10</v>
      </c>
      <c r="H9852" s="50" t="s">
        <v>59</v>
      </c>
      <c r="I9852" s="185">
        <v>1.5533980000000001</v>
      </c>
      <c r="J9852" s="41" t="s">
        <v>992</v>
      </c>
      <c r="K9852" s="41" t="s">
        <v>115</v>
      </c>
    </row>
    <row r="9853" spans="1:16" x14ac:dyDescent="0.25">
      <c r="A9853" s="30">
        <v>2080</v>
      </c>
      <c r="B9853" s="247" t="str">
        <f>IF(AND(A9853&lt;&gt;"",ISNUMBER(A9853)),VLOOKUP(A9853,Studies!A:BR,2,FALSE),"")</f>
        <v>Streit 2005</v>
      </c>
      <c r="C9853" s="248" t="str">
        <f>IF(AND(A9853&lt;&gt;"",ISNUMBER(A9853)),VLOOKUP(A9853,Studies!A:BR,3,FALSE),"")</f>
        <v>https://www.ncbi.nlm.nih.gov/pubmed/15692829</v>
      </c>
      <c r="D9853" s="248" t="str">
        <f>IF(AND(A9853&lt;&gt;"",ISNUMBER(A9853)),VLOOKUP(A9853,Studies!A:BR,4,FALSE),"")</f>
        <v>intravenous verapamil during normoxia (5 mg)</v>
      </c>
      <c r="E9853" s="248" t="str">
        <f>IF(AND(A9853&lt;&gt;"",ISNUMBER(A9853)),VLOOKUP(A9853,Studies!A:BR,5,FALSE),"")</f>
        <v>Verapamil</v>
      </c>
      <c r="F9853" s="249" t="str">
        <f>IF(AND(A9853&lt;&gt;"",ISNUMBER(A9853)),VLOOKUP(A9853,Studies!A:BR,6,FALSE),"")</f>
        <v>Plasma</v>
      </c>
      <c r="G9853" s="265">
        <v>12</v>
      </c>
      <c r="H9853" s="50" t="s">
        <v>59</v>
      </c>
      <c r="I9853" s="185">
        <v>1.242718</v>
      </c>
      <c r="J9853" s="41" t="s">
        <v>992</v>
      </c>
      <c r="K9853" s="41" t="s">
        <v>115</v>
      </c>
    </row>
    <row r="9854" spans="1:16" x14ac:dyDescent="0.25">
      <c r="A9854" s="30">
        <v>2080</v>
      </c>
      <c r="B9854" s="247" t="str">
        <f>IF(AND(A9854&lt;&gt;"",ISNUMBER(A9854)),VLOOKUP(A9854,Studies!A:BR,2,FALSE),"")</f>
        <v>Streit 2005</v>
      </c>
      <c r="C9854" s="248" t="str">
        <f>IF(AND(A9854&lt;&gt;"",ISNUMBER(A9854)),VLOOKUP(A9854,Studies!A:BR,3,FALSE),"")</f>
        <v>https://www.ncbi.nlm.nih.gov/pubmed/15692829</v>
      </c>
      <c r="D9854" s="248" t="str">
        <f>IF(AND(A9854&lt;&gt;"",ISNUMBER(A9854)),VLOOKUP(A9854,Studies!A:BR,4,FALSE),"")</f>
        <v>intravenous verapamil during normoxia (5 mg)</v>
      </c>
      <c r="E9854" s="248" t="str">
        <f>IF(AND(A9854&lt;&gt;"",ISNUMBER(A9854)),VLOOKUP(A9854,Studies!A:BR,5,FALSE),"")</f>
        <v>Verapamil</v>
      </c>
      <c r="F9854" s="249" t="str">
        <f>IF(AND(A9854&lt;&gt;"",ISNUMBER(A9854)),VLOOKUP(A9854,Studies!A:BR,6,FALSE),"")</f>
        <v>Plasma</v>
      </c>
      <c r="G9854" s="265">
        <v>14</v>
      </c>
      <c r="H9854" s="50" t="s">
        <v>59</v>
      </c>
      <c r="I9854" s="185">
        <v>0.93203879999999995</v>
      </c>
      <c r="J9854" s="41" t="s">
        <v>992</v>
      </c>
      <c r="K9854" s="41" t="s">
        <v>115</v>
      </c>
    </row>
    <row r="9855" spans="1:16" x14ac:dyDescent="0.25">
      <c r="A9855" s="30">
        <v>849</v>
      </c>
      <c r="B9855" s="247" t="str">
        <f>IF(AND(A9855&lt;&gt;"",ISNUMBER(A9855)),VLOOKUP(A9855,Studies!A:BR,2,FALSE),"")</f>
        <v>Rescigno 1996</v>
      </c>
      <c r="C9855" s="248" t="str">
        <f>IF(AND(A9855&lt;&gt;"",ISNUMBER(A9855)),VLOOKUP(A9855,Studies!A:BR,3,FALSE),"")</f>
        <v>https://pubmed.ncbi.nlm.nih.gov/9051707/</v>
      </c>
      <c r="D9855" s="248" t="str">
        <f>IF(AND(A9855&lt;&gt;"",ISNUMBER(A9855)),VLOOKUP(A9855,Studies!A:BR,4,FALSE),"")</f>
        <v>Formulation A</v>
      </c>
      <c r="E9855" s="248" t="str">
        <f>IF(AND(A9855&lt;&gt;"",ISNUMBER(A9855)),VLOOKUP(A9855,Studies!A:BR,5,FALSE),"")</f>
        <v>Mefenamic acid</v>
      </c>
      <c r="F9855" s="249" t="str">
        <f>IF(AND(A9855&lt;&gt;"",ISNUMBER(A9855)),VLOOKUP(A9855,Studies!A:BR,6,FALSE),"")</f>
        <v>Plasma</v>
      </c>
      <c r="G9855" s="265">
        <v>0.52293579999999995</v>
      </c>
      <c r="H9855" s="192" t="s">
        <v>59</v>
      </c>
      <c r="I9855" s="185">
        <v>4376.5770000000002</v>
      </c>
      <c r="J9855" s="185" t="s">
        <v>992</v>
      </c>
      <c r="K9855" s="185" t="s">
        <v>115</v>
      </c>
      <c r="O9855" s="59">
        <v>10</v>
      </c>
    </row>
    <row r="9856" spans="1:16" x14ac:dyDescent="0.25">
      <c r="A9856" s="30">
        <v>849</v>
      </c>
      <c r="B9856" s="247" t="str">
        <f>IF(AND(A9856&lt;&gt;"",ISNUMBER(A9856)),VLOOKUP(A9856,Studies!A:BR,2,FALSE),"")</f>
        <v>Rescigno 1996</v>
      </c>
      <c r="C9856" s="248" t="str">
        <f>IF(AND(A9856&lt;&gt;"",ISNUMBER(A9856)),VLOOKUP(A9856,Studies!A:BR,3,FALSE),"")</f>
        <v>https://pubmed.ncbi.nlm.nih.gov/9051707/</v>
      </c>
      <c r="D9856" s="248" t="str">
        <f>IF(AND(A9856&lt;&gt;"",ISNUMBER(A9856)),VLOOKUP(A9856,Studies!A:BR,4,FALSE),"")</f>
        <v>Formulation A</v>
      </c>
      <c r="E9856" s="248" t="str">
        <f>IF(AND(A9856&lt;&gt;"",ISNUMBER(A9856)),VLOOKUP(A9856,Studies!A:BR,5,FALSE),"")</f>
        <v>Mefenamic acid</v>
      </c>
      <c r="F9856" s="249" t="str">
        <f>IF(AND(A9856&lt;&gt;"",ISNUMBER(A9856)),VLOOKUP(A9856,Studies!A:BR,6,FALSE),"")</f>
        <v>Plasma</v>
      </c>
      <c r="G9856" s="265">
        <v>1.0458719999999999</v>
      </c>
      <c r="H9856" s="192" t="s">
        <v>59</v>
      </c>
      <c r="I9856" s="185">
        <v>6432.433</v>
      </c>
      <c r="J9856" s="185" t="s">
        <v>992</v>
      </c>
      <c r="K9856" s="185" t="s">
        <v>115</v>
      </c>
      <c r="O9856" s="59">
        <v>10</v>
      </c>
    </row>
    <row r="9857" spans="1:15" x14ac:dyDescent="0.25">
      <c r="A9857" s="30">
        <v>849</v>
      </c>
      <c r="B9857" s="247" t="str">
        <f>IF(AND(A9857&lt;&gt;"",ISNUMBER(A9857)),VLOOKUP(A9857,Studies!A:BR,2,FALSE),"")</f>
        <v>Rescigno 1996</v>
      </c>
      <c r="C9857" s="248" t="str">
        <f>IF(AND(A9857&lt;&gt;"",ISNUMBER(A9857)),VLOOKUP(A9857,Studies!A:BR,3,FALSE),"")</f>
        <v>https://pubmed.ncbi.nlm.nih.gov/9051707/</v>
      </c>
      <c r="D9857" s="248" t="str">
        <f>IF(AND(A9857&lt;&gt;"",ISNUMBER(A9857)),VLOOKUP(A9857,Studies!A:BR,4,FALSE),"")</f>
        <v>Formulation A</v>
      </c>
      <c r="E9857" s="248" t="str">
        <f>IF(AND(A9857&lt;&gt;"",ISNUMBER(A9857)),VLOOKUP(A9857,Studies!A:BR,5,FALSE),"")</f>
        <v>Mefenamic acid</v>
      </c>
      <c r="F9857" s="249" t="str">
        <f>IF(AND(A9857&lt;&gt;"",ISNUMBER(A9857)),VLOOKUP(A9857,Studies!A:BR,6,FALSE),"")</f>
        <v>Plasma</v>
      </c>
      <c r="G9857" s="265">
        <v>1.5412840000000001</v>
      </c>
      <c r="H9857" s="192" t="s">
        <v>59</v>
      </c>
      <c r="I9857" s="185">
        <v>6243.2430000000004</v>
      </c>
      <c r="J9857" s="185" t="s">
        <v>992</v>
      </c>
      <c r="K9857" s="185" t="s">
        <v>115</v>
      </c>
      <c r="O9857" s="59">
        <v>10</v>
      </c>
    </row>
    <row r="9858" spans="1:15" x14ac:dyDescent="0.25">
      <c r="A9858" s="181">
        <v>849</v>
      </c>
      <c r="B9858" s="247" t="str">
        <f>IF(AND(A9858&lt;&gt;"",ISNUMBER(A9858)),VLOOKUP(A9858,Studies!A:BR,2,FALSE),"")</f>
        <v>Rescigno 1996</v>
      </c>
      <c r="C9858" s="248" t="str">
        <f>IF(AND(A9858&lt;&gt;"",ISNUMBER(A9858)),VLOOKUP(A9858,Studies!A:BR,3,FALSE),"")</f>
        <v>https://pubmed.ncbi.nlm.nih.gov/9051707/</v>
      </c>
      <c r="D9858" s="248" t="str">
        <f>IF(AND(A9858&lt;&gt;"",ISNUMBER(A9858)),VLOOKUP(A9858,Studies!A:BR,4,FALSE),"")</f>
        <v>Formulation A</v>
      </c>
      <c r="E9858" s="248" t="str">
        <f>IF(AND(A9858&lt;&gt;"",ISNUMBER(A9858)),VLOOKUP(A9858,Studies!A:BR,5,FALSE),"")</f>
        <v>Mefenamic acid</v>
      </c>
      <c r="F9858" s="249" t="str">
        <f>IF(AND(A9858&lt;&gt;"",ISNUMBER(A9858)),VLOOKUP(A9858,Studies!A:BR,6,FALSE),"")</f>
        <v>Plasma</v>
      </c>
      <c r="G9858" s="265">
        <v>2.0366970000000002</v>
      </c>
      <c r="H9858" s="192" t="s">
        <v>59</v>
      </c>
      <c r="I9858" s="185">
        <v>5347.7479999999996</v>
      </c>
      <c r="J9858" s="185" t="s">
        <v>992</v>
      </c>
      <c r="K9858" s="185" t="s">
        <v>115</v>
      </c>
      <c r="O9858" s="59">
        <v>10</v>
      </c>
    </row>
    <row r="9859" spans="1:15" x14ac:dyDescent="0.25">
      <c r="A9859" s="181">
        <v>849</v>
      </c>
      <c r="B9859" s="247" t="str">
        <f>IF(AND(A9859&lt;&gt;"",ISNUMBER(A9859)),VLOOKUP(A9859,Studies!A:BR,2,FALSE),"")</f>
        <v>Rescigno 1996</v>
      </c>
      <c r="C9859" s="248" t="str">
        <f>IF(AND(A9859&lt;&gt;"",ISNUMBER(A9859)),VLOOKUP(A9859,Studies!A:BR,3,FALSE),"")</f>
        <v>https://pubmed.ncbi.nlm.nih.gov/9051707/</v>
      </c>
      <c r="D9859" s="248" t="str">
        <f>IF(AND(A9859&lt;&gt;"",ISNUMBER(A9859)),VLOOKUP(A9859,Studies!A:BR,4,FALSE),"")</f>
        <v>Formulation A</v>
      </c>
      <c r="E9859" s="248" t="str">
        <f>IF(AND(A9859&lt;&gt;"",ISNUMBER(A9859)),VLOOKUP(A9859,Studies!A:BR,5,FALSE),"")</f>
        <v>Mefenamic acid</v>
      </c>
      <c r="F9859" s="249" t="str">
        <f>IF(AND(A9859&lt;&gt;"",ISNUMBER(A9859)),VLOOKUP(A9859,Studies!A:BR,6,FALSE),"")</f>
        <v>Plasma</v>
      </c>
      <c r="G9859" s="265">
        <v>2.5596329999999998</v>
      </c>
      <c r="H9859" s="192" t="s">
        <v>59</v>
      </c>
      <c r="I9859" s="185">
        <v>4603.6040000000003</v>
      </c>
      <c r="J9859" s="185" t="s">
        <v>992</v>
      </c>
      <c r="K9859" s="185" t="s">
        <v>115</v>
      </c>
      <c r="O9859" s="59">
        <v>10</v>
      </c>
    </row>
    <row r="9860" spans="1:15" x14ac:dyDescent="0.25">
      <c r="A9860" s="181">
        <v>849</v>
      </c>
      <c r="B9860" s="247" t="str">
        <f>IF(AND(A9860&lt;&gt;"",ISNUMBER(A9860)),VLOOKUP(A9860,Studies!A:BR,2,FALSE),"")</f>
        <v>Rescigno 1996</v>
      </c>
      <c r="C9860" s="248" t="str">
        <f>IF(AND(A9860&lt;&gt;"",ISNUMBER(A9860)),VLOOKUP(A9860,Studies!A:BR,3,FALSE),"")</f>
        <v>https://pubmed.ncbi.nlm.nih.gov/9051707/</v>
      </c>
      <c r="D9860" s="248" t="str">
        <f>IF(AND(A9860&lt;&gt;"",ISNUMBER(A9860)),VLOOKUP(A9860,Studies!A:BR,4,FALSE),"")</f>
        <v>Formulation A</v>
      </c>
      <c r="E9860" s="248" t="str">
        <f>IF(AND(A9860&lt;&gt;"",ISNUMBER(A9860)),VLOOKUP(A9860,Studies!A:BR,5,FALSE),"")</f>
        <v>Mefenamic acid</v>
      </c>
      <c r="F9860" s="249" t="str">
        <f>IF(AND(A9860&lt;&gt;"",ISNUMBER(A9860)),VLOOKUP(A9860,Studies!A:BR,6,FALSE),"")</f>
        <v>Plasma</v>
      </c>
      <c r="G9860" s="265">
        <v>3.027523</v>
      </c>
      <c r="H9860" s="192" t="s">
        <v>59</v>
      </c>
      <c r="I9860" s="185">
        <v>3972.973</v>
      </c>
      <c r="J9860" s="185" t="s">
        <v>992</v>
      </c>
      <c r="K9860" s="185" t="s">
        <v>115</v>
      </c>
      <c r="O9860" s="59">
        <v>10</v>
      </c>
    </row>
    <row r="9861" spans="1:15" x14ac:dyDescent="0.25">
      <c r="A9861" s="181">
        <v>849</v>
      </c>
      <c r="B9861" s="247" t="str">
        <f>IF(AND(A9861&lt;&gt;"",ISNUMBER(A9861)),VLOOKUP(A9861,Studies!A:BR,2,FALSE),"")</f>
        <v>Rescigno 1996</v>
      </c>
      <c r="C9861" s="248" t="str">
        <f>IF(AND(A9861&lt;&gt;"",ISNUMBER(A9861)),VLOOKUP(A9861,Studies!A:BR,3,FALSE),"")</f>
        <v>https://pubmed.ncbi.nlm.nih.gov/9051707/</v>
      </c>
      <c r="D9861" s="248" t="str">
        <f>IF(AND(A9861&lt;&gt;"",ISNUMBER(A9861)),VLOOKUP(A9861,Studies!A:BR,4,FALSE),"")</f>
        <v>Formulation A</v>
      </c>
      <c r="E9861" s="248" t="str">
        <f>IF(AND(A9861&lt;&gt;"",ISNUMBER(A9861)),VLOOKUP(A9861,Studies!A:BR,5,FALSE),"")</f>
        <v>Mefenamic acid</v>
      </c>
      <c r="F9861" s="249" t="str">
        <f>IF(AND(A9861&lt;&gt;"",ISNUMBER(A9861)),VLOOKUP(A9861,Studies!A:BR,6,FALSE),"")</f>
        <v>Plasma</v>
      </c>
      <c r="G9861" s="265">
        <v>3.9908260000000002</v>
      </c>
      <c r="H9861" s="192" t="s">
        <v>59</v>
      </c>
      <c r="I9861" s="185">
        <v>2850.45</v>
      </c>
      <c r="J9861" s="185" t="s">
        <v>992</v>
      </c>
      <c r="K9861" s="185" t="s">
        <v>115</v>
      </c>
      <c r="O9861" s="197">
        <v>10</v>
      </c>
    </row>
    <row r="9862" spans="1:15" x14ac:dyDescent="0.25">
      <c r="A9862" s="181">
        <v>849</v>
      </c>
      <c r="B9862" s="247" t="str">
        <f>IF(AND(A9862&lt;&gt;"",ISNUMBER(A9862)),VLOOKUP(A9862,Studies!A:BR,2,FALSE),"")</f>
        <v>Rescigno 1996</v>
      </c>
      <c r="C9862" s="248" t="str">
        <f>IF(AND(A9862&lt;&gt;"",ISNUMBER(A9862)),VLOOKUP(A9862,Studies!A:BR,3,FALSE),"")</f>
        <v>https://pubmed.ncbi.nlm.nih.gov/9051707/</v>
      </c>
      <c r="D9862" s="248" t="str">
        <f>IF(AND(A9862&lt;&gt;"",ISNUMBER(A9862)),VLOOKUP(A9862,Studies!A:BR,4,FALSE),"")</f>
        <v>Formulation A</v>
      </c>
      <c r="E9862" s="248" t="str">
        <f>IF(AND(A9862&lt;&gt;"",ISNUMBER(A9862)),VLOOKUP(A9862,Studies!A:BR,5,FALSE),"")</f>
        <v>Mefenamic acid</v>
      </c>
      <c r="F9862" s="249" t="str">
        <f>IF(AND(A9862&lt;&gt;"",ISNUMBER(A9862)),VLOOKUP(A9862,Studies!A:BR,6,FALSE),"")</f>
        <v>Plasma</v>
      </c>
      <c r="G9862" s="265">
        <v>5.0091739999999998</v>
      </c>
      <c r="H9862" s="192" t="s">
        <v>59</v>
      </c>
      <c r="I9862" s="185">
        <v>2219.8200000000002</v>
      </c>
      <c r="J9862" s="185" t="s">
        <v>992</v>
      </c>
      <c r="K9862" s="185" t="s">
        <v>115</v>
      </c>
      <c r="O9862" s="197">
        <v>10</v>
      </c>
    </row>
    <row r="9863" spans="1:15" x14ac:dyDescent="0.25">
      <c r="A9863" s="181">
        <v>849</v>
      </c>
      <c r="B9863" s="247" t="str">
        <f>IF(AND(A9863&lt;&gt;"",ISNUMBER(A9863)),VLOOKUP(A9863,Studies!A:BR,2,FALSE),"")</f>
        <v>Rescigno 1996</v>
      </c>
      <c r="C9863" s="248" t="str">
        <f>IF(AND(A9863&lt;&gt;"",ISNUMBER(A9863)),VLOOKUP(A9863,Studies!A:BR,3,FALSE),"")</f>
        <v>https://pubmed.ncbi.nlm.nih.gov/9051707/</v>
      </c>
      <c r="D9863" s="248" t="str">
        <f>IF(AND(A9863&lt;&gt;"",ISNUMBER(A9863)),VLOOKUP(A9863,Studies!A:BR,4,FALSE),"")</f>
        <v>Formulation A</v>
      </c>
      <c r="E9863" s="248" t="str">
        <f>IF(AND(A9863&lt;&gt;"",ISNUMBER(A9863)),VLOOKUP(A9863,Studies!A:BR,5,FALSE),"")</f>
        <v>Mefenamic acid</v>
      </c>
      <c r="F9863" s="249" t="str">
        <f>IF(AND(A9863&lt;&gt;"",ISNUMBER(A9863)),VLOOKUP(A9863,Studies!A:BR,6,FALSE),"")</f>
        <v>Plasma</v>
      </c>
      <c r="G9863" s="265">
        <v>6</v>
      </c>
      <c r="H9863" s="192" t="s">
        <v>59</v>
      </c>
      <c r="I9863" s="185">
        <v>1009.009</v>
      </c>
      <c r="J9863" s="185" t="s">
        <v>992</v>
      </c>
      <c r="K9863" s="185" t="s">
        <v>115</v>
      </c>
      <c r="O9863" s="197">
        <v>10</v>
      </c>
    </row>
    <row r="9864" spans="1:15" x14ac:dyDescent="0.25">
      <c r="A9864" s="181">
        <v>849</v>
      </c>
      <c r="B9864" s="247" t="str">
        <f>IF(AND(A9864&lt;&gt;"",ISNUMBER(A9864)),VLOOKUP(A9864,Studies!A:BR,2,FALSE),"")</f>
        <v>Rescigno 1996</v>
      </c>
      <c r="C9864" s="248" t="str">
        <f>IF(AND(A9864&lt;&gt;"",ISNUMBER(A9864)),VLOOKUP(A9864,Studies!A:BR,3,FALSE),"")</f>
        <v>https://pubmed.ncbi.nlm.nih.gov/9051707/</v>
      </c>
      <c r="D9864" s="248" t="str">
        <f>IF(AND(A9864&lt;&gt;"",ISNUMBER(A9864)),VLOOKUP(A9864,Studies!A:BR,4,FALSE),"")</f>
        <v>Formulation A</v>
      </c>
      <c r="E9864" s="248" t="str">
        <f>IF(AND(A9864&lt;&gt;"",ISNUMBER(A9864)),VLOOKUP(A9864,Studies!A:BR,5,FALSE),"")</f>
        <v>Mefenamic acid</v>
      </c>
      <c r="F9864" s="249" t="str">
        <f>IF(AND(A9864&lt;&gt;"",ISNUMBER(A9864)),VLOOKUP(A9864,Studies!A:BR,6,FALSE),"")</f>
        <v>Plasma</v>
      </c>
      <c r="G9864" s="265">
        <v>8.069267</v>
      </c>
      <c r="H9864" s="192" t="s">
        <v>59</v>
      </c>
      <c r="I9864" s="185">
        <v>365.76580000000001</v>
      </c>
      <c r="J9864" s="185" t="s">
        <v>992</v>
      </c>
      <c r="K9864" s="185" t="s">
        <v>115</v>
      </c>
      <c r="O9864" s="197">
        <v>10</v>
      </c>
    </row>
    <row r="9865" spans="1:15" x14ac:dyDescent="0.25">
      <c r="A9865" s="181">
        <v>849</v>
      </c>
      <c r="B9865" s="247" t="str">
        <f>IF(AND(A9865&lt;&gt;"",ISNUMBER(A9865)),VLOOKUP(A9865,Studies!A:BR,2,FALSE),"")</f>
        <v>Rescigno 1996</v>
      </c>
      <c r="C9865" s="248" t="str">
        <f>IF(AND(A9865&lt;&gt;"",ISNUMBER(A9865)),VLOOKUP(A9865,Studies!A:BR,3,FALSE),"")</f>
        <v>https://pubmed.ncbi.nlm.nih.gov/9051707/</v>
      </c>
      <c r="D9865" s="248" t="str">
        <f>IF(AND(A9865&lt;&gt;"",ISNUMBER(A9865)),VLOOKUP(A9865,Studies!A:BR,4,FALSE),"")</f>
        <v>Formulation A</v>
      </c>
      <c r="E9865" s="248" t="str">
        <f>IF(AND(A9865&lt;&gt;"",ISNUMBER(A9865)),VLOOKUP(A9865,Studies!A:BR,5,FALSE),"")</f>
        <v>Mefenamic acid</v>
      </c>
      <c r="F9865" s="249" t="str">
        <f>IF(AND(A9865&lt;&gt;"",ISNUMBER(A9865)),VLOOKUP(A9865,Studies!A:BR,6,FALSE),"")</f>
        <v>Plasma</v>
      </c>
      <c r="G9865" s="265">
        <v>10.045870000000001</v>
      </c>
      <c r="H9865" s="192" t="s">
        <v>59</v>
      </c>
      <c r="I9865" s="185">
        <v>176.57660000000001</v>
      </c>
      <c r="J9865" s="185" t="s">
        <v>992</v>
      </c>
      <c r="K9865" s="185" t="s">
        <v>115</v>
      </c>
      <c r="O9865" s="197">
        <v>10</v>
      </c>
    </row>
    <row r="9866" spans="1:15" x14ac:dyDescent="0.25">
      <c r="A9866" s="181">
        <v>849</v>
      </c>
      <c r="B9866" s="247" t="str">
        <f>IF(AND(A9866&lt;&gt;"",ISNUMBER(A9866)),VLOOKUP(A9866,Studies!A:BR,2,FALSE),"")</f>
        <v>Rescigno 1996</v>
      </c>
      <c r="C9866" s="248" t="str">
        <f>IF(AND(A9866&lt;&gt;"",ISNUMBER(A9866)),VLOOKUP(A9866,Studies!A:BR,3,FALSE),"")</f>
        <v>https://pubmed.ncbi.nlm.nih.gov/9051707/</v>
      </c>
      <c r="D9866" s="248" t="str">
        <f>IF(AND(A9866&lt;&gt;"",ISNUMBER(A9866)),VLOOKUP(A9866,Studies!A:BR,4,FALSE),"")</f>
        <v>Formulation A</v>
      </c>
      <c r="E9866" s="248" t="str">
        <f>IF(AND(A9866&lt;&gt;"",ISNUMBER(A9866)),VLOOKUP(A9866,Studies!A:BR,5,FALSE),"")</f>
        <v>Mefenamic acid</v>
      </c>
      <c r="F9866" s="249" t="str">
        <f>IF(AND(A9866&lt;&gt;"",ISNUMBER(A9866)),VLOOKUP(A9866,Studies!A:BR,6,FALSE),"")</f>
        <v>Plasma</v>
      </c>
      <c r="G9866" s="265">
        <v>11.94495</v>
      </c>
      <c r="H9866" s="192" t="s">
        <v>59</v>
      </c>
      <c r="I9866" s="185">
        <v>176.57660000000001</v>
      </c>
      <c r="J9866" s="185" t="s">
        <v>992</v>
      </c>
      <c r="K9866" s="185" t="s">
        <v>115</v>
      </c>
      <c r="O9866" s="197">
        <v>10</v>
      </c>
    </row>
    <row r="9867" spans="1:15" x14ac:dyDescent="0.25">
      <c r="A9867" s="181">
        <v>849</v>
      </c>
      <c r="B9867" s="247" t="str">
        <f>IF(AND(A9867&lt;&gt;"",ISNUMBER(A9867)),VLOOKUP(A9867,Studies!A:BR,2,FALSE),"")</f>
        <v>Rescigno 1996</v>
      </c>
      <c r="C9867" s="248" t="str">
        <f>IF(AND(A9867&lt;&gt;"",ISNUMBER(A9867)),VLOOKUP(A9867,Studies!A:BR,3,FALSE),"")</f>
        <v>https://pubmed.ncbi.nlm.nih.gov/9051707/</v>
      </c>
      <c r="D9867" s="248" t="str">
        <f>IF(AND(A9867&lt;&gt;"",ISNUMBER(A9867)),VLOOKUP(A9867,Studies!A:BR,4,FALSE),"")</f>
        <v>Formulation A</v>
      </c>
      <c r="E9867" s="248" t="str">
        <f>IF(AND(A9867&lt;&gt;"",ISNUMBER(A9867)),VLOOKUP(A9867,Studies!A:BR,5,FALSE),"")</f>
        <v>Mefenamic acid</v>
      </c>
      <c r="F9867" s="249" t="str">
        <f>IF(AND(A9867&lt;&gt;"",ISNUMBER(A9867)),VLOOKUP(A9867,Studies!A:BR,6,FALSE),"")</f>
        <v>Plasma</v>
      </c>
      <c r="G9867" s="265">
        <v>15.990830000000001</v>
      </c>
      <c r="H9867" s="192" t="s">
        <v>59</v>
      </c>
      <c r="I9867" s="185">
        <v>75.675669999999997</v>
      </c>
      <c r="J9867" s="185" t="s">
        <v>992</v>
      </c>
      <c r="K9867" s="185" t="s">
        <v>115</v>
      </c>
      <c r="O9867" s="197">
        <v>10</v>
      </c>
    </row>
    <row r="9868" spans="1:15" x14ac:dyDescent="0.25">
      <c r="A9868" s="181">
        <v>850</v>
      </c>
      <c r="B9868" s="247" t="str">
        <f>IF(AND(A9868&lt;&gt;"",ISNUMBER(A9868)),VLOOKUP(A9868,Studies!A:BR,2,FALSE),"")</f>
        <v>Rescigno 1996</v>
      </c>
      <c r="C9868" s="248" t="str">
        <f>IF(AND(A9868&lt;&gt;"",ISNUMBER(A9868)),VLOOKUP(A9868,Studies!A:BR,3,FALSE),"")</f>
        <v>https://pubmed.ncbi.nlm.nih.gov/9051707/</v>
      </c>
      <c r="D9868" s="248" t="str">
        <f>IF(AND(A9868&lt;&gt;"",ISNUMBER(A9868)),VLOOKUP(A9868,Studies!A:BR,4,FALSE),"")</f>
        <v>Formulation B</v>
      </c>
      <c r="E9868" s="248" t="str">
        <f>IF(AND(A9868&lt;&gt;"",ISNUMBER(A9868)),VLOOKUP(A9868,Studies!A:BR,5,FALSE),"")</f>
        <v>Mefenamic acid</v>
      </c>
      <c r="F9868" s="249" t="str">
        <f>IF(AND(A9868&lt;&gt;"",ISNUMBER(A9868)),VLOOKUP(A9868,Studies!A:BR,6,FALSE),"")</f>
        <v>Plasma</v>
      </c>
      <c r="G9868" s="265">
        <v>0.52293579999999995</v>
      </c>
      <c r="H9868" s="192" t="s">
        <v>59</v>
      </c>
      <c r="I9868" s="185">
        <v>3922.5219999999999</v>
      </c>
      <c r="J9868" s="185" t="s">
        <v>992</v>
      </c>
      <c r="K9868" s="185" t="s">
        <v>115</v>
      </c>
      <c r="O9868" s="197">
        <v>10</v>
      </c>
    </row>
    <row r="9869" spans="1:15" x14ac:dyDescent="0.25">
      <c r="A9869" s="181">
        <v>850</v>
      </c>
      <c r="B9869" s="247" t="str">
        <f>IF(AND(A9869&lt;&gt;"",ISNUMBER(A9869)),VLOOKUP(A9869,Studies!A:BR,2,FALSE),"")</f>
        <v>Rescigno 1996</v>
      </c>
      <c r="C9869" s="248" t="str">
        <f>IF(AND(A9869&lt;&gt;"",ISNUMBER(A9869)),VLOOKUP(A9869,Studies!A:BR,3,FALSE),"")</f>
        <v>https://pubmed.ncbi.nlm.nih.gov/9051707/</v>
      </c>
      <c r="D9869" s="248" t="str">
        <f>IF(AND(A9869&lt;&gt;"",ISNUMBER(A9869)),VLOOKUP(A9869,Studies!A:BR,4,FALSE),"")</f>
        <v>Formulation B</v>
      </c>
      <c r="E9869" s="248" t="str">
        <f>IF(AND(A9869&lt;&gt;"",ISNUMBER(A9869)),VLOOKUP(A9869,Studies!A:BR,5,FALSE),"")</f>
        <v>Mefenamic acid</v>
      </c>
      <c r="F9869" s="249" t="str">
        <f>IF(AND(A9869&lt;&gt;"",ISNUMBER(A9869)),VLOOKUP(A9869,Studies!A:BR,6,FALSE),"")</f>
        <v>Plasma</v>
      </c>
      <c r="G9869" s="265">
        <v>1.0458719999999999</v>
      </c>
      <c r="H9869" s="192" t="s">
        <v>59</v>
      </c>
      <c r="I9869" s="185">
        <v>5183.7839999999997</v>
      </c>
      <c r="J9869" s="185" t="s">
        <v>992</v>
      </c>
      <c r="K9869" s="185" t="s">
        <v>115</v>
      </c>
      <c r="O9869" s="197">
        <v>10</v>
      </c>
    </row>
    <row r="9870" spans="1:15" x14ac:dyDescent="0.25">
      <c r="A9870" s="181">
        <v>850</v>
      </c>
      <c r="B9870" s="247" t="str">
        <f>IF(AND(A9870&lt;&gt;"",ISNUMBER(A9870)),VLOOKUP(A9870,Studies!A:BR,2,FALSE),"")</f>
        <v>Rescigno 1996</v>
      </c>
      <c r="C9870" s="248" t="str">
        <f>IF(AND(A9870&lt;&gt;"",ISNUMBER(A9870)),VLOOKUP(A9870,Studies!A:BR,3,FALSE),"")</f>
        <v>https://pubmed.ncbi.nlm.nih.gov/9051707/</v>
      </c>
      <c r="D9870" s="248" t="str">
        <f>IF(AND(A9870&lt;&gt;"",ISNUMBER(A9870)),VLOOKUP(A9870,Studies!A:BR,4,FALSE),"")</f>
        <v>Formulation B</v>
      </c>
      <c r="E9870" s="248" t="str">
        <f>IF(AND(A9870&lt;&gt;"",ISNUMBER(A9870)),VLOOKUP(A9870,Studies!A:BR,5,FALSE),"")</f>
        <v>Mefenamic acid</v>
      </c>
      <c r="F9870" s="249" t="str">
        <f>IF(AND(A9870&lt;&gt;"",ISNUMBER(A9870)),VLOOKUP(A9870,Studies!A:BR,6,FALSE),"")</f>
        <v>Plasma</v>
      </c>
      <c r="G9870" s="265">
        <v>1.5412840000000001</v>
      </c>
      <c r="H9870" s="192" t="s">
        <v>59</v>
      </c>
      <c r="I9870" s="185">
        <v>5183.7839999999997</v>
      </c>
      <c r="J9870" s="185" t="s">
        <v>992</v>
      </c>
      <c r="K9870" s="185" t="s">
        <v>115</v>
      </c>
      <c r="O9870" s="197">
        <v>10</v>
      </c>
    </row>
    <row r="9871" spans="1:15" x14ac:dyDescent="0.25">
      <c r="A9871" s="181">
        <v>850</v>
      </c>
      <c r="B9871" s="247" t="str">
        <f>IF(AND(A9871&lt;&gt;"",ISNUMBER(A9871)),VLOOKUP(A9871,Studies!A:BR,2,FALSE),"")</f>
        <v>Rescigno 1996</v>
      </c>
      <c r="C9871" s="248" t="str">
        <f>IF(AND(A9871&lt;&gt;"",ISNUMBER(A9871)),VLOOKUP(A9871,Studies!A:BR,3,FALSE),"")</f>
        <v>https://pubmed.ncbi.nlm.nih.gov/9051707/</v>
      </c>
      <c r="D9871" s="248" t="str">
        <f>IF(AND(A9871&lt;&gt;"",ISNUMBER(A9871)),VLOOKUP(A9871,Studies!A:BR,4,FALSE),"")</f>
        <v>Formulation B</v>
      </c>
      <c r="E9871" s="248" t="str">
        <f>IF(AND(A9871&lt;&gt;"",ISNUMBER(A9871)),VLOOKUP(A9871,Studies!A:BR,5,FALSE),"")</f>
        <v>Mefenamic acid</v>
      </c>
      <c r="F9871" s="249" t="str">
        <f>IF(AND(A9871&lt;&gt;"",ISNUMBER(A9871)),VLOOKUP(A9871,Studies!A:BR,6,FALSE),"")</f>
        <v>Plasma</v>
      </c>
      <c r="G9871" s="265">
        <v>2.0366970000000002</v>
      </c>
      <c r="H9871" s="192" t="s">
        <v>59</v>
      </c>
      <c r="I9871" s="185">
        <v>4313.5140000000001</v>
      </c>
      <c r="J9871" s="185" t="s">
        <v>992</v>
      </c>
      <c r="K9871" s="185" t="s">
        <v>115</v>
      </c>
      <c r="O9871" s="197">
        <v>10</v>
      </c>
    </row>
    <row r="9872" spans="1:15" x14ac:dyDescent="0.25">
      <c r="A9872" s="181">
        <v>850</v>
      </c>
      <c r="B9872" s="247" t="str">
        <f>IF(AND(A9872&lt;&gt;"",ISNUMBER(A9872)),VLOOKUP(A9872,Studies!A:BR,2,FALSE),"")</f>
        <v>Rescigno 1996</v>
      </c>
      <c r="C9872" s="248" t="str">
        <f>IF(AND(A9872&lt;&gt;"",ISNUMBER(A9872)),VLOOKUP(A9872,Studies!A:BR,3,FALSE),"")</f>
        <v>https://pubmed.ncbi.nlm.nih.gov/9051707/</v>
      </c>
      <c r="D9872" s="248" t="str">
        <f>IF(AND(A9872&lt;&gt;"",ISNUMBER(A9872)),VLOOKUP(A9872,Studies!A:BR,4,FALSE),"")</f>
        <v>Formulation B</v>
      </c>
      <c r="E9872" s="248" t="str">
        <f>IF(AND(A9872&lt;&gt;"",ISNUMBER(A9872)),VLOOKUP(A9872,Studies!A:BR,5,FALSE),"")</f>
        <v>Mefenamic acid</v>
      </c>
      <c r="F9872" s="249" t="str">
        <f>IF(AND(A9872&lt;&gt;"",ISNUMBER(A9872)),VLOOKUP(A9872,Studies!A:BR,6,FALSE),"")</f>
        <v>Plasma</v>
      </c>
      <c r="G9872" s="265">
        <v>2.5596329999999998</v>
      </c>
      <c r="H9872" s="192" t="s">
        <v>59</v>
      </c>
      <c r="I9872" s="185">
        <v>3607.2069999999999</v>
      </c>
      <c r="J9872" s="185" t="s">
        <v>992</v>
      </c>
      <c r="K9872" s="185" t="s">
        <v>115</v>
      </c>
      <c r="O9872" s="197">
        <v>10</v>
      </c>
    </row>
    <row r="9873" spans="1:15" x14ac:dyDescent="0.25">
      <c r="A9873" s="181">
        <v>850</v>
      </c>
      <c r="B9873" s="247" t="str">
        <f>IF(AND(A9873&lt;&gt;"",ISNUMBER(A9873)),VLOOKUP(A9873,Studies!A:BR,2,FALSE),"")</f>
        <v>Rescigno 1996</v>
      </c>
      <c r="C9873" s="248" t="str">
        <f>IF(AND(A9873&lt;&gt;"",ISNUMBER(A9873)),VLOOKUP(A9873,Studies!A:BR,3,FALSE),"")</f>
        <v>https://pubmed.ncbi.nlm.nih.gov/9051707/</v>
      </c>
      <c r="D9873" s="248" t="str">
        <f>IF(AND(A9873&lt;&gt;"",ISNUMBER(A9873)),VLOOKUP(A9873,Studies!A:BR,4,FALSE),"")</f>
        <v>Formulation B</v>
      </c>
      <c r="E9873" s="248" t="str">
        <f>IF(AND(A9873&lt;&gt;"",ISNUMBER(A9873)),VLOOKUP(A9873,Studies!A:BR,5,FALSE),"")</f>
        <v>Mefenamic acid</v>
      </c>
      <c r="F9873" s="249" t="str">
        <f>IF(AND(A9873&lt;&gt;"",ISNUMBER(A9873)),VLOOKUP(A9873,Studies!A:BR,6,FALSE),"")</f>
        <v>Plasma</v>
      </c>
      <c r="G9873" s="265">
        <v>3.027523</v>
      </c>
      <c r="H9873" s="192" t="s">
        <v>59</v>
      </c>
      <c r="I9873" s="185">
        <v>2774.7750000000001</v>
      </c>
      <c r="J9873" s="185" t="s">
        <v>992</v>
      </c>
      <c r="K9873" s="185" t="s">
        <v>115</v>
      </c>
      <c r="O9873" s="197">
        <v>10</v>
      </c>
    </row>
    <row r="9874" spans="1:15" x14ac:dyDescent="0.25">
      <c r="A9874" s="181">
        <v>850</v>
      </c>
      <c r="B9874" s="247" t="str">
        <f>IF(AND(A9874&lt;&gt;"",ISNUMBER(A9874)),VLOOKUP(A9874,Studies!A:BR,2,FALSE),"")</f>
        <v>Rescigno 1996</v>
      </c>
      <c r="C9874" s="248" t="str">
        <f>IF(AND(A9874&lt;&gt;"",ISNUMBER(A9874)),VLOOKUP(A9874,Studies!A:BR,3,FALSE),"")</f>
        <v>https://pubmed.ncbi.nlm.nih.gov/9051707/</v>
      </c>
      <c r="D9874" s="248" t="str">
        <f>IF(AND(A9874&lt;&gt;"",ISNUMBER(A9874)),VLOOKUP(A9874,Studies!A:BR,4,FALSE),"")</f>
        <v>Formulation B</v>
      </c>
      <c r="E9874" s="248" t="str">
        <f>IF(AND(A9874&lt;&gt;"",ISNUMBER(A9874)),VLOOKUP(A9874,Studies!A:BR,5,FALSE),"")</f>
        <v>Mefenamic acid</v>
      </c>
      <c r="F9874" s="249" t="str">
        <f>IF(AND(A9874&lt;&gt;"",ISNUMBER(A9874)),VLOOKUP(A9874,Studies!A:BR,6,FALSE),"")</f>
        <v>Plasma</v>
      </c>
      <c r="G9874" s="265">
        <v>3.9908260000000002</v>
      </c>
      <c r="H9874" s="192" t="s">
        <v>59</v>
      </c>
      <c r="I9874" s="185">
        <v>1891.8920000000001</v>
      </c>
      <c r="J9874" s="185" t="s">
        <v>992</v>
      </c>
      <c r="K9874" s="185" t="s">
        <v>115</v>
      </c>
      <c r="O9874" s="197">
        <v>10</v>
      </c>
    </row>
    <row r="9875" spans="1:15" x14ac:dyDescent="0.25">
      <c r="A9875" s="181">
        <v>850</v>
      </c>
      <c r="B9875" s="247" t="str">
        <f>IF(AND(A9875&lt;&gt;"",ISNUMBER(A9875)),VLOOKUP(A9875,Studies!A:BR,2,FALSE),"")</f>
        <v>Rescigno 1996</v>
      </c>
      <c r="C9875" s="248" t="str">
        <f>IF(AND(A9875&lt;&gt;"",ISNUMBER(A9875)),VLOOKUP(A9875,Studies!A:BR,3,FALSE),"")</f>
        <v>https://pubmed.ncbi.nlm.nih.gov/9051707/</v>
      </c>
      <c r="D9875" s="248" t="str">
        <f>IF(AND(A9875&lt;&gt;"",ISNUMBER(A9875)),VLOOKUP(A9875,Studies!A:BR,4,FALSE),"")</f>
        <v>Formulation B</v>
      </c>
      <c r="E9875" s="248" t="str">
        <f>IF(AND(A9875&lt;&gt;"",ISNUMBER(A9875)),VLOOKUP(A9875,Studies!A:BR,5,FALSE),"")</f>
        <v>Mefenamic acid</v>
      </c>
      <c r="F9875" s="249" t="str">
        <f>IF(AND(A9875&lt;&gt;"",ISNUMBER(A9875)),VLOOKUP(A9875,Studies!A:BR,6,FALSE),"")</f>
        <v>Plasma</v>
      </c>
      <c r="G9875" s="265">
        <v>5.0091739999999998</v>
      </c>
      <c r="H9875" s="192" t="s">
        <v>59</v>
      </c>
      <c r="I9875" s="185">
        <v>1336.9369999999999</v>
      </c>
      <c r="J9875" s="185" t="s">
        <v>992</v>
      </c>
      <c r="K9875" s="185" t="s">
        <v>115</v>
      </c>
      <c r="O9875" s="197">
        <v>10</v>
      </c>
    </row>
    <row r="9876" spans="1:15" x14ac:dyDescent="0.25">
      <c r="A9876" s="181">
        <v>850</v>
      </c>
      <c r="B9876" s="247" t="str">
        <f>IF(AND(A9876&lt;&gt;"",ISNUMBER(A9876)),VLOOKUP(A9876,Studies!A:BR,2,FALSE),"")</f>
        <v>Rescigno 1996</v>
      </c>
      <c r="C9876" s="248" t="str">
        <f>IF(AND(A9876&lt;&gt;"",ISNUMBER(A9876)),VLOOKUP(A9876,Studies!A:BR,3,FALSE),"")</f>
        <v>https://pubmed.ncbi.nlm.nih.gov/9051707/</v>
      </c>
      <c r="D9876" s="248" t="str">
        <f>IF(AND(A9876&lt;&gt;"",ISNUMBER(A9876)),VLOOKUP(A9876,Studies!A:BR,4,FALSE),"")</f>
        <v>Formulation B</v>
      </c>
      <c r="E9876" s="248" t="str">
        <f>IF(AND(A9876&lt;&gt;"",ISNUMBER(A9876)),VLOOKUP(A9876,Studies!A:BR,5,FALSE),"")</f>
        <v>Mefenamic acid</v>
      </c>
      <c r="F9876" s="249" t="str">
        <f>IF(AND(A9876&lt;&gt;"",ISNUMBER(A9876)),VLOOKUP(A9876,Studies!A:BR,6,FALSE),"")</f>
        <v>Plasma</v>
      </c>
      <c r="G9876" s="265">
        <v>6</v>
      </c>
      <c r="H9876" s="192" t="s">
        <v>59</v>
      </c>
      <c r="I9876" s="185">
        <v>832.43240000000003</v>
      </c>
      <c r="J9876" s="185" t="s">
        <v>992</v>
      </c>
      <c r="K9876" s="185" t="s">
        <v>115</v>
      </c>
      <c r="O9876" s="197">
        <v>10</v>
      </c>
    </row>
    <row r="9877" spans="1:15" x14ac:dyDescent="0.25">
      <c r="A9877" s="181">
        <v>850</v>
      </c>
      <c r="B9877" s="247" t="str">
        <f>IF(AND(A9877&lt;&gt;"",ISNUMBER(A9877)),VLOOKUP(A9877,Studies!A:BR,2,FALSE),"")</f>
        <v>Rescigno 1996</v>
      </c>
      <c r="C9877" s="248" t="str">
        <f>IF(AND(A9877&lt;&gt;"",ISNUMBER(A9877)),VLOOKUP(A9877,Studies!A:BR,3,FALSE),"")</f>
        <v>https://pubmed.ncbi.nlm.nih.gov/9051707/</v>
      </c>
      <c r="D9877" s="248" t="str">
        <f>IF(AND(A9877&lt;&gt;"",ISNUMBER(A9877)),VLOOKUP(A9877,Studies!A:BR,4,FALSE),"")</f>
        <v>Formulation B</v>
      </c>
      <c r="E9877" s="248" t="str">
        <f>IF(AND(A9877&lt;&gt;"",ISNUMBER(A9877)),VLOOKUP(A9877,Studies!A:BR,5,FALSE),"")</f>
        <v>Mefenamic acid</v>
      </c>
      <c r="F9877" s="249" t="str">
        <f>IF(AND(A9877&lt;&gt;"",ISNUMBER(A9877)),VLOOKUP(A9877,Studies!A:BR,6,FALSE),"")</f>
        <v>Plasma</v>
      </c>
      <c r="G9877" s="265">
        <v>8.069267</v>
      </c>
      <c r="H9877" s="192" t="s">
        <v>59</v>
      </c>
      <c r="I9877" s="185">
        <v>365.76580000000001</v>
      </c>
      <c r="J9877" s="185" t="s">
        <v>992</v>
      </c>
      <c r="K9877" s="185" t="s">
        <v>115</v>
      </c>
      <c r="O9877" s="197">
        <v>10</v>
      </c>
    </row>
    <row r="9878" spans="1:15" x14ac:dyDescent="0.25">
      <c r="A9878" s="181">
        <v>850</v>
      </c>
      <c r="B9878" s="247" t="str">
        <f>IF(AND(A9878&lt;&gt;"",ISNUMBER(A9878)),VLOOKUP(A9878,Studies!A:BR,2,FALSE),"")</f>
        <v>Rescigno 1996</v>
      </c>
      <c r="C9878" s="248" t="str">
        <f>IF(AND(A9878&lt;&gt;"",ISNUMBER(A9878)),VLOOKUP(A9878,Studies!A:BR,3,FALSE),"")</f>
        <v>https://pubmed.ncbi.nlm.nih.gov/9051707/</v>
      </c>
      <c r="D9878" s="248" t="str">
        <f>IF(AND(A9878&lt;&gt;"",ISNUMBER(A9878)),VLOOKUP(A9878,Studies!A:BR,4,FALSE),"")</f>
        <v>Formulation B</v>
      </c>
      <c r="E9878" s="248" t="str">
        <f>IF(AND(A9878&lt;&gt;"",ISNUMBER(A9878)),VLOOKUP(A9878,Studies!A:BR,5,FALSE),"")</f>
        <v>Mefenamic acid</v>
      </c>
      <c r="F9878" s="249" t="str">
        <f>IF(AND(A9878&lt;&gt;"",ISNUMBER(A9878)),VLOOKUP(A9878,Studies!A:BR,6,FALSE),"")</f>
        <v>Plasma</v>
      </c>
      <c r="G9878" s="265">
        <v>10.045870000000001</v>
      </c>
      <c r="H9878" s="192" t="s">
        <v>59</v>
      </c>
      <c r="I9878" s="185">
        <v>176.57660000000001</v>
      </c>
      <c r="J9878" s="185" t="s">
        <v>992</v>
      </c>
      <c r="K9878" s="185" t="s">
        <v>115</v>
      </c>
      <c r="O9878" s="197">
        <v>10</v>
      </c>
    </row>
    <row r="9879" spans="1:15" x14ac:dyDescent="0.25">
      <c r="A9879" s="181">
        <v>850</v>
      </c>
      <c r="B9879" s="247" t="str">
        <f>IF(AND(A9879&lt;&gt;"",ISNUMBER(A9879)),VLOOKUP(A9879,Studies!A:BR,2,FALSE),"")</f>
        <v>Rescigno 1996</v>
      </c>
      <c r="C9879" s="248" t="str">
        <f>IF(AND(A9879&lt;&gt;"",ISNUMBER(A9879)),VLOOKUP(A9879,Studies!A:BR,3,FALSE),"")</f>
        <v>https://pubmed.ncbi.nlm.nih.gov/9051707/</v>
      </c>
      <c r="D9879" s="248" t="str">
        <f>IF(AND(A9879&lt;&gt;"",ISNUMBER(A9879)),VLOOKUP(A9879,Studies!A:BR,4,FALSE),"")</f>
        <v>Formulation B</v>
      </c>
      <c r="E9879" s="248" t="str">
        <f>IF(AND(A9879&lt;&gt;"",ISNUMBER(A9879)),VLOOKUP(A9879,Studies!A:BR,5,FALSE),"")</f>
        <v>Mefenamic acid</v>
      </c>
      <c r="F9879" s="249" t="str">
        <f>IF(AND(A9879&lt;&gt;"",ISNUMBER(A9879)),VLOOKUP(A9879,Studies!A:BR,6,FALSE),"")</f>
        <v>Plasma</v>
      </c>
      <c r="G9879" s="265">
        <v>11.94495</v>
      </c>
      <c r="H9879" s="192" t="s">
        <v>59</v>
      </c>
      <c r="I9879" s="185">
        <v>163.964</v>
      </c>
      <c r="J9879" s="185" t="s">
        <v>992</v>
      </c>
      <c r="K9879" s="185" t="s">
        <v>115</v>
      </c>
      <c r="O9879" s="197">
        <v>10</v>
      </c>
    </row>
    <row r="9880" spans="1:15" x14ac:dyDescent="0.25">
      <c r="A9880" s="181">
        <v>850</v>
      </c>
      <c r="B9880" s="247" t="str">
        <f>IF(AND(A9880&lt;&gt;"",ISNUMBER(A9880)),VLOOKUP(A9880,Studies!A:BR,2,FALSE),"")</f>
        <v>Rescigno 1996</v>
      </c>
      <c r="C9880" s="248" t="str">
        <f>IF(AND(A9880&lt;&gt;"",ISNUMBER(A9880)),VLOOKUP(A9880,Studies!A:BR,3,FALSE),"")</f>
        <v>https://pubmed.ncbi.nlm.nih.gov/9051707/</v>
      </c>
      <c r="D9880" s="248" t="str">
        <f>IF(AND(A9880&lt;&gt;"",ISNUMBER(A9880)),VLOOKUP(A9880,Studies!A:BR,4,FALSE),"")</f>
        <v>Formulation B</v>
      </c>
      <c r="E9880" s="248" t="str">
        <f>IF(AND(A9880&lt;&gt;"",ISNUMBER(A9880)),VLOOKUP(A9880,Studies!A:BR,5,FALSE),"")</f>
        <v>Mefenamic acid</v>
      </c>
      <c r="F9880" s="249" t="str">
        <f>IF(AND(A9880&lt;&gt;"",ISNUMBER(A9880)),VLOOKUP(A9880,Studies!A:BR,6,FALSE),"")</f>
        <v>Plasma</v>
      </c>
      <c r="G9880" s="265">
        <v>15.990830000000001</v>
      </c>
      <c r="H9880" s="192" t="s">
        <v>59</v>
      </c>
      <c r="I9880" s="185">
        <v>88.288290000000003</v>
      </c>
      <c r="J9880" s="185" t="s">
        <v>992</v>
      </c>
      <c r="K9880" s="185" t="s">
        <v>115</v>
      </c>
      <c r="O9880" s="197">
        <v>10</v>
      </c>
    </row>
    <row r="9881" spans="1:15" x14ac:dyDescent="0.25">
      <c r="A9881" s="181">
        <v>851</v>
      </c>
      <c r="B9881" s="247" t="str">
        <f>IF(AND(A9881&lt;&gt;"",ISNUMBER(A9881)),VLOOKUP(A9881,Studies!A:BR,2,FALSE),"")</f>
        <v>Rescigno 1996</v>
      </c>
      <c r="C9881" s="248" t="str">
        <f>IF(AND(A9881&lt;&gt;"",ISNUMBER(A9881)),VLOOKUP(A9881,Studies!A:BR,3,FALSE),"")</f>
        <v>https://pubmed.ncbi.nlm.nih.gov/9051707/</v>
      </c>
      <c r="D9881" s="248" t="str">
        <f>IF(AND(A9881&lt;&gt;"",ISNUMBER(A9881)),VLOOKUP(A9881,Studies!A:BR,4,FALSE),"")</f>
        <v>Formulation C</v>
      </c>
      <c r="E9881" s="248" t="str">
        <f>IF(AND(A9881&lt;&gt;"",ISNUMBER(A9881)),VLOOKUP(A9881,Studies!A:BR,5,FALSE),"")</f>
        <v>Mefenamic acid</v>
      </c>
      <c r="F9881" s="249" t="str">
        <f>IF(AND(A9881&lt;&gt;"",ISNUMBER(A9881)),VLOOKUP(A9881,Studies!A:BR,6,FALSE),"")</f>
        <v>Plasma</v>
      </c>
      <c r="G9881" s="265">
        <v>0.52293579999999995</v>
      </c>
      <c r="H9881" s="192" t="s">
        <v>59</v>
      </c>
      <c r="I9881" s="185">
        <v>3140.5410000000002</v>
      </c>
      <c r="J9881" s="185" t="s">
        <v>992</v>
      </c>
      <c r="K9881" s="185" t="s">
        <v>115</v>
      </c>
      <c r="O9881" s="197">
        <v>10</v>
      </c>
    </row>
    <row r="9882" spans="1:15" x14ac:dyDescent="0.25">
      <c r="A9882" s="181">
        <v>851</v>
      </c>
      <c r="B9882" s="247" t="str">
        <f>IF(AND(A9882&lt;&gt;"",ISNUMBER(A9882)),VLOOKUP(A9882,Studies!A:BR,2,FALSE),"")</f>
        <v>Rescigno 1996</v>
      </c>
      <c r="C9882" s="248" t="str">
        <f>IF(AND(A9882&lt;&gt;"",ISNUMBER(A9882)),VLOOKUP(A9882,Studies!A:BR,3,FALSE),"")</f>
        <v>https://pubmed.ncbi.nlm.nih.gov/9051707/</v>
      </c>
      <c r="D9882" s="248" t="str">
        <f>IF(AND(A9882&lt;&gt;"",ISNUMBER(A9882)),VLOOKUP(A9882,Studies!A:BR,4,FALSE),"")</f>
        <v>Formulation C</v>
      </c>
      <c r="E9882" s="248" t="str">
        <f>IF(AND(A9882&lt;&gt;"",ISNUMBER(A9882)),VLOOKUP(A9882,Studies!A:BR,5,FALSE),"")</f>
        <v>Mefenamic acid</v>
      </c>
      <c r="F9882" s="249" t="str">
        <f>IF(AND(A9882&lt;&gt;"",ISNUMBER(A9882)),VLOOKUP(A9882,Studies!A:BR,6,FALSE),"")</f>
        <v>Plasma</v>
      </c>
      <c r="G9882" s="265">
        <v>1.0458719999999999</v>
      </c>
      <c r="H9882" s="192" t="s">
        <v>59</v>
      </c>
      <c r="I9882" s="185">
        <v>4881.0810000000001</v>
      </c>
      <c r="J9882" s="185" t="s">
        <v>992</v>
      </c>
      <c r="K9882" s="185" t="s">
        <v>115</v>
      </c>
      <c r="O9882" s="197">
        <v>10</v>
      </c>
    </row>
    <row r="9883" spans="1:15" x14ac:dyDescent="0.25">
      <c r="A9883" s="181">
        <v>851</v>
      </c>
      <c r="B9883" s="247" t="str">
        <f>IF(AND(A9883&lt;&gt;"",ISNUMBER(A9883)),VLOOKUP(A9883,Studies!A:BR,2,FALSE),"")</f>
        <v>Rescigno 1996</v>
      </c>
      <c r="C9883" s="248" t="str">
        <f>IF(AND(A9883&lt;&gt;"",ISNUMBER(A9883)),VLOOKUP(A9883,Studies!A:BR,3,FALSE),"")</f>
        <v>https://pubmed.ncbi.nlm.nih.gov/9051707/</v>
      </c>
      <c r="D9883" s="248" t="str">
        <f>IF(AND(A9883&lt;&gt;"",ISNUMBER(A9883)),VLOOKUP(A9883,Studies!A:BR,4,FALSE),"")</f>
        <v>Formulation C</v>
      </c>
      <c r="E9883" s="248" t="str">
        <f>IF(AND(A9883&lt;&gt;"",ISNUMBER(A9883)),VLOOKUP(A9883,Studies!A:BR,5,FALSE),"")</f>
        <v>Mefenamic acid</v>
      </c>
      <c r="F9883" s="249" t="str">
        <f>IF(AND(A9883&lt;&gt;"",ISNUMBER(A9883)),VLOOKUP(A9883,Studies!A:BR,6,FALSE),"")</f>
        <v>Plasma</v>
      </c>
      <c r="G9883" s="265">
        <v>1.5412840000000001</v>
      </c>
      <c r="H9883" s="192" t="s">
        <v>59</v>
      </c>
      <c r="I9883" s="185">
        <v>5335.1350000000002</v>
      </c>
      <c r="J9883" s="185" t="s">
        <v>992</v>
      </c>
      <c r="K9883" s="185" t="s">
        <v>115</v>
      </c>
      <c r="O9883" s="197">
        <v>10</v>
      </c>
    </row>
    <row r="9884" spans="1:15" x14ac:dyDescent="0.25">
      <c r="A9884" s="181">
        <v>851</v>
      </c>
      <c r="B9884" s="247" t="str">
        <f>IF(AND(A9884&lt;&gt;"",ISNUMBER(A9884)),VLOOKUP(A9884,Studies!A:BR,2,FALSE),"")</f>
        <v>Rescigno 1996</v>
      </c>
      <c r="C9884" s="248" t="str">
        <f>IF(AND(A9884&lt;&gt;"",ISNUMBER(A9884)),VLOOKUP(A9884,Studies!A:BR,3,FALSE),"")</f>
        <v>https://pubmed.ncbi.nlm.nih.gov/9051707/</v>
      </c>
      <c r="D9884" s="248" t="str">
        <f>IF(AND(A9884&lt;&gt;"",ISNUMBER(A9884)),VLOOKUP(A9884,Studies!A:BR,4,FALSE),"")</f>
        <v>Formulation C</v>
      </c>
      <c r="E9884" s="248" t="str">
        <f>IF(AND(A9884&lt;&gt;"",ISNUMBER(A9884)),VLOOKUP(A9884,Studies!A:BR,5,FALSE),"")</f>
        <v>Mefenamic acid</v>
      </c>
      <c r="F9884" s="249" t="str">
        <f>IF(AND(A9884&lt;&gt;"",ISNUMBER(A9884)),VLOOKUP(A9884,Studies!A:BR,6,FALSE),"")</f>
        <v>Plasma</v>
      </c>
      <c r="G9884" s="265">
        <v>2.0366970000000002</v>
      </c>
      <c r="H9884" s="192" t="s">
        <v>59</v>
      </c>
      <c r="I9884" s="185">
        <v>5246.8469999999998</v>
      </c>
      <c r="J9884" s="185" t="s">
        <v>992</v>
      </c>
      <c r="K9884" s="185" t="s">
        <v>115</v>
      </c>
      <c r="O9884" s="197">
        <v>10</v>
      </c>
    </row>
    <row r="9885" spans="1:15" x14ac:dyDescent="0.25">
      <c r="A9885" s="181">
        <v>851</v>
      </c>
      <c r="B9885" s="247" t="str">
        <f>IF(AND(A9885&lt;&gt;"",ISNUMBER(A9885)),VLOOKUP(A9885,Studies!A:BR,2,FALSE),"")</f>
        <v>Rescigno 1996</v>
      </c>
      <c r="C9885" s="248" t="str">
        <f>IF(AND(A9885&lt;&gt;"",ISNUMBER(A9885)),VLOOKUP(A9885,Studies!A:BR,3,FALSE),"")</f>
        <v>https://pubmed.ncbi.nlm.nih.gov/9051707/</v>
      </c>
      <c r="D9885" s="248" t="str">
        <f>IF(AND(A9885&lt;&gt;"",ISNUMBER(A9885)),VLOOKUP(A9885,Studies!A:BR,4,FALSE),"")</f>
        <v>Formulation C</v>
      </c>
      <c r="E9885" s="248" t="str">
        <f>IF(AND(A9885&lt;&gt;"",ISNUMBER(A9885)),VLOOKUP(A9885,Studies!A:BR,5,FALSE),"")</f>
        <v>Mefenamic acid</v>
      </c>
      <c r="F9885" s="249" t="str">
        <f>IF(AND(A9885&lt;&gt;"",ISNUMBER(A9885)),VLOOKUP(A9885,Studies!A:BR,6,FALSE),"")</f>
        <v>Plasma</v>
      </c>
      <c r="G9885" s="265">
        <v>2.5596329999999998</v>
      </c>
      <c r="H9885" s="192" t="s">
        <v>59</v>
      </c>
      <c r="I9885" s="185">
        <v>4729.7290000000003</v>
      </c>
      <c r="J9885" s="185" t="s">
        <v>992</v>
      </c>
      <c r="K9885" s="185" t="s">
        <v>115</v>
      </c>
      <c r="O9885" s="197">
        <v>10</v>
      </c>
    </row>
    <row r="9886" spans="1:15" x14ac:dyDescent="0.25">
      <c r="A9886" s="181">
        <v>851</v>
      </c>
      <c r="B9886" s="247" t="str">
        <f>IF(AND(A9886&lt;&gt;"",ISNUMBER(A9886)),VLOOKUP(A9886,Studies!A:BR,2,FALSE),"")</f>
        <v>Rescigno 1996</v>
      </c>
      <c r="C9886" s="248" t="str">
        <f>IF(AND(A9886&lt;&gt;"",ISNUMBER(A9886)),VLOOKUP(A9886,Studies!A:BR,3,FALSE),"")</f>
        <v>https://pubmed.ncbi.nlm.nih.gov/9051707/</v>
      </c>
      <c r="D9886" s="248" t="str">
        <f>IF(AND(A9886&lt;&gt;"",ISNUMBER(A9886)),VLOOKUP(A9886,Studies!A:BR,4,FALSE),"")</f>
        <v>Formulation C</v>
      </c>
      <c r="E9886" s="248" t="str">
        <f>IF(AND(A9886&lt;&gt;"",ISNUMBER(A9886)),VLOOKUP(A9886,Studies!A:BR,5,FALSE),"")</f>
        <v>Mefenamic acid</v>
      </c>
      <c r="F9886" s="249" t="str">
        <f>IF(AND(A9886&lt;&gt;"",ISNUMBER(A9886)),VLOOKUP(A9886,Studies!A:BR,6,FALSE),"")</f>
        <v>Plasma</v>
      </c>
      <c r="G9886" s="265">
        <v>3.027523</v>
      </c>
      <c r="H9886" s="192" t="s">
        <v>59</v>
      </c>
      <c r="I9886" s="185">
        <v>3518.9189999999999</v>
      </c>
      <c r="J9886" s="185" t="s">
        <v>992</v>
      </c>
      <c r="K9886" s="185" t="s">
        <v>115</v>
      </c>
      <c r="O9886" s="197">
        <v>10</v>
      </c>
    </row>
    <row r="9887" spans="1:15" x14ac:dyDescent="0.25">
      <c r="A9887" s="181">
        <v>851</v>
      </c>
      <c r="B9887" s="247" t="str">
        <f>IF(AND(A9887&lt;&gt;"",ISNUMBER(A9887)),VLOOKUP(A9887,Studies!A:BR,2,FALSE),"")</f>
        <v>Rescigno 1996</v>
      </c>
      <c r="C9887" s="248" t="str">
        <f>IF(AND(A9887&lt;&gt;"",ISNUMBER(A9887)),VLOOKUP(A9887,Studies!A:BR,3,FALSE),"")</f>
        <v>https://pubmed.ncbi.nlm.nih.gov/9051707/</v>
      </c>
      <c r="D9887" s="248" t="str">
        <f>IF(AND(A9887&lt;&gt;"",ISNUMBER(A9887)),VLOOKUP(A9887,Studies!A:BR,4,FALSE),"")</f>
        <v>Formulation C</v>
      </c>
      <c r="E9887" s="248" t="str">
        <f>IF(AND(A9887&lt;&gt;"",ISNUMBER(A9887)),VLOOKUP(A9887,Studies!A:BR,5,FALSE),"")</f>
        <v>Mefenamic acid</v>
      </c>
      <c r="F9887" s="249" t="str">
        <f>IF(AND(A9887&lt;&gt;"",ISNUMBER(A9887)),VLOOKUP(A9887,Studies!A:BR,6,FALSE),"")</f>
        <v>Plasma</v>
      </c>
      <c r="G9887" s="265">
        <v>3.9908260000000002</v>
      </c>
      <c r="H9887" s="192" t="s">
        <v>59</v>
      </c>
      <c r="I9887" s="185">
        <v>2245.0450000000001</v>
      </c>
      <c r="J9887" s="185" t="s">
        <v>992</v>
      </c>
      <c r="K9887" s="185" t="s">
        <v>115</v>
      </c>
      <c r="O9887" s="197">
        <v>10</v>
      </c>
    </row>
    <row r="9888" spans="1:15" x14ac:dyDescent="0.25">
      <c r="A9888" s="181">
        <v>851</v>
      </c>
      <c r="B9888" s="247" t="str">
        <f>IF(AND(A9888&lt;&gt;"",ISNUMBER(A9888)),VLOOKUP(A9888,Studies!A:BR,2,FALSE),"")</f>
        <v>Rescigno 1996</v>
      </c>
      <c r="C9888" s="248" t="str">
        <f>IF(AND(A9888&lt;&gt;"",ISNUMBER(A9888)),VLOOKUP(A9888,Studies!A:BR,3,FALSE),"")</f>
        <v>https://pubmed.ncbi.nlm.nih.gov/9051707/</v>
      </c>
      <c r="D9888" s="248" t="str">
        <f>IF(AND(A9888&lt;&gt;"",ISNUMBER(A9888)),VLOOKUP(A9888,Studies!A:BR,4,FALSE),"")</f>
        <v>Formulation C</v>
      </c>
      <c r="E9888" s="248" t="str">
        <f>IF(AND(A9888&lt;&gt;"",ISNUMBER(A9888)),VLOOKUP(A9888,Studies!A:BR,5,FALSE),"")</f>
        <v>Mefenamic acid</v>
      </c>
      <c r="F9888" s="249" t="str">
        <f>IF(AND(A9888&lt;&gt;"",ISNUMBER(A9888)),VLOOKUP(A9888,Studies!A:BR,6,FALSE),"")</f>
        <v>Plasma</v>
      </c>
      <c r="G9888" s="265">
        <v>5.0091739999999998</v>
      </c>
      <c r="H9888" s="192" t="s">
        <v>59</v>
      </c>
      <c r="I9888" s="185">
        <v>1702.703</v>
      </c>
      <c r="J9888" s="185" t="s">
        <v>992</v>
      </c>
      <c r="K9888" s="185" t="s">
        <v>115</v>
      </c>
      <c r="O9888" s="197">
        <v>10</v>
      </c>
    </row>
    <row r="9889" spans="1:16" x14ac:dyDescent="0.25">
      <c r="A9889" s="181">
        <v>851</v>
      </c>
      <c r="B9889" s="247" t="str">
        <f>IF(AND(A9889&lt;&gt;"",ISNUMBER(A9889)),VLOOKUP(A9889,Studies!A:BR,2,FALSE),"")</f>
        <v>Rescigno 1996</v>
      </c>
      <c r="C9889" s="248" t="str">
        <f>IF(AND(A9889&lt;&gt;"",ISNUMBER(A9889)),VLOOKUP(A9889,Studies!A:BR,3,FALSE),"")</f>
        <v>https://pubmed.ncbi.nlm.nih.gov/9051707/</v>
      </c>
      <c r="D9889" s="248" t="str">
        <f>IF(AND(A9889&lt;&gt;"",ISNUMBER(A9889)),VLOOKUP(A9889,Studies!A:BR,4,FALSE),"")</f>
        <v>Formulation C</v>
      </c>
      <c r="E9889" s="248" t="str">
        <f>IF(AND(A9889&lt;&gt;"",ISNUMBER(A9889)),VLOOKUP(A9889,Studies!A:BR,5,FALSE),"")</f>
        <v>Mefenamic acid</v>
      </c>
      <c r="F9889" s="249" t="str">
        <f>IF(AND(A9889&lt;&gt;"",ISNUMBER(A9889)),VLOOKUP(A9889,Studies!A:BR,6,FALSE),"")</f>
        <v>Plasma</v>
      </c>
      <c r="G9889" s="265">
        <v>6</v>
      </c>
      <c r="H9889" s="192" t="s">
        <v>59</v>
      </c>
      <c r="I9889" s="185">
        <v>996.39639999999997</v>
      </c>
      <c r="J9889" s="185" t="s">
        <v>992</v>
      </c>
      <c r="K9889" s="185" t="s">
        <v>115</v>
      </c>
      <c r="O9889" s="197">
        <v>10</v>
      </c>
    </row>
    <row r="9890" spans="1:16" x14ac:dyDescent="0.25">
      <c r="A9890" s="181">
        <v>851</v>
      </c>
      <c r="B9890" s="247" t="str">
        <f>IF(AND(A9890&lt;&gt;"",ISNUMBER(A9890)),VLOOKUP(A9890,Studies!A:BR,2,FALSE),"")</f>
        <v>Rescigno 1996</v>
      </c>
      <c r="C9890" s="248" t="str">
        <f>IF(AND(A9890&lt;&gt;"",ISNUMBER(A9890)),VLOOKUP(A9890,Studies!A:BR,3,FALSE),"")</f>
        <v>https://pubmed.ncbi.nlm.nih.gov/9051707/</v>
      </c>
      <c r="D9890" s="248" t="str">
        <f>IF(AND(A9890&lt;&gt;"",ISNUMBER(A9890)),VLOOKUP(A9890,Studies!A:BR,4,FALSE),"")</f>
        <v>Formulation C</v>
      </c>
      <c r="E9890" s="248" t="str">
        <f>IF(AND(A9890&lt;&gt;"",ISNUMBER(A9890)),VLOOKUP(A9890,Studies!A:BR,5,FALSE),"")</f>
        <v>Mefenamic acid</v>
      </c>
      <c r="F9890" s="249" t="str">
        <f>IF(AND(A9890&lt;&gt;"",ISNUMBER(A9890)),VLOOKUP(A9890,Studies!A:BR,6,FALSE),"")</f>
        <v>Plasma</v>
      </c>
      <c r="G9890" s="265">
        <v>8.069267</v>
      </c>
      <c r="H9890" s="192" t="s">
        <v>59</v>
      </c>
      <c r="I9890" s="185">
        <v>479.27929999999998</v>
      </c>
      <c r="J9890" s="185" t="s">
        <v>992</v>
      </c>
      <c r="K9890" s="185" t="s">
        <v>115</v>
      </c>
      <c r="O9890" s="197">
        <v>10</v>
      </c>
    </row>
    <row r="9891" spans="1:16" x14ac:dyDescent="0.25">
      <c r="A9891" s="181">
        <v>851</v>
      </c>
      <c r="B9891" s="247" t="str">
        <f>IF(AND(A9891&lt;&gt;"",ISNUMBER(A9891)),VLOOKUP(A9891,Studies!A:BR,2,FALSE),"")</f>
        <v>Rescigno 1996</v>
      </c>
      <c r="C9891" s="248" t="str">
        <f>IF(AND(A9891&lt;&gt;"",ISNUMBER(A9891)),VLOOKUP(A9891,Studies!A:BR,3,FALSE),"")</f>
        <v>https://pubmed.ncbi.nlm.nih.gov/9051707/</v>
      </c>
      <c r="D9891" s="248" t="str">
        <f>IF(AND(A9891&lt;&gt;"",ISNUMBER(A9891)),VLOOKUP(A9891,Studies!A:BR,4,FALSE),"")</f>
        <v>Formulation C</v>
      </c>
      <c r="E9891" s="248" t="str">
        <f>IF(AND(A9891&lt;&gt;"",ISNUMBER(A9891)),VLOOKUP(A9891,Studies!A:BR,5,FALSE),"")</f>
        <v>Mefenamic acid</v>
      </c>
      <c r="F9891" s="249" t="str">
        <f>IF(AND(A9891&lt;&gt;"",ISNUMBER(A9891)),VLOOKUP(A9891,Studies!A:BR,6,FALSE),"")</f>
        <v>Plasma</v>
      </c>
      <c r="G9891" s="265">
        <v>10.045870000000001</v>
      </c>
      <c r="H9891" s="192" t="s">
        <v>59</v>
      </c>
      <c r="I9891" s="185">
        <v>264.86489999999998</v>
      </c>
      <c r="J9891" s="185" t="s">
        <v>992</v>
      </c>
      <c r="K9891" s="185" t="s">
        <v>115</v>
      </c>
      <c r="O9891" s="197">
        <v>10</v>
      </c>
    </row>
    <row r="9892" spans="1:16" x14ac:dyDescent="0.25">
      <c r="A9892" s="181">
        <v>851</v>
      </c>
      <c r="B9892" s="247" t="str">
        <f>IF(AND(A9892&lt;&gt;"",ISNUMBER(A9892)),VLOOKUP(A9892,Studies!A:BR,2,FALSE),"")</f>
        <v>Rescigno 1996</v>
      </c>
      <c r="C9892" s="248" t="str">
        <f>IF(AND(A9892&lt;&gt;"",ISNUMBER(A9892)),VLOOKUP(A9892,Studies!A:BR,3,FALSE),"")</f>
        <v>https://pubmed.ncbi.nlm.nih.gov/9051707/</v>
      </c>
      <c r="D9892" s="248" t="str">
        <f>IF(AND(A9892&lt;&gt;"",ISNUMBER(A9892)),VLOOKUP(A9892,Studies!A:BR,4,FALSE),"")</f>
        <v>Formulation C</v>
      </c>
      <c r="E9892" s="248" t="str">
        <f>IF(AND(A9892&lt;&gt;"",ISNUMBER(A9892)),VLOOKUP(A9892,Studies!A:BR,5,FALSE),"")</f>
        <v>Mefenamic acid</v>
      </c>
      <c r="F9892" s="249" t="str">
        <f>IF(AND(A9892&lt;&gt;"",ISNUMBER(A9892)),VLOOKUP(A9892,Studies!A:BR,6,FALSE),"")</f>
        <v>Plasma</v>
      </c>
      <c r="G9892" s="265">
        <v>11.94495</v>
      </c>
      <c r="H9892" s="192" t="s">
        <v>59</v>
      </c>
      <c r="I9892" s="185">
        <v>252.25229999999999</v>
      </c>
      <c r="J9892" s="185" t="s">
        <v>992</v>
      </c>
      <c r="K9892" s="185" t="s">
        <v>115</v>
      </c>
      <c r="O9892" s="197">
        <v>10</v>
      </c>
    </row>
    <row r="9893" spans="1:16" x14ac:dyDescent="0.25">
      <c r="A9893" s="181">
        <v>851</v>
      </c>
      <c r="B9893" s="247" t="str">
        <f>IF(AND(A9893&lt;&gt;"",ISNUMBER(A9893)),VLOOKUP(A9893,Studies!A:BR,2,FALSE),"")</f>
        <v>Rescigno 1996</v>
      </c>
      <c r="C9893" s="248" t="str">
        <f>IF(AND(A9893&lt;&gt;"",ISNUMBER(A9893)),VLOOKUP(A9893,Studies!A:BR,3,FALSE),"")</f>
        <v>https://pubmed.ncbi.nlm.nih.gov/9051707/</v>
      </c>
      <c r="D9893" s="248" t="str">
        <f>IF(AND(A9893&lt;&gt;"",ISNUMBER(A9893)),VLOOKUP(A9893,Studies!A:BR,4,FALSE),"")</f>
        <v>Formulation C</v>
      </c>
      <c r="E9893" s="248" t="str">
        <f>IF(AND(A9893&lt;&gt;"",ISNUMBER(A9893)),VLOOKUP(A9893,Studies!A:BR,5,FALSE),"")</f>
        <v>Mefenamic acid</v>
      </c>
      <c r="F9893" s="249" t="str">
        <f>IF(AND(A9893&lt;&gt;"",ISNUMBER(A9893)),VLOOKUP(A9893,Studies!A:BR,6,FALSE),"")</f>
        <v>Plasma</v>
      </c>
      <c r="G9893" s="265">
        <v>15.990830000000001</v>
      </c>
      <c r="H9893" s="192" t="s">
        <v>59</v>
      </c>
      <c r="I9893" s="185">
        <v>126.12609999999999</v>
      </c>
      <c r="J9893" s="185" t="s">
        <v>992</v>
      </c>
      <c r="K9893" s="185" t="s">
        <v>115</v>
      </c>
      <c r="O9893" s="197">
        <v>10</v>
      </c>
    </row>
    <row r="9894" spans="1:16" x14ac:dyDescent="0.25">
      <c r="A9894" s="30">
        <v>1227</v>
      </c>
      <c r="B9894" s="247" t="str">
        <f>IF(AND(A9894&lt;&gt;"",ISNUMBER(A9894)),VLOOKUP(A9894,Studies!A:BR,2,FALSE),"")</f>
        <v>Bodemar 1979</v>
      </c>
      <c r="C9894" s="248" t="str">
        <f>IF(AND(A9894&lt;&gt;"",ISNUMBER(A9894)),VLOOKUP(A9894,Studies!A:BR,3,FALSE),"")</f>
        <v>https://pubmed.ncbi.nlm.nih.gov/760739/</v>
      </c>
      <c r="D9894" s="248" t="str">
        <f>IF(AND(A9894&lt;&gt;"",ISNUMBER(A9894)),VLOOKUP(A9894,Studies!A:BR,4,FALSE),"")</f>
        <v>PO 200 mg</v>
      </c>
      <c r="E9894" s="248" t="str">
        <f>IF(AND(A9894&lt;&gt;"",ISNUMBER(A9894)),VLOOKUP(A9894,Studies!A:BR,5,FALSE),"")</f>
        <v>Cimetidine</v>
      </c>
      <c r="F9894" s="249" t="str">
        <f>IF(AND(A9894&lt;&gt;"",ISNUMBER(A9894)),VLOOKUP(A9894,Studies!A:BR,6,FALSE),"")</f>
        <v>Whole Blood</v>
      </c>
      <c r="G9894" s="265">
        <v>0</v>
      </c>
      <c r="H9894" s="50" t="s">
        <v>59</v>
      </c>
      <c r="I9894" s="185">
        <v>0</v>
      </c>
      <c r="J9894" s="41" t="s">
        <v>1027</v>
      </c>
      <c r="K9894" s="41" t="s">
        <v>334</v>
      </c>
      <c r="O9894" s="59">
        <v>0.05</v>
      </c>
      <c r="P9894" s="42" t="s">
        <v>3497</v>
      </c>
    </row>
    <row r="9895" spans="1:16" x14ac:dyDescent="0.25">
      <c r="A9895" s="30">
        <v>1227</v>
      </c>
      <c r="B9895" s="247" t="str">
        <f>IF(AND(A9895&lt;&gt;"",ISNUMBER(A9895)),VLOOKUP(A9895,Studies!A:BR,2,FALSE),"")</f>
        <v>Bodemar 1979</v>
      </c>
      <c r="C9895" s="248" t="str">
        <f>IF(AND(A9895&lt;&gt;"",ISNUMBER(A9895)),VLOOKUP(A9895,Studies!A:BR,3,FALSE),"")</f>
        <v>https://pubmed.ncbi.nlm.nih.gov/760739/</v>
      </c>
      <c r="D9895" s="248" t="str">
        <f>IF(AND(A9895&lt;&gt;"",ISNUMBER(A9895)),VLOOKUP(A9895,Studies!A:BR,4,FALSE),"")</f>
        <v>PO 200 mg</v>
      </c>
      <c r="E9895" s="248" t="str">
        <f>IF(AND(A9895&lt;&gt;"",ISNUMBER(A9895)),VLOOKUP(A9895,Studies!A:BR,5,FALSE),"")</f>
        <v>Cimetidine</v>
      </c>
      <c r="F9895" s="249" t="str">
        <f>IF(AND(A9895&lt;&gt;"",ISNUMBER(A9895)),VLOOKUP(A9895,Studies!A:BR,6,FALSE),"")</f>
        <v>Whole Blood</v>
      </c>
      <c r="G9895" s="265">
        <v>0.25</v>
      </c>
      <c r="H9895" s="50" t="s">
        <v>59</v>
      </c>
      <c r="I9895" s="185">
        <v>3.1683169999999997E-2</v>
      </c>
      <c r="J9895" s="41" t="s">
        <v>1027</v>
      </c>
      <c r="K9895" s="41" t="s">
        <v>334</v>
      </c>
      <c r="L9895" s="193">
        <v>3.7300000000000001E-9</v>
      </c>
      <c r="M9895" s="52" t="s">
        <v>1027</v>
      </c>
      <c r="N9895" s="52" t="s">
        <v>946</v>
      </c>
      <c r="O9895" s="59">
        <v>0.05</v>
      </c>
    </row>
    <row r="9896" spans="1:16" x14ac:dyDescent="0.25">
      <c r="A9896" s="30">
        <v>1227</v>
      </c>
      <c r="B9896" s="247" t="str">
        <f>IF(AND(A9896&lt;&gt;"",ISNUMBER(A9896)),VLOOKUP(A9896,Studies!A:BR,2,FALSE),"")</f>
        <v>Bodemar 1979</v>
      </c>
      <c r="C9896" s="248" t="str">
        <f>IF(AND(A9896&lt;&gt;"",ISNUMBER(A9896)),VLOOKUP(A9896,Studies!A:BR,3,FALSE),"")</f>
        <v>https://pubmed.ncbi.nlm.nih.gov/760739/</v>
      </c>
      <c r="D9896" s="248" t="str">
        <f>IF(AND(A9896&lt;&gt;"",ISNUMBER(A9896)),VLOOKUP(A9896,Studies!A:BR,4,FALSE),"")</f>
        <v>PO 200 mg</v>
      </c>
      <c r="E9896" s="248" t="str">
        <f>IF(AND(A9896&lt;&gt;"",ISNUMBER(A9896)),VLOOKUP(A9896,Studies!A:BR,5,FALSE),"")</f>
        <v>Cimetidine</v>
      </c>
      <c r="F9896" s="249" t="str">
        <f>IF(AND(A9896&lt;&gt;"",ISNUMBER(A9896)),VLOOKUP(A9896,Studies!A:BR,6,FALSE),"")</f>
        <v>Whole Blood</v>
      </c>
      <c r="G9896" s="265">
        <v>0.5</v>
      </c>
      <c r="H9896" s="50" t="s">
        <v>59</v>
      </c>
      <c r="I9896" s="185">
        <v>0.25346540000000001</v>
      </c>
      <c r="J9896" s="41" t="s">
        <v>1027</v>
      </c>
      <c r="K9896" s="41" t="s">
        <v>334</v>
      </c>
      <c r="L9896" s="193">
        <v>0.19608320000000001</v>
      </c>
      <c r="M9896" s="52" t="s">
        <v>1027</v>
      </c>
      <c r="N9896" s="52" t="s">
        <v>946</v>
      </c>
      <c r="O9896" s="59">
        <v>0.05</v>
      </c>
    </row>
    <row r="9897" spans="1:16" x14ac:dyDescent="0.25">
      <c r="A9897" s="30">
        <v>1227</v>
      </c>
      <c r="B9897" s="247" t="str">
        <f>IF(AND(A9897&lt;&gt;"",ISNUMBER(A9897)),VLOOKUP(A9897,Studies!A:BR,2,FALSE),"")</f>
        <v>Bodemar 1979</v>
      </c>
      <c r="C9897" s="248" t="str">
        <f>IF(AND(A9897&lt;&gt;"",ISNUMBER(A9897)),VLOOKUP(A9897,Studies!A:BR,3,FALSE),"")</f>
        <v>https://pubmed.ncbi.nlm.nih.gov/760739/</v>
      </c>
      <c r="D9897" s="248" t="str">
        <f>IF(AND(A9897&lt;&gt;"",ISNUMBER(A9897)),VLOOKUP(A9897,Studies!A:BR,4,FALSE),"")</f>
        <v>PO 200 mg</v>
      </c>
      <c r="E9897" s="248" t="str">
        <f>IF(AND(A9897&lt;&gt;"",ISNUMBER(A9897)),VLOOKUP(A9897,Studies!A:BR,5,FALSE),"")</f>
        <v>Cimetidine</v>
      </c>
      <c r="F9897" s="249" t="str">
        <f>IF(AND(A9897&lt;&gt;"",ISNUMBER(A9897)),VLOOKUP(A9897,Studies!A:BR,6,FALSE),"")</f>
        <v>Whole Blood</v>
      </c>
      <c r="G9897" s="265">
        <v>0.75</v>
      </c>
      <c r="H9897" s="50" t="s">
        <v>59</v>
      </c>
      <c r="I9897" s="185">
        <v>0.56237630000000005</v>
      </c>
      <c r="J9897" s="41" t="s">
        <v>1027</v>
      </c>
      <c r="K9897" s="41" t="s">
        <v>334</v>
      </c>
      <c r="L9897" s="193">
        <v>0.23138159999999999</v>
      </c>
      <c r="M9897" s="52" t="s">
        <v>1027</v>
      </c>
      <c r="N9897" s="52" t="s">
        <v>946</v>
      </c>
      <c r="O9897" s="59">
        <v>0.05</v>
      </c>
    </row>
    <row r="9898" spans="1:16" x14ac:dyDescent="0.25">
      <c r="A9898" s="30">
        <v>1227</v>
      </c>
      <c r="B9898" s="247" t="str">
        <f>IF(AND(A9898&lt;&gt;"",ISNUMBER(A9898)),VLOOKUP(A9898,Studies!A:BR,2,FALSE),"")</f>
        <v>Bodemar 1979</v>
      </c>
      <c r="C9898" s="248" t="str">
        <f>IF(AND(A9898&lt;&gt;"",ISNUMBER(A9898)),VLOOKUP(A9898,Studies!A:BR,3,FALSE),"")</f>
        <v>https://pubmed.ncbi.nlm.nih.gov/760739/</v>
      </c>
      <c r="D9898" s="248" t="str">
        <f>IF(AND(A9898&lt;&gt;"",ISNUMBER(A9898)),VLOOKUP(A9898,Studies!A:BR,4,FALSE),"")</f>
        <v>PO 200 mg</v>
      </c>
      <c r="E9898" s="248" t="str">
        <f>IF(AND(A9898&lt;&gt;"",ISNUMBER(A9898)),VLOOKUP(A9898,Studies!A:BR,5,FALSE),"")</f>
        <v>Cimetidine</v>
      </c>
      <c r="F9898" s="249" t="str">
        <f>IF(AND(A9898&lt;&gt;"",ISNUMBER(A9898)),VLOOKUP(A9898,Studies!A:BR,6,FALSE),"")</f>
        <v>Whole Blood</v>
      </c>
      <c r="G9898" s="265">
        <v>1</v>
      </c>
      <c r="H9898" s="50" t="s">
        <v>59</v>
      </c>
      <c r="I9898" s="185">
        <v>0.64158420000000005</v>
      </c>
      <c r="J9898" s="41" t="s">
        <v>1027</v>
      </c>
      <c r="K9898" s="41" t="s">
        <v>334</v>
      </c>
      <c r="L9898" s="193">
        <v>0.18823999999999999</v>
      </c>
      <c r="M9898" s="52" t="s">
        <v>1027</v>
      </c>
      <c r="N9898" s="52" t="s">
        <v>946</v>
      </c>
      <c r="O9898" s="59">
        <v>0.05</v>
      </c>
    </row>
    <row r="9899" spans="1:16" x14ac:dyDescent="0.25">
      <c r="A9899" s="30">
        <v>1227</v>
      </c>
      <c r="B9899" s="247" t="str">
        <f>IF(AND(A9899&lt;&gt;"",ISNUMBER(A9899)),VLOOKUP(A9899,Studies!A:BR,2,FALSE),"")</f>
        <v>Bodemar 1979</v>
      </c>
      <c r="C9899" s="248" t="str">
        <f>IF(AND(A9899&lt;&gt;"",ISNUMBER(A9899)),VLOOKUP(A9899,Studies!A:BR,3,FALSE),"")</f>
        <v>https://pubmed.ncbi.nlm.nih.gov/760739/</v>
      </c>
      <c r="D9899" s="248" t="str">
        <f>IF(AND(A9899&lt;&gt;"",ISNUMBER(A9899)),VLOOKUP(A9899,Studies!A:BR,4,FALSE),"")</f>
        <v>PO 200 mg</v>
      </c>
      <c r="E9899" s="248" t="str">
        <f>IF(AND(A9899&lt;&gt;"",ISNUMBER(A9899)),VLOOKUP(A9899,Studies!A:BR,5,FALSE),"")</f>
        <v>Cimetidine</v>
      </c>
      <c r="F9899" s="249" t="str">
        <f>IF(AND(A9899&lt;&gt;"",ISNUMBER(A9899)),VLOOKUP(A9899,Studies!A:BR,6,FALSE),"")</f>
        <v>Whole Blood</v>
      </c>
      <c r="G9899" s="265">
        <v>1.25</v>
      </c>
      <c r="H9899" s="50" t="s">
        <v>59</v>
      </c>
      <c r="I9899" s="185">
        <v>0.69702969999999997</v>
      </c>
      <c r="J9899" s="41" t="s">
        <v>1027</v>
      </c>
      <c r="K9899" s="41" t="s">
        <v>334</v>
      </c>
      <c r="L9899" s="193">
        <v>0.1647062</v>
      </c>
      <c r="M9899" s="52" t="s">
        <v>1027</v>
      </c>
      <c r="N9899" s="52" t="s">
        <v>946</v>
      </c>
      <c r="O9899" s="59">
        <v>0.05</v>
      </c>
    </row>
    <row r="9900" spans="1:16" x14ac:dyDescent="0.25">
      <c r="A9900" s="30">
        <v>1227</v>
      </c>
      <c r="B9900" s="247" t="str">
        <f>IF(AND(A9900&lt;&gt;"",ISNUMBER(A9900)),VLOOKUP(A9900,Studies!A:BR,2,FALSE),"")</f>
        <v>Bodemar 1979</v>
      </c>
      <c r="C9900" s="248" t="str">
        <f>IF(AND(A9900&lt;&gt;"",ISNUMBER(A9900)),VLOOKUP(A9900,Studies!A:BR,3,FALSE),"")</f>
        <v>https://pubmed.ncbi.nlm.nih.gov/760739/</v>
      </c>
      <c r="D9900" s="248" t="str">
        <f>IF(AND(A9900&lt;&gt;"",ISNUMBER(A9900)),VLOOKUP(A9900,Studies!A:BR,4,FALSE),"")</f>
        <v>PO 200 mg</v>
      </c>
      <c r="E9900" s="248" t="str">
        <f>IF(AND(A9900&lt;&gt;"",ISNUMBER(A9900)),VLOOKUP(A9900,Studies!A:BR,5,FALSE),"")</f>
        <v>Cimetidine</v>
      </c>
      <c r="F9900" s="249" t="str">
        <f>IF(AND(A9900&lt;&gt;"",ISNUMBER(A9900)),VLOOKUP(A9900,Studies!A:BR,6,FALSE),"")</f>
        <v>Whole Blood</v>
      </c>
      <c r="G9900" s="265">
        <v>1.5</v>
      </c>
      <c r="H9900" s="50" t="s">
        <v>59</v>
      </c>
      <c r="I9900" s="185">
        <v>0.64554449999999997</v>
      </c>
      <c r="J9900" s="41" t="s">
        <v>1027</v>
      </c>
      <c r="K9900" s="41" t="s">
        <v>334</v>
      </c>
      <c r="L9900" s="193">
        <v>0.1137257</v>
      </c>
      <c r="M9900" s="52" t="s">
        <v>1027</v>
      </c>
      <c r="N9900" s="52" t="s">
        <v>946</v>
      </c>
      <c r="O9900" s="59">
        <v>0.05</v>
      </c>
    </row>
    <row r="9901" spans="1:16" x14ac:dyDescent="0.25">
      <c r="A9901" s="30">
        <v>1227</v>
      </c>
      <c r="B9901" s="247" t="str">
        <f>IF(AND(A9901&lt;&gt;"",ISNUMBER(A9901)),VLOOKUP(A9901,Studies!A:BR,2,FALSE),"")</f>
        <v>Bodemar 1979</v>
      </c>
      <c r="C9901" s="248" t="str">
        <f>IF(AND(A9901&lt;&gt;"",ISNUMBER(A9901)),VLOOKUP(A9901,Studies!A:BR,3,FALSE),"")</f>
        <v>https://pubmed.ncbi.nlm.nih.gov/760739/</v>
      </c>
      <c r="D9901" s="248" t="str">
        <f>IF(AND(A9901&lt;&gt;"",ISNUMBER(A9901)),VLOOKUP(A9901,Studies!A:BR,4,FALSE),"")</f>
        <v>PO 200 mg</v>
      </c>
      <c r="E9901" s="248" t="str">
        <f>IF(AND(A9901&lt;&gt;"",ISNUMBER(A9901)),VLOOKUP(A9901,Studies!A:BR,5,FALSE),"")</f>
        <v>Cimetidine</v>
      </c>
      <c r="F9901" s="249" t="str">
        <f>IF(AND(A9901&lt;&gt;"",ISNUMBER(A9901)),VLOOKUP(A9901,Studies!A:BR,6,FALSE),"")</f>
        <v>Whole Blood</v>
      </c>
      <c r="G9901" s="265">
        <v>1.75</v>
      </c>
      <c r="H9901" s="50" t="s">
        <v>59</v>
      </c>
      <c r="I9901" s="185">
        <v>0.60990100000000003</v>
      </c>
      <c r="J9901" s="41" t="s">
        <v>1027</v>
      </c>
      <c r="K9901" s="41" t="s">
        <v>334</v>
      </c>
      <c r="L9901" s="193">
        <v>0.117643</v>
      </c>
      <c r="M9901" s="52" t="s">
        <v>1027</v>
      </c>
      <c r="N9901" s="52" t="s">
        <v>946</v>
      </c>
      <c r="O9901" s="59">
        <v>0.05</v>
      </c>
    </row>
    <row r="9902" spans="1:16" x14ac:dyDescent="0.25">
      <c r="A9902" s="30">
        <v>1227</v>
      </c>
      <c r="B9902" s="247" t="str">
        <f>IF(AND(A9902&lt;&gt;"",ISNUMBER(A9902)),VLOOKUP(A9902,Studies!A:BR,2,FALSE),"")</f>
        <v>Bodemar 1979</v>
      </c>
      <c r="C9902" s="248" t="str">
        <f>IF(AND(A9902&lt;&gt;"",ISNUMBER(A9902)),VLOOKUP(A9902,Studies!A:BR,3,FALSE),"")</f>
        <v>https://pubmed.ncbi.nlm.nih.gov/760739/</v>
      </c>
      <c r="D9902" s="248" t="str">
        <f>IF(AND(A9902&lt;&gt;"",ISNUMBER(A9902)),VLOOKUP(A9902,Studies!A:BR,4,FALSE),"")</f>
        <v>PO 200 mg</v>
      </c>
      <c r="E9902" s="248" t="str">
        <f>IF(AND(A9902&lt;&gt;"",ISNUMBER(A9902)),VLOOKUP(A9902,Studies!A:BR,5,FALSE),"")</f>
        <v>Cimetidine</v>
      </c>
      <c r="F9902" s="249" t="str">
        <f>IF(AND(A9902&lt;&gt;"",ISNUMBER(A9902)),VLOOKUP(A9902,Studies!A:BR,6,FALSE),"")</f>
        <v>Whole Blood</v>
      </c>
      <c r="G9902" s="265">
        <v>2</v>
      </c>
      <c r="H9902" s="50" t="s">
        <v>59</v>
      </c>
      <c r="I9902" s="185">
        <v>0.66534660000000001</v>
      </c>
      <c r="J9902" s="41" t="s">
        <v>1027</v>
      </c>
      <c r="K9902" s="41" t="s">
        <v>334</v>
      </c>
      <c r="L9902" s="193">
        <v>9.0204779999999998E-2</v>
      </c>
      <c r="M9902" s="52" t="s">
        <v>1027</v>
      </c>
      <c r="N9902" s="52" t="s">
        <v>946</v>
      </c>
      <c r="O9902" s="59">
        <v>0.05</v>
      </c>
    </row>
    <row r="9903" spans="1:16" x14ac:dyDescent="0.25">
      <c r="A9903" s="30">
        <v>1227</v>
      </c>
      <c r="B9903" s="247" t="str">
        <f>IF(AND(A9903&lt;&gt;"",ISNUMBER(A9903)),VLOOKUP(A9903,Studies!A:BR,2,FALSE),"")</f>
        <v>Bodemar 1979</v>
      </c>
      <c r="C9903" s="248" t="str">
        <f>IF(AND(A9903&lt;&gt;"",ISNUMBER(A9903)),VLOOKUP(A9903,Studies!A:BR,3,FALSE),"")</f>
        <v>https://pubmed.ncbi.nlm.nih.gov/760739/</v>
      </c>
      <c r="D9903" s="248" t="str">
        <f>IF(AND(A9903&lt;&gt;"",ISNUMBER(A9903)),VLOOKUP(A9903,Studies!A:BR,4,FALSE),"")</f>
        <v>PO 200 mg</v>
      </c>
      <c r="E9903" s="248" t="str">
        <f>IF(AND(A9903&lt;&gt;"",ISNUMBER(A9903)),VLOOKUP(A9903,Studies!A:BR,5,FALSE),"")</f>
        <v>Cimetidine</v>
      </c>
      <c r="F9903" s="249" t="str">
        <f>IF(AND(A9903&lt;&gt;"",ISNUMBER(A9903)),VLOOKUP(A9903,Studies!A:BR,6,FALSE),"")</f>
        <v>Whole Blood</v>
      </c>
      <c r="G9903" s="265">
        <v>2.5</v>
      </c>
      <c r="H9903" s="50" t="s">
        <v>59</v>
      </c>
      <c r="I9903" s="185">
        <v>0.81188119999999997</v>
      </c>
      <c r="J9903" s="41" t="s">
        <v>1027</v>
      </c>
      <c r="K9903" s="41" t="s">
        <v>334</v>
      </c>
      <c r="L9903" s="193">
        <v>0.141181</v>
      </c>
      <c r="M9903" s="52" t="s">
        <v>1027</v>
      </c>
      <c r="N9903" s="52" t="s">
        <v>946</v>
      </c>
      <c r="O9903" s="59">
        <v>0.05</v>
      </c>
    </row>
    <row r="9904" spans="1:16" x14ac:dyDescent="0.25">
      <c r="A9904" s="30">
        <v>1227</v>
      </c>
      <c r="B9904" s="247" t="str">
        <f>IF(AND(A9904&lt;&gt;"",ISNUMBER(A9904)),VLOOKUP(A9904,Studies!A:BR,2,FALSE),"")</f>
        <v>Bodemar 1979</v>
      </c>
      <c r="C9904" s="248" t="str">
        <f>IF(AND(A9904&lt;&gt;"",ISNUMBER(A9904)),VLOOKUP(A9904,Studies!A:BR,3,FALSE),"")</f>
        <v>https://pubmed.ncbi.nlm.nih.gov/760739/</v>
      </c>
      <c r="D9904" s="248" t="str">
        <f>IF(AND(A9904&lt;&gt;"",ISNUMBER(A9904)),VLOOKUP(A9904,Studies!A:BR,4,FALSE),"")</f>
        <v>PO 200 mg</v>
      </c>
      <c r="E9904" s="248" t="str">
        <f>IF(AND(A9904&lt;&gt;"",ISNUMBER(A9904)),VLOOKUP(A9904,Studies!A:BR,5,FALSE),"")</f>
        <v>Cimetidine</v>
      </c>
      <c r="F9904" s="249" t="str">
        <f>IF(AND(A9904&lt;&gt;"",ISNUMBER(A9904)),VLOOKUP(A9904,Studies!A:BR,6,FALSE),"")</f>
        <v>Whole Blood</v>
      </c>
      <c r="G9904" s="265">
        <v>3</v>
      </c>
      <c r="H9904" s="50" t="s">
        <v>59</v>
      </c>
      <c r="I9904" s="185">
        <v>0.91485150000000004</v>
      </c>
      <c r="J9904" s="41" t="s">
        <v>1027</v>
      </c>
      <c r="K9904" s="41" t="s">
        <v>334</v>
      </c>
      <c r="L9904" s="193">
        <v>0.1294121</v>
      </c>
      <c r="M9904" s="52" t="s">
        <v>1027</v>
      </c>
      <c r="N9904" s="52" t="s">
        <v>946</v>
      </c>
      <c r="O9904" s="59">
        <v>0.05</v>
      </c>
    </row>
    <row r="9905" spans="1:16" x14ac:dyDescent="0.25">
      <c r="A9905" s="30">
        <v>1227</v>
      </c>
      <c r="B9905" s="247" t="str">
        <f>IF(AND(A9905&lt;&gt;"",ISNUMBER(A9905)),VLOOKUP(A9905,Studies!A:BR,2,FALSE),"")</f>
        <v>Bodemar 1979</v>
      </c>
      <c r="C9905" s="248" t="str">
        <f>IF(AND(A9905&lt;&gt;"",ISNUMBER(A9905)),VLOOKUP(A9905,Studies!A:BR,3,FALSE),"")</f>
        <v>https://pubmed.ncbi.nlm.nih.gov/760739/</v>
      </c>
      <c r="D9905" s="248" t="str">
        <f>IF(AND(A9905&lt;&gt;"",ISNUMBER(A9905)),VLOOKUP(A9905,Studies!A:BR,4,FALSE),"")</f>
        <v>PO 200 mg</v>
      </c>
      <c r="E9905" s="248" t="str">
        <f>IF(AND(A9905&lt;&gt;"",ISNUMBER(A9905)),VLOOKUP(A9905,Studies!A:BR,5,FALSE),"")</f>
        <v>Cimetidine</v>
      </c>
      <c r="F9905" s="249" t="str">
        <f>IF(AND(A9905&lt;&gt;"",ISNUMBER(A9905)),VLOOKUP(A9905,Studies!A:BR,6,FALSE),"")</f>
        <v>Whole Blood</v>
      </c>
      <c r="G9905" s="265">
        <v>3.5</v>
      </c>
      <c r="H9905" s="50" t="s">
        <v>59</v>
      </c>
      <c r="I9905" s="185">
        <v>0.85544560000000003</v>
      </c>
      <c r="J9905" s="41" t="s">
        <v>1027</v>
      </c>
      <c r="K9905" s="41" t="s">
        <v>334</v>
      </c>
      <c r="L9905" s="193">
        <v>9.4117880000000001E-2</v>
      </c>
      <c r="M9905" s="52" t="s">
        <v>1027</v>
      </c>
      <c r="N9905" s="52" t="s">
        <v>946</v>
      </c>
      <c r="O9905" s="59">
        <v>0.05</v>
      </c>
    </row>
    <row r="9906" spans="1:16" x14ac:dyDescent="0.25">
      <c r="A9906" s="30">
        <v>1227</v>
      </c>
      <c r="B9906" s="247" t="str">
        <f>IF(AND(A9906&lt;&gt;"",ISNUMBER(A9906)),VLOOKUP(A9906,Studies!A:BR,2,FALSE),"")</f>
        <v>Bodemar 1979</v>
      </c>
      <c r="C9906" s="248" t="str">
        <f>IF(AND(A9906&lt;&gt;"",ISNUMBER(A9906)),VLOOKUP(A9906,Studies!A:BR,3,FALSE),"")</f>
        <v>https://pubmed.ncbi.nlm.nih.gov/760739/</v>
      </c>
      <c r="D9906" s="248" t="str">
        <f>IF(AND(A9906&lt;&gt;"",ISNUMBER(A9906)),VLOOKUP(A9906,Studies!A:BR,4,FALSE),"")</f>
        <v>PO 200 mg</v>
      </c>
      <c r="E9906" s="248" t="str">
        <f>IF(AND(A9906&lt;&gt;"",ISNUMBER(A9906)),VLOOKUP(A9906,Studies!A:BR,5,FALSE),"")</f>
        <v>Cimetidine</v>
      </c>
      <c r="F9906" s="249" t="str">
        <f>IF(AND(A9906&lt;&gt;"",ISNUMBER(A9906)),VLOOKUP(A9906,Studies!A:BR,6,FALSE),"")</f>
        <v>Whole Blood</v>
      </c>
      <c r="G9906" s="265">
        <v>4</v>
      </c>
      <c r="H9906" s="50" t="s">
        <v>59</v>
      </c>
      <c r="I9906" s="185">
        <v>0.73663369999999995</v>
      </c>
      <c r="J9906" s="41" t="s">
        <v>1027</v>
      </c>
      <c r="K9906" s="41" t="s">
        <v>334</v>
      </c>
      <c r="L9906" s="193">
        <v>7.0592639999999998E-2</v>
      </c>
      <c r="M9906" s="52" t="s">
        <v>1027</v>
      </c>
      <c r="N9906" s="52" t="s">
        <v>946</v>
      </c>
      <c r="O9906" s="59">
        <v>0.05</v>
      </c>
    </row>
    <row r="9907" spans="1:16" x14ac:dyDescent="0.25">
      <c r="A9907" s="30">
        <v>1227</v>
      </c>
      <c r="B9907" s="247" t="str">
        <f>IF(AND(A9907&lt;&gt;"",ISNUMBER(A9907)),VLOOKUP(A9907,Studies!A:BR,2,FALSE),"")</f>
        <v>Bodemar 1979</v>
      </c>
      <c r="C9907" s="248" t="str">
        <f>IF(AND(A9907&lt;&gt;"",ISNUMBER(A9907)),VLOOKUP(A9907,Studies!A:BR,3,FALSE),"")</f>
        <v>https://pubmed.ncbi.nlm.nih.gov/760739/</v>
      </c>
      <c r="D9907" s="248" t="str">
        <f>IF(AND(A9907&lt;&gt;"",ISNUMBER(A9907)),VLOOKUP(A9907,Studies!A:BR,4,FALSE),"")</f>
        <v>PO 200 mg</v>
      </c>
      <c r="E9907" s="248" t="str">
        <f>IF(AND(A9907&lt;&gt;"",ISNUMBER(A9907)),VLOOKUP(A9907,Studies!A:BR,5,FALSE),"")</f>
        <v>Cimetidine</v>
      </c>
      <c r="F9907" s="249" t="str">
        <f>IF(AND(A9907&lt;&gt;"",ISNUMBER(A9907)),VLOOKUP(A9907,Studies!A:BR,6,FALSE),"")</f>
        <v>Whole Blood</v>
      </c>
      <c r="G9907" s="265">
        <v>4.5</v>
      </c>
      <c r="H9907" s="50" t="s">
        <v>59</v>
      </c>
      <c r="I9907" s="185">
        <v>0.649505</v>
      </c>
      <c r="J9907" s="41" t="s">
        <v>1027</v>
      </c>
      <c r="K9907" s="41" t="s">
        <v>334</v>
      </c>
      <c r="L9907" s="193">
        <v>7.0592639999999998E-2</v>
      </c>
      <c r="M9907" s="52" t="s">
        <v>1027</v>
      </c>
      <c r="N9907" s="52" t="s">
        <v>946</v>
      </c>
      <c r="O9907" s="59">
        <v>0.05</v>
      </c>
    </row>
    <row r="9908" spans="1:16" x14ac:dyDescent="0.25">
      <c r="A9908" s="30">
        <v>1227</v>
      </c>
      <c r="B9908" s="247" t="str">
        <f>IF(AND(A9908&lt;&gt;"",ISNUMBER(A9908)),VLOOKUP(A9908,Studies!A:BR,2,FALSE),"")</f>
        <v>Bodemar 1979</v>
      </c>
      <c r="C9908" s="248" t="str">
        <f>IF(AND(A9908&lt;&gt;"",ISNUMBER(A9908)),VLOOKUP(A9908,Studies!A:BR,3,FALSE),"")</f>
        <v>https://pubmed.ncbi.nlm.nih.gov/760739/</v>
      </c>
      <c r="D9908" s="248" t="str">
        <f>IF(AND(A9908&lt;&gt;"",ISNUMBER(A9908)),VLOOKUP(A9908,Studies!A:BR,4,FALSE),"")</f>
        <v>PO 200 mg</v>
      </c>
      <c r="E9908" s="248" t="str">
        <f>IF(AND(A9908&lt;&gt;"",ISNUMBER(A9908)),VLOOKUP(A9908,Studies!A:BR,5,FALSE),"")</f>
        <v>Cimetidine</v>
      </c>
      <c r="F9908" s="249" t="str">
        <f>IF(AND(A9908&lt;&gt;"",ISNUMBER(A9908)),VLOOKUP(A9908,Studies!A:BR,6,FALSE),"")</f>
        <v>Whole Blood</v>
      </c>
      <c r="G9908" s="265">
        <v>5</v>
      </c>
      <c r="H9908" s="50" t="s">
        <v>59</v>
      </c>
      <c r="I9908" s="185">
        <v>0.51881189999999999</v>
      </c>
      <c r="J9908" s="41" t="s">
        <v>1027</v>
      </c>
      <c r="K9908" s="41" t="s">
        <v>334</v>
      </c>
      <c r="L9908" s="193">
        <v>5.4910630000000002E-2</v>
      </c>
      <c r="M9908" s="52" t="s">
        <v>1027</v>
      </c>
      <c r="N9908" s="52" t="s">
        <v>946</v>
      </c>
      <c r="O9908" s="59">
        <v>0.05</v>
      </c>
    </row>
    <row r="9909" spans="1:16" x14ac:dyDescent="0.25">
      <c r="A9909" s="30">
        <v>1227</v>
      </c>
      <c r="B9909" s="247" t="str">
        <f>IF(AND(A9909&lt;&gt;"",ISNUMBER(A9909)),VLOOKUP(A9909,Studies!A:BR,2,FALSE),"")</f>
        <v>Bodemar 1979</v>
      </c>
      <c r="C9909" s="248" t="str">
        <f>IF(AND(A9909&lt;&gt;"",ISNUMBER(A9909)),VLOOKUP(A9909,Studies!A:BR,3,FALSE),"")</f>
        <v>https://pubmed.ncbi.nlm.nih.gov/760739/</v>
      </c>
      <c r="D9909" s="248" t="str">
        <f>IF(AND(A9909&lt;&gt;"",ISNUMBER(A9909)),VLOOKUP(A9909,Studies!A:BR,4,FALSE),"")</f>
        <v>PO 200 mg</v>
      </c>
      <c r="E9909" s="248" t="str">
        <f>IF(AND(A9909&lt;&gt;"",ISNUMBER(A9909)),VLOOKUP(A9909,Studies!A:BR,5,FALSE),"")</f>
        <v>Cimetidine</v>
      </c>
      <c r="F9909" s="249" t="str">
        <f>IF(AND(A9909&lt;&gt;"",ISNUMBER(A9909)),VLOOKUP(A9909,Studies!A:BR,6,FALSE),"")</f>
        <v>Whole Blood</v>
      </c>
      <c r="G9909" s="265">
        <v>5.5</v>
      </c>
      <c r="H9909" s="50" t="s">
        <v>59</v>
      </c>
      <c r="I9909" s="185">
        <v>0.43960399999999999</v>
      </c>
      <c r="J9909" s="41" t="s">
        <v>1027</v>
      </c>
      <c r="K9909" s="41" t="s">
        <v>334</v>
      </c>
      <c r="L9909" s="193">
        <v>3.9211509999999998E-2</v>
      </c>
      <c r="M9909" s="52" t="s">
        <v>1027</v>
      </c>
      <c r="N9909" s="52" t="s">
        <v>946</v>
      </c>
      <c r="O9909" s="59">
        <v>0.05</v>
      </c>
    </row>
    <row r="9910" spans="1:16" x14ac:dyDescent="0.25">
      <c r="A9910" s="30">
        <v>1227</v>
      </c>
      <c r="B9910" s="247" t="str">
        <f>IF(AND(A9910&lt;&gt;"",ISNUMBER(A9910)),VLOOKUP(A9910,Studies!A:BR,2,FALSE),"")</f>
        <v>Bodemar 1979</v>
      </c>
      <c r="C9910" s="248" t="str">
        <f>IF(AND(A9910&lt;&gt;"",ISNUMBER(A9910)),VLOOKUP(A9910,Studies!A:BR,3,FALSE),"")</f>
        <v>https://pubmed.ncbi.nlm.nih.gov/760739/</v>
      </c>
      <c r="D9910" s="248" t="str">
        <f>IF(AND(A9910&lt;&gt;"",ISNUMBER(A9910)),VLOOKUP(A9910,Studies!A:BR,4,FALSE),"")</f>
        <v>PO 200 mg</v>
      </c>
      <c r="E9910" s="248" t="str">
        <f>IF(AND(A9910&lt;&gt;"",ISNUMBER(A9910)),VLOOKUP(A9910,Studies!A:BR,5,FALSE),"")</f>
        <v>Cimetidine</v>
      </c>
      <c r="F9910" s="249" t="str">
        <f>IF(AND(A9910&lt;&gt;"",ISNUMBER(A9910)),VLOOKUP(A9910,Studies!A:BR,6,FALSE),"")</f>
        <v>Whole Blood</v>
      </c>
      <c r="G9910" s="265">
        <v>6</v>
      </c>
      <c r="H9910" s="50" t="s">
        <v>59</v>
      </c>
      <c r="I9910" s="185">
        <v>0.38415840000000001</v>
      </c>
      <c r="J9910" s="41" t="s">
        <v>1027</v>
      </c>
      <c r="K9910" s="41" t="s">
        <v>334</v>
      </c>
      <c r="L9910" s="193">
        <v>4.705894E-2</v>
      </c>
      <c r="M9910" s="52" t="s">
        <v>1027</v>
      </c>
      <c r="N9910" s="52" t="s">
        <v>946</v>
      </c>
      <c r="O9910" s="59">
        <v>0.05</v>
      </c>
    </row>
    <row r="9911" spans="1:16" x14ac:dyDescent="0.25">
      <c r="A9911" s="30">
        <v>1227</v>
      </c>
      <c r="B9911" s="247" t="str">
        <f>IF(AND(A9911&lt;&gt;"",ISNUMBER(A9911)),VLOOKUP(A9911,Studies!A:BR,2,FALSE),"")</f>
        <v>Bodemar 1979</v>
      </c>
      <c r="C9911" s="248" t="str">
        <f>IF(AND(A9911&lt;&gt;"",ISNUMBER(A9911)),VLOOKUP(A9911,Studies!A:BR,3,FALSE),"")</f>
        <v>https://pubmed.ncbi.nlm.nih.gov/760739/</v>
      </c>
      <c r="D9911" s="248" t="str">
        <f>IF(AND(A9911&lt;&gt;"",ISNUMBER(A9911)),VLOOKUP(A9911,Studies!A:BR,4,FALSE),"")</f>
        <v>PO 200 mg</v>
      </c>
      <c r="E9911" s="248" t="str">
        <f>IF(AND(A9911&lt;&gt;"",ISNUMBER(A9911)),VLOOKUP(A9911,Studies!A:BR,5,FALSE),"")</f>
        <v>Cimetidine</v>
      </c>
      <c r="F9911" s="249" t="str">
        <f>IF(AND(A9911&lt;&gt;"",ISNUMBER(A9911)),VLOOKUP(A9911,Studies!A:BR,6,FALSE),"")</f>
        <v>Whole Blood</v>
      </c>
      <c r="G9911" s="265">
        <v>8</v>
      </c>
      <c r="H9911" s="50" t="s">
        <v>59</v>
      </c>
      <c r="I9911" s="185">
        <v>0.2019802</v>
      </c>
      <c r="J9911" s="41" t="s">
        <v>1027</v>
      </c>
      <c r="K9911" s="41" t="s">
        <v>334</v>
      </c>
      <c r="L9911" s="193">
        <v>3.1372610000000002E-2</v>
      </c>
      <c r="M9911" s="52" t="s">
        <v>1027</v>
      </c>
      <c r="N9911" s="52" t="s">
        <v>946</v>
      </c>
      <c r="O9911" s="59">
        <v>0.05</v>
      </c>
    </row>
    <row r="9912" spans="1:16" x14ac:dyDescent="0.25">
      <c r="A9912" s="30">
        <v>1227</v>
      </c>
      <c r="B9912" s="247" t="str">
        <f>IF(AND(A9912&lt;&gt;"",ISNUMBER(A9912)),VLOOKUP(A9912,Studies!A:BR,2,FALSE),"")</f>
        <v>Bodemar 1979</v>
      </c>
      <c r="C9912" s="248" t="str">
        <f>IF(AND(A9912&lt;&gt;"",ISNUMBER(A9912)),VLOOKUP(A9912,Studies!A:BR,3,FALSE),"")</f>
        <v>https://pubmed.ncbi.nlm.nih.gov/760739/</v>
      </c>
      <c r="D9912" s="248" t="str">
        <f>IF(AND(A9912&lt;&gt;"",ISNUMBER(A9912)),VLOOKUP(A9912,Studies!A:BR,4,FALSE),"")</f>
        <v>PO 200 mg</v>
      </c>
      <c r="E9912" s="248" t="str">
        <f>IF(AND(A9912&lt;&gt;"",ISNUMBER(A9912)),VLOOKUP(A9912,Studies!A:BR,5,FALSE),"")</f>
        <v>Cimetidine</v>
      </c>
      <c r="F9912" s="249" t="str">
        <f>IF(AND(A9912&lt;&gt;"",ISNUMBER(A9912)),VLOOKUP(A9912,Studies!A:BR,6,FALSE),"")</f>
        <v>Whole Blood</v>
      </c>
      <c r="G9912" s="265">
        <v>9</v>
      </c>
      <c r="H9912" s="50" t="s">
        <v>59</v>
      </c>
      <c r="I9912" s="185">
        <v>0.13465350000000001</v>
      </c>
      <c r="J9912" s="41" t="s">
        <v>1027</v>
      </c>
      <c r="K9912" s="41" t="s">
        <v>334</v>
      </c>
      <c r="L9912" s="193">
        <v>2.7446749999999999E-2</v>
      </c>
      <c r="M9912" s="52" t="s">
        <v>1027</v>
      </c>
      <c r="N9912" s="52" t="s">
        <v>946</v>
      </c>
      <c r="O9912" s="59">
        <v>0.05</v>
      </c>
    </row>
    <row r="9913" spans="1:16" x14ac:dyDescent="0.25">
      <c r="A9913" s="30">
        <v>1228</v>
      </c>
      <c r="B9913" s="247" t="str">
        <f>IF(AND(A9913&lt;&gt;"",ISNUMBER(A9913)),VLOOKUP(A9913,Studies!A:BR,2,FALSE),"")</f>
        <v>Bodemar 1979</v>
      </c>
      <c r="C9913" s="248" t="str">
        <f>IF(AND(A9913&lt;&gt;"",ISNUMBER(A9913)),VLOOKUP(A9913,Studies!A:BR,3,FALSE),"")</f>
        <v>https://pubmed.ncbi.nlm.nih.gov/760739/</v>
      </c>
      <c r="D9913" s="248" t="str">
        <f>IF(AND(A9913&lt;&gt;"",ISNUMBER(A9913)),VLOOKUP(A9913,Studies!A:BR,4,FALSE),"")</f>
        <v>PO 400 mg</v>
      </c>
      <c r="E9913" s="248" t="str">
        <f>IF(AND(A9913&lt;&gt;"",ISNUMBER(A9913)),VLOOKUP(A9913,Studies!A:BR,5,FALSE),"")</f>
        <v>Cimetidine</v>
      </c>
      <c r="F9913" s="249" t="str">
        <f>IF(AND(A9913&lt;&gt;"",ISNUMBER(A9913)),VLOOKUP(A9913,Studies!A:BR,6,FALSE),"")</f>
        <v>Whole Blood</v>
      </c>
      <c r="G9913" s="265">
        <v>0</v>
      </c>
      <c r="H9913" s="50" t="s">
        <v>59</v>
      </c>
      <c r="I9913" s="185">
        <v>0</v>
      </c>
      <c r="J9913" s="41" t="s">
        <v>1027</v>
      </c>
      <c r="K9913" s="41" t="s">
        <v>334</v>
      </c>
      <c r="O9913" s="59">
        <v>0.05</v>
      </c>
      <c r="P9913" s="42" t="s">
        <v>3497</v>
      </c>
    </row>
    <row r="9914" spans="1:16" x14ac:dyDescent="0.25">
      <c r="A9914" s="30">
        <v>1228</v>
      </c>
      <c r="B9914" s="247" t="str">
        <f>IF(AND(A9914&lt;&gt;"",ISNUMBER(A9914)),VLOOKUP(A9914,Studies!A:BR,2,FALSE),"")</f>
        <v>Bodemar 1979</v>
      </c>
      <c r="C9914" s="248" t="str">
        <f>IF(AND(A9914&lt;&gt;"",ISNUMBER(A9914)),VLOOKUP(A9914,Studies!A:BR,3,FALSE),"")</f>
        <v>https://pubmed.ncbi.nlm.nih.gov/760739/</v>
      </c>
      <c r="D9914" s="248" t="str">
        <f>IF(AND(A9914&lt;&gt;"",ISNUMBER(A9914)),VLOOKUP(A9914,Studies!A:BR,4,FALSE),"")</f>
        <v>PO 400 mg</v>
      </c>
      <c r="E9914" s="248" t="str">
        <f>IF(AND(A9914&lt;&gt;"",ISNUMBER(A9914)),VLOOKUP(A9914,Studies!A:BR,5,FALSE),"")</f>
        <v>Cimetidine</v>
      </c>
      <c r="F9914" s="249" t="str">
        <f>IF(AND(A9914&lt;&gt;"",ISNUMBER(A9914)),VLOOKUP(A9914,Studies!A:BR,6,FALSE),"")</f>
        <v>Whole Blood</v>
      </c>
      <c r="G9914" s="265">
        <v>0.25</v>
      </c>
      <c r="H9914" s="50" t="s">
        <v>59</v>
      </c>
      <c r="I9914" s="185">
        <v>3.1683169999999997E-2</v>
      </c>
      <c r="J9914" s="41" t="s">
        <v>1027</v>
      </c>
      <c r="K9914" s="41" t="s">
        <v>334</v>
      </c>
      <c r="L9914" s="193">
        <v>3.7300000000000001E-9</v>
      </c>
      <c r="M9914" s="52" t="s">
        <v>1027</v>
      </c>
      <c r="N9914" s="52" t="s">
        <v>946</v>
      </c>
      <c r="O9914" s="59">
        <v>0.05</v>
      </c>
    </row>
    <row r="9915" spans="1:16" x14ac:dyDescent="0.25">
      <c r="A9915" s="30">
        <v>1228</v>
      </c>
      <c r="B9915" s="247" t="str">
        <f>IF(AND(A9915&lt;&gt;"",ISNUMBER(A9915)),VLOOKUP(A9915,Studies!A:BR,2,FALSE),"")</f>
        <v>Bodemar 1979</v>
      </c>
      <c r="C9915" s="248" t="str">
        <f>IF(AND(A9915&lt;&gt;"",ISNUMBER(A9915)),VLOOKUP(A9915,Studies!A:BR,3,FALSE),"")</f>
        <v>https://pubmed.ncbi.nlm.nih.gov/760739/</v>
      </c>
      <c r="D9915" s="248" t="str">
        <f>IF(AND(A9915&lt;&gt;"",ISNUMBER(A9915)),VLOOKUP(A9915,Studies!A:BR,4,FALSE),"")</f>
        <v>PO 400 mg</v>
      </c>
      <c r="E9915" s="248" t="str">
        <f>IF(AND(A9915&lt;&gt;"",ISNUMBER(A9915)),VLOOKUP(A9915,Studies!A:BR,5,FALSE),"")</f>
        <v>Cimetidine</v>
      </c>
      <c r="F9915" s="249" t="str">
        <f>IF(AND(A9915&lt;&gt;"",ISNUMBER(A9915)),VLOOKUP(A9915,Studies!A:BR,6,FALSE),"")</f>
        <v>Whole Blood</v>
      </c>
      <c r="G9915" s="265">
        <v>0.5</v>
      </c>
      <c r="H9915" s="50" t="s">
        <v>59</v>
      </c>
      <c r="I9915" s="185">
        <v>0.34851490000000002</v>
      </c>
      <c r="J9915" s="41" t="s">
        <v>1027</v>
      </c>
      <c r="K9915" s="41" t="s">
        <v>334</v>
      </c>
      <c r="L9915" s="193">
        <v>0.1490156</v>
      </c>
      <c r="M9915" s="52" t="s">
        <v>1027</v>
      </c>
      <c r="N9915" s="52" t="s">
        <v>946</v>
      </c>
      <c r="O9915" s="59">
        <v>0.05</v>
      </c>
    </row>
    <row r="9916" spans="1:16" x14ac:dyDescent="0.25">
      <c r="A9916" s="30">
        <v>1228</v>
      </c>
      <c r="B9916" s="247" t="str">
        <f>IF(AND(A9916&lt;&gt;"",ISNUMBER(A9916)),VLOOKUP(A9916,Studies!A:BR,2,FALSE),"")</f>
        <v>Bodemar 1979</v>
      </c>
      <c r="C9916" s="248" t="str">
        <f>IF(AND(A9916&lt;&gt;"",ISNUMBER(A9916)),VLOOKUP(A9916,Studies!A:BR,3,FALSE),"")</f>
        <v>https://pubmed.ncbi.nlm.nih.gov/760739/</v>
      </c>
      <c r="D9916" s="248" t="str">
        <f>IF(AND(A9916&lt;&gt;"",ISNUMBER(A9916)),VLOOKUP(A9916,Studies!A:BR,4,FALSE),"")</f>
        <v>PO 400 mg</v>
      </c>
      <c r="E9916" s="248" t="str">
        <f>IF(AND(A9916&lt;&gt;"",ISNUMBER(A9916)),VLOOKUP(A9916,Studies!A:BR,5,FALSE),"")</f>
        <v>Cimetidine</v>
      </c>
      <c r="F9916" s="249" t="str">
        <f>IF(AND(A9916&lt;&gt;"",ISNUMBER(A9916)),VLOOKUP(A9916,Studies!A:BR,6,FALSE),"")</f>
        <v>Whole Blood</v>
      </c>
      <c r="G9916" s="265">
        <v>0.75</v>
      </c>
      <c r="H9916" s="50" t="s">
        <v>59</v>
      </c>
      <c r="I9916" s="185">
        <v>0.94257429999999998</v>
      </c>
      <c r="J9916" s="41" t="s">
        <v>1027</v>
      </c>
      <c r="K9916" s="41" t="s">
        <v>334</v>
      </c>
      <c r="L9916" s="193">
        <v>0.25098090000000001</v>
      </c>
      <c r="M9916" s="52" t="s">
        <v>1027</v>
      </c>
      <c r="N9916" s="52" t="s">
        <v>946</v>
      </c>
      <c r="O9916" s="59">
        <v>0.05</v>
      </c>
    </row>
    <row r="9917" spans="1:16" x14ac:dyDescent="0.25">
      <c r="A9917" s="30">
        <v>1228</v>
      </c>
      <c r="B9917" s="247" t="str">
        <f>IF(AND(A9917&lt;&gt;"",ISNUMBER(A9917)),VLOOKUP(A9917,Studies!A:BR,2,FALSE),"")</f>
        <v>Bodemar 1979</v>
      </c>
      <c r="C9917" s="248" t="str">
        <f>IF(AND(A9917&lt;&gt;"",ISNUMBER(A9917)),VLOOKUP(A9917,Studies!A:BR,3,FALSE),"")</f>
        <v>https://pubmed.ncbi.nlm.nih.gov/760739/</v>
      </c>
      <c r="D9917" s="248" t="str">
        <f>IF(AND(A9917&lt;&gt;"",ISNUMBER(A9917)),VLOOKUP(A9917,Studies!A:BR,4,FALSE),"")</f>
        <v>PO 400 mg</v>
      </c>
      <c r="E9917" s="248" t="str">
        <f>IF(AND(A9917&lt;&gt;"",ISNUMBER(A9917)),VLOOKUP(A9917,Studies!A:BR,5,FALSE),"")</f>
        <v>Cimetidine</v>
      </c>
      <c r="F9917" s="249" t="str">
        <f>IF(AND(A9917&lt;&gt;"",ISNUMBER(A9917)),VLOOKUP(A9917,Studies!A:BR,6,FALSE),"")</f>
        <v>Whole Blood</v>
      </c>
      <c r="G9917" s="265">
        <v>1</v>
      </c>
      <c r="H9917" s="50" t="s">
        <v>59</v>
      </c>
      <c r="I9917" s="185">
        <v>1.2910889999999999</v>
      </c>
      <c r="J9917" s="41" t="s">
        <v>1027</v>
      </c>
      <c r="K9917" s="41" t="s">
        <v>334</v>
      </c>
      <c r="L9917" s="193">
        <v>0.28234969999999998</v>
      </c>
      <c r="M9917" s="52" t="s">
        <v>1027</v>
      </c>
      <c r="N9917" s="52" t="s">
        <v>946</v>
      </c>
      <c r="O9917" s="59">
        <v>0.05</v>
      </c>
    </row>
    <row r="9918" spans="1:16" x14ac:dyDescent="0.25">
      <c r="A9918" s="30">
        <v>1228</v>
      </c>
      <c r="B9918" s="247" t="str">
        <f>IF(AND(A9918&lt;&gt;"",ISNUMBER(A9918)),VLOOKUP(A9918,Studies!A:BR,2,FALSE),"")</f>
        <v>Bodemar 1979</v>
      </c>
      <c r="C9918" s="248" t="str">
        <f>IF(AND(A9918&lt;&gt;"",ISNUMBER(A9918)),VLOOKUP(A9918,Studies!A:BR,3,FALSE),"")</f>
        <v>https://pubmed.ncbi.nlm.nih.gov/760739/</v>
      </c>
      <c r="D9918" s="248" t="str">
        <f>IF(AND(A9918&lt;&gt;"",ISNUMBER(A9918)),VLOOKUP(A9918,Studies!A:BR,4,FALSE),"")</f>
        <v>PO 400 mg</v>
      </c>
      <c r="E9918" s="248" t="str">
        <f>IF(AND(A9918&lt;&gt;"",ISNUMBER(A9918)),VLOOKUP(A9918,Studies!A:BR,5,FALSE),"")</f>
        <v>Cimetidine</v>
      </c>
      <c r="F9918" s="249" t="str">
        <f>IF(AND(A9918&lt;&gt;"",ISNUMBER(A9918)),VLOOKUP(A9918,Studies!A:BR,6,FALSE),"")</f>
        <v>Whole Blood</v>
      </c>
      <c r="G9918" s="265">
        <v>1.25</v>
      </c>
      <c r="H9918" s="50" t="s">
        <v>59</v>
      </c>
      <c r="I9918" s="185">
        <v>1.441584</v>
      </c>
      <c r="J9918" s="41" t="s">
        <v>1027</v>
      </c>
      <c r="K9918" s="41" t="s">
        <v>334</v>
      </c>
      <c r="L9918" s="193">
        <v>0.27058840000000001</v>
      </c>
      <c r="M9918" s="52" t="s">
        <v>1027</v>
      </c>
      <c r="N9918" s="52" t="s">
        <v>946</v>
      </c>
      <c r="O9918" s="59">
        <v>0.05</v>
      </c>
    </row>
    <row r="9919" spans="1:16" x14ac:dyDescent="0.25">
      <c r="A9919" s="30">
        <v>1228</v>
      </c>
      <c r="B9919" s="247" t="str">
        <f>IF(AND(A9919&lt;&gt;"",ISNUMBER(A9919)),VLOOKUP(A9919,Studies!A:BR,2,FALSE),"")</f>
        <v>Bodemar 1979</v>
      </c>
      <c r="C9919" s="248" t="str">
        <f>IF(AND(A9919&lt;&gt;"",ISNUMBER(A9919)),VLOOKUP(A9919,Studies!A:BR,3,FALSE),"")</f>
        <v>https://pubmed.ncbi.nlm.nih.gov/760739/</v>
      </c>
      <c r="D9919" s="248" t="str">
        <f>IF(AND(A9919&lt;&gt;"",ISNUMBER(A9919)),VLOOKUP(A9919,Studies!A:BR,4,FALSE),"")</f>
        <v>PO 400 mg</v>
      </c>
      <c r="E9919" s="248" t="str">
        <f>IF(AND(A9919&lt;&gt;"",ISNUMBER(A9919)),VLOOKUP(A9919,Studies!A:BR,5,FALSE),"")</f>
        <v>Cimetidine</v>
      </c>
      <c r="F9919" s="249" t="str">
        <f>IF(AND(A9919&lt;&gt;"",ISNUMBER(A9919)),VLOOKUP(A9919,Studies!A:BR,6,FALSE),"")</f>
        <v>Whole Blood</v>
      </c>
      <c r="G9919" s="265">
        <v>1.5</v>
      </c>
      <c r="H9919" s="50" t="s">
        <v>59</v>
      </c>
      <c r="I9919" s="185">
        <v>1.390099</v>
      </c>
      <c r="J9919" s="41" t="s">
        <v>1027</v>
      </c>
      <c r="K9919" s="41" t="s">
        <v>334</v>
      </c>
      <c r="L9919" s="193">
        <v>0.21960789999999999</v>
      </c>
      <c r="M9919" s="52" t="s">
        <v>1027</v>
      </c>
      <c r="N9919" s="52" t="s">
        <v>946</v>
      </c>
      <c r="O9919" s="59">
        <v>0.05</v>
      </c>
    </row>
    <row r="9920" spans="1:16" x14ac:dyDescent="0.25">
      <c r="A9920" s="30">
        <v>1228</v>
      </c>
      <c r="B9920" s="247" t="str">
        <f>IF(AND(A9920&lt;&gt;"",ISNUMBER(A9920)),VLOOKUP(A9920,Studies!A:BR,2,FALSE),"")</f>
        <v>Bodemar 1979</v>
      </c>
      <c r="C9920" s="248" t="str">
        <f>IF(AND(A9920&lt;&gt;"",ISNUMBER(A9920)),VLOOKUP(A9920,Studies!A:BR,3,FALSE),"")</f>
        <v>https://pubmed.ncbi.nlm.nih.gov/760739/</v>
      </c>
      <c r="D9920" s="248" t="str">
        <f>IF(AND(A9920&lt;&gt;"",ISNUMBER(A9920)),VLOOKUP(A9920,Studies!A:BR,4,FALSE),"")</f>
        <v>PO 400 mg</v>
      </c>
      <c r="E9920" s="248" t="str">
        <f>IF(AND(A9920&lt;&gt;"",ISNUMBER(A9920)),VLOOKUP(A9920,Studies!A:BR,5,FALSE),"")</f>
        <v>Cimetidine</v>
      </c>
      <c r="F9920" s="249" t="str">
        <f>IF(AND(A9920&lt;&gt;"",ISNUMBER(A9920)),VLOOKUP(A9920,Studies!A:BR,6,FALSE),"")</f>
        <v>Whole Blood</v>
      </c>
      <c r="G9920" s="265">
        <v>1.75</v>
      </c>
      <c r="H9920" s="50" t="s">
        <v>59</v>
      </c>
      <c r="I9920" s="185">
        <v>1.5128710000000001</v>
      </c>
      <c r="J9920" s="41" t="s">
        <v>1027</v>
      </c>
      <c r="K9920" s="41" t="s">
        <v>334</v>
      </c>
      <c r="L9920" s="193">
        <v>0.25882359999999999</v>
      </c>
      <c r="M9920" s="52" t="s">
        <v>1027</v>
      </c>
      <c r="N9920" s="52" t="s">
        <v>946</v>
      </c>
      <c r="O9920" s="59">
        <v>0.05</v>
      </c>
    </row>
    <row r="9921" spans="1:16" x14ac:dyDescent="0.25">
      <c r="A9921" s="30">
        <v>1228</v>
      </c>
      <c r="B9921" s="247" t="str">
        <f>IF(AND(A9921&lt;&gt;"",ISNUMBER(A9921)),VLOOKUP(A9921,Studies!A:BR,2,FALSE),"")</f>
        <v>Bodemar 1979</v>
      </c>
      <c r="C9921" s="248" t="str">
        <f>IF(AND(A9921&lt;&gt;"",ISNUMBER(A9921)),VLOOKUP(A9921,Studies!A:BR,3,FALSE),"")</f>
        <v>https://pubmed.ncbi.nlm.nih.gov/760739/</v>
      </c>
      <c r="D9921" s="248" t="str">
        <f>IF(AND(A9921&lt;&gt;"",ISNUMBER(A9921)),VLOOKUP(A9921,Studies!A:BR,4,FALSE),"")</f>
        <v>PO 400 mg</v>
      </c>
      <c r="E9921" s="248" t="str">
        <f>IF(AND(A9921&lt;&gt;"",ISNUMBER(A9921)),VLOOKUP(A9921,Studies!A:BR,5,FALSE),"")</f>
        <v>Cimetidine</v>
      </c>
      <c r="F9921" s="249" t="str">
        <f>IF(AND(A9921&lt;&gt;"",ISNUMBER(A9921)),VLOOKUP(A9921,Studies!A:BR,6,FALSE),"")</f>
        <v>Whole Blood</v>
      </c>
      <c r="G9921" s="265">
        <v>2</v>
      </c>
      <c r="H9921" s="50" t="s">
        <v>59</v>
      </c>
      <c r="I9921" s="185">
        <v>1.5247520000000001</v>
      </c>
      <c r="J9921" s="41" t="s">
        <v>1027</v>
      </c>
      <c r="K9921" s="41" t="s">
        <v>334</v>
      </c>
      <c r="L9921" s="193">
        <v>0.2431468</v>
      </c>
      <c r="M9921" s="52" t="s">
        <v>1027</v>
      </c>
      <c r="N9921" s="52" t="s">
        <v>946</v>
      </c>
      <c r="O9921" s="59">
        <v>0.05</v>
      </c>
    </row>
    <row r="9922" spans="1:16" x14ac:dyDescent="0.25">
      <c r="A9922" s="30">
        <v>1228</v>
      </c>
      <c r="B9922" s="247" t="str">
        <f>IF(AND(A9922&lt;&gt;"",ISNUMBER(A9922)),VLOOKUP(A9922,Studies!A:BR,2,FALSE),"")</f>
        <v>Bodemar 1979</v>
      </c>
      <c r="C9922" s="248" t="str">
        <f>IF(AND(A9922&lt;&gt;"",ISNUMBER(A9922)),VLOOKUP(A9922,Studies!A:BR,3,FALSE),"")</f>
        <v>https://pubmed.ncbi.nlm.nih.gov/760739/</v>
      </c>
      <c r="D9922" s="248" t="str">
        <f>IF(AND(A9922&lt;&gt;"",ISNUMBER(A9922)),VLOOKUP(A9922,Studies!A:BR,4,FALSE),"")</f>
        <v>PO 400 mg</v>
      </c>
      <c r="E9922" s="248" t="str">
        <f>IF(AND(A9922&lt;&gt;"",ISNUMBER(A9922)),VLOOKUP(A9922,Studies!A:BR,5,FALSE),"")</f>
        <v>Cimetidine</v>
      </c>
      <c r="F9922" s="249" t="str">
        <f>IF(AND(A9922&lt;&gt;"",ISNUMBER(A9922)),VLOOKUP(A9922,Studies!A:BR,6,FALSE),"")</f>
        <v>Whole Blood</v>
      </c>
      <c r="G9922" s="265">
        <v>2.5</v>
      </c>
      <c r="H9922" s="50" t="s">
        <v>59</v>
      </c>
      <c r="I9922" s="185">
        <v>1.6118809999999999</v>
      </c>
      <c r="J9922" s="41" t="s">
        <v>1027</v>
      </c>
      <c r="K9922" s="41" t="s">
        <v>334</v>
      </c>
      <c r="L9922" s="193">
        <v>0.23921600000000001</v>
      </c>
      <c r="M9922" s="52" t="s">
        <v>1027</v>
      </c>
      <c r="N9922" s="52" t="s">
        <v>946</v>
      </c>
      <c r="O9922" s="59">
        <v>0.05</v>
      </c>
    </row>
    <row r="9923" spans="1:16" x14ac:dyDescent="0.25">
      <c r="A9923" s="30">
        <v>1228</v>
      </c>
      <c r="B9923" s="247" t="str">
        <f>IF(AND(A9923&lt;&gt;"",ISNUMBER(A9923)),VLOOKUP(A9923,Studies!A:BR,2,FALSE),"")</f>
        <v>Bodemar 1979</v>
      </c>
      <c r="C9923" s="248" t="str">
        <f>IF(AND(A9923&lt;&gt;"",ISNUMBER(A9923)),VLOOKUP(A9923,Studies!A:BR,3,FALSE),"")</f>
        <v>https://pubmed.ncbi.nlm.nih.gov/760739/</v>
      </c>
      <c r="D9923" s="248" t="str">
        <f>IF(AND(A9923&lt;&gt;"",ISNUMBER(A9923)),VLOOKUP(A9923,Studies!A:BR,4,FALSE),"")</f>
        <v>PO 400 mg</v>
      </c>
      <c r="E9923" s="248" t="str">
        <f>IF(AND(A9923&lt;&gt;"",ISNUMBER(A9923)),VLOOKUP(A9923,Studies!A:BR,5,FALSE),"")</f>
        <v>Cimetidine</v>
      </c>
      <c r="F9923" s="249" t="str">
        <f>IF(AND(A9923&lt;&gt;"",ISNUMBER(A9923)),VLOOKUP(A9923,Studies!A:BR,6,FALSE),"")</f>
        <v>Whole Blood</v>
      </c>
      <c r="G9923" s="265">
        <v>3</v>
      </c>
      <c r="H9923" s="50" t="s">
        <v>59</v>
      </c>
      <c r="I9923" s="185">
        <v>1.766337</v>
      </c>
      <c r="J9923" s="41" t="s">
        <v>1027</v>
      </c>
      <c r="K9923" s="41" t="s">
        <v>334</v>
      </c>
      <c r="L9923" s="193">
        <v>0.2509806</v>
      </c>
      <c r="M9923" s="52" t="s">
        <v>1027</v>
      </c>
      <c r="N9923" s="52" t="s">
        <v>946</v>
      </c>
      <c r="O9923" s="59">
        <v>0.05</v>
      </c>
    </row>
    <row r="9924" spans="1:16" x14ac:dyDescent="0.25">
      <c r="A9924" s="30">
        <v>1228</v>
      </c>
      <c r="B9924" s="247" t="str">
        <f>IF(AND(A9924&lt;&gt;"",ISNUMBER(A9924)),VLOOKUP(A9924,Studies!A:BR,2,FALSE),"")</f>
        <v>Bodemar 1979</v>
      </c>
      <c r="C9924" s="248" t="str">
        <f>IF(AND(A9924&lt;&gt;"",ISNUMBER(A9924)),VLOOKUP(A9924,Studies!A:BR,3,FALSE),"")</f>
        <v>https://pubmed.ncbi.nlm.nih.gov/760739/</v>
      </c>
      <c r="D9924" s="248" t="str">
        <f>IF(AND(A9924&lt;&gt;"",ISNUMBER(A9924)),VLOOKUP(A9924,Studies!A:BR,4,FALSE),"")</f>
        <v>PO 400 mg</v>
      </c>
      <c r="E9924" s="248" t="str">
        <f>IF(AND(A9924&lt;&gt;"",ISNUMBER(A9924)),VLOOKUP(A9924,Studies!A:BR,5,FALSE),"")</f>
        <v>Cimetidine</v>
      </c>
      <c r="F9924" s="249" t="str">
        <f>IF(AND(A9924&lt;&gt;"",ISNUMBER(A9924)),VLOOKUP(A9924,Studies!A:BR,6,FALSE),"")</f>
        <v>Whole Blood</v>
      </c>
      <c r="G9924" s="265">
        <v>3.5</v>
      </c>
      <c r="H9924" s="50" t="s">
        <v>59</v>
      </c>
      <c r="I9924" s="185">
        <v>1.8930689999999999</v>
      </c>
      <c r="J9924" s="41" t="s">
        <v>1027</v>
      </c>
      <c r="K9924" s="41" t="s">
        <v>334</v>
      </c>
      <c r="L9924" s="193">
        <v>0.2980351</v>
      </c>
      <c r="M9924" s="52" t="s">
        <v>1027</v>
      </c>
      <c r="N9924" s="52" t="s">
        <v>946</v>
      </c>
      <c r="O9924" s="59">
        <v>0.05</v>
      </c>
    </row>
    <row r="9925" spans="1:16" x14ac:dyDescent="0.25">
      <c r="A9925" s="30">
        <v>1228</v>
      </c>
      <c r="B9925" s="247" t="str">
        <f>IF(AND(A9925&lt;&gt;"",ISNUMBER(A9925)),VLOOKUP(A9925,Studies!A:BR,2,FALSE),"")</f>
        <v>Bodemar 1979</v>
      </c>
      <c r="C9925" s="248" t="str">
        <f>IF(AND(A9925&lt;&gt;"",ISNUMBER(A9925)),VLOOKUP(A9925,Studies!A:BR,3,FALSE),"")</f>
        <v>https://pubmed.ncbi.nlm.nih.gov/760739/</v>
      </c>
      <c r="D9925" s="248" t="str">
        <f>IF(AND(A9925&lt;&gt;"",ISNUMBER(A9925)),VLOOKUP(A9925,Studies!A:BR,4,FALSE),"")</f>
        <v>PO 400 mg</v>
      </c>
      <c r="E9925" s="248" t="str">
        <f>IF(AND(A9925&lt;&gt;"",ISNUMBER(A9925)),VLOOKUP(A9925,Studies!A:BR,5,FALSE),"")</f>
        <v>Cimetidine</v>
      </c>
      <c r="F9925" s="249" t="str">
        <f>IF(AND(A9925&lt;&gt;"",ISNUMBER(A9925)),VLOOKUP(A9925,Studies!A:BR,6,FALSE),"")</f>
        <v>Whole Blood</v>
      </c>
      <c r="G9925" s="265">
        <v>4</v>
      </c>
      <c r="H9925" s="50" t="s">
        <v>59</v>
      </c>
      <c r="I9925" s="185">
        <v>1.619802</v>
      </c>
      <c r="J9925" s="41" t="s">
        <v>1027</v>
      </c>
      <c r="K9925" s="41" t="s">
        <v>334</v>
      </c>
      <c r="L9925" s="193">
        <v>0.1960876</v>
      </c>
      <c r="M9925" s="52" t="s">
        <v>1027</v>
      </c>
      <c r="N9925" s="52" t="s">
        <v>946</v>
      </c>
      <c r="O9925" s="59">
        <v>0.05</v>
      </c>
    </row>
    <row r="9926" spans="1:16" x14ac:dyDescent="0.25">
      <c r="A9926" s="30">
        <v>1228</v>
      </c>
      <c r="B9926" s="247" t="str">
        <f>IF(AND(A9926&lt;&gt;"",ISNUMBER(A9926)),VLOOKUP(A9926,Studies!A:BR,2,FALSE),"")</f>
        <v>Bodemar 1979</v>
      </c>
      <c r="C9926" s="248" t="str">
        <f>IF(AND(A9926&lt;&gt;"",ISNUMBER(A9926)),VLOOKUP(A9926,Studies!A:BR,3,FALSE),"")</f>
        <v>https://pubmed.ncbi.nlm.nih.gov/760739/</v>
      </c>
      <c r="D9926" s="248" t="str">
        <f>IF(AND(A9926&lt;&gt;"",ISNUMBER(A9926)),VLOOKUP(A9926,Studies!A:BR,4,FALSE),"")</f>
        <v>PO 400 mg</v>
      </c>
      <c r="E9926" s="248" t="str">
        <f>IF(AND(A9926&lt;&gt;"",ISNUMBER(A9926)),VLOOKUP(A9926,Studies!A:BR,5,FALSE),"")</f>
        <v>Cimetidine</v>
      </c>
      <c r="F9926" s="249" t="str">
        <f>IF(AND(A9926&lt;&gt;"",ISNUMBER(A9926)),VLOOKUP(A9926,Studies!A:BR,6,FALSE),"")</f>
        <v>Whole Blood</v>
      </c>
      <c r="G9926" s="265">
        <v>4.5</v>
      </c>
      <c r="H9926" s="50" t="s">
        <v>59</v>
      </c>
      <c r="I9926" s="185">
        <v>1.346535</v>
      </c>
      <c r="J9926" s="41" t="s">
        <v>1027</v>
      </c>
      <c r="K9926" s="41" t="s">
        <v>334</v>
      </c>
      <c r="L9926" s="193">
        <v>0.14902019999999999</v>
      </c>
      <c r="M9926" s="52" t="s">
        <v>1027</v>
      </c>
      <c r="N9926" s="52" t="s">
        <v>946</v>
      </c>
      <c r="O9926" s="59">
        <v>0.05</v>
      </c>
    </row>
    <row r="9927" spans="1:16" x14ac:dyDescent="0.25">
      <c r="A9927" s="30">
        <v>1228</v>
      </c>
      <c r="B9927" s="247" t="str">
        <f>IF(AND(A9927&lt;&gt;"",ISNUMBER(A9927)),VLOOKUP(A9927,Studies!A:BR,2,FALSE),"")</f>
        <v>Bodemar 1979</v>
      </c>
      <c r="C9927" s="248" t="str">
        <f>IF(AND(A9927&lt;&gt;"",ISNUMBER(A9927)),VLOOKUP(A9927,Studies!A:BR,3,FALSE),"")</f>
        <v>https://pubmed.ncbi.nlm.nih.gov/760739/</v>
      </c>
      <c r="D9927" s="248" t="str">
        <f>IF(AND(A9927&lt;&gt;"",ISNUMBER(A9927)),VLOOKUP(A9927,Studies!A:BR,4,FALSE),"")</f>
        <v>PO 400 mg</v>
      </c>
      <c r="E9927" s="248" t="str">
        <f>IF(AND(A9927&lt;&gt;"",ISNUMBER(A9927)),VLOOKUP(A9927,Studies!A:BR,5,FALSE),"")</f>
        <v>Cimetidine</v>
      </c>
      <c r="F9927" s="249" t="str">
        <f>IF(AND(A9927&lt;&gt;"",ISNUMBER(A9927)),VLOOKUP(A9927,Studies!A:BR,6,FALSE),"")</f>
        <v>Whole Blood</v>
      </c>
      <c r="G9927" s="265">
        <v>5</v>
      </c>
      <c r="H9927" s="50" t="s">
        <v>59</v>
      </c>
      <c r="I9927" s="185">
        <v>1.1128709999999999</v>
      </c>
      <c r="J9927" s="41" t="s">
        <v>1027</v>
      </c>
      <c r="K9927" s="41" t="s">
        <v>334</v>
      </c>
      <c r="L9927" s="193">
        <v>0.1176561</v>
      </c>
      <c r="M9927" s="52" t="s">
        <v>1027</v>
      </c>
      <c r="N9927" s="52" t="s">
        <v>946</v>
      </c>
      <c r="O9927" s="59">
        <v>0.05</v>
      </c>
    </row>
    <row r="9928" spans="1:16" x14ac:dyDescent="0.25">
      <c r="A9928" s="30">
        <v>1228</v>
      </c>
      <c r="B9928" s="247" t="str">
        <f>IF(AND(A9928&lt;&gt;"",ISNUMBER(A9928)),VLOOKUP(A9928,Studies!A:BR,2,FALSE),"")</f>
        <v>Bodemar 1979</v>
      </c>
      <c r="C9928" s="248" t="str">
        <f>IF(AND(A9928&lt;&gt;"",ISNUMBER(A9928)),VLOOKUP(A9928,Studies!A:BR,3,FALSE),"")</f>
        <v>https://pubmed.ncbi.nlm.nih.gov/760739/</v>
      </c>
      <c r="D9928" s="248" t="str">
        <f>IF(AND(A9928&lt;&gt;"",ISNUMBER(A9928)),VLOOKUP(A9928,Studies!A:BR,4,FALSE),"")</f>
        <v>PO 400 mg</v>
      </c>
      <c r="E9928" s="248" t="str">
        <f>IF(AND(A9928&lt;&gt;"",ISNUMBER(A9928)),VLOOKUP(A9928,Studies!A:BR,5,FALSE),"")</f>
        <v>Cimetidine</v>
      </c>
      <c r="F9928" s="249" t="str">
        <f>IF(AND(A9928&lt;&gt;"",ISNUMBER(A9928)),VLOOKUP(A9928,Studies!A:BR,6,FALSE),"")</f>
        <v>Whole Blood</v>
      </c>
      <c r="G9928" s="265">
        <v>5.5</v>
      </c>
      <c r="H9928" s="50" t="s">
        <v>59</v>
      </c>
      <c r="I9928" s="185">
        <v>0.93465350000000003</v>
      </c>
      <c r="J9928" s="41" t="s">
        <v>1027</v>
      </c>
      <c r="K9928" s="41" t="s">
        <v>334</v>
      </c>
      <c r="L9928" s="193">
        <v>0.12157320000000001</v>
      </c>
      <c r="M9928" s="52" t="s">
        <v>1027</v>
      </c>
      <c r="N9928" s="52" t="s">
        <v>946</v>
      </c>
      <c r="O9928" s="59">
        <v>0.05</v>
      </c>
    </row>
    <row r="9929" spans="1:16" x14ac:dyDescent="0.25">
      <c r="A9929" s="30">
        <v>1228</v>
      </c>
      <c r="B9929" s="247" t="str">
        <f>IF(AND(A9929&lt;&gt;"",ISNUMBER(A9929)),VLOOKUP(A9929,Studies!A:BR,2,FALSE),"")</f>
        <v>Bodemar 1979</v>
      </c>
      <c r="C9929" s="248" t="str">
        <f>IF(AND(A9929&lt;&gt;"",ISNUMBER(A9929)),VLOOKUP(A9929,Studies!A:BR,3,FALSE),"")</f>
        <v>https://pubmed.ncbi.nlm.nih.gov/760739/</v>
      </c>
      <c r="D9929" s="248" t="str">
        <f>IF(AND(A9929&lt;&gt;"",ISNUMBER(A9929)),VLOOKUP(A9929,Studies!A:BR,4,FALSE),"")</f>
        <v>PO 400 mg</v>
      </c>
      <c r="E9929" s="248" t="str">
        <f>IF(AND(A9929&lt;&gt;"",ISNUMBER(A9929)),VLOOKUP(A9929,Studies!A:BR,5,FALSE),"")</f>
        <v>Cimetidine</v>
      </c>
      <c r="F9929" s="249" t="str">
        <f>IF(AND(A9929&lt;&gt;"",ISNUMBER(A9929)),VLOOKUP(A9929,Studies!A:BR,6,FALSE),"")</f>
        <v>Whole Blood</v>
      </c>
      <c r="G9929" s="265">
        <v>6</v>
      </c>
      <c r="H9929" s="50" t="s">
        <v>59</v>
      </c>
      <c r="I9929" s="185">
        <v>0.80396040000000002</v>
      </c>
      <c r="J9929" s="41" t="s">
        <v>1027</v>
      </c>
      <c r="K9929" s="41" t="s">
        <v>334</v>
      </c>
      <c r="L9929" s="193">
        <v>0.101961</v>
      </c>
      <c r="M9929" s="52" t="s">
        <v>1027</v>
      </c>
      <c r="N9929" s="52" t="s">
        <v>946</v>
      </c>
      <c r="O9929" s="59">
        <v>0.05</v>
      </c>
    </row>
    <row r="9930" spans="1:16" x14ac:dyDescent="0.25">
      <c r="A9930" s="30">
        <v>1228</v>
      </c>
      <c r="B9930" s="247" t="str">
        <f>IF(AND(A9930&lt;&gt;"",ISNUMBER(A9930)),VLOOKUP(A9930,Studies!A:BR,2,FALSE),"")</f>
        <v>Bodemar 1979</v>
      </c>
      <c r="C9930" s="248" t="str">
        <f>IF(AND(A9930&lt;&gt;"",ISNUMBER(A9930)),VLOOKUP(A9930,Studies!A:BR,3,FALSE),"")</f>
        <v>https://pubmed.ncbi.nlm.nih.gov/760739/</v>
      </c>
      <c r="D9930" s="248" t="str">
        <f>IF(AND(A9930&lt;&gt;"",ISNUMBER(A9930)),VLOOKUP(A9930,Studies!A:BR,4,FALSE),"")</f>
        <v>PO 400 mg</v>
      </c>
      <c r="E9930" s="248" t="str">
        <f>IF(AND(A9930&lt;&gt;"",ISNUMBER(A9930)),VLOOKUP(A9930,Studies!A:BR,5,FALSE),"")</f>
        <v>Cimetidine</v>
      </c>
      <c r="F9930" s="249" t="str">
        <f>IF(AND(A9930&lt;&gt;"",ISNUMBER(A9930)),VLOOKUP(A9930,Studies!A:BR,6,FALSE),"")</f>
        <v>Whole Blood</v>
      </c>
      <c r="G9930" s="265">
        <v>8</v>
      </c>
      <c r="H9930" s="50" t="s">
        <v>59</v>
      </c>
      <c r="I9930" s="185">
        <v>0.47920790000000002</v>
      </c>
      <c r="J9930" s="41" t="s">
        <v>1027</v>
      </c>
      <c r="K9930" s="41" t="s">
        <v>334</v>
      </c>
      <c r="L9930" s="193">
        <v>5.0980480000000002E-2</v>
      </c>
      <c r="M9930" s="52" t="s">
        <v>1027</v>
      </c>
      <c r="N9930" s="52" t="s">
        <v>946</v>
      </c>
      <c r="O9930" s="59">
        <v>0.05</v>
      </c>
    </row>
    <row r="9931" spans="1:16" x14ac:dyDescent="0.25">
      <c r="A9931" s="30">
        <v>1228</v>
      </c>
      <c r="B9931" s="247" t="str">
        <f>IF(AND(A9931&lt;&gt;"",ISNUMBER(A9931)),VLOOKUP(A9931,Studies!A:BR,2,FALSE),"")</f>
        <v>Bodemar 1979</v>
      </c>
      <c r="C9931" s="248" t="str">
        <f>IF(AND(A9931&lt;&gt;"",ISNUMBER(A9931)),VLOOKUP(A9931,Studies!A:BR,3,FALSE),"")</f>
        <v>https://pubmed.ncbi.nlm.nih.gov/760739/</v>
      </c>
      <c r="D9931" s="248" t="str">
        <f>IF(AND(A9931&lt;&gt;"",ISNUMBER(A9931)),VLOOKUP(A9931,Studies!A:BR,4,FALSE),"")</f>
        <v>PO 400 mg</v>
      </c>
      <c r="E9931" s="248" t="str">
        <f>IF(AND(A9931&lt;&gt;"",ISNUMBER(A9931)),VLOOKUP(A9931,Studies!A:BR,5,FALSE),"")</f>
        <v>Cimetidine</v>
      </c>
      <c r="F9931" s="249" t="str">
        <f>IF(AND(A9931&lt;&gt;"",ISNUMBER(A9931)),VLOOKUP(A9931,Studies!A:BR,6,FALSE),"")</f>
        <v>Whole Blood</v>
      </c>
      <c r="G9931" s="265">
        <v>9</v>
      </c>
      <c r="H9931" s="50" t="s">
        <v>59</v>
      </c>
      <c r="I9931" s="185">
        <v>0.26534649999999999</v>
      </c>
      <c r="J9931" s="41" t="s">
        <v>1027</v>
      </c>
      <c r="K9931" s="41" t="s">
        <v>334</v>
      </c>
      <c r="L9931" s="193">
        <v>5.0980570000000003E-2</v>
      </c>
      <c r="M9931" s="52" t="s">
        <v>1027</v>
      </c>
      <c r="N9931" s="52" t="s">
        <v>946</v>
      </c>
      <c r="O9931" s="59">
        <v>0.05</v>
      </c>
    </row>
    <row r="9932" spans="1:16" x14ac:dyDescent="0.25">
      <c r="A9932" s="30">
        <v>1229</v>
      </c>
      <c r="B9932" s="247" t="str">
        <f>IF(AND(A9932&lt;&gt;"",ISNUMBER(A9932)),VLOOKUP(A9932,Studies!A:BR,2,FALSE),"")</f>
        <v>Bodemar 1979</v>
      </c>
      <c r="C9932" s="248" t="str">
        <f>IF(AND(A9932&lt;&gt;"",ISNUMBER(A9932)),VLOOKUP(A9932,Studies!A:BR,3,FALSE),"")</f>
        <v>https://pubmed.ncbi.nlm.nih.gov/760739/</v>
      </c>
      <c r="D9932" s="248" t="str">
        <f>IF(AND(A9932&lt;&gt;"",ISNUMBER(A9932)),VLOOKUP(A9932,Studies!A:BR,4,FALSE),"")</f>
        <v>PO 200 mg fasted</v>
      </c>
      <c r="E9932" s="248" t="str">
        <f>IF(AND(A9932&lt;&gt;"",ISNUMBER(A9932)),VLOOKUP(A9932,Studies!A:BR,5,FALSE),"")</f>
        <v>Cimetidine</v>
      </c>
      <c r="F9932" s="249" t="str">
        <f>IF(AND(A9932&lt;&gt;"",ISNUMBER(A9932)),VLOOKUP(A9932,Studies!A:BR,6,FALSE),"")</f>
        <v>Whole Blood</v>
      </c>
      <c r="G9932" s="265">
        <v>0</v>
      </c>
      <c r="H9932" s="50" t="s">
        <v>59</v>
      </c>
      <c r="I9932" s="185">
        <v>0</v>
      </c>
      <c r="J9932" s="41" t="s">
        <v>1027</v>
      </c>
      <c r="K9932" s="41" t="s">
        <v>334</v>
      </c>
      <c r="O9932" s="59">
        <v>0.05</v>
      </c>
      <c r="P9932" s="42" t="s">
        <v>3497</v>
      </c>
    </row>
    <row r="9933" spans="1:16" x14ac:dyDescent="0.25">
      <c r="A9933" s="30">
        <v>1229</v>
      </c>
      <c r="B9933" s="247" t="str">
        <f>IF(AND(A9933&lt;&gt;"",ISNUMBER(A9933)),VLOOKUP(A9933,Studies!A:BR,2,FALSE),"")</f>
        <v>Bodemar 1979</v>
      </c>
      <c r="C9933" s="248" t="str">
        <f>IF(AND(A9933&lt;&gt;"",ISNUMBER(A9933)),VLOOKUP(A9933,Studies!A:BR,3,FALSE),"")</f>
        <v>https://pubmed.ncbi.nlm.nih.gov/760739/</v>
      </c>
      <c r="D9933" s="248" t="str">
        <f>IF(AND(A9933&lt;&gt;"",ISNUMBER(A9933)),VLOOKUP(A9933,Studies!A:BR,4,FALSE),"")</f>
        <v>PO 200 mg fasted</v>
      </c>
      <c r="E9933" s="248" t="str">
        <f>IF(AND(A9933&lt;&gt;"",ISNUMBER(A9933)),VLOOKUP(A9933,Studies!A:BR,5,FALSE),"")</f>
        <v>Cimetidine</v>
      </c>
      <c r="F9933" s="249" t="str">
        <f>IF(AND(A9933&lt;&gt;"",ISNUMBER(A9933)),VLOOKUP(A9933,Studies!A:BR,6,FALSE),"")</f>
        <v>Whole Blood</v>
      </c>
      <c r="G9933" s="265">
        <v>0.25</v>
      </c>
      <c r="H9933" s="50" t="s">
        <v>59</v>
      </c>
      <c r="I9933" s="185">
        <v>0.1021861</v>
      </c>
      <c r="J9933" s="41" t="s">
        <v>1027</v>
      </c>
      <c r="K9933" s="41" t="s">
        <v>334</v>
      </c>
      <c r="L9933" s="193">
        <v>3.0560629999999998E-2</v>
      </c>
      <c r="M9933" s="52" t="s">
        <v>1027</v>
      </c>
      <c r="N9933" s="52" t="s">
        <v>946</v>
      </c>
      <c r="O9933" s="59">
        <v>0.05</v>
      </c>
    </row>
    <row r="9934" spans="1:16" x14ac:dyDescent="0.25">
      <c r="A9934" s="30">
        <v>1229</v>
      </c>
      <c r="B9934" s="247" t="str">
        <f>IF(AND(A9934&lt;&gt;"",ISNUMBER(A9934)),VLOOKUP(A9934,Studies!A:BR,2,FALSE),"")</f>
        <v>Bodemar 1979</v>
      </c>
      <c r="C9934" s="248" t="str">
        <f>IF(AND(A9934&lt;&gt;"",ISNUMBER(A9934)),VLOOKUP(A9934,Studies!A:BR,3,FALSE),"")</f>
        <v>https://pubmed.ncbi.nlm.nih.gov/760739/</v>
      </c>
      <c r="D9934" s="248" t="str">
        <f>IF(AND(A9934&lt;&gt;"",ISNUMBER(A9934)),VLOOKUP(A9934,Studies!A:BR,4,FALSE),"")</f>
        <v>PO 200 mg fasted</v>
      </c>
      <c r="E9934" s="248" t="str">
        <f>IF(AND(A9934&lt;&gt;"",ISNUMBER(A9934)),VLOOKUP(A9934,Studies!A:BR,5,FALSE),"")</f>
        <v>Cimetidine</v>
      </c>
      <c r="F9934" s="249" t="str">
        <f>IF(AND(A9934&lt;&gt;"",ISNUMBER(A9934)),VLOOKUP(A9934,Studies!A:BR,6,FALSE),"")</f>
        <v>Whole Blood</v>
      </c>
      <c r="G9934" s="265">
        <v>0.5</v>
      </c>
      <c r="H9934" s="50" t="s">
        <v>59</v>
      </c>
      <c r="I9934" s="185">
        <v>0.66319680000000003</v>
      </c>
      <c r="J9934" s="41" t="s">
        <v>1027</v>
      </c>
      <c r="K9934" s="41" t="s">
        <v>334</v>
      </c>
      <c r="L9934" s="193">
        <v>0.17183509999999999</v>
      </c>
      <c r="M9934" s="52" t="s">
        <v>1027</v>
      </c>
      <c r="N9934" s="52" t="s">
        <v>946</v>
      </c>
      <c r="O9934" s="59">
        <v>0.05</v>
      </c>
    </row>
    <row r="9935" spans="1:16" x14ac:dyDescent="0.25">
      <c r="A9935" s="30">
        <v>1229</v>
      </c>
      <c r="B9935" s="247" t="str">
        <f>IF(AND(A9935&lt;&gt;"",ISNUMBER(A9935)),VLOOKUP(A9935,Studies!A:BR,2,FALSE),"")</f>
        <v>Bodemar 1979</v>
      </c>
      <c r="C9935" s="248" t="str">
        <f>IF(AND(A9935&lt;&gt;"",ISNUMBER(A9935)),VLOOKUP(A9935,Studies!A:BR,3,FALSE),"")</f>
        <v>https://pubmed.ncbi.nlm.nih.gov/760739/</v>
      </c>
      <c r="D9935" s="248" t="str">
        <f>IF(AND(A9935&lt;&gt;"",ISNUMBER(A9935)),VLOOKUP(A9935,Studies!A:BR,4,FALSE),"")</f>
        <v>PO 200 mg fasted</v>
      </c>
      <c r="E9935" s="248" t="str">
        <f>IF(AND(A9935&lt;&gt;"",ISNUMBER(A9935)),VLOOKUP(A9935,Studies!A:BR,5,FALSE),"")</f>
        <v>Cimetidine</v>
      </c>
      <c r="F9935" s="249" t="str">
        <f>IF(AND(A9935&lt;&gt;"",ISNUMBER(A9935)),VLOOKUP(A9935,Studies!A:BR,6,FALSE),"")</f>
        <v>Whole Blood</v>
      </c>
      <c r="G9935" s="265">
        <v>0.75</v>
      </c>
      <c r="H9935" s="50" t="s">
        <v>59</v>
      </c>
      <c r="I9935" s="185">
        <v>0.87287590000000004</v>
      </c>
      <c r="J9935" s="41" t="s">
        <v>1027</v>
      </c>
      <c r="K9935" s="41" t="s">
        <v>334</v>
      </c>
      <c r="L9935" s="193">
        <v>0.19477079999999999</v>
      </c>
      <c r="M9935" s="52" t="s">
        <v>1027</v>
      </c>
      <c r="N9935" s="52" t="s">
        <v>946</v>
      </c>
      <c r="O9935" s="59">
        <v>0.05</v>
      </c>
    </row>
    <row r="9936" spans="1:16" x14ac:dyDescent="0.25">
      <c r="A9936" s="30">
        <v>1229</v>
      </c>
      <c r="B9936" s="247" t="str">
        <f>IF(AND(A9936&lt;&gt;"",ISNUMBER(A9936)),VLOOKUP(A9936,Studies!A:BR,2,FALSE),"")</f>
        <v>Bodemar 1979</v>
      </c>
      <c r="C9936" s="248" t="str">
        <f>IF(AND(A9936&lt;&gt;"",ISNUMBER(A9936)),VLOOKUP(A9936,Studies!A:BR,3,FALSE),"")</f>
        <v>https://pubmed.ncbi.nlm.nih.gov/760739/</v>
      </c>
      <c r="D9936" s="248" t="str">
        <f>IF(AND(A9936&lt;&gt;"",ISNUMBER(A9936)),VLOOKUP(A9936,Studies!A:BR,4,FALSE),"")</f>
        <v>PO 200 mg fasted</v>
      </c>
      <c r="E9936" s="248" t="str">
        <f>IF(AND(A9936&lt;&gt;"",ISNUMBER(A9936)),VLOOKUP(A9936,Studies!A:BR,5,FALSE),"")</f>
        <v>Cimetidine</v>
      </c>
      <c r="F9936" s="249" t="str">
        <f>IF(AND(A9936&lt;&gt;"",ISNUMBER(A9936)),VLOOKUP(A9936,Studies!A:BR,6,FALSE),"")</f>
        <v>Whole Blood</v>
      </c>
      <c r="G9936" s="265">
        <v>1</v>
      </c>
      <c r="H9936" s="50" t="s">
        <v>59</v>
      </c>
      <c r="I9936" s="185">
        <v>0.82674820000000004</v>
      </c>
      <c r="J9936" s="41" t="s">
        <v>1027</v>
      </c>
      <c r="K9936" s="41" t="s">
        <v>334</v>
      </c>
      <c r="L9936" s="193">
        <v>9.5476149999999996E-2</v>
      </c>
      <c r="M9936" s="52" t="s">
        <v>1027</v>
      </c>
      <c r="N9936" s="52" t="s">
        <v>946</v>
      </c>
      <c r="O9936" s="59">
        <v>0.05</v>
      </c>
    </row>
    <row r="9937" spans="1:16" x14ac:dyDescent="0.25">
      <c r="A9937" s="30">
        <v>1229</v>
      </c>
      <c r="B9937" s="247" t="str">
        <f>IF(AND(A9937&lt;&gt;"",ISNUMBER(A9937)),VLOOKUP(A9937,Studies!A:BR,2,FALSE),"")</f>
        <v>Bodemar 1979</v>
      </c>
      <c r="C9937" s="248" t="str">
        <f>IF(AND(A9937&lt;&gt;"",ISNUMBER(A9937)),VLOOKUP(A9937,Studies!A:BR,3,FALSE),"")</f>
        <v>https://pubmed.ncbi.nlm.nih.gov/760739/</v>
      </c>
      <c r="D9937" s="248" t="str">
        <f>IF(AND(A9937&lt;&gt;"",ISNUMBER(A9937)),VLOOKUP(A9937,Studies!A:BR,4,FALSE),"")</f>
        <v>PO 200 mg fasted</v>
      </c>
      <c r="E9937" s="248" t="str">
        <f>IF(AND(A9937&lt;&gt;"",ISNUMBER(A9937)),VLOOKUP(A9937,Studies!A:BR,5,FALSE),"")</f>
        <v>Cimetidine</v>
      </c>
      <c r="F9937" s="249" t="str">
        <f>IF(AND(A9937&lt;&gt;"",ISNUMBER(A9937)),VLOOKUP(A9937,Studies!A:BR,6,FALSE),"")</f>
        <v>Whole Blood</v>
      </c>
      <c r="G9937" s="265">
        <v>1.25</v>
      </c>
      <c r="H9937" s="50" t="s">
        <v>59</v>
      </c>
      <c r="I9937" s="185">
        <v>0.75005980000000005</v>
      </c>
      <c r="J9937" s="41" t="s">
        <v>1027</v>
      </c>
      <c r="K9937" s="41" t="s">
        <v>334</v>
      </c>
      <c r="L9937" s="193">
        <v>9.5463870000000006E-2</v>
      </c>
      <c r="M9937" s="52" t="s">
        <v>1027</v>
      </c>
      <c r="N9937" s="52" t="s">
        <v>946</v>
      </c>
      <c r="O9937" s="59">
        <v>0.05</v>
      </c>
    </row>
    <row r="9938" spans="1:16" x14ac:dyDescent="0.25">
      <c r="A9938" s="30">
        <v>1229</v>
      </c>
      <c r="B9938" s="247" t="str">
        <f>IF(AND(A9938&lt;&gt;"",ISNUMBER(A9938)),VLOOKUP(A9938,Studies!A:BR,2,FALSE),"")</f>
        <v>Bodemar 1979</v>
      </c>
      <c r="C9938" s="248" t="str">
        <f>IF(AND(A9938&lt;&gt;"",ISNUMBER(A9938)),VLOOKUP(A9938,Studies!A:BR,3,FALSE),"")</f>
        <v>https://pubmed.ncbi.nlm.nih.gov/760739/</v>
      </c>
      <c r="D9938" s="248" t="str">
        <f>IF(AND(A9938&lt;&gt;"",ISNUMBER(A9938)),VLOOKUP(A9938,Studies!A:BR,4,FALSE),"")</f>
        <v>PO 200 mg fasted</v>
      </c>
      <c r="E9938" s="248" t="str">
        <f>IF(AND(A9938&lt;&gt;"",ISNUMBER(A9938)),VLOOKUP(A9938,Studies!A:BR,5,FALSE),"")</f>
        <v>Cimetidine</v>
      </c>
      <c r="F9938" s="249" t="str">
        <f>IF(AND(A9938&lt;&gt;"",ISNUMBER(A9938)),VLOOKUP(A9938,Studies!A:BR,6,FALSE),"")</f>
        <v>Whole Blood</v>
      </c>
      <c r="G9938" s="265">
        <v>1.5</v>
      </c>
      <c r="H9938" s="50" t="s">
        <v>59</v>
      </c>
      <c r="I9938" s="185">
        <v>0.73066209999999998</v>
      </c>
      <c r="J9938" s="41" t="s">
        <v>1027</v>
      </c>
      <c r="K9938" s="41" t="s">
        <v>334</v>
      </c>
      <c r="L9938" s="193">
        <v>8.4008280000000005E-2</v>
      </c>
      <c r="M9938" s="52" t="s">
        <v>1027</v>
      </c>
      <c r="N9938" s="52" t="s">
        <v>946</v>
      </c>
      <c r="O9938" s="59">
        <v>0.05</v>
      </c>
    </row>
    <row r="9939" spans="1:16" x14ac:dyDescent="0.25">
      <c r="A9939" s="30">
        <v>1229</v>
      </c>
      <c r="B9939" s="247" t="str">
        <f>IF(AND(A9939&lt;&gt;"",ISNUMBER(A9939)),VLOOKUP(A9939,Studies!A:BR,2,FALSE),"")</f>
        <v>Bodemar 1979</v>
      </c>
      <c r="C9939" s="248" t="str">
        <f>IF(AND(A9939&lt;&gt;"",ISNUMBER(A9939)),VLOOKUP(A9939,Studies!A:BR,3,FALSE),"")</f>
        <v>https://pubmed.ncbi.nlm.nih.gov/760739/</v>
      </c>
      <c r="D9939" s="248" t="str">
        <f>IF(AND(A9939&lt;&gt;"",ISNUMBER(A9939)),VLOOKUP(A9939,Studies!A:BR,4,FALSE),"")</f>
        <v>PO 200 mg fasted</v>
      </c>
      <c r="E9939" s="248" t="str">
        <f>IF(AND(A9939&lt;&gt;"",ISNUMBER(A9939)),VLOOKUP(A9939,Studies!A:BR,5,FALSE),"")</f>
        <v>Cimetidine</v>
      </c>
      <c r="F9939" s="249" t="str">
        <f>IF(AND(A9939&lt;&gt;"",ISNUMBER(A9939)),VLOOKUP(A9939,Studies!A:BR,6,FALSE),"")</f>
        <v>Whole Blood</v>
      </c>
      <c r="G9939" s="265">
        <v>1.75</v>
      </c>
      <c r="H9939" s="50" t="s">
        <v>59</v>
      </c>
      <c r="I9939" s="185">
        <v>0.69975980000000004</v>
      </c>
      <c r="J9939" s="41" t="s">
        <v>1027</v>
      </c>
      <c r="K9939" s="41" t="s">
        <v>334</v>
      </c>
      <c r="L9939" s="193">
        <v>6.1096909999999997E-2</v>
      </c>
      <c r="M9939" s="52" t="s">
        <v>1027</v>
      </c>
      <c r="N9939" s="52" t="s">
        <v>946</v>
      </c>
      <c r="O9939" s="59">
        <v>0.05</v>
      </c>
    </row>
    <row r="9940" spans="1:16" x14ac:dyDescent="0.25">
      <c r="A9940" s="30">
        <v>1229</v>
      </c>
      <c r="B9940" s="247" t="str">
        <f>IF(AND(A9940&lt;&gt;"",ISNUMBER(A9940)),VLOOKUP(A9940,Studies!A:BR,2,FALSE),"")</f>
        <v>Bodemar 1979</v>
      </c>
      <c r="C9940" s="248" t="str">
        <f>IF(AND(A9940&lt;&gt;"",ISNUMBER(A9940)),VLOOKUP(A9940,Studies!A:BR,3,FALSE),"")</f>
        <v>https://pubmed.ncbi.nlm.nih.gov/760739/</v>
      </c>
      <c r="D9940" s="248" t="str">
        <f>IF(AND(A9940&lt;&gt;"",ISNUMBER(A9940)),VLOOKUP(A9940,Studies!A:BR,4,FALSE),"")</f>
        <v>PO 200 mg fasted</v>
      </c>
      <c r="E9940" s="248" t="str">
        <f>IF(AND(A9940&lt;&gt;"",ISNUMBER(A9940)),VLOOKUP(A9940,Studies!A:BR,5,FALSE),"")</f>
        <v>Cimetidine</v>
      </c>
      <c r="F9940" s="249" t="str">
        <f>IF(AND(A9940&lt;&gt;"",ISNUMBER(A9940)),VLOOKUP(A9940,Studies!A:BR,6,FALSE),"")</f>
        <v>Whole Blood</v>
      </c>
      <c r="G9940" s="265">
        <v>2</v>
      </c>
      <c r="H9940" s="50" t="s">
        <v>59</v>
      </c>
      <c r="I9940" s="185">
        <v>0.71472910000000001</v>
      </c>
      <c r="J9940" s="41" t="s">
        <v>1027</v>
      </c>
      <c r="K9940" s="41" t="s">
        <v>334</v>
      </c>
      <c r="L9940" s="193">
        <v>8.017755E-2</v>
      </c>
      <c r="M9940" s="52" t="s">
        <v>1027</v>
      </c>
      <c r="N9940" s="52" t="s">
        <v>946</v>
      </c>
      <c r="O9940" s="59">
        <v>0.05</v>
      </c>
    </row>
    <row r="9941" spans="1:16" x14ac:dyDescent="0.25">
      <c r="A9941" s="30">
        <v>1229</v>
      </c>
      <c r="B9941" s="247" t="str">
        <f>IF(AND(A9941&lt;&gt;"",ISNUMBER(A9941)),VLOOKUP(A9941,Studies!A:BR,2,FALSE),"")</f>
        <v>Bodemar 1979</v>
      </c>
      <c r="C9941" s="248" t="str">
        <f>IF(AND(A9941&lt;&gt;"",ISNUMBER(A9941)),VLOOKUP(A9941,Studies!A:BR,3,FALSE),"")</f>
        <v>https://pubmed.ncbi.nlm.nih.gov/760739/</v>
      </c>
      <c r="D9941" s="248" t="str">
        <f>IF(AND(A9941&lt;&gt;"",ISNUMBER(A9941)),VLOOKUP(A9941,Studies!A:BR,4,FALSE),"")</f>
        <v>PO 200 mg fasted</v>
      </c>
      <c r="E9941" s="248" t="str">
        <f>IF(AND(A9941&lt;&gt;"",ISNUMBER(A9941)),VLOOKUP(A9941,Studies!A:BR,5,FALSE),"")</f>
        <v>Cimetidine</v>
      </c>
      <c r="F9941" s="249" t="str">
        <f>IF(AND(A9941&lt;&gt;"",ISNUMBER(A9941)),VLOOKUP(A9941,Studies!A:BR,6,FALSE),"")</f>
        <v>Whole Blood</v>
      </c>
      <c r="G9941" s="265">
        <v>2.5</v>
      </c>
      <c r="H9941" s="50" t="s">
        <v>59</v>
      </c>
      <c r="I9941" s="185">
        <v>0.7942844</v>
      </c>
      <c r="J9941" s="41" t="s">
        <v>1027</v>
      </c>
      <c r="K9941" s="41" t="s">
        <v>334</v>
      </c>
      <c r="L9941" s="193">
        <v>7.6383350000000003E-2</v>
      </c>
      <c r="M9941" s="52" t="s">
        <v>1027</v>
      </c>
      <c r="N9941" s="52" t="s">
        <v>946</v>
      </c>
      <c r="O9941" s="59">
        <v>0.05</v>
      </c>
    </row>
    <row r="9942" spans="1:16" x14ac:dyDescent="0.25">
      <c r="A9942" s="30">
        <v>1229</v>
      </c>
      <c r="B9942" s="247" t="str">
        <f>IF(AND(A9942&lt;&gt;"",ISNUMBER(A9942)),VLOOKUP(A9942,Studies!A:BR,2,FALSE),"")</f>
        <v>Bodemar 1979</v>
      </c>
      <c r="C9942" s="248" t="str">
        <f>IF(AND(A9942&lt;&gt;"",ISNUMBER(A9942)),VLOOKUP(A9942,Studies!A:BR,3,FALSE),"")</f>
        <v>https://pubmed.ncbi.nlm.nih.gov/760739/</v>
      </c>
      <c r="D9942" s="248" t="str">
        <f>IF(AND(A9942&lt;&gt;"",ISNUMBER(A9942)),VLOOKUP(A9942,Studies!A:BR,4,FALSE),"")</f>
        <v>PO 200 mg fasted</v>
      </c>
      <c r="E9942" s="248" t="str">
        <f>IF(AND(A9942&lt;&gt;"",ISNUMBER(A9942)),VLOOKUP(A9942,Studies!A:BR,5,FALSE),"")</f>
        <v>Cimetidine</v>
      </c>
      <c r="F9942" s="249" t="str">
        <f>IF(AND(A9942&lt;&gt;"",ISNUMBER(A9942)),VLOOKUP(A9942,Studies!A:BR,6,FALSE),"")</f>
        <v>Whole Blood</v>
      </c>
      <c r="G9942" s="265">
        <v>3</v>
      </c>
      <c r="H9942" s="50" t="s">
        <v>59</v>
      </c>
      <c r="I9942" s="185">
        <v>0.89293250000000002</v>
      </c>
      <c r="J9942" s="41" t="s">
        <v>1027</v>
      </c>
      <c r="K9942" s="41" t="s">
        <v>334</v>
      </c>
      <c r="L9942" s="193">
        <v>7.2552619999999998E-2</v>
      </c>
      <c r="M9942" s="52" t="s">
        <v>1027</v>
      </c>
      <c r="N9942" s="52" t="s">
        <v>946</v>
      </c>
      <c r="O9942" s="59">
        <v>0.05</v>
      </c>
    </row>
    <row r="9943" spans="1:16" x14ac:dyDescent="0.25">
      <c r="A9943" s="30">
        <v>1229</v>
      </c>
      <c r="B9943" s="247" t="str">
        <f>IF(AND(A9943&lt;&gt;"",ISNUMBER(A9943)),VLOOKUP(A9943,Studies!A:BR,2,FALSE),"")</f>
        <v>Bodemar 1979</v>
      </c>
      <c r="C9943" s="248" t="str">
        <f>IF(AND(A9943&lt;&gt;"",ISNUMBER(A9943)),VLOOKUP(A9943,Studies!A:BR,3,FALSE),"")</f>
        <v>https://pubmed.ncbi.nlm.nih.gov/760739/</v>
      </c>
      <c r="D9943" s="248" t="str">
        <f>IF(AND(A9943&lt;&gt;"",ISNUMBER(A9943)),VLOOKUP(A9943,Studies!A:BR,4,FALSE),"")</f>
        <v>PO 200 mg fasted</v>
      </c>
      <c r="E9943" s="248" t="str">
        <f>IF(AND(A9943&lt;&gt;"",ISNUMBER(A9943)),VLOOKUP(A9943,Studies!A:BR,5,FALSE),"")</f>
        <v>Cimetidine</v>
      </c>
      <c r="F9943" s="249" t="str">
        <f>IF(AND(A9943&lt;&gt;"",ISNUMBER(A9943)),VLOOKUP(A9943,Studies!A:BR,6,FALSE),"")</f>
        <v>Whole Blood</v>
      </c>
      <c r="G9943" s="265">
        <v>3.5</v>
      </c>
      <c r="H9943" s="50" t="s">
        <v>59</v>
      </c>
      <c r="I9943" s="185">
        <v>0.85794329999999996</v>
      </c>
      <c r="J9943" s="41" t="s">
        <v>1027</v>
      </c>
      <c r="K9943" s="41" t="s">
        <v>334</v>
      </c>
      <c r="L9943" s="193">
        <v>4.1991889999999997E-2</v>
      </c>
      <c r="M9943" s="52" t="s">
        <v>1027</v>
      </c>
      <c r="N9943" s="52" t="s">
        <v>946</v>
      </c>
      <c r="O9943" s="59">
        <v>0.05</v>
      </c>
    </row>
    <row r="9944" spans="1:16" x14ac:dyDescent="0.25">
      <c r="A9944" s="30">
        <v>1229</v>
      </c>
      <c r="B9944" s="247" t="str">
        <f>IF(AND(A9944&lt;&gt;"",ISNUMBER(A9944)),VLOOKUP(A9944,Studies!A:BR,2,FALSE),"")</f>
        <v>Bodemar 1979</v>
      </c>
      <c r="C9944" s="248" t="str">
        <f>IF(AND(A9944&lt;&gt;"",ISNUMBER(A9944)),VLOOKUP(A9944,Studies!A:BR,3,FALSE),"")</f>
        <v>https://pubmed.ncbi.nlm.nih.gov/760739/</v>
      </c>
      <c r="D9944" s="248" t="str">
        <f>IF(AND(A9944&lt;&gt;"",ISNUMBER(A9944)),VLOOKUP(A9944,Studies!A:BR,4,FALSE),"")</f>
        <v>PO 200 mg fasted</v>
      </c>
      <c r="E9944" s="248" t="str">
        <f>IF(AND(A9944&lt;&gt;"",ISNUMBER(A9944)),VLOOKUP(A9944,Studies!A:BR,5,FALSE),"")</f>
        <v>Cimetidine</v>
      </c>
      <c r="F9944" s="249" t="str">
        <f>IF(AND(A9944&lt;&gt;"",ISNUMBER(A9944)),VLOOKUP(A9944,Studies!A:BR,6,FALSE),"")</f>
        <v>Whole Blood</v>
      </c>
      <c r="G9944" s="265">
        <v>4</v>
      </c>
      <c r="H9944" s="50" t="s">
        <v>59</v>
      </c>
      <c r="I9944" s="185">
        <v>0.72362269999999995</v>
      </c>
      <c r="J9944" s="41" t="s">
        <v>1027</v>
      </c>
      <c r="K9944" s="41" t="s">
        <v>334</v>
      </c>
      <c r="L9944" s="193">
        <v>6.1121399999999999E-2</v>
      </c>
      <c r="M9944" s="52" t="s">
        <v>1027</v>
      </c>
      <c r="N9944" s="52" t="s">
        <v>946</v>
      </c>
      <c r="O9944" s="59">
        <v>0.05</v>
      </c>
    </row>
    <row r="9945" spans="1:16" x14ac:dyDescent="0.25">
      <c r="A9945" s="30">
        <v>1229</v>
      </c>
      <c r="B9945" s="247" t="str">
        <f>IF(AND(A9945&lt;&gt;"",ISNUMBER(A9945)),VLOOKUP(A9945,Studies!A:BR,2,FALSE),"")</f>
        <v>Bodemar 1979</v>
      </c>
      <c r="C9945" s="248" t="str">
        <f>IF(AND(A9945&lt;&gt;"",ISNUMBER(A9945)),VLOOKUP(A9945,Studies!A:BR,3,FALSE),"")</f>
        <v>https://pubmed.ncbi.nlm.nih.gov/760739/</v>
      </c>
      <c r="D9945" s="248" t="str">
        <f>IF(AND(A9945&lt;&gt;"",ISNUMBER(A9945)),VLOOKUP(A9945,Studies!A:BR,4,FALSE),"")</f>
        <v>PO 200 mg fasted</v>
      </c>
      <c r="E9945" s="248" t="str">
        <f>IF(AND(A9945&lt;&gt;"",ISNUMBER(A9945)),VLOOKUP(A9945,Studies!A:BR,5,FALSE),"")</f>
        <v>Cimetidine</v>
      </c>
      <c r="F9945" s="249" t="str">
        <f>IF(AND(A9945&lt;&gt;"",ISNUMBER(A9945)),VLOOKUP(A9945,Studies!A:BR,6,FALSE),"")</f>
        <v>Whole Blood</v>
      </c>
      <c r="G9945" s="265">
        <v>4.5</v>
      </c>
      <c r="H9945" s="50" t="s">
        <v>59</v>
      </c>
      <c r="I9945" s="185">
        <v>0.59316959999999996</v>
      </c>
      <c r="J9945" s="41" t="s">
        <v>1027</v>
      </c>
      <c r="K9945" s="41" t="s">
        <v>334</v>
      </c>
      <c r="L9945" s="193">
        <v>4.9653410000000002E-2</v>
      </c>
      <c r="M9945" s="52" t="s">
        <v>1027</v>
      </c>
      <c r="N9945" s="52" t="s">
        <v>946</v>
      </c>
      <c r="O9945" s="59">
        <v>0.05</v>
      </c>
    </row>
    <row r="9946" spans="1:16" x14ac:dyDescent="0.25">
      <c r="A9946" s="30">
        <v>1229</v>
      </c>
      <c r="B9946" s="247" t="str">
        <f>IF(AND(A9946&lt;&gt;"",ISNUMBER(A9946)),VLOOKUP(A9946,Studies!A:BR,2,FALSE),"")</f>
        <v>Bodemar 1979</v>
      </c>
      <c r="C9946" s="248" t="str">
        <f>IF(AND(A9946&lt;&gt;"",ISNUMBER(A9946)),VLOOKUP(A9946,Studies!A:BR,3,FALSE),"")</f>
        <v>https://pubmed.ncbi.nlm.nih.gov/760739/</v>
      </c>
      <c r="D9946" s="248" t="str">
        <f>IF(AND(A9946&lt;&gt;"",ISNUMBER(A9946)),VLOOKUP(A9946,Studies!A:BR,4,FALSE),"")</f>
        <v>PO 200 mg fasted</v>
      </c>
      <c r="E9946" s="248" t="str">
        <f>IF(AND(A9946&lt;&gt;"",ISNUMBER(A9946)),VLOOKUP(A9946,Studies!A:BR,5,FALSE),"")</f>
        <v>Cimetidine</v>
      </c>
      <c r="F9946" s="249" t="str">
        <f>IF(AND(A9946&lt;&gt;"",ISNUMBER(A9946)),VLOOKUP(A9946,Studies!A:BR,6,FALSE),"")</f>
        <v>Whole Blood</v>
      </c>
      <c r="G9946" s="265">
        <v>5</v>
      </c>
      <c r="H9946" s="50" t="s">
        <v>59</v>
      </c>
      <c r="I9946" s="185">
        <v>0.50087760000000003</v>
      </c>
      <c r="J9946" s="41" t="s">
        <v>1027</v>
      </c>
      <c r="K9946" s="41" t="s">
        <v>334</v>
      </c>
      <c r="L9946" s="193">
        <v>4.9653469999999998E-2</v>
      </c>
      <c r="M9946" s="52" t="s">
        <v>1027</v>
      </c>
      <c r="N9946" s="52" t="s">
        <v>946</v>
      </c>
      <c r="O9946" s="59">
        <v>0.05</v>
      </c>
    </row>
    <row r="9947" spans="1:16" x14ac:dyDescent="0.25">
      <c r="A9947" s="30">
        <v>1229</v>
      </c>
      <c r="B9947" s="247" t="str">
        <f>IF(AND(A9947&lt;&gt;"",ISNUMBER(A9947)),VLOOKUP(A9947,Studies!A:BR,2,FALSE),"")</f>
        <v>Bodemar 1979</v>
      </c>
      <c r="C9947" s="248" t="str">
        <f>IF(AND(A9947&lt;&gt;"",ISNUMBER(A9947)),VLOOKUP(A9947,Studies!A:BR,3,FALSE),"")</f>
        <v>https://pubmed.ncbi.nlm.nih.gov/760739/</v>
      </c>
      <c r="D9947" s="248" t="str">
        <f>IF(AND(A9947&lt;&gt;"",ISNUMBER(A9947)),VLOOKUP(A9947,Studies!A:BR,4,FALSE),"")</f>
        <v>PO 200 mg fasted</v>
      </c>
      <c r="E9947" s="248" t="str">
        <f>IF(AND(A9947&lt;&gt;"",ISNUMBER(A9947)),VLOOKUP(A9947,Studies!A:BR,5,FALSE),"")</f>
        <v>Cimetidine</v>
      </c>
      <c r="F9947" s="249" t="str">
        <f>IF(AND(A9947&lt;&gt;"",ISNUMBER(A9947)),VLOOKUP(A9947,Studies!A:BR,6,FALSE),"")</f>
        <v>Whole Blood</v>
      </c>
      <c r="G9947" s="265">
        <v>5.5</v>
      </c>
      <c r="H9947" s="50" t="s">
        <v>59</v>
      </c>
      <c r="I9947" s="185">
        <v>0.42006569999999999</v>
      </c>
      <c r="J9947" s="41" t="s">
        <v>1027</v>
      </c>
      <c r="K9947" s="41" t="s">
        <v>334</v>
      </c>
      <c r="L9947" s="193">
        <v>3.819782E-2</v>
      </c>
      <c r="M9947" s="52" t="s">
        <v>1027</v>
      </c>
      <c r="N9947" s="52" t="s">
        <v>946</v>
      </c>
      <c r="O9947" s="59">
        <v>0.05</v>
      </c>
    </row>
    <row r="9948" spans="1:16" x14ac:dyDescent="0.25">
      <c r="A9948" s="30">
        <v>1229</v>
      </c>
      <c r="B9948" s="247" t="str">
        <f>IF(AND(A9948&lt;&gt;"",ISNUMBER(A9948)),VLOOKUP(A9948,Studies!A:BR,2,FALSE),"")</f>
        <v>Bodemar 1979</v>
      </c>
      <c r="C9948" s="248" t="str">
        <f>IF(AND(A9948&lt;&gt;"",ISNUMBER(A9948)),VLOOKUP(A9948,Studies!A:BR,3,FALSE),"")</f>
        <v>https://pubmed.ncbi.nlm.nih.gov/760739/</v>
      </c>
      <c r="D9948" s="248" t="str">
        <f>IF(AND(A9948&lt;&gt;"",ISNUMBER(A9948)),VLOOKUP(A9948,Studies!A:BR,4,FALSE),"")</f>
        <v>PO 200 mg fasted</v>
      </c>
      <c r="E9948" s="248" t="str">
        <f>IF(AND(A9948&lt;&gt;"",ISNUMBER(A9948)),VLOOKUP(A9948,Studies!A:BR,5,FALSE),"")</f>
        <v>Cimetidine</v>
      </c>
      <c r="F9948" s="249" t="str">
        <f>IF(AND(A9948&lt;&gt;"",ISNUMBER(A9948)),VLOOKUP(A9948,Studies!A:BR,6,FALSE),"")</f>
        <v>Whole Blood</v>
      </c>
      <c r="G9948" s="265">
        <v>6</v>
      </c>
      <c r="H9948" s="50" t="s">
        <v>59</v>
      </c>
      <c r="I9948" s="185">
        <v>0.36597150000000001</v>
      </c>
      <c r="J9948" s="41" t="s">
        <v>1027</v>
      </c>
      <c r="K9948" s="41" t="s">
        <v>334</v>
      </c>
      <c r="L9948" s="193">
        <v>3.819782E-2</v>
      </c>
      <c r="M9948" s="52" t="s">
        <v>1027</v>
      </c>
      <c r="N9948" s="52" t="s">
        <v>946</v>
      </c>
      <c r="O9948" s="59">
        <v>0.05</v>
      </c>
    </row>
    <row r="9949" spans="1:16" x14ac:dyDescent="0.25">
      <c r="A9949" s="30">
        <v>1229</v>
      </c>
      <c r="B9949" s="247" t="str">
        <f>IF(AND(A9949&lt;&gt;"",ISNUMBER(A9949)),VLOOKUP(A9949,Studies!A:BR,2,FALSE),"")</f>
        <v>Bodemar 1979</v>
      </c>
      <c r="C9949" s="248" t="str">
        <f>IF(AND(A9949&lt;&gt;"",ISNUMBER(A9949)),VLOOKUP(A9949,Studies!A:BR,3,FALSE),"")</f>
        <v>https://pubmed.ncbi.nlm.nih.gov/760739/</v>
      </c>
      <c r="D9949" s="248" t="str">
        <f>IF(AND(A9949&lt;&gt;"",ISNUMBER(A9949)),VLOOKUP(A9949,Studies!A:BR,4,FALSE),"")</f>
        <v>PO 200 mg fasted</v>
      </c>
      <c r="E9949" s="248" t="str">
        <f>IF(AND(A9949&lt;&gt;"",ISNUMBER(A9949)),VLOOKUP(A9949,Studies!A:BR,5,FALSE),"")</f>
        <v>Cimetidine</v>
      </c>
      <c r="F9949" s="249" t="str">
        <f>IF(AND(A9949&lt;&gt;"",ISNUMBER(A9949)),VLOOKUP(A9949,Studies!A:BR,6,FALSE),"")</f>
        <v>Whole Blood</v>
      </c>
      <c r="G9949" s="265">
        <v>8</v>
      </c>
      <c r="H9949" s="50" t="s">
        <v>59</v>
      </c>
      <c r="I9949" s="185">
        <v>0.203018</v>
      </c>
      <c r="J9949" s="41" t="s">
        <v>1027</v>
      </c>
      <c r="K9949" s="41" t="s">
        <v>334</v>
      </c>
      <c r="L9949" s="193">
        <v>2.2923499999999999E-2</v>
      </c>
      <c r="M9949" s="52" t="s">
        <v>1027</v>
      </c>
      <c r="N9949" s="52" t="s">
        <v>946</v>
      </c>
      <c r="O9949" s="59">
        <v>0.05</v>
      </c>
    </row>
    <row r="9950" spans="1:16" x14ac:dyDescent="0.25">
      <c r="A9950" s="30">
        <v>1229</v>
      </c>
      <c r="B9950" s="247" t="str">
        <f>IF(AND(A9950&lt;&gt;"",ISNUMBER(A9950)),VLOOKUP(A9950,Studies!A:BR,2,FALSE),"")</f>
        <v>Bodemar 1979</v>
      </c>
      <c r="C9950" s="248" t="str">
        <f>IF(AND(A9950&lt;&gt;"",ISNUMBER(A9950)),VLOOKUP(A9950,Studies!A:BR,3,FALSE),"")</f>
        <v>https://pubmed.ncbi.nlm.nih.gov/760739/</v>
      </c>
      <c r="D9950" s="248" t="str">
        <f>IF(AND(A9950&lt;&gt;"",ISNUMBER(A9950)),VLOOKUP(A9950,Studies!A:BR,4,FALSE),"")</f>
        <v>PO 200 mg fasted</v>
      </c>
      <c r="E9950" s="248" t="str">
        <f>IF(AND(A9950&lt;&gt;"",ISNUMBER(A9950)),VLOOKUP(A9950,Studies!A:BR,5,FALSE),"")</f>
        <v>Cimetidine</v>
      </c>
      <c r="F9950" s="249" t="str">
        <f>IF(AND(A9950&lt;&gt;"",ISNUMBER(A9950)),VLOOKUP(A9950,Studies!A:BR,6,FALSE),"")</f>
        <v>Whole Blood</v>
      </c>
      <c r="G9950" s="265">
        <v>9</v>
      </c>
      <c r="H9950" s="50" t="s">
        <v>59</v>
      </c>
      <c r="I9950" s="185">
        <v>0.15590209999999999</v>
      </c>
      <c r="J9950" s="41" t="s">
        <v>1027</v>
      </c>
      <c r="K9950" s="41" t="s">
        <v>334</v>
      </c>
      <c r="L9950" s="193">
        <v>2.674207E-2</v>
      </c>
      <c r="M9950" s="52" t="s">
        <v>1027</v>
      </c>
      <c r="N9950" s="52" t="s">
        <v>946</v>
      </c>
      <c r="O9950" s="59">
        <v>0.05</v>
      </c>
    </row>
    <row r="9951" spans="1:16" x14ac:dyDescent="0.25">
      <c r="A9951" s="30">
        <v>1230</v>
      </c>
      <c r="B9951" s="247" t="str">
        <f>IF(AND(A9951&lt;&gt;"",ISNUMBER(A9951)),VLOOKUP(A9951,Studies!A:BR,2,FALSE),"")</f>
        <v>Bodemar 1979</v>
      </c>
      <c r="C9951" s="248" t="str">
        <f>IF(AND(A9951&lt;&gt;"",ISNUMBER(A9951)),VLOOKUP(A9951,Studies!A:BR,3,FALSE),"")</f>
        <v>https://pubmed.ncbi.nlm.nih.gov/760739/</v>
      </c>
      <c r="D9951" s="248" t="str">
        <f>IF(AND(A9951&lt;&gt;"",ISNUMBER(A9951)),VLOOKUP(A9951,Studies!A:BR,4,FALSE),"")</f>
        <v>PO 200 mg fed</v>
      </c>
      <c r="E9951" s="248" t="str">
        <f>IF(AND(A9951&lt;&gt;"",ISNUMBER(A9951)),VLOOKUP(A9951,Studies!A:BR,5,FALSE),"")</f>
        <v>Cimetidine</v>
      </c>
      <c r="F9951" s="249" t="str">
        <f>IF(AND(A9951&lt;&gt;"",ISNUMBER(A9951)),VLOOKUP(A9951,Studies!A:BR,6,FALSE),"")</f>
        <v>Whole Blood</v>
      </c>
      <c r="G9951" s="265">
        <v>0</v>
      </c>
      <c r="H9951" s="50" t="s">
        <v>59</v>
      </c>
      <c r="I9951" s="185">
        <v>0</v>
      </c>
      <c r="J9951" s="41" t="s">
        <v>1027</v>
      </c>
      <c r="K9951" s="41" t="s">
        <v>334</v>
      </c>
      <c r="O9951" s="59">
        <v>0.05</v>
      </c>
      <c r="P9951" s="42" t="s">
        <v>3497</v>
      </c>
    </row>
    <row r="9952" spans="1:16" x14ac:dyDescent="0.25">
      <c r="A9952" s="30">
        <v>1230</v>
      </c>
      <c r="B9952" s="247" t="str">
        <f>IF(AND(A9952&lt;&gt;"",ISNUMBER(A9952)),VLOOKUP(A9952,Studies!A:BR,2,FALSE),"")</f>
        <v>Bodemar 1979</v>
      </c>
      <c r="C9952" s="248" t="str">
        <f>IF(AND(A9952&lt;&gt;"",ISNUMBER(A9952)),VLOOKUP(A9952,Studies!A:BR,3,FALSE),"")</f>
        <v>https://pubmed.ncbi.nlm.nih.gov/760739/</v>
      </c>
      <c r="D9952" s="248" t="str">
        <f>IF(AND(A9952&lt;&gt;"",ISNUMBER(A9952)),VLOOKUP(A9952,Studies!A:BR,4,FALSE),"")</f>
        <v>PO 200 mg fed</v>
      </c>
      <c r="E9952" s="248" t="str">
        <f>IF(AND(A9952&lt;&gt;"",ISNUMBER(A9952)),VLOOKUP(A9952,Studies!A:BR,5,FALSE),"")</f>
        <v>Cimetidine</v>
      </c>
      <c r="F9952" s="249" t="str">
        <f>IF(AND(A9952&lt;&gt;"",ISNUMBER(A9952)),VLOOKUP(A9952,Studies!A:BR,6,FALSE),"")</f>
        <v>Whole Blood</v>
      </c>
      <c r="G9952" s="265">
        <v>0.25</v>
      </c>
      <c r="H9952" s="50" t="s">
        <v>59</v>
      </c>
      <c r="I9952" s="185">
        <v>1.81656E-2</v>
      </c>
      <c r="J9952" s="41" t="s">
        <v>1027</v>
      </c>
      <c r="K9952" s="41" t="s">
        <v>334</v>
      </c>
      <c r="O9952" s="59">
        <v>0.05</v>
      </c>
    </row>
    <row r="9953" spans="1:15" x14ac:dyDescent="0.25">
      <c r="A9953" s="30">
        <v>1230</v>
      </c>
      <c r="B9953" s="247" t="str">
        <f>IF(AND(A9953&lt;&gt;"",ISNUMBER(A9953)),VLOOKUP(A9953,Studies!A:BR,2,FALSE),"")</f>
        <v>Bodemar 1979</v>
      </c>
      <c r="C9953" s="248" t="str">
        <f>IF(AND(A9953&lt;&gt;"",ISNUMBER(A9953)),VLOOKUP(A9953,Studies!A:BR,3,FALSE),"")</f>
        <v>https://pubmed.ncbi.nlm.nih.gov/760739/</v>
      </c>
      <c r="D9953" s="248" t="str">
        <f>IF(AND(A9953&lt;&gt;"",ISNUMBER(A9953)),VLOOKUP(A9953,Studies!A:BR,4,FALSE),"")</f>
        <v>PO 200 mg fed</v>
      </c>
      <c r="E9953" s="248" t="str">
        <f>IF(AND(A9953&lt;&gt;"",ISNUMBER(A9953)),VLOOKUP(A9953,Studies!A:BR,5,FALSE),"")</f>
        <v>Cimetidine</v>
      </c>
      <c r="F9953" s="249" t="str">
        <f>IF(AND(A9953&lt;&gt;"",ISNUMBER(A9953)),VLOOKUP(A9953,Studies!A:BR,6,FALSE),"")</f>
        <v>Whole Blood</v>
      </c>
      <c r="G9953" s="265">
        <v>0.5</v>
      </c>
      <c r="H9953" s="50" t="s">
        <v>59</v>
      </c>
      <c r="I9953" s="185">
        <v>0.2927845</v>
      </c>
      <c r="J9953" s="41" t="s">
        <v>1027</v>
      </c>
      <c r="K9953" s="41" t="s">
        <v>334</v>
      </c>
      <c r="L9953" s="193">
        <v>0.17183509999999999</v>
      </c>
      <c r="M9953" s="52" t="s">
        <v>1027</v>
      </c>
      <c r="N9953" s="52" t="s">
        <v>946</v>
      </c>
      <c r="O9953" s="59">
        <v>0.05</v>
      </c>
    </row>
    <row r="9954" spans="1:15" x14ac:dyDescent="0.25">
      <c r="A9954" s="30">
        <v>1230</v>
      </c>
      <c r="B9954" s="247" t="str">
        <f>IF(AND(A9954&lt;&gt;"",ISNUMBER(A9954)),VLOOKUP(A9954,Studies!A:BR,2,FALSE),"")</f>
        <v>Bodemar 1979</v>
      </c>
      <c r="C9954" s="248" t="str">
        <f>IF(AND(A9954&lt;&gt;"",ISNUMBER(A9954)),VLOOKUP(A9954,Studies!A:BR,3,FALSE),"")</f>
        <v>https://pubmed.ncbi.nlm.nih.gov/760739/</v>
      </c>
      <c r="D9954" s="248" t="str">
        <f>IF(AND(A9954&lt;&gt;"",ISNUMBER(A9954)),VLOOKUP(A9954,Studies!A:BR,4,FALSE),"")</f>
        <v>PO 200 mg fed</v>
      </c>
      <c r="E9954" s="248" t="str">
        <f>IF(AND(A9954&lt;&gt;"",ISNUMBER(A9954)),VLOOKUP(A9954,Studies!A:BR,5,FALSE),"")</f>
        <v>Cimetidine</v>
      </c>
      <c r="F9954" s="249" t="str">
        <f>IF(AND(A9954&lt;&gt;"",ISNUMBER(A9954)),VLOOKUP(A9954,Studies!A:BR,6,FALSE),"")</f>
        <v>Whole Blood</v>
      </c>
      <c r="G9954" s="265">
        <v>0.75</v>
      </c>
      <c r="H9954" s="50" t="s">
        <v>59</v>
      </c>
      <c r="I9954" s="185">
        <v>0.51011289999999998</v>
      </c>
      <c r="J9954" s="41" t="s">
        <v>1027</v>
      </c>
      <c r="K9954" s="41" t="s">
        <v>334</v>
      </c>
      <c r="L9954" s="193">
        <v>0.15653639999999999</v>
      </c>
      <c r="M9954" s="52" t="s">
        <v>1027</v>
      </c>
      <c r="N9954" s="52" t="s">
        <v>946</v>
      </c>
      <c r="O9954" s="59">
        <v>0.05</v>
      </c>
    </row>
    <row r="9955" spans="1:15" x14ac:dyDescent="0.25">
      <c r="A9955" s="30">
        <v>1230</v>
      </c>
      <c r="B9955" s="247" t="str">
        <f>IF(AND(A9955&lt;&gt;"",ISNUMBER(A9955)),VLOOKUP(A9955,Studies!A:BR,2,FALSE),"")</f>
        <v>Bodemar 1979</v>
      </c>
      <c r="C9955" s="248" t="str">
        <f>IF(AND(A9955&lt;&gt;"",ISNUMBER(A9955)),VLOOKUP(A9955,Studies!A:BR,3,FALSE),"")</f>
        <v>https://pubmed.ncbi.nlm.nih.gov/760739/</v>
      </c>
      <c r="D9955" s="248" t="str">
        <f>IF(AND(A9955&lt;&gt;"",ISNUMBER(A9955)),VLOOKUP(A9955,Studies!A:BR,4,FALSE),"")</f>
        <v>PO 200 mg fed</v>
      </c>
      <c r="E9955" s="248" t="str">
        <f>IF(AND(A9955&lt;&gt;"",ISNUMBER(A9955)),VLOOKUP(A9955,Studies!A:BR,5,FALSE),"")</f>
        <v>Cimetidine</v>
      </c>
      <c r="F9955" s="249" t="str">
        <f>IF(AND(A9955&lt;&gt;"",ISNUMBER(A9955)),VLOOKUP(A9955,Studies!A:BR,6,FALSE),"")</f>
        <v>Whole Blood</v>
      </c>
      <c r="G9955" s="265">
        <v>1</v>
      </c>
      <c r="H9955" s="50" t="s">
        <v>59</v>
      </c>
      <c r="I9955" s="185">
        <v>0.65491310000000003</v>
      </c>
      <c r="J9955" s="41" t="s">
        <v>1027</v>
      </c>
      <c r="K9955" s="41" t="s">
        <v>334</v>
      </c>
      <c r="L9955" s="193">
        <v>0.16419800000000001</v>
      </c>
      <c r="M9955" s="52" t="s">
        <v>1027</v>
      </c>
      <c r="N9955" s="52" t="s">
        <v>946</v>
      </c>
      <c r="O9955" s="59">
        <v>0.05</v>
      </c>
    </row>
    <row r="9956" spans="1:15" x14ac:dyDescent="0.25">
      <c r="A9956" s="30">
        <v>1230</v>
      </c>
      <c r="B9956" s="247" t="str">
        <f>IF(AND(A9956&lt;&gt;"",ISNUMBER(A9956)),VLOOKUP(A9956,Studies!A:BR,2,FALSE),"")</f>
        <v>Bodemar 1979</v>
      </c>
      <c r="C9956" s="248" t="str">
        <f>IF(AND(A9956&lt;&gt;"",ISNUMBER(A9956)),VLOOKUP(A9956,Studies!A:BR,3,FALSE),"")</f>
        <v>https://pubmed.ncbi.nlm.nih.gov/760739/</v>
      </c>
      <c r="D9956" s="248" t="str">
        <f>IF(AND(A9956&lt;&gt;"",ISNUMBER(A9956)),VLOOKUP(A9956,Studies!A:BR,4,FALSE),"")</f>
        <v>PO 200 mg fed</v>
      </c>
      <c r="E9956" s="248" t="str">
        <f>IF(AND(A9956&lt;&gt;"",ISNUMBER(A9956)),VLOOKUP(A9956,Studies!A:BR,5,FALSE),"")</f>
        <v>Cimetidine</v>
      </c>
      <c r="F9956" s="249" t="str">
        <f>IF(AND(A9956&lt;&gt;"",ISNUMBER(A9956)),VLOOKUP(A9956,Studies!A:BR,6,FALSE),"")</f>
        <v>Whole Blood</v>
      </c>
      <c r="G9956" s="265">
        <v>1.25</v>
      </c>
      <c r="H9956" s="50" t="s">
        <v>59</v>
      </c>
      <c r="I9956" s="185">
        <v>0.75386620000000004</v>
      </c>
      <c r="J9956" s="41" t="s">
        <v>1027</v>
      </c>
      <c r="K9956" s="41" t="s">
        <v>334</v>
      </c>
      <c r="L9956" s="193">
        <v>0.16419800000000001</v>
      </c>
      <c r="M9956" s="52" t="s">
        <v>1027</v>
      </c>
      <c r="N9956" s="52" t="s">
        <v>946</v>
      </c>
      <c r="O9956" s="59">
        <v>0.05</v>
      </c>
    </row>
    <row r="9957" spans="1:15" x14ac:dyDescent="0.25">
      <c r="A9957" s="30">
        <v>1230</v>
      </c>
      <c r="B9957" s="247" t="str">
        <f>IF(AND(A9957&lt;&gt;"",ISNUMBER(A9957)),VLOOKUP(A9957,Studies!A:BR,2,FALSE),"")</f>
        <v>Bodemar 1979</v>
      </c>
      <c r="C9957" s="248" t="str">
        <f>IF(AND(A9957&lt;&gt;"",ISNUMBER(A9957)),VLOOKUP(A9957,Studies!A:BR,3,FALSE),"")</f>
        <v>https://pubmed.ncbi.nlm.nih.gov/760739/</v>
      </c>
      <c r="D9957" s="248" t="str">
        <f>IF(AND(A9957&lt;&gt;"",ISNUMBER(A9957)),VLOOKUP(A9957,Studies!A:BR,4,FALSE),"")</f>
        <v>PO 200 mg fed</v>
      </c>
      <c r="E9957" s="248" t="str">
        <f>IF(AND(A9957&lt;&gt;"",ISNUMBER(A9957)),VLOOKUP(A9957,Studies!A:BR,5,FALSE),"")</f>
        <v>Cimetidine</v>
      </c>
      <c r="F9957" s="249" t="str">
        <f>IF(AND(A9957&lt;&gt;"",ISNUMBER(A9957)),VLOOKUP(A9957,Studies!A:BR,6,FALSE),"")</f>
        <v>Whole Blood</v>
      </c>
      <c r="G9957" s="265">
        <v>1.5</v>
      </c>
      <c r="H9957" s="50" t="s">
        <v>59</v>
      </c>
      <c r="I9957" s="185">
        <v>0.7955776</v>
      </c>
      <c r="J9957" s="41" t="s">
        <v>1027</v>
      </c>
      <c r="K9957" s="41" t="s">
        <v>334</v>
      </c>
      <c r="L9957" s="193">
        <v>0.1565608</v>
      </c>
      <c r="M9957" s="52" t="s">
        <v>1027</v>
      </c>
      <c r="N9957" s="52" t="s">
        <v>946</v>
      </c>
      <c r="O9957" s="59">
        <v>0.05</v>
      </c>
    </row>
    <row r="9958" spans="1:15" x14ac:dyDescent="0.25">
      <c r="A9958" s="30">
        <v>1230</v>
      </c>
      <c r="B9958" s="247" t="str">
        <f>IF(AND(A9958&lt;&gt;"",ISNUMBER(A9958)),VLOOKUP(A9958,Studies!A:BR,2,FALSE),"")</f>
        <v>Bodemar 1979</v>
      </c>
      <c r="C9958" s="248" t="str">
        <f>IF(AND(A9958&lt;&gt;"",ISNUMBER(A9958)),VLOOKUP(A9958,Studies!A:BR,3,FALSE),"")</f>
        <v>https://pubmed.ncbi.nlm.nih.gov/760739/</v>
      </c>
      <c r="D9958" s="248" t="str">
        <f>IF(AND(A9958&lt;&gt;"",ISNUMBER(A9958)),VLOOKUP(A9958,Studies!A:BR,4,FALSE),"")</f>
        <v>PO 200 mg fed</v>
      </c>
      <c r="E9958" s="248" t="str">
        <f>IF(AND(A9958&lt;&gt;"",ISNUMBER(A9958)),VLOOKUP(A9958,Studies!A:BR,5,FALSE),"")</f>
        <v>Cimetidine</v>
      </c>
      <c r="F9958" s="249" t="str">
        <f>IF(AND(A9958&lt;&gt;"",ISNUMBER(A9958)),VLOOKUP(A9958,Studies!A:BR,6,FALSE),"")</f>
        <v>Whole Blood</v>
      </c>
      <c r="G9958" s="265">
        <v>1.75</v>
      </c>
      <c r="H9958" s="50" t="s">
        <v>59</v>
      </c>
      <c r="I9958" s="185">
        <v>0.83725229999999995</v>
      </c>
      <c r="J9958" s="41" t="s">
        <v>1027</v>
      </c>
      <c r="K9958" s="41" t="s">
        <v>334</v>
      </c>
      <c r="L9958" s="193">
        <v>0.14128660000000001</v>
      </c>
      <c r="M9958" s="52" t="s">
        <v>1027</v>
      </c>
      <c r="N9958" s="52" t="s">
        <v>946</v>
      </c>
      <c r="O9958" s="59">
        <v>0.05</v>
      </c>
    </row>
    <row r="9959" spans="1:15" x14ac:dyDescent="0.25">
      <c r="A9959" s="30">
        <v>1230</v>
      </c>
      <c r="B9959" s="247" t="str">
        <f>IF(AND(A9959&lt;&gt;"",ISNUMBER(A9959)),VLOOKUP(A9959,Studies!A:BR,2,FALSE),"")</f>
        <v>Bodemar 1979</v>
      </c>
      <c r="C9959" s="248" t="str">
        <f>IF(AND(A9959&lt;&gt;"",ISNUMBER(A9959)),VLOOKUP(A9959,Studies!A:BR,3,FALSE),"")</f>
        <v>https://pubmed.ncbi.nlm.nih.gov/760739/</v>
      </c>
      <c r="D9959" s="248" t="str">
        <f>IF(AND(A9959&lt;&gt;"",ISNUMBER(A9959)),VLOOKUP(A9959,Studies!A:BR,4,FALSE),"")</f>
        <v>PO 200 mg fed</v>
      </c>
      <c r="E9959" s="248" t="str">
        <f>IF(AND(A9959&lt;&gt;"",ISNUMBER(A9959)),VLOOKUP(A9959,Studies!A:BR,5,FALSE),"")</f>
        <v>Cimetidine</v>
      </c>
      <c r="F9959" s="249" t="str">
        <f>IF(AND(A9959&lt;&gt;"",ISNUMBER(A9959)),VLOOKUP(A9959,Studies!A:BR,6,FALSE),"")</f>
        <v>Whole Blood</v>
      </c>
      <c r="G9959" s="265">
        <v>2</v>
      </c>
      <c r="H9959" s="50" t="s">
        <v>59</v>
      </c>
      <c r="I9959" s="185">
        <v>0.84074150000000003</v>
      </c>
      <c r="J9959" s="41" t="s">
        <v>1027</v>
      </c>
      <c r="K9959" s="41" t="s">
        <v>334</v>
      </c>
      <c r="L9959" s="193">
        <v>9.547609E-2</v>
      </c>
      <c r="M9959" s="52" t="s">
        <v>1027</v>
      </c>
      <c r="N9959" s="52" t="s">
        <v>946</v>
      </c>
      <c r="O9959" s="59">
        <v>0.05</v>
      </c>
    </row>
    <row r="9960" spans="1:15" x14ac:dyDescent="0.25">
      <c r="A9960" s="30">
        <v>1230</v>
      </c>
      <c r="B9960" s="247" t="str">
        <f>IF(AND(A9960&lt;&gt;"",ISNUMBER(A9960)),VLOOKUP(A9960,Studies!A:BR,2,FALSE),"")</f>
        <v>Bodemar 1979</v>
      </c>
      <c r="C9960" s="248" t="str">
        <f>IF(AND(A9960&lt;&gt;"",ISNUMBER(A9960)),VLOOKUP(A9960,Studies!A:BR,3,FALSE),"")</f>
        <v>https://pubmed.ncbi.nlm.nih.gov/760739/</v>
      </c>
      <c r="D9960" s="248" t="str">
        <f>IF(AND(A9960&lt;&gt;"",ISNUMBER(A9960)),VLOOKUP(A9960,Studies!A:BR,4,FALSE),"")</f>
        <v>PO 200 mg fed</v>
      </c>
      <c r="E9960" s="248" t="str">
        <f>IF(AND(A9960&lt;&gt;"",ISNUMBER(A9960)),VLOOKUP(A9960,Studies!A:BR,5,FALSE),"")</f>
        <v>Cimetidine</v>
      </c>
      <c r="F9960" s="249" t="str">
        <f>IF(AND(A9960&lt;&gt;"",ISNUMBER(A9960)),VLOOKUP(A9960,Studies!A:BR,6,FALSE),"")</f>
        <v>Whole Blood</v>
      </c>
      <c r="G9960" s="265">
        <v>2.5</v>
      </c>
      <c r="H9960" s="50" t="s">
        <v>59</v>
      </c>
      <c r="I9960" s="185">
        <v>0.80955860000000002</v>
      </c>
      <c r="J9960" s="41" t="s">
        <v>1027</v>
      </c>
      <c r="K9960" s="41" t="s">
        <v>334</v>
      </c>
      <c r="L9960" s="193">
        <v>6.1109190000000001E-2</v>
      </c>
      <c r="M9960" s="52" t="s">
        <v>1027</v>
      </c>
      <c r="N9960" s="52" t="s">
        <v>946</v>
      </c>
      <c r="O9960" s="59">
        <v>0.05</v>
      </c>
    </row>
    <row r="9961" spans="1:15" x14ac:dyDescent="0.25">
      <c r="A9961" s="30">
        <v>1230</v>
      </c>
      <c r="B9961" s="247" t="str">
        <f>IF(AND(A9961&lt;&gt;"",ISNUMBER(A9961)),VLOOKUP(A9961,Studies!A:BR,2,FALSE),"")</f>
        <v>Bodemar 1979</v>
      </c>
      <c r="C9961" s="248" t="str">
        <f>IF(AND(A9961&lt;&gt;"",ISNUMBER(A9961)),VLOOKUP(A9961,Studies!A:BR,3,FALSE),"")</f>
        <v>https://pubmed.ncbi.nlm.nih.gov/760739/</v>
      </c>
      <c r="D9961" s="248" t="str">
        <f>IF(AND(A9961&lt;&gt;"",ISNUMBER(A9961)),VLOOKUP(A9961,Studies!A:BR,4,FALSE),"")</f>
        <v>PO 200 mg fed</v>
      </c>
      <c r="E9961" s="248" t="str">
        <f>IF(AND(A9961&lt;&gt;"",ISNUMBER(A9961)),VLOOKUP(A9961,Studies!A:BR,5,FALSE),"")</f>
        <v>Cimetidine</v>
      </c>
      <c r="F9961" s="249" t="str">
        <f>IF(AND(A9961&lt;&gt;"",ISNUMBER(A9961)),VLOOKUP(A9961,Studies!A:BR,6,FALSE),"")</f>
        <v>Whole Blood</v>
      </c>
      <c r="G9961" s="265">
        <v>3</v>
      </c>
      <c r="H9961" s="50" t="s">
        <v>59</v>
      </c>
      <c r="I9961" s="185">
        <v>0.75544</v>
      </c>
      <c r="J9961" s="41" t="s">
        <v>1027</v>
      </c>
      <c r="K9961" s="41" t="s">
        <v>334</v>
      </c>
      <c r="L9961" s="193">
        <v>4.9616809999999997E-2</v>
      </c>
      <c r="M9961" s="52" t="s">
        <v>1027</v>
      </c>
      <c r="N9961" s="52" t="s">
        <v>946</v>
      </c>
      <c r="O9961" s="59">
        <v>0.05</v>
      </c>
    </row>
    <row r="9962" spans="1:15" x14ac:dyDescent="0.25">
      <c r="A9962" s="30">
        <v>1230</v>
      </c>
      <c r="B9962" s="247" t="str">
        <f>IF(AND(A9962&lt;&gt;"",ISNUMBER(A9962)),VLOOKUP(A9962,Studies!A:BR,2,FALSE),"")</f>
        <v>Bodemar 1979</v>
      </c>
      <c r="C9962" s="248" t="str">
        <f>IF(AND(A9962&lt;&gt;"",ISNUMBER(A9962)),VLOOKUP(A9962,Studies!A:BR,3,FALSE),"")</f>
        <v>https://pubmed.ncbi.nlm.nih.gov/760739/</v>
      </c>
      <c r="D9962" s="248" t="str">
        <f>IF(AND(A9962&lt;&gt;"",ISNUMBER(A9962)),VLOOKUP(A9962,Studies!A:BR,4,FALSE),"")</f>
        <v>PO 200 mg fed</v>
      </c>
      <c r="E9962" s="248" t="str">
        <f>IF(AND(A9962&lt;&gt;"",ISNUMBER(A9962)),VLOOKUP(A9962,Studies!A:BR,5,FALSE),"")</f>
        <v>Cimetidine</v>
      </c>
      <c r="F9962" s="249" t="str">
        <f>IF(AND(A9962&lt;&gt;"",ISNUMBER(A9962)),VLOOKUP(A9962,Studies!A:BR,6,FALSE),"")</f>
        <v>Whole Blood</v>
      </c>
      <c r="G9962" s="265">
        <v>3.5</v>
      </c>
      <c r="H9962" s="50" t="s">
        <v>59</v>
      </c>
      <c r="I9962" s="185">
        <v>0.70137020000000005</v>
      </c>
      <c r="J9962" s="41" t="s">
        <v>1027</v>
      </c>
      <c r="K9962" s="41" t="s">
        <v>334</v>
      </c>
      <c r="L9962" s="193">
        <v>5.7278339999999997E-2</v>
      </c>
      <c r="M9962" s="52" t="s">
        <v>1027</v>
      </c>
      <c r="N9962" s="52" t="s">
        <v>946</v>
      </c>
      <c r="O9962" s="59">
        <v>0.05</v>
      </c>
    </row>
    <row r="9963" spans="1:15" x14ac:dyDescent="0.25">
      <c r="A9963" s="30">
        <v>1230</v>
      </c>
      <c r="B9963" s="247" t="str">
        <f>IF(AND(A9963&lt;&gt;"",ISNUMBER(A9963)),VLOOKUP(A9963,Studies!A:BR,2,FALSE),"")</f>
        <v>Bodemar 1979</v>
      </c>
      <c r="C9963" s="248" t="str">
        <f>IF(AND(A9963&lt;&gt;"",ISNUMBER(A9963)),VLOOKUP(A9963,Studies!A:BR,3,FALSE),"")</f>
        <v>https://pubmed.ncbi.nlm.nih.gov/760739/</v>
      </c>
      <c r="D9963" s="248" t="str">
        <f>IF(AND(A9963&lt;&gt;"",ISNUMBER(A9963)),VLOOKUP(A9963,Studies!A:BR,4,FALSE),"")</f>
        <v>PO 200 mg fed</v>
      </c>
      <c r="E9963" s="248" t="str">
        <f>IF(AND(A9963&lt;&gt;"",ISNUMBER(A9963)),VLOOKUP(A9963,Studies!A:BR,5,FALSE),"")</f>
        <v>Cimetidine</v>
      </c>
      <c r="F9963" s="249" t="str">
        <f>IF(AND(A9963&lt;&gt;"",ISNUMBER(A9963)),VLOOKUP(A9963,Studies!A:BR,6,FALSE),"")</f>
        <v>Whole Blood</v>
      </c>
      <c r="G9963" s="265">
        <v>4</v>
      </c>
      <c r="H9963" s="50" t="s">
        <v>59</v>
      </c>
      <c r="I9963" s="185">
        <v>0.6167397</v>
      </c>
      <c r="J9963" s="41" t="s">
        <v>1027</v>
      </c>
      <c r="K9963" s="41" t="s">
        <v>334</v>
      </c>
      <c r="L9963" s="193">
        <v>5.7278339999999997E-2</v>
      </c>
      <c r="M9963" s="52" t="s">
        <v>1027</v>
      </c>
      <c r="N9963" s="52" t="s">
        <v>946</v>
      </c>
      <c r="O9963" s="59">
        <v>0.05</v>
      </c>
    </row>
    <row r="9964" spans="1:15" x14ac:dyDescent="0.25">
      <c r="A9964" s="30">
        <v>1230</v>
      </c>
      <c r="B9964" s="247" t="str">
        <f>IF(AND(A9964&lt;&gt;"",ISNUMBER(A9964)),VLOOKUP(A9964,Studies!A:BR,2,FALSE),"")</f>
        <v>Bodemar 1979</v>
      </c>
      <c r="C9964" s="248" t="str">
        <f>IF(AND(A9964&lt;&gt;"",ISNUMBER(A9964)),VLOOKUP(A9964,Studies!A:BR,3,FALSE),"")</f>
        <v>https://pubmed.ncbi.nlm.nih.gov/760739/</v>
      </c>
      <c r="D9964" s="248" t="str">
        <f>IF(AND(A9964&lt;&gt;"",ISNUMBER(A9964)),VLOOKUP(A9964,Studies!A:BR,4,FALSE),"")</f>
        <v>PO 200 mg fed</v>
      </c>
      <c r="E9964" s="248" t="str">
        <f>IF(AND(A9964&lt;&gt;"",ISNUMBER(A9964)),VLOOKUP(A9964,Studies!A:BR,5,FALSE),"")</f>
        <v>Cimetidine</v>
      </c>
      <c r="F9964" s="249" t="str">
        <f>IF(AND(A9964&lt;&gt;"",ISNUMBER(A9964)),VLOOKUP(A9964,Studies!A:BR,6,FALSE),"")</f>
        <v>Whole Blood</v>
      </c>
      <c r="G9964" s="265">
        <v>4.5</v>
      </c>
      <c r="H9964" s="50" t="s">
        <v>59</v>
      </c>
      <c r="I9964" s="185">
        <v>0.52824190000000004</v>
      </c>
      <c r="J9964" s="41" t="s">
        <v>1027</v>
      </c>
      <c r="K9964" s="41" t="s">
        <v>334</v>
      </c>
      <c r="L9964" s="193">
        <v>4.9616779999999999E-2</v>
      </c>
      <c r="M9964" s="52" t="s">
        <v>1027</v>
      </c>
      <c r="N9964" s="52" t="s">
        <v>946</v>
      </c>
      <c r="O9964" s="59">
        <v>0.05</v>
      </c>
    </row>
    <row r="9965" spans="1:15" x14ac:dyDescent="0.25">
      <c r="A9965" s="30">
        <v>1230</v>
      </c>
      <c r="B9965" s="247" t="str">
        <f>IF(AND(A9965&lt;&gt;"",ISNUMBER(A9965)),VLOOKUP(A9965,Studies!A:BR,2,FALSE),"")</f>
        <v>Bodemar 1979</v>
      </c>
      <c r="C9965" s="248" t="str">
        <f>IF(AND(A9965&lt;&gt;"",ISNUMBER(A9965)),VLOOKUP(A9965,Studies!A:BR,3,FALSE),"")</f>
        <v>https://pubmed.ncbi.nlm.nih.gov/760739/</v>
      </c>
      <c r="D9965" s="248" t="str">
        <f>IF(AND(A9965&lt;&gt;"",ISNUMBER(A9965)),VLOOKUP(A9965,Studies!A:BR,4,FALSE),"")</f>
        <v>PO 200 mg fed</v>
      </c>
      <c r="E9965" s="248" t="str">
        <f>IF(AND(A9965&lt;&gt;"",ISNUMBER(A9965)),VLOOKUP(A9965,Studies!A:BR,5,FALSE),"")</f>
        <v>Cimetidine</v>
      </c>
      <c r="F9965" s="249" t="str">
        <f>IF(AND(A9965&lt;&gt;"",ISNUMBER(A9965)),VLOOKUP(A9965,Studies!A:BR,6,FALSE),"")</f>
        <v>Whole Blood</v>
      </c>
      <c r="G9965" s="265">
        <v>5</v>
      </c>
      <c r="H9965" s="50" t="s">
        <v>59</v>
      </c>
      <c r="I9965" s="185">
        <v>0.4512486</v>
      </c>
      <c r="J9965" s="41" t="s">
        <v>1027</v>
      </c>
      <c r="K9965" s="41" t="s">
        <v>334</v>
      </c>
      <c r="L9965" s="193">
        <v>3.0548450000000001E-2</v>
      </c>
      <c r="M9965" s="52" t="s">
        <v>1027</v>
      </c>
      <c r="N9965" s="52" t="s">
        <v>946</v>
      </c>
      <c r="O9965" s="59">
        <v>0.05</v>
      </c>
    </row>
    <row r="9966" spans="1:15" x14ac:dyDescent="0.25">
      <c r="A9966" s="30">
        <v>1230</v>
      </c>
      <c r="B9966" s="247" t="str">
        <f>IF(AND(A9966&lt;&gt;"",ISNUMBER(A9966)),VLOOKUP(A9966,Studies!A:BR,2,FALSE),"")</f>
        <v>Bodemar 1979</v>
      </c>
      <c r="C9966" s="248" t="str">
        <f>IF(AND(A9966&lt;&gt;"",ISNUMBER(A9966)),VLOOKUP(A9966,Studies!A:BR,3,FALSE),"")</f>
        <v>https://pubmed.ncbi.nlm.nih.gov/760739/</v>
      </c>
      <c r="D9966" s="248" t="str">
        <f>IF(AND(A9966&lt;&gt;"",ISNUMBER(A9966)),VLOOKUP(A9966,Studies!A:BR,4,FALSE),"")</f>
        <v>PO 200 mg fed</v>
      </c>
      <c r="E9966" s="248" t="str">
        <f>IF(AND(A9966&lt;&gt;"",ISNUMBER(A9966)),VLOOKUP(A9966,Studies!A:BR,5,FALSE),"")</f>
        <v>Cimetidine</v>
      </c>
      <c r="F9966" s="249" t="str">
        <f>IF(AND(A9966&lt;&gt;"",ISNUMBER(A9966)),VLOOKUP(A9966,Studies!A:BR,6,FALSE),"")</f>
        <v>Whole Blood</v>
      </c>
      <c r="G9966" s="265">
        <v>5.5</v>
      </c>
      <c r="H9966" s="50" t="s">
        <v>59</v>
      </c>
      <c r="I9966" s="185">
        <v>0.40477930000000001</v>
      </c>
      <c r="J9966" s="41" t="s">
        <v>1027</v>
      </c>
      <c r="K9966" s="41" t="s">
        <v>334</v>
      </c>
      <c r="L9966" s="193">
        <v>3.435481E-2</v>
      </c>
      <c r="M9966" s="52" t="s">
        <v>1027</v>
      </c>
      <c r="N9966" s="52" t="s">
        <v>946</v>
      </c>
      <c r="O9966" s="59">
        <v>0.05</v>
      </c>
    </row>
    <row r="9967" spans="1:15" x14ac:dyDescent="0.25">
      <c r="A9967" s="30">
        <v>1230</v>
      </c>
      <c r="B9967" s="247" t="str">
        <f>IF(AND(A9967&lt;&gt;"",ISNUMBER(A9967)),VLOOKUP(A9967,Studies!A:BR,2,FALSE),"")</f>
        <v>Bodemar 1979</v>
      </c>
      <c r="C9967" s="248" t="str">
        <f>IF(AND(A9967&lt;&gt;"",ISNUMBER(A9967)),VLOOKUP(A9967,Studies!A:BR,3,FALSE),"")</f>
        <v>https://pubmed.ncbi.nlm.nih.gov/760739/</v>
      </c>
      <c r="D9967" s="248" t="str">
        <f>IF(AND(A9967&lt;&gt;"",ISNUMBER(A9967)),VLOOKUP(A9967,Studies!A:BR,4,FALSE),"")</f>
        <v>PO 200 mg fed</v>
      </c>
      <c r="E9967" s="248" t="str">
        <f>IF(AND(A9967&lt;&gt;"",ISNUMBER(A9967)),VLOOKUP(A9967,Studies!A:BR,5,FALSE),"")</f>
        <v>Cimetidine</v>
      </c>
      <c r="F9967" s="249" t="str">
        <f>IF(AND(A9967&lt;&gt;"",ISNUMBER(A9967)),VLOOKUP(A9967,Studies!A:BR,6,FALSE),"")</f>
        <v>Whole Blood</v>
      </c>
      <c r="G9967" s="265">
        <v>6</v>
      </c>
      <c r="H9967" s="50" t="s">
        <v>59</v>
      </c>
      <c r="I9967" s="185">
        <v>0.35068510000000003</v>
      </c>
      <c r="J9967" s="41" t="s">
        <v>1027</v>
      </c>
      <c r="K9967" s="41" t="s">
        <v>334</v>
      </c>
      <c r="L9967" s="193">
        <v>3.052405E-2</v>
      </c>
      <c r="M9967" s="52" t="s">
        <v>1027</v>
      </c>
      <c r="N9967" s="52" t="s">
        <v>946</v>
      </c>
      <c r="O9967" s="59">
        <v>0.05</v>
      </c>
    </row>
    <row r="9968" spans="1:15" x14ac:dyDescent="0.25">
      <c r="A9968" s="30">
        <v>1230</v>
      </c>
      <c r="B9968" s="247" t="str">
        <f>IF(AND(A9968&lt;&gt;"",ISNUMBER(A9968)),VLOOKUP(A9968,Studies!A:BR,2,FALSE),"")</f>
        <v>Bodemar 1979</v>
      </c>
      <c r="C9968" s="248" t="str">
        <f>IF(AND(A9968&lt;&gt;"",ISNUMBER(A9968)),VLOOKUP(A9968,Studies!A:BR,3,FALSE),"")</f>
        <v>https://pubmed.ncbi.nlm.nih.gov/760739/</v>
      </c>
      <c r="D9968" s="248" t="str">
        <f>IF(AND(A9968&lt;&gt;"",ISNUMBER(A9968)),VLOOKUP(A9968,Studies!A:BR,4,FALSE),"")</f>
        <v>PO 200 mg fed</v>
      </c>
      <c r="E9968" s="248" t="str">
        <f>IF(AND(A9968&lt;&gt;"",ISNUMBER(A9968)),VLOOKUP(A9968,Studies!A:BR,5,FALSE),"")</f>
        <v>Cimetidine</v>
      </c>
      <c r="F9968" s="249" t="str">
        <f>IF(AND(A9968&lt;&gt;"",ISNUMBER(A9968)),VLOOKUP(A9968,Studies!A:BR,6,FALSE),"")</f>
        <v>Whole Blood</v>
      </c>
      <c r="G9968" s="265">
        <v>8</v>
      </c>
      <c r="H9968" s="50" t="s">
        <v>59</v>
      </c>
      <c r="I9968" s="185">
        <v>0.19156229999999999</v>
      </c>
      <c r="J9968" s="41" t="s">
        <v>1027</v>
      </c>
      <c r="K9968" s="41" t="s">
        <v>334</v>
      </c>
      <c r="L9968" s="193">
        <v>3.4354839999999998E-2</v>
      </c>
      <c r="M9968" s="52" t="s">
        <v>1027</v>
      </c>
      <c r="N9968" s="52" t="s">
        <v>946</v>
      </c>
      <c r="O9968" s="59">
        <v>0.05</v>
      </c>
    </row>
    <row r="9969" spans="1:16" x14ac:dyDescent="0.25">
      <c r="A9969" s="30">
        <v>1230</v>
      </c>
      <c r="B9969" s="247" t="str">
        <f>IF(AND(A9969&lt;&gt;"",ISNUMBER(A9969)),VLOOKUP(A9969,Studies!A:BR,2,FALSE),"")</f>
        <v>Bodemar 1979</v>
      </c>
      <c r="C9969" s="248" t="str">
        <f>IF(AND(A9969&lt;&gt;"",ISNUMBER(A9969)),VLOOKUP(A9969,Studies!A:BR,3,FALSE),"")</f>
        <v>https://pubmed.ncbi.nlm.nih.gov/760739/</v>
      </c>
      <c r="D9969" s="248" t="str">
        <f>IF(AND(A9969&lt;&gt;"",ISNUMBER(A9969)),VLOOKUP(A9969,Studies!A:BR,4,FALSE),"")</f>
        <v>PO 200 mg fed</v>
      </c>
      <c r="E9969" s="248" t="str">
        <f>IF(AND(A9969&lt;&gt;"",ISNUMBER(A9969)),VLOOKUP(A9969,Studies!A:BR,5,FALSE),"")</f>
        <v>Cimetidine</v>
      </c>
      <c r="F9969" s="249" t="str">
        <f>IF(AND(A9969&lt;&gt;"",ISNUMBER(A9969)),VLOOKUP(A9969,Studies!A:BR,6,FALSE),"")</f>
        <v>Whole Blood</v>
      </c>
      <c r="G9969" s="265">
        <v>9</v>
      </c>
      <c r="H9969" s="50" t="s">
        <v>59</v>
      </c>
      <c r="I9969" s="185">
        <v>0.14445859999999999</v>
      </c>
      <c r="J9969" s="41" t="s">
        <v>1027</v>
      </c>
      <c r="K9969" s="41" t="s">
        <v>334</v>
      </c>
      <c r="L9969" s="193">
        <v>3.4354830000000003E-2</v>
      </c>
      <c r="M9969" s="52" t="s">
        <v>1027</v>
      </c>
      <c r="N9969" s="52" t="s">
        <v>946</v>
      </c>
      <c r="O9969" s="59">
        <v>0.05</v>
      </c>
    </row>
    <row r="9970" spans="1:16" x14ac:dyDescent="0.25">
      <c r="A9970" s="30">
        <v>1219</v>
      </c>
      <c r="B9970" s="247" t="str">
        <f>IF(AND(A9970&lt;&gt;"",ISNUMBER(A9970)),VLOOKUP(A9970,Studies!A:BR,2,FALSE),"")</f>
        <v>Bodemar 1981</v>
      </c>
      <c r="C9970" s="248" t="str">
        <f>IF(AND(A9970&lt;&gt;"",ISNUMBER(A9970)),VLOOKUP(A9970,Studies!A:BR,3,FALSE),"")</f>
        <v>https://pubmed.ncbi.nlm.nih.gov/7249489/</v>
      </c>
      <c r="D9970" s="248" t="str">
        <f>IF(AND(A9970&lt;&gt;"",ISNUMBER(A9970)),VLOOKUP(A9970,Studies!A:BR,4,FALSE),"")</f>
        <v>IV 200 mg</v>
      </c>
      <c r="E9970" s="248" t="str">
        <f>IF(AND(A9970&lt;&gt;"",ISNUMBER(A9970)),VLOOKUP(A9970,Studies!A:BR,5,FALSE),"")</f>
        <v>Cimetidine</v>
      </c>
      <c r="F9970" s="249" t="str">
        <f>IF(AND(A9970&lt;&gt;"",ISNUMBER(A9970)),VLOOKUP(A9970,Studies!A:BR,6,FALSE),"")</f>
        <v>Plasma</v>
      </c>
      <c r="G9970" s="265">
        <v>0.05</v>
      </c>
      <c r="H9970" s="50" t="s">
        <v>59</v>
      </c>
      <c r="I9970" s="185">
        <v>10.6281</v>
      </c>
      <c r="J9970" s="41" t="s">
        <v>956</v>
      </c>
      <c r="K9970" s="41" t="s">
        <v>334</v>
      </c>
      <c r="O9970" s="59">
        <v>0.05</v>
      </c>
      <c r="P9970" s="42" t="s">
        <v>3498</v>
      </c>
    </row>
    <row r="9971" spans="1:16" x14ac:dyDescent="0.25">
      <c r="A9971" s="30">
        <v>1219</v>
      </c>
      <c r="B9971" s="247" t="str">
        <f>IF(AND(A9971&lt;&gt;"",ISNUMBER(A9971)),VLOOKUP(A9971,Studies!A:BR,2,FALSE),"")</f>
        <v>Bodemar 1981</v>
      </c>
      <c r="C9971" s="248" t="str">
        <f>IF(AND(A9971&lt;&gt;"",ISNUMBER(A9971)),VLOOKUP(A9971,Studies!A:BR,3,FALSE),"")</f>
        <v>https://pubmed.ncbi.nlm.nih.gov/7249489/</v>
      </c>
      <c r="D9971" s="248" t="str">
        <f>IF(AND(A9971&lt;&gt;"",ISNUMBER(A9971)),VLOOKUP(A9971,Studies!A:BR,4,FALSE),"")</f>
        <v>IV 200 mg</v>
      </c>
      <c r="E9971" s="248" t="str">
        <f>IF(AND(A9971&lt;&gt;"",ISNUMBER(A9971)),VLOOKUP(A9971,Studies!A:BR,5,FALSE),"")</f>
        <v>Cimetidine</v>
      </c>
      <c r="F9971" s="249" t="str">
        <f>IF(AND(A9971&lt;&gt;"",ISNUMBER(A9971)),VLOOKUP(A9971,Studies!A:BR,6,FALSE),"")</f>
        <v>Plasma</v>
      </c>
      <c r="G9971" s="265">
        <v>0.08</v>
      </c>
      <c r="H9971" s="50" t="s">
        <v>59</v>
      </c>
      <c r="I9971" s="185">
        <v>6.4298270000000004</v>
      </c>
      <c r="J9971" s="41" t="s">
        <v>956</v>
      </c>
      <c r="K9971" s="41" t="s">
        <v>334</v>
      </c>
      <c r="O9971" s="59">
        <v>0.05</v>
      </c>
    </row>
    <row r="9972" spans="1:16" x14ac:dyDescent="0.25">
      <c r="A9972" s="30">
        <v>1219</v>
      </c>
      <c r="B9972" s="247" t="str">
        <f>IF(AND(A9972&lt;&gt;"",ISNUMBER(A9972)),VLOOKUP(A9972,Studies!A:BR,2,FALSE),"")</f>
        <v>Bodemar 1981</v>
      </c>
      <c r="C9972" s="248" t="str">
        <f>IF(AND(A9972&lt;&gt;"",ISNUMBER(A9972)),VLOOKUP(A9972,Studies!A:BR,3,FALSE),"")</f>
        <v>https://pubmed.ncbi.nlm.nih.gov/7249489/</v>
      </c>
      <c r="D9972" s="248" t="str">
        <f>IF(AND(A9972&lt;&gt;"",ISNUMBER(A9972)),VLOOKUP(A9972,Studies!A:BR,4,FALSE),"")</f>
        <v>IV 200 mg</v>
      </c>
      <c r="E9972" s="248" t="str">
        <f>IF(AND(A9972&lt;&gt;"",ISNUMBER(A9972)),VLOOKUP(A9972,Studies!A:BR,5,FALSE),"")</f>
        <v>Cimetidine</v>
      </c>
      <c r="F9972" s="249" t="str">
        <f>IF(AND(A9972&lt;&gt;"",ISNUMBER(A9972)),VLOOKUP(A9972,Studies!A:BR,6,FALSE),"")</f>
        <v>Plasma</v>
      </c>
      <c r="G9972" s="265">
        <v>0.17</v>
      </c>
      <c r="H9972" s="50" t="s">
        <v>59</v>
      </c>
      <c r="I9972" s="185">
        <v>4.0976819999999998</v>
      </c>
      <c r="J9972" s="41" t="s">
        <v>956</v>
      </c>
      <c r="K9972" s="41" t="s">
        <v>334</v>
      </c>
      <c r="O9972" s="59">
        <v>0.05</v>
      </c>
    </row>
    <row r="9973" spans="1:16" x14ac:dyDescent="0.25">
      <c r="A9973" s="30">
        <v>1219</v>
      </c>
      <c r="B9973" s="247" t="str">
        <f>IF(AND(A9973&lt;&gt;"",ISNUMBER(A9973)),VLOOKUP(A9973,Studies!A:BR,2,FALSE),"")</f>
        <v>Bodemar 1981</v>
      </c>
      <c r="C9973" s="248" t="str">
        <f>IF(AND(A9973&lt;&gt;"",ISNUMBER(A9973)),VLOOKUP(A9973,Studies!A:BR,3,FALSE),"")</f>
        <v>https://pubmed.ncbi.nlm.nih.gov/7249489/</v>
      </c>
      <c r="D9973" s="248" t="str">
        <f>IF(AND(A9973&lt;&gt;"",ISNUMBER(A9973)),VLOOKUP(A9973,Studies!A:BR,4,FALSE),"")</f>
        <v>IV 200 mg</v>
      </c>
      <c r="E9973" s="248" t="str">
        <f>IF(AND(A9973&lt;&gt;"",ISNUMBER(A9973)),VLOOKUP(A9973,Studies!A:BR,5,FALSE),"")</f>
        <v>Cimetidine</v>
      </c>
      <c r="F9973" s="249" t="str">
        <f>IF(AND(A9973&lt;&gt;"",ISNUMBER(A9973)),VLOOKUP(A9973,Studies!A:BR,6,FALSE),"")</f>
        <v>Plasma</v>
      </c>
      <c r="G9973" s="265">
        <v>0.25</v>
      </c>
      <c r="H9973" s="50" t="s">
        <v>59</v>
      </c>
      <c r="I9973" s="185">
        <v>3.2160989999999998</v>
      </c>
      <c r="J9973" s="41" t="s">
        <v>956</v>
      </c>
      <c r="K9973" s="41" t="s">
        <v>334</v>
      </c>
      <c r="O9973" s="59">
        <v>0.05</v>
      </c>
    </row>
    <row r="9974" spans="1:16" x14ac:dyDescent="0.25">
      <c r="A9974" s="30">
        <v>1219</v>
      </c>
      <c r="B9974" s="247" t="str">
        <f>IF(AND(A9974&lt;&gt;"",ISNUMBER(A9974)),VLOOKUP(A9974,Studies!A:BR,2,FALSE),"")</f>
        <v>Bodemar 1981</v>
      </c>
      <c r="C9974" s="248" t="str">
        <f>IF(AND(A9974&lt;&gt;"",ISNUMBER(A9974)),VLOOKUP(A9974,Studies!A:BR,3,FALSE),"")</f>
        <v>https://pubmed.ncbi.nlm.nih.gov/7249489/</v>
      </c>
      <c r="D9974" s="248" t="str">
        <f>IF(AND(A9974&lt;&gt;"",ISNUMBER(A9974)),VLOOKUP(A9974,Studies!A:BR,4,FALSE),"")</f>
        <v>IV 200 mg</v>
      </c>
      <c r="E9974" s="248" t="str">
        <f>IF(AND(A9974&lt;&gt;"",ISNUMBER(A9974)),VLOOKUP(A9974,Studies!A:BR,5,FALSE),"")</f>
        <v>Cimetidine</v>
      </c>
      <c r="F9974" s="249" t="str">
        <f>IF(AND(A9974&lt;&gt;"",ISNUMBER(A9974)),VLOOKUP(A9974,Studies!A:BR,6,FALSE),"")</f>
        <v>Plasma</v>
      </c>
      <c r="G9974" s="265">
        <v>0.33</v>
      </c>
      <c r="H9974" s="50" t="s">
        <v>59</v>
      </c>
      <c r="I9974" s="185">
        <v>2.3351890000000002</v>
      </c>
      <c r="J9974" s="41" t="s">
        <v>956</v>
      </c>
      <c r="K9974" s="41" t="s">
        <v>334</v>
      </c>
      <c r="O9974" s="59">
        <v>0.05</v>
      </c>
    </row>
    <row r="9975" spans="1:16" x14ac:dyDescent="0.25">
      <c r="A9975" s="30">
        <v>1219</v>
      </c>
      <c r="B9975" s="247" t="str">
        <f>IF(AND(A9975&lt;&gt;"",ISNUMBER(A9975)),VLOOKUP(A9975,Studies!A:BR,2,FALSE),"")</f>
        <v>Bodemar 1981</v>
      </c>
      <c r="C9975" s="248" t="str">
        <f>IF(AND(A9975&lt;&gt;"",ISNUMBER(A9975)),VLOOKUP(A9975,Studies!A:BR,3,FALSE),"")</f>
        <v>https://pubmed.ncbi.nlm.nih.gov/7249489/</v>
      </c>
      <c r="D9975" s="248" t="str">
        <f>IF(AND(A9975&lt;&gt;"",ISNUMBER(A9975)),VLOOKUP(A9975,Studies!A:BR,4,FALSE),"")</f>
        <v>IV 200 mg</v>
      </c>
      <c r="E9975" s="248" t="str">
        <f>IF(AND(A9975&lt;&gt;"",ISNUMBER(A9975)),VLOOKUP(A9975,Studies!A:BR,5,FALSE),"")</f>
        <v>Cimetidine</v>
      </c>
      <c r="F9975" s="249" t="str">
        <f>IF(AND(A9975&lt;&gt;"",ISNUMBER(A9975)),VLOOKUP(A9975,Studies!A:BR,6,FALSE),"")</f>
        <v>Plasma</v>
      </c>
      <c r="G9975" s="265">
        <v>0.5</v>
      </c>
      <c r="H9975" s="50" t="s">
        <v>59</v>
      </c>
      <c r="I9975" s="185">
        <v>1.849256</v>
      </c>
      <c r="J9975" s="41" t="s">
        <v>956</v>
      </c>
      <c r="K9975" s="41" t="s">
        <v>334</v>
      </c>
      <c r="O9975" s="59">
        <v>0.05</v>
      </c>
    </row>
    <row r="9976" spans="1:16" x14ac:dyDescent="0.25">
      <c r="A9976" s="30">
        <v>1219</v>
      </c>
      <c r="B9976" s="247" t="str">
        <f>IF(AND(A9976&lt;&gt;"",ISNUMBER(A9976)),VLOOKUP(A9976,Studies!A:BR,2,FALSE),"")</f>
        <v>Bodemar 1981</v>
      </c>
      <c r="C9976" s="248" t="str">
        <f>IF(AND(A9976&lt;&gt;"",ISNUMBER(A9976)),VLOOKUP(A9976,Studies!A:BR,3,FALSE),"")</f>
        <v>https://pubmed.ncbi.nlm.nih.gov/7249489/</v>
      </c>
      <c r="D9976" s="248" t="str">
        <f>IF(AND(A9976&lt;&gt;"",ISNUMBER(A9976)),VLOOKUP(A9976,Studies!A:BR,4,FALSE),"")</f>
        <v>IV 200 mg</v>
      </c>
      <c r="E9976" s="248" t="str">
        <f>IF(AND(A9976&lt;&gt;"",ISNUMBER(A9976)),VLOOKUP(A9976,Studies!A:BR,5,FALSE),"")</f>
        <v>Cimetidine</v>
      </c>
      <c r="F9976" s="249" t="str">
        <f>IF(AND(A9976&lt;&gt;"",ISNUMBER(A9976)),VLOOKUP(A9976,Studies!A:BR,6,FALSE),"")</f>
        <v>Plasma</v>
      </c>
      <c r="G9976" s="265">
        <v>0.67</v>
      </c>
      <c r="H9976" s="50" t="s">
        <v>59</v>
      </c>
      <c r="I9976" s="185">
        <v>1.4898990000000001</v>
      </c>
      <c r="J9976" s="41" t="s">
        <v>956</v>
      </c>
      <c r="K9976" s="41" t="s">
        <v>334</v>
      </c>
      <c r="O9976" s="59">
        <v>0.05</v>
      </c>
    </row>
    <row r="9977" spans="1:16" x14ac:dyDescent="0.25">
      <c r="A9977" s="30">
        <v>1219</v>
      </c>
      <c r="B9977" s="247" t="str">
        <f>IF(AND(A9977&lt;&gt;"",ISNUMBER(A9977)),VLOOKUP(A9977,Studies!A:BR,2,FALSE),"")</f>
        <v>Bodemar 1981</v>
      </c>
      <c r="C9977" s="248" t="str">
        <f>IF(AND(A9977&lt;&gt;"",ISNUMBER(A9977)),VLOOKUP(A9977,Studies!A:BR,3,FALSE),"")</f>
        <v>https://pubmed.ncbi.nlm.nih.gov/7249489/</v>
      </c>
      <c r="D9977" s="248" t="str">
        <f>IF(AND(A9977&lt;&gt;"",ISNUMBER(A9977)),VLOOKUP(A9977,Studies!A:BR,4,FALSE),"")</f>
        <v>IV 200 mg</v>
      </c>
      <c r="E9977" s="248" t="str">
        <f>IF(AND(A9977&lt;&gt;"",ISNUMBER(A9977)),VLOOKUP(A9977,Studies!A:BR,5,FALSE),"")</f>
        <v>Cimetidine</v>
      </c>
      <c r="F9977" s="249" t="str">
        <f>IF(AND(A9977&lt;&gt;"",ISNUMBER(A9977)),VLOOKUP(A9977,Studies!A:BR,6,FALSE),"")</f>
        <v>Plasma</v>
      </c>
      <c r="G9977" s="265">
        <v>0.75</v>
      </c>
      <c r="H9977" s="50" t="s">
        <v>59</v>
      </c>
      <c r="I9977" s="185">
        <v>1.3205089999999999</v>
      </c>
      <c r="J9977" s="41" t="s">
        <v>956</v>
      </c>
      <c r="K9977" s="41" t="s">
        <v>334</v>
      </c>
      <c r="O9977" s="59">
        <v>0.05</v>
      </c>
    </row>
    <row r="9978" spans="1:16" x14ac:dyDescent="0.25">
      <c r="A9978" s="30">
        <v>1219</v>
      </c>
      <c r="B9978" s="247" t="str">
        <f>IF(AND(A9978&lt;&gt;"",ISNUMBER(A9978)),VLOOKUP(A9978,Studies!A:BR,2,FALSE),"")</f>
        <v>Bodemar 1981</v>
      </c>
      <c r="C9978" s="248" t="str">
        <f>IF(AND(A9978&lt;&gt;"",ISNUMBER(A9978)),VLOOKUP(A9978,Studies!A:BR,3,FALSE),"")</f>
        <v>https://pubmed.ncbi.nlm.nih.gov/7249489/</v>
      </c>
      <c r="D9978" s="248" t="str">
        <f>IF(AND(A9978&lt;&gt;"",ISNUMBER(A9978)),VLOOKUP(A9978,Studies!A:BR,4,FALSE),"")</f>
        <v>IV 200 mg</v>
      </c>
      <c r="E9978" s="248" t="str">
        <f>IF(AND(A9978&lt;&gt;"",ISNUMBER(A9978)),VLOOKUP(A9978,Studies!A:BR,5,FALSE),"")</f>
        <v>Cimetidine</v>
      </c>
      <c r="F9978" s="249" t="str">
        <f>IF(AND(A9978&lt;&gt;"",ISNUMBER(A9978)),VLOOKUP(A9978,Studies!A:BR,6,FALSE),"")</f>
        <v>Plasma</v>
      </c>
      <c r="G9978" s="265">
        <v>0.92</v>
      </c>
      <c r="H9978" s="50" t="s">
        <v>59</v>
      </c>
      <c r="I9978" s="185">
        <v>1.15038</v>
      </c>
      <c r="J9978" s="41" t="s">
        <v>956</v>
      </c>
      <c r="K9978" s="41" t="s">
        <v>334</v>
      </c>
      <c r="O9978" s="59">
        <v>0.05</v>
      </c>
    </row>
    <row r="9979" spans="1:16" x14ac:dyDescent="0.25">
      <c r="A9979" s="30">
        <v>1219</v>
      </c>
      <c r="B9979" s="247" t="str">
        <f>IF(AND(A9979&lt;&gt;"",ISNUMBER(A9979)),VLOOKUP(A9979,Studies!A:BR,2,FALSE),"")</f>
        <v>Bodemar 1981</v>
      </c>
      <c r="C9979" s="248" t="str">
        <f>IF(AND(A9979&lt;&gt;"",ISNUMBER(A9979)),VLOOKUP(A9979,Studies!A:BR,3,FALSE),"")</f>
        <v>https://pubmed.ncbi.nlm.nih.gov/7249489/</v>
      </c>
      <c r="D9979" s="248" t="str">
        <f>IF(AND(A9979&lt;&gt;"",ISNUMBER(A9979)),VLOOKUP(A9979,Studies!A:BR,4,FALSE),"")</f>
        <v>IV 200 mg</v>
      </c>
      <c r="E9979" s="248" t="str">
        <f>IF(AND(A9979&lt;&gt;"",ISNUMBER(A9979)),VLOOKUP(A9979,Studies!A:BR,5,FALSE),"")</f>
        <v>Cimetidine</v>
      </c>
      <c r="F9979" s="249" t="str">
        <f>IF(AND(A9979&lt;&gt;"",ISNUMBER(A9979)),VLOOKUP(A9979,Studies!A:BR,6,FALSE),"")</f>
        <v>Plasma</v>
      </c>
      <c r="G9979" s="265">
        <v>1</v>
      </c>
      <c r="H9979" s="50" t="s">
        <v>59</v>
      </c>
      <c r="I9979" s="185">
        <v>1.046405</v>
      </c>
      <c r="J9979" s="41" t="s">
        <v>956</v>
      </c>
      <c r="K9979" s="41" t="s">
        <v>334</v>
      </c>
      <c r="O9979" s="59">
        <v>0.05</v>
      </c>
    </row>
    <row r="9980" spans="1:16" x14ac:dyDescent="0.25">
      <c r="A9980" s="30">
        <v>1219</v>
      </c>
      <c r="B9980" s="247" t="str">
        <f>IF(AND(A9980&lt;&gt;"",ISNUMBER(A9980)),VLOOKUP(A9980,Studies!A:BR,2,FALSE),"")</f>
        <v>Bodemar 1981</v>
      </c>
      <c r="C9980" s="248" t="str">
        <f>IF(AND(A9980&lt;&gt;"",ISNUMBER(A9980)),VLOOKUP(A9980,Studies!A:BR,3,FALSE),"")</f>
        <v>https://pubmed.ncbi.nlm.nih.gov/7249489/</v>
      </c>
      <c r="D9980" s="248" t="str">
        <f>IF(AND(A9980&lt;&gt;"",ISNUMBER(A9980)),VLOOKUP(A9980,Studies!A:BR,4,FALSE),"")</f>
        <v>IV 200 mg</v>
      </c>
      <c r="E9980" s="248" t="str">
        <f>IF(AND(A9980&lt;&gt;"",ISNUMBER(A9980)),VLOOKUP(A9980,Studies!A:BR,5,FALSE),"")</f>
        <v>Cimetidine</v>
      </c>
      <c r="F9980" s="249" t="str">
        <f>IF(AND(A9980&lt;&gt;"",ISNUMBER(A9980)),VLOOKUP(A9980,Studies!A:BR,6,FALSE),"")</f>
        <v>Plasma</v>
      </c>
      <c r="G9980" s="265">
        <v>1.25</v>
      </c>
      <c r="H9980" s="50" t="s">
        <v>59</v>
      </c>
      <c r="I9980" s="185">
        <v>0.92007919999999999</v>
      </c>
      <c r="J9980" s="41" t="s">
        <v>956</v>
      </c>
      <c r="K9980" s="41" t="s">
        <v>334</v>
      </c>
      <c r="O9980" s="59">
        <v>0.05</v>
      </c>
    </row>
    <row r="9981" spans="1:16" x14ac:dyDescent="0.25">
      <c r="A9981" s="30">
        <v>1219</v>
      </c>
      <c r="B9981" s="247" t="str">
        <f>IF(AND(A9981&lt;&gt;"",ISNUMBER(A9981)),VLOOKUP(A9981,Studies!A:BR,2,FALSE),"")</f>
        <v>Bodemar 1981</v>
      </c>
      <c r="C9981" s="248" t="str">
        <f>IF(AND(A9981&lt;&gt;"",ISNUMBER(A9981)),VLOOKUP(A9981,Studies!A:BR,3,FALSE),"")</f>
        <v>https://pubmed.ncbi.nlm.nih.gov/7249489/</v>
      </c>
      <c r="D9981" s="248" t="str">
        <f>IF(AND(A9981&lt;&gt;"",ISNUMBER(A9981)),VLOOKUP(A9981,Studies!A:BR,4,FALSE),"")</f>
        <v>IV 200 mg</v>
      </c>
      <c r="E9981" s="248" t="str">
        <f>IF(AND(A9981&lt;&gt;"",ISNUMBER(A9981)),VLOOKUP(A9981,Studies!A:BR,5,FALSE),"")</f>
        <v>Cimetidine</v>
      </c>
      <c r="F9981" s="249" t="str">
        <f>IF(AND(A9981&lt;&gt;"",ISNUMBER(A9981)),VLOOKUP(A9981,Studies!A:BR,6,FALSE),"")</f>
        <v>Plasma</v>
      </c>
      <c r="G9981" s="265">
        <v>1.5</v>
      </c>
      <c r="H9981" s="50" t="s">
        <v>59</v>
      </c>
      <c r="I9981" s="185">
        <v>0.79509490000000005</v>
      </c>
      <c r="J9981" s="41" t="s">
        <v>956</v>
      </c>
      <c r="K9981" s="41" t="s">
        <v>334</v>
      </c>
      <c r="O9981" s="59">
        <v>0.05</v>
      </c>
    </row>
    <row r="9982" spans="1:16" x14ac:dyDescent="0.25">
      <c r="A9982" s="30">
        <v>1219</v>
      </c>
      <c r="B9982" s="247" t="str">
        <f>IF(AND(A9982&lt;&gt;"",ISNUMBER(A9982)),VLOOKUP(A9982,Studies!A:BR,2,FALSE),"")</f>
        <v>Bodemar 1981</v>
      </c>
      <c r="C9982" s="248" t="str">
        <f>IF(AND(A9982&lt;&gt;"",ISNUMBER(A9982)),VLOOKUP(A9982,Studies!A:BR,3,FALSE),"")</f>
        <v>https://pubmed.ncbi.nlm.nih.gov/7249489/</v>
      </c>
      <c r="D9982" s="248" t="str">
        <f>IF(AND(A9982&lt;&gt;"",ISNUMBER(A9982)),VLOOKUP(A9982,Studies!A:BR,4,FALSE),"")</f>
        <v>IV 200 mg</v>
      </c>
      <c r="E9982" s="248" t="str">
        <f>IF(AND(A9982&lt;&gt;"",ISNUMBER(A9982)),VLOOKUP(A9982,Studies!A:BR,5,FALSE),"")</f>
        <v>Cimetidine</v>
      </c>
      <c r="F9982" s="249" t="str">
        <f>IF(AND(A9982&lt;&gt;"",ISNUMBER(A9982)),VLOOKUP(A9982,Studies!A:BR,6,FALSE),"")</f>
        <v>Plasma</v>
      </c>
      <c r="G9982" s="265">
        <v>1.75</v>
      </c>
      <c r="H9982" s="50" t="s">
        <v>59</v>
      </c>
      <c r="I9982" s="185">
        <v>0.71761149999999996</v>
      </c>
      <c r="J9982" s="41" t="s">
        <v>956</v>
      </c>
      <c r="K9982" s="41" t="s">
        <v>334</v>
      </c>
      <c r="O9982" s="59">
        <v>0.05</v>
      </c>
    </row>
    <row r="9983" spans="1:16" x14ac:dyDescent="0.25">
      <c r="A9983" s="30">
        <v>1219</v>
      </c>
      <c r="B9983" s="247" t="str">
        <f>IF(AND(A9983&lt;&gt;"",ISNUMBER(A9983)),VLOOKUP(A9983,Studies!A:BR,2,FALSE),"")</f>
        <v>Bodemar 1981</v>
      </c>
      <c r="C9983" s="248" t="str">
        <f>IF(AND(A9983&lt;&gt;"",ISNUMBER(A9983)),VLOOKUP(A9983,Studies!A:BR,3,FALSE),"")</f>
        <v>https://pubmed.ncbi.nlm.nih.gov/7249489/</v>
      </c>
      <c r="D9983" s="248" t="str">
        <f>IF(AND(A9983&lt;&gt;"",ISNUMBER(A9983)),VLOOKUP(A9983,Studies!A:BR,4,FALSE),"")</f>
        <v>IV 200 mg</v>
      </c>
      <c r="E9983" s="248" t="str">
        <f>IF(AND(A9983&lt;&gt;"",ISNUMBER(A9983)),VLOOKUP(A9983,Studies!A:BR,5,FALSE),"")</f>
        <v>Cimetidine</v>
      </c>
      <c r="F9983" s="249" t="str">
        <f>IF(AND(A9983&lt;&gt;"",ISNUMBER(A9983)),VLOOKUP(A9983,Studies!A:BR,6,FALSE),"")</f>
        <v>Plasma</v>
      </c>
      <c r="G9983" s="265">
        <v>2</v>
      </c>
      <c r="H9983" s="50" t="s">
        <v>59</v>
      </c>
      <c r="I9983" s="185">
        <v>0.66471250000000004</v>
      </c>
      <c r="J9983" s="41" t="s">
        <v>956</v>
      </c>
      <c r="K9983" s="41" t="s">
        <v>334</v>
      </c>
      <c r="O9983" s="59">
        <v>0.05</v>
      </c>
    </row>
    <row r="9984" spans="1:16" x14ac:dyDescent="0.25">
      <c r="A9984" s="30">
        <v>1219</v>
      </c>
      <c r="B9984" s="247" t="str">
        <f>IF(AND(A9984&lt;&gt;"",ISNUMBER(A9984)),VLOOKUP(A9984,Studies!A:BR,2,FALSE),"")</f>
        <v>Bodemar 1981</v>
      </c>
      <c r="C9984" s="248" t="str">
        <f>IF(AND(A9984&lt;&gt;"",ISNUMBER(A9984)),VLOOKUP(A9984,Studies!A:BR,3,FALSE),"")</f>
        <v>https://pubmed.ncbi.nlm.nih.gov/7249489/</v>
      </c>
      <c r="D9984" s="248" t="str">
        <f>IF(AND(A9984&lt;&gt;"",ISNUMBER(A9984)),VLOOKUP(A9984,Studies!A:BR,4,FALSE),"")</f>
        <v>IV 200 mg</v>
      </c>
      <c r="E9984" s="248" t="str">
        <f>IF(AND(A9984&lt;&gt;"",ISNUMBER(A9984)),VLOOKUP(A9984,Studies!A:BR,5,FALSE),"")</f>
        <v>Cimetidine</v>
      </c>
      <c r="F9984" s="249" t="str">
        <f>IF(AND(A9984&lt;&gt;"",ISNUMBER(A9984)),VLOOKUP(A9984,Studies!A:BR,6,FALSE),"")</f>
        <v>Plasma</v>
      </c>
      <c r="G9984" s="265">
        <v>2.5</v>
      </c>
      <c r="H9984" s="50" t="s">
        <v>59</v>
      </c>
      <c r="I9984" s="185">
        <v>0.5852929</v>
      </c>
      <c r="J9984" s="41" t="s">
        <v>956</v>
      </c>
      <c r="K9984" s="41" t="s">
        <v>334</v>
      </c>
      <c r="O9984" s="59">
        <v>0.05</v>
      </c>
    </row>
    <row r="9985" spans="1:16" x14ac:dyDescent="0.25">
      <c r="A9985" s="30">
        <v>1219</v>
      </c>
      <c r="B9985" s="247" t="str">
        <f>IF(AND(A9985&lt;&gt;"",ISNUMBER(A9985)),VLOOKUP(A9985,Studies!A:BR,2,FALSE),"")</f>
        <v>Bodemar 1981</v>
      </c>
      <c r="C9985" s="248" t="str">
        <f>IF(AND(A9985&lt;&gt;"",ISNUMBER(A9985)),VLOOKUP(A9985,Studies!A:BR,3,FALSE),"")</f>
        <v>https://pubmed.ncbi.nlm.nih.gov/7249489/</v>
      </c>
      <c r="D9985" s="248" t="str">
        <f>IF(AND(A9985&lt;&gt;"",ISNUMBER(A9985)),VLOOKUP(A9985,Studies!A:BR,4,FALSE),"")</f>
        <v>IV 200 mg</v>
      </c>
      <c r="E9985" s="248" t="str">
        <f>IF(AND(A9985&lt;&gt;"",ISNUMBER(A9985)),VLOOKUP(A9985,Studies!A:BR,5,FALSE),"")</f>
        <v>Cimetidine</v>
      </c>
      <c r="F9985" s="249" t="str">
        <f>IF(AND(A9985&lt;&gt;"",ISNUMBER(A9985)),VLOOKUP(A9985,Studies!A:BR,6,FALSE),"")</f>
        <v>Plasma</v>
      </c>
      <c r="G9985" s="265">
        <v>3</v>
      </c>
      <c r="H9985" s="50" t="s">
        <v>59</v>
      </c>
      <c r="I9985" s="185">
        <v>0.48082330000000001</v>
      </c>
      <c r="J9985" s="41" t="s">
        <v>956</v>
      </c>
      <c r="K9985" s="41" t="s">
        <v>334</v>
      </c>
      <c r="O9985" s="59">
        <v>0.05</v>
      </c>
    </row>
    <row r="9986" spans="1:16" x14ac:dyDescent="0.25">
      <c r="A9986" s="30">
        <v>1219</v>
      </c>
      <c r="B9986" s="247" t="str">
        <f>IF(AND(A9986&lt;&gt;"",ISNUMBER(A9986)),VLOOKUP(A9986,Studies!A:BR,2,FALSE),"")</f>
        <v>Bodemar 1981</v>
      </c>
      <c r="C9986" s="248" t="str">
        <f>IF(AND(A9986&lt;&gt;"",ISNUMBER(A9986)),VLOOKUP(A9986,Studies!A:BR,3,FALSE),"")</f>
        <v>https://pubmed.ncbi.nlm.nih.gov/7249489/</v>
      </c>
      <c r="D9986" s="248" t="str">
        <f>IF(AND(A9986&lt;&gt;"",ISNUMBER(A9986)),VLOOKUP(A9986,Studies!A:BR,4,FALSE),"")</f>
        <v>IV 200 mg</v>
      </c>
      <c r="E9986" s="248" t="str">
        <f>IF(AND(A9986&lt;&gt;"",ISNUMBER(A9986)),VLOOKUP(A9986,Studies!A:BR,5,FALSE),"")</f>
        <v>Cimetidine</v>
      </c>
      <c r="F9986" s="249" t="str">
        <f>IF(AND(A9986&lt;&gt;"",ISNUMBER(A9986)),VLOOKUP(A9986,Studies!A:BR,6,FALSE),"")</f>
        <v>Plasma</v>
      </c>
      <c r="G9986" s="265">
        <v>3.5</v>
      </c>
      <c r="H9986" s="50" t="s">
        <v>59</v>
      </c>
      <c r="I9986" s="185">
        <v>0.41611819999999999</v>
      </c>
      <c r="J9986" s="41" t="s">
        <v>956</v>
      </c>
      <c r="K9986" s="41" t="s">
        <v>334</v>
      </c>
      <c r="O9986" s="59">
        <v>0.05</v>
      </c>
    </row>
    <row r="9987" spans="1:16" x14ac:dyDescent="0.25">
      <c r="A9987" s="30">
        <v>1219</v>
      </c>
      <c r="B9987" s="247" t="str">
        <f>IF(AND(A9987&lt;&gt;"",ISNUMBER(A9987)),VLOOKUP(A9987,Studies!A:BR,2,FALSE),"")</f>
        <v>Bodemar 1981</v>
      </c>
      <c r="C9987" s="248" t="str">
        <f>IF(AND(A9987&lt;&gt;"",ISNUMBER(A9987)),VLOOKUP(A9987,Studies!A:BR,3,FALSE),"")</f>
        <v>https://pubmed.ncbi.nlm.nih.gov/7249489/</v>
      </c>
      <c r="D9987" s="248" t="str">
        <f>IF(AND(A9987&lt;&gt;"",ISNUMBER(A9987)),VLOOKUP(A9987,Studies!A:BR,4,FALSE),"")</f>
        <v>IV 200 mg</v>
      </c>
      <c r="E9987" s="248" t="str">
        <f>IF(AND(A9987&lt;&gt;"",ISNUMBER(A9987)),VLOOKUP(A9987,Studies!A:BR,5,FALSE),"")</f>
        <v>Cimetidine</v>
      </c>
      <c r="F9987" s="249" t="str">
        <f>IF(AND(A9987&lt;&gt;"",ISNUMBER(A9987)),VLOOKUP(A9987,Studies!A:BR,6,FALSE),"")</f>
        <v>Plasma</v>
      </c>
      <c r="G9987" s="265">
        <v>4</v>
      </c>
      <c r="H9987" s="50" t="s">
        <v>59</v>
      </c>
      <c r="I9987" s="185">
        <v>0.3418448</v>
      </c>
      <c r="J9987" s="41" t="s">
        <v>956</v>
      </c>
      <c r="K9987" s="41" t="s">
        <v>334</v>
      </c>
      <c r="O9987" s="59">
        <v>0.05</v>
      </c>
    </row>
    <row r="9988" spans="1:16" x14ac:dyDescent="0.25">
      <c r="A9988" s="30">
        <v>1219</v>
      </c>
      <c r="B9988" s="247" t="str">
        <f>IF(AND(A9988&lt;&gt;"",ISNUMBER(A9988)),VLOOKUP(A9988,Studies!A:BR,2,FALSE),"")</f>
        <v>Bodemar 1981</v>
      </c>
      <c r="C9988" s="248" t="str">
        <f>IF(AND(A9988&lt;&gt;"",ISNUMBER(A9988)),VLOOKUP(A9988,Studies!A:BR,3,FALSE),"")</f>
        <v>https://pubmed.ncbi.nlm.nih.gov/7249489/</v>
      </c>
      <c r="D9988" s="248" t="str">
        <f>IF(AND(A9988&lt;&gt;"",ISNUMBER(A9988)),VLOOKUP(A9988,Studies!A:BR,4,FALSE),"")</f>
        <v>IV 200 mg</v>
      </c>
      <c r="E9988" s="248" t="str">
        <f>IF(AND(A9988&lt;&gt;"",ISNUMBER(A9988)),VLOOKUP(A9988,Studies!A:BR,5,FALSE),"")</f>
        <v>Cimetidine</v>
      </c>
      <c r="F9988" s="249" t="str">
        <f>IF(AND(A9988&lt;&gt;"",ISNUMBER(A9988)),VLOOKUP(A9988,Studies!A:BR,6,FALSE),"")</f>
        <v>Plasma</v>
      </c>
      <c r="G9988" s="265">
        <v>4.5</v>
      </c>
      <c r="H9988" s="50" t="s">
        <v>59</v>
      </c>
      <c r="I9988" s="185">
        <v>0.27601530000000002</v>
      </c>
      <c r="J9988" s="41" t="s">
        <v>956</v>
      </c>
      <c r="K9988" s="41" t="s">
        <v>334</v>
      </c>
      <c r="O9988" s="59">
        <v>0.05</v>
      </c>
    </row>
    <row r="9989" spans="1:16" x14ac:dyDescent="0.25">
      <c r="A9989" s="30">
        <v>1219</v>
      </c>
      <c r="B9989" s="247" t="str">
        <f>IF(AND(A9989&lt;&gt;"",ISNUMBER(A9989)),VLOOKUP(A9989,Studies!A:BR,2,FALSE),"")</f>
        <v>Bodemar 1981</v>
      </c>
      <c r="C9989" s="248" t="str">
        <f>IF(AND(A9989&lt;&gt;"",ISNUMBER(A9989)),VLOOKUP(A9989,Studies!A:BR,3,FALSE),"")</f>
        <v>https://pubmed.ncbi.nlm.nih.gov/7249489/</v>
      </c>
      <c r="D9989" s="248" t="str">
        <f>IF(AND(A9989&lt;&gt;"",ISNUMBER(A9989)),VLOOKUP(A9989,Studies!A:BR,4,FALSE),"")</f>
        <v>IV 200 mg</v>
      </c>
      <c r="E9989" s="248" t="str">
        <f>IF(AND(A9989&lt;&gt;"",ISNUMBER(A9989)),VLOOKUP(A9989,Studies!A:BR,5,FALSE),"")</f>
        <v>Cimetidine</v>
      </c>
      <c r="F9989" s="249" t="str">
        <f>IF(AND(A9989&lt;&gt;"",ISNUMBER(A9989)),VLOOKUP(A9989,Studies!A:BR,6,FALSE),"")</f>
        <v>Plasma</v>
      </c>
      <c r="G9989" s="265">
        <v>5</v>
      </c>
      <c r="H9989" s="50" t="s">
        <v>59</v>
      </c>
      <c r="I9989" s="185">
        <v>0.23273759999999999</v>
      </c>
      <c r="J9989" s="41" t="s">
        <v>956</v>
      </c>
      <c r="K9989" s="41" t="s">
        <v>334</v>
      </c>
      <c r="O9989" s="59">
        <v>0.05</v>
      </c>
    </row>
    <row r="9990" spans="1:16" x14ac:dyDescent="0.25">
      <c r="A9990" s="30">
        <v>1219</v>
      </c>
      <c r="B9990" s="247" t="str">
        <f>IF(AND(A9990&lt;&gt;"",ISNUMBER(A9990)),VLOOKUP(A9990,Studies!A:BR,2,FALSE),"")</f>
        <v>Bodemar 1981</v>
      </c>
      <c r="C9990" s="248" t="str">
        <f>IF(AND(A9990&lt;&gt;"",ISNUMBER(A9990)),VLOOKUP(A9990,Studies!A:BR,3,FALSE),"")</f>
        <v>https://pubmed.ncbi.nlm.nih.gov/7249489/</v>
      </c>
      <c r="D9990" s="248" t="str">
        <f>IF(AND(A9990&lt;&gt;"",ISNUMBER(A9990)),VLOOKUP(A9990,Studies!A:BR,4,FALSE),"")</f>
        <v>IV 200 mg</v>
      </c>
      <c r="E9990" s="248" t="str">
        <f>IF(AND(A9990&lt;&gt;"",ISNUMBER(A9990)),VLOOKUP(A9990,Studies!A:BR,5,FALSE),"")</f>
        <v>Cimetidine</v>
      </c>
      <c r="F9990" s="249" t="str">
        <f>IF(AND(A9990&lt;&gt;"",ISNUMBER(A9990)),VLOOKUP(A9990,Studies!A:BR,6,FALSE),"")</f>
        <v>Plasma</v>
      </c>
      <c r="G9990" s="265">
        <v>5.5</v>
      </c>
      <c r="H9990" s="50" t="s">
        <v>59</v>
      </c>
      <c r="I9990" s="185">
        <v>0.21215139999999999</v>
      </c>
      <c r="J9990" s="41" t="s">
        <v>956</v>
      </c>
      <c r="K9990" s="41" t="s">
        <v>334</v>
      </c>
      <c r="O9990" s="59">
        <v>0.05</v>
      </c>
    </row>
    <row r="9991" spans="1:16" x14ac:dyDescent="0.25">
      <c r="A9991" s="30">
        <v>1219</v>
      </c>
      <c r="B9991" s="247" t="str">
        <f>IF(AND(A9991&lt;&gt;"",ISNUMBER(A9991)),VLOOKUP(A9991,Studies!A:BR,2,FALSE),"")</f>
        <v>Bodemar 1981</v>
      </c>
      <c r="C9991" s="248" t="str">
        <f>IF(AND(A9991&lt;&gt;"",ISNUMBER(A9991)),VLOOKUP(A9991,Studies!A:BR,3,FALSE),"")</f>
        <v>https://pubmed.ncbi.nlm.nih.gov/7249489/</v>
      </c>
      <c r="D9991" s="248" t="str">
        <f>IF(AND(A9991&lt;&gt;"",ISNUMBER(A9991)),VLOOKUP(A9991,Studies!A:BR,4,FALSE),"")</f>
        <v>IV 200 mg</v>
      </c>
      <c r="E9991" s="248" t="str">
        <f>IF(AND(A9991&lt;&gt;"",ISNUMBER(A9991)),VLOOKUP(A9991,Studies!A:BR,5,FALSE),"")</f>
        <v>Cimetidine</v>
      </c>
      <c r="F9991" s="249" t="str">
        <f>IF(AND(A9991&lt;&gt;"",ISNUMBER(A9991)),VLOOKUP(A9991,Studies!A:BR,6,FALSE),"")</f>
        <v>Plasma</v>
      </c>
      <c r="G9991" s="265">
        <v>6</v>
      </c>
      <c r="H9991" s="50" t="s">
        <v>59</v>
      </c>
      <c r="I9991" s="185">
        <v>0.17582120000000001</v>
      </c>
      <c r="J9991" s="41" t="s">
        <v>956</v>
      </c>
      <c r="K9991" s="41" t="s">
        <v>334</v>
      </c>
      <c r="O9991" s="59">
        <v>0.05</v>
      </c>
    </row>
    <row r="9992" spans="1:16" x14ac:dyDescent="0.25">
      <c r="A9992" s="30">
        <v>1219</v>
      </c>
      <c r="B9992" s="247" t="str">
        <f>IF(AND(A9992&lt;&gt;"",ISNUMBER(A9992)),VLOOKUP(A9992,Studies!A:BR,2,FALSE),"")</f>
        <v>Bodemar 1981</v>
      </c>
      <c r="C9992" s="248" t="str">
        <f>IF(AND(A9992&lt;&gt;"",ISNUMBER(A9992)),VLOOKUP(A9992,Studies!A:BR,3,FALSE),"")</f>
        <v>https://pubmed.ncbi.nlm.nih.gov/7249489/</v>
      </c>
      <c r="D9992" s="248" t="str">
        <f>IF(AND(A9992&lt;&gt;"",ISNUMBER(A9992)),VLOOKUP(A9992,Studies!A:BR,4,FALSE),"")</f>
        <v>IV 200 mg</v>
      </c>
      <c r="E9992" s="248" t="str">
        <f>IF(AND(A9992&lt;&gt;"",ISNUMBER(A9992)),VLOOKUP(A9992,Studies!A:BR,5,FALSE),"")</f>
        <v>Cimetidine</v>
      </c>
      <c r="F9992" s="249" t="str">
        <f>IF(AND(A9992&lt;&gt;"",ISNUMBER(A9992)),VLOOKUP(A9992,Studies!A:BR,6,FALSE),"")</f>
        <v>Plasma</v>
      </c>
      <c r="G9992" s="265">
        <v>8</v>
      </c>
      <c r="H9992" s="50" t="s">
        <v>59</v>
      </c>
      <c r="I9992" s="185">
        <v>7.9409519999999997E-2</v>
      </c>
      <c r="J9992" s="41" t="s">
        <v>956</v>
      </c>
      <c r="K9992" s="41" t="s">
        <v>334</v>
      </c>
      <c r="O9992" s="59">
        <v>0.05</v>
      </c>
    </row>
    <row r="9993" spans="1:16" x14ac:dyDescent="0.25">
      <c r="A9993" s="30">
        <v>1219</v>
      </c>
      <c r="B9993" s="247" t="str">
        <f>IF(AND(A9993&lt;&gt;"",ISNUMBER(A9993)),VLOOKUP(A9993,Studies!A:BR,2,FALSE),"")</f>
        <v>Bodemar 1981</v>
      </c>
      <c r="C9993" s="248" t="str">
        <f>IF(AND(A9993&lt;&gt;"",ISNUMBER(A9993)),VLOOKUP(A9993,Studies!A:BR,3,FALSE),"")</f>
        <v>https://pubmed.ncbi.nlm.nih.gov/7249489/</v>
      </c>
      <c r="D9993" s="248" t="str">
        <f>IF(AND(A9993&lt;&gt;"",ISNUMBER(A9993)),VLOOKUP(A9993,Studies!A:BR,4,FALSE),"")</f>
        <v>IV 200 mg</v>
      </c>
      <c r="E9993" s="248" t="str">
        <f>IF(AND(A9993&lt;&gt;"",ISNUMBER(A9993)),VLOOKUP(A9993,Studies!A:BR,5,FALSE),"")</f>
        <v>Cimetidine</v>
      </c>
      <c r="F9993" s="249" t="str">
        <f>IF(AND(A9993&lt;&gt;"",ISNUMBER(A9993)),VLOOKUP(A9993,Studies!A:BR,6,FALSE),"")</f>
        <v>Plasma</v>
      </c>
      <c r="G9993" s="265">
        <v>9</v>
      </c>
      <c r="H9993" s="50" t="s">
        <v>59</v>
      </c>
      <c r="I9993" s="185">
        <v>4.3527419999999997E-2</v>
      </c>
      <c r="J9993" s="41" t="s">
        <v>956</v>
      </c>
      <c r="K9993" s="41" t="s">
        <v>334</v>
      </c>
      <c r="O9993" s="59">
        <v>0.05</v>
      </c>
    </row>
    <row r="9994" spans="1:16" x14ac:dyDescent="0.25">
      <c r="A9994" s="30">
        <v>1220</v>
      </c>
      <c r="B9994" s="247" t="str">
        <f>IF(AND(A9994&lt;&gt;"",ISNUMBER(A9994)),VLOOKUP(A9994,Studies!A:BR,2,FALSE),"")</f>
        <v>Bodemar 1981</v>
      </c>
      <c r="C9994" s="248" t="str">
        <f>IF(AND(A9994&lt;&gt;"",ISNUMBER(A9994)),VLOOKUP(A9994,Studies!A:BR,3,FALSE),"")</f>
        <v>https://pubmed.ncbi.nlm.nih.gov/7249489/</v>
      </c>
      <c r="D9994" s="248" t="str">
        <f>IF(AND(A9994&lt;&gt;"",ISNUMBER(A9994)),VLOOKUP(A9994,Studies!A:BR,4,FALSE),"")</f>
        <v>PO 200 mg</v>
      </c>
      <c r="E9994" s="248" t="str">
        <f>IF(AND(A9994&lt;&gt;"",ISNUMBER(A9994)),VLOOKUP(A9994,Studies!A:BR,5,FALSE),"")</f>
        <v>Cimetidine</v>
      </c>
      <c r="F9994" s="249" t="str">
        <f>IF(AND(A9994&lt;&gt;"",ISNUMBER(A9994)),VLOOKUP(A9994,Studies!A:BR,6,FALSE),"")</f>
        <v>Plasma</v>
      </c>
      <c r="G9994" s="265">
        <v>0.25</v>
      </c>
      <c r="H9994" s="50" t="s">
        <v>59</v>
      </c>
      <c r="I9994" s="185">
        <v>6.9015309999999996E-2</v>
      </c>
      <c r="J9994" s="41" t="s">
        <v>956</v>
      </c>
      <c r="K9994" s="41" t="s">
        <v>334</v>
      </c>
      <c r="O9994" s="59">
        <v>0.05</v>
      </c>
      <c r="P9994" s="42" t="s">
        <v>3499</v>
      </c>
    </row>
    <row r="9995" spans="1:16" x14ac:dyDescent="0.25">
      <c r="A9995" s="30">
        <v>1220</v>
      </c>
      <c r="B9995" s="247" t="str">
        <f>IF(AND(A9995&lt;&gt;"",ISNUMBER(A9995)),VLOOKUP(A9995,Studies!A:BR,2,FALSE),"")</f>
        <v>Bodemar 1981</v>
      </c>
      <c r="C9995" s="248" t="str">
        <f>IF(AND(A9995&lt;&gt;"",ISNUMBER(A9995)),VLOOKUP(A9995,Studies!A:BR,3,FALSE),"")</f>
        <v>https://pubmed.ncbi.nlm.nih.gov/7249489/</v>
      </c>
      <c r="D9995" s="248" t="str">
        <f>IF(AND(A9995&lt;&gt;"",ISNUMBER(A9995)),VLOOKUP(A9995,Studies!A:BR,4,FALSE),"")</f>
        <v>PO 200 mg</v>
      </c>
      <c r="E9995" s="248" t="str">
        <f>IF(AND(A9995&lt;&gt;"",ISNUMBER(A9995)),VLOOKUP(A9995,Studies!A:BR,5,FALSE),"")</f>
        <v>Cimetidine</v>
      </c>
      <c r="F9995" s="249" t="str">
        <f>IF(AND(A9995&lt;&gt;"",ISNUMBER(A9995)),VLOOKUP(A9995,Studies!A:BR,6,FALSE),"")</f>
        <v>Plasma</v>
      </c>
      <c r="G9995" s="265">
        <v>0.5</v>
      </c>
      <c r="H9995" s="50" t="s">
        <v>59</v>
      </c>
      <c r="I9995" s="185">
        <v>0.2228687</v>
      </c>
      <c r="J9995" s="41" t="s">
        <v>956</v>
      </c>
      <c r="K9995" s="41" t="s">
        <v>334</v>
      </c>
      <c r="O9995" s="59">
        <v>0.05</v>
      </c>
    </row>
    <row r="9996" spans="1:16" x14ac:dyDescent="0.25">
      <c r="A9996" s="30">
        <v>1220</v>
      </c>
      <c r="B9996" s="247" t="str">
        <f>IF(AND(A9996&lt;&gt;"",ISNUMBER(A9996)),VLOOKUP(A9996,Studies!A:BR,2,FALSE),"")</f>
        <v>Bodemar 1981</v>
      </c>
      <c r="C9996" s="248" t="str">
        <f>IF(AND(A9996&lt;&gt;"",ISNUMBER(A9996)),VLOOKUP(A9996,Studies!A:BR,3,FALSE),"")</f>
        <v>https://pubmed.ncbi.nlm.nih.gov/7249489/</v>
      </c>
      <c r="D9996" s="248" t="str">
        <f>IF(AND(A9996&lt;&gt;"",ISNUMBER(A9996)),VLOOKUP(A9996,Studies!A:BR,4,FALSE),"")</f>
        <v>PO 200 mg</v>
      </c>
      <c r="E9996" s="248" t="str">
        <f>IF(AND(A9996&lt;&gt;"",ISNUMBER(A9996)),VLOOKUP(A9996,Studies!A:BR,5,FALSE),"")</f>
        <v>Cimetidine</v>
      </c>
      <c r="F9996" s="249" t="str">
        <f>IF(AND(A9996&lt;&gt;"",ISNUMBER(A9996)),VLOOKUP(A9996,Studies!A:BR,6,FALSE),"")</f>
        <v>Plasma</v>
      </c>
      <c r="G9996" s="265">
        <v>0.75</v>
      </c>
      <c r="H9996" s="50" t="s">
        <v>59</v>
      </c>
      <c r="I9996" s="185">
        <v>0.4913672</v>
      </c>
      <c r="J9996" s="41" t="s">
        <v>956</v>
      </c>
      <c r="K9996" s="41" t="s">
        <v>334</v>
      </c>
      <c r="O9996" s="59">
        <v>0.05</v>
      </c>
    </row>
    <row r="9997" spans="1:16" x14ac:dyDescent="0.25">
      <c r="A9997" s="30">
        <v>1220</v>
      </c>
      <c r="B9997" s="247" t="str">
        <f>IF(AND(A9997&lt;&gt;"",ISNUMBER(A9997)),VLOOKUP(A9997,Studies!A:BR,2,FALSE),"")</f>
        <v>Bodemar 1981</v>
      </c>
      <c r="C9997" s="248" t="str">
        <f>IF(AND(A9997&lt;&gt;"",ISNUMBER(A9997)),VLOOKUP(A9997,Studies!A:BR,3,FALSE),"")</f>
        <v>https://pubmed.ncbi.nlm.nih.gov/7249489/</v>
      </c>
      <c r="D9997" s="248" t="str">
        <f>IF(AND(A9997&lt;&gt;"",ISNUMBER(A9997)),VLOOKUP(A9997,Studies!A:BR,4,FALSE),"")</f>
        <v>PO 200 mg</v>
      </c>
      <c r="E9997" s="248" t="str">
        <f>IF(AND(A9997&lt;&gt;"",ISNUMBER(A9997)),VLOOKUP(A9997,Studies!A:BR,5,FALSE),"")</f>
        <v>Cimetidine</v>
      </c>
      <c r="F9997" s="249" t="str">
        <f>IF(AND(A9997&lt;&gt;"",ISNUMBER(A9997)),VLOOKUP(A9997,Studies!A:BR,6,FALSE),"")</f>
        <v>Plasma</v>
      </c>
      <c r="G9997" s="265">
        <v>1</v>
      </c>
      <c r="H9997" s="50" t="s">
        <v>59</v>
      </c>
      <c r="I9997" s="185">
        <v>0.61121060000000005</v>
      </c>
      <c r="J9997" s="41" t="s">
        <v>956</v>
      </c>
      <c r="K9997" s="41" t="s">
        <v>334</v>
      </c>
      <c r="O9997" s="59">
        <v>0.05</v>
      </c>
    </row>
    <row r="9998" spans="1:16" x14ac:dyDescent="0.25">
      <c r="A9998" s="30">
        <v>1220</v>
      </c>
      <c r="B9998" s="247" t="str">
        <f>IF(AND(A9998&lt;&gt;"",ISNUMBER(A9998)),VLOOKUP(A9998,Studies!A:BR,2,FALSE),"")</f>
        <v>Bodemar 1981</v>
      </c>
      <c r="C9998" s="248" t="str">
        <f>IF(AND(A9998&lt;&gt;"",ISNUMBER(A9998)),VLOOKUP(A9998,Studies!A:BR,3,FALSE),"")</f>
        <v>https://pubmed.ncbi.nlm.nih.gov/7249489/</v>
      </c>
      <c r="D9998" s="248" t="str">
        <f>IF(AND(A9998&lt;&gt;"",ISNUMBER(A9998)),VLOOKUP(A9998,Studies!A:BR,4,FALSE),"")</f>
        <v>PO 200 mg</v>
      </c>
      <c r="E9998" s="248" t="str">
        <f>IF(AND(A9998&lt;&gt;"",ISNUMBER(A9998)),VLOOKUP(A9998,Studies!A:BR,5,FALSE),"")</f>
        <v>Cimetidine</v>
      </c>
      <c r="F9998" s="249" t="str">
        <f>IF(AND(A9998&lt;&gt;"",ISNUMBER(A9998)),VLOOKUP(A9998,Studies!A:BR,6,FALSE),"")</f>
        <v>Plasma</v>
      </c>
      <c r="G9998" s="265">
        <v>1.25</v>
      </c>
      <c r="H9998" s="50" t="s">
        <v>59</v>
      </c>
      <c r="I9998" s="185">
        <v>0.59124140000000003</v>
      </c>
      <c r="J9998" s="41" t="s">
        <v>956</v>
      </c>
      <c r="K9998" s="41" t="s">
        <v>334</v>
      </c>
      <c r="O9998" s="59">
        <v>0.05</v>
      </c>
    </row>
    <row r="9999" spans="1:16" x14ac:dyDescent="0.25">
      <c r="A9999" s="30">
        <v>1220</v>
      </c>
      <c r="B9999" s="247" t="str">
        <f>IF(AND(A9999&lt;&gt;"",ISNUMBER(A9999)),VLOOKUP(A9999,Studies!A:BR,2,FALSE),"")</f>
        <v>Bodemar 1981</v>
      </c>
      <c r="C9999" s="248" t="str">
        <f>IF(AND(A9999&lt;&gt;"",ISNUMBER(A9999)),VLOOKUP(A9999,Studies!A:BR,3,FALSE),"")</f>
        <v>https://pubmed.ncbi.nlm.nih.gov/7249489/</v>
      </c>
      <c r="D9999" s="248" t="str">
        <f>IF(AND(A9999&lt;&gt;"",ISNUMBER(A9999)),VLOOKUP(A9999,Studies!A:BR,4,FALSE),"")</f>
        <v>PO 200 mg</v>
      </c>
      <c r="E9999" s="248" t="str">
        <f>IF(AND(A9999&lt;&gt;"",ISNUMBER(A9999)),VLOOKUP(A9999,Studies!A:BR,5,FALSE),"")</f>
        <v>Cimetidine</v>
      </c>
      <c r="F9999" s="249" t="str">
        <f>IF(AND(A9999&lt;&gt;"",ISNUMBER(A9999)),VLOOKUP(A9999,Studies!A:BR,6,FALSE),"")</f>
        <v>Plasma</v>
      </c>
      <c r="G9999" s="265">
        <v>1.5</v>
      </c>
      <c r="H9999" s="50" t="s">
        <v>59</v>
      </c>
      <c r="I9999" s="185">
        <v>0.58189800000000003</v>
      </c>
      <c r="J9999" s="41" t="s">
        <v>956</v>
      </c>
      <c r="K9999" s="41" t="s">
        <v>334</v>
      </c>
      <c r="O9999" s="59">
        <v>0.05</v>
      </c>
    </row>
    <row r="10000" spans="1:16" x14ac:dyDescent="0.25">
      <c r="A10000" s="30">
        <v>1220</v>
      </c>
      <c r="B10000" s="247" t="str">
        <f>IF(AND(A10000&lt;&gt;"",ISNUMBER(A10000)),VLOOKUP(A10000,Studies!A:BR,2,FALSE),"")</f>
        <v>Bodemar 1981</v>
      </c>
      <c r="C10000" s="248" t="str">
        <f>IF(AND(A10000&lt;&gt;"",ISNUMBER(A10000)),VLOOKUP(A10000,Studies!A:BR,3,FALSE),"")</f>
        <v>https://pubmed.ncbi.nlm.nih.gov/7249489/</v>
      </c>
      <c r="D10000" s="248" t="str">
        <f>IF(AND(A10000&lt;&gt;"",ISNUMBER(A10000)),VLOOKUP(A10000,Studies!A:BR,4,FALSE),"")</f>
        <v>PO 200 mg</v>
      </c>
      <c r="E10000" s="248" t="str">
        <f>IF(AND(A10000&lt;&gt;"",ISNUMBER(A10000)),VLOOKUP(A10000,Studies!A:BR,5,FALSE),"")</f>
        <v>Cimetidine</v>
      </c>
      <c r="F10000" s="249" t="str">
        <f>IF(AND(A10000&lt;&gt;"",ISNUMBER(A10000)),VLOOKUP(A10000,Studies!A:BR,6,FALSE),"")</f>
        <v>Plasma</v>
      </c>
      <c r="G10000" s="265">
        <v>1.75</v>
      </c>
      <c r="H10000" s="50" t="s">
        <v>59</v>
      </c>
      <c r="I10000" s="185">
        <v>0.69314770000000003</v>
      </c>
      <c r="J10000" s="41" t="s">
        <v>956</v>
      </c>
      <c r="K10000" s="41" t="s">
        <v>334</v>
      </c>
      <c r="O10000" s="59">
        <v>0.05</v>
      </c>
    </row>
    <row r="10001" spans="1:16" x14ac:dyDescent="0.25">
      <c r="A10001" s="30">
        <v>1220</v>
      </c>
      <c r="B10001" s="247" t="str">
        <f>IF(AND(A10001&lt;&gt;"",ISNUMBER(A10001)),VLOOKUP(A10001,Studies!A:BR,2,FALSE),"")</f>
        <v>Bodemar 1981</v>
      </c>
      <c r="C10001" s="248" t="str">
        <f>IF(AND(A10001&lt;&gt;"",ISNUMBER(A10001)),VLOOKUP(A10001,Studies!A:BR,3,FALSE),"")</f>
        <v>https://pubmed.ncbi.nlm.nih.gov/7249489/</v>
      </c>
      <c r="D10001" s="248" t="str">
        <f>IF(AND(A10001&lt;&gt;"",ISNUMBER(A10001)),VLOOKUP(A10001,Studies!A:BR,4,FALSE),"")</f>
        <v>PO 200 mg</v>
      </c>
      <c r="E10001" s="248" t="str">
        <f>IF(AND(A10001&lt;&gt;"",ISNUMBER(A10001)),VLOOKUP(A10001,Studies!A:BR,5,FALSE),"")</f>
        <v>Cimetidine</v>
      </c>
      <c r="F10001" s="249" t="str">
        <f>IF(AND(A10001&lt;&gt;"",ISNUMBER(A10001)),VLOOKUP(A10001,Studies!A:BR,6,FALSE),"")</f>
        <v>Plasma</v>
      </c>
      <c r="G10001" s="265">
        <v>2</v>
      </c>
      <c r="H10001" s="50" t="s">
        <v>59</v>
      </c>
      <c r="I10001" s="185">
        <v>0.72492440000000002</v>
      </c>
      <c r="J10001" s="41" t="s">
        <v>956</v>
      </c>
      <c r="K10001" s="41" t="s">
        <v>334</v>
      </c>
      <c r="O10001" s="59">
        <v>0.05</v>
      </c>
    </row>
    <row r="10002" spans="1:16" x14ac:dyDescent="0.25">
      <c r="A10002" s="30">
        <v>1220</v>
      </c>
      <c r="B10002" s="247" t="str">
        <f>IF(AND(A10002&lt;&gt;"",ISNUMBER(A10002)),VLOOKUP(A10002,Studies!A:BR,2,FALSE),"")</f>
        <v>Bodemar 1981</v>
      </c>
      <c r="C10002" s="248" t="str">
        <f>IF(AND(A10002&lt;&gt;"",ISNUMBER(A10002)),VLOOKUP(A10002,Studies!A:BR,3,FALSE),"")</f>
        <v>https://pubmed.ncbi.nlm.nih.gov/7249489/</v>
      </c>
      <c r="D10002" s="248" t="str">
        <f>IF(AND(A10002&lt;&gt;"",ISNUMBER(A10002)),VLOOKUP(A10002,Studies!A:BR,4,FALSE),"")</f>
        <v>PO 200 mg</v>
      </c>
      <c r="E10002" s="248" t="str">
        <f>IF(AND(A10002&lt;&gt;"",ISNUMBER(A10002)),VLOOKUP(A10002,Studies!A:BR,5,FALSE),"")</f>
        <v>Cimetidine</v>
      </c>
      <c r="F10002" s="249" t="str">
        <f>IF(AND(A10002&lt;&gt;"",ISNUMBER(A10002)),VLOOKUP(A10002,Studies!A:BR,6,FALSE),"")</f>
        <v>Plasma</v>
      </c>
      <c r="G10002" s="265">
        <v>2.5</v>
      </c>
      <c r="H10002" s="50" t="s">
        <v>59</v>
      </c>
      <c r="I10002" s="185">
        <v>0.820766</v>
      </c>
      <c r="J10002" s="41" t="s">
        <v>956</v>
      </c>
      <c r="K10002" s="41" t="s">
        <v>334</v>
      </c>
      <c r="O10002" s="59">
        <v>0.05</v>
      </c>
    </row>
    <row r="10003" spans="1:16" x14ac:dyDescent="0.25">
      <c r="A10003" s="30">
        <v>1220</v>
      </c>
      <c r="B10003" s="247" t="str">
        <f>IF(AND(A10003&lt;&gt;"",ISNUMBER(A10003)),VLOOKUP(A10003,Studies!A:BR,2,FALSE),"")</f>
        <v>Bodemar 1981</v>
      </c>
      <c r="C10003" s="248" t="str">
        <f>IF(AND(A10003&lt;&gt;"",ISNUMBER(A10003)),VLOOKUP(A10003,Studies!A:BR,3,FALSE),"")</f>
        <v>https://pubmed.ncbi.nlm.nih.gov/7249489/</v>
      </c>
      <c r="D10003" s="248" t="str">
        <f>IF(AND(A10003&lt;&gt;"",ISNUMBER(A10003)),VLOOKUP(A10003,Studies!A:BR,4,FALSE),"")</f>
        <v>PO 200 mg</v>
      </c>
      <c r="E10003" s="248" t="str">
        <f>IF(AND(A10003&lt;&gt;"",ISNUMBER(A10003)),VLOOKUP(A10003,Studies!A:BR,5,FALSE),"")</f>
        <v>Cimetidine</v>
      </c>
      <c r="F10003" s="249" t="str">
        <f>IF(AND(A10003&lt;&gt;"",ISNUMBER(A10003)),VLOOKUP(A10003,Studies!A:BR,6,FALSE),"")</f>
        <v>Plasma</v>
      </c>
      <c r="G10003" s="265">
        <v>3</v>
      </c>
      <c r="H10003" s="50" t="s">
        <v>59</v>
      </c>
      <c r="I10003" s="185">
        <v>0.86709369999999997</v>
      </c>
      <c r="J10003" s="41" t="s">
        <v>956</v>
      </c>
      <c r="K10003" s="41" t="s">
        <v>334</v>
      </c>
      <c r="O10003" s="59">
        <v>0.05</v>
      </c>
    </row>
    <row r="10004" spans="1:16" x14ac:dyDescent="0.25">
      <c r="A10004" s="30">
        <v>1220</v>
      </c>
      <c r="B10004" s="247" t="str">
        <f>IF(AND(A10004&lt;&gt;"",ISNUMBER(A10004)),VLOOKUP(A10004,Studies!A:BR,2,FALSE),"")</f>
        <v>Bodemar 1981</v>
      </c>
      <c r="C10004" s="248" t="str">
        <f>IF(AND(A10004&lt;&gt;"",ISNUMBER(A10004)),VLOOKUP(A10004,Studies!A:BR,3,FALSE),"")</f>
        <v>https://pubmed.ncbi.nlm.nih.gov/7249489/</v>
      </c>
      <c r="D10004" s="248" t="str">
        <f>IF(AND(A10004&lt;&gt;"",ISNUMBER(A10004)),VLOOKUP(A10004,Studies!A:BR,4,FALSE),"")</f>
        <v>PO 200 mg</v>
      </c>
      <c r="E10004" s="248" t="str">
        <f>IF(AND(A10004&lt;&gt;"",ISNUMBER(A10004)),VLOOKUP(A10004,Studies!A:BR,5,FALSE),"")</f>
        <v>Cimetidine</v>
      </c>
      <c r="F10004" s="249" t="str">
        <f>IF(AND(A10004&lt;&gt;"",ISNUMBER(A10004)),VLOOKUP(A10004,Studies!A:BR,6,FALSE),"")</f>
        <v>Plasma</v>
      </c>
      <c r="G10004" s="265">
        <v>3.5</v>
      </c>
      <c r="H10004" s="50" t="s">
        <v>59</v>
      </c>
      <c r="I10004" s="185">
        <v>0.75044849999999996</v>
      </c>
      <c r="J10004" s="41" t="s">
        <v>956</v>
      </c>
      <c r="K10004" s="41" t="s">
        <v>334</v>
      </c>
      <c r="O10004" s="59">
        <v>0.05</v>
      </c>
    </row>
    <row r="10005" spans="1:16" x14ac:dyDescent="0.25">
      <c r="A10005" s="30">
        <v>1220</v>
      </c>
      <c r="B10005" s="247" t="str">
        <f>IF(AND(A10005&lt;&gt;"",ISNUMBER(A10005)),VLOOKUP(A10005,Studies!A:BR,2,FALSE),"")</f>
        <v>Bodemar 1981</v>
      </c>
      <c r="C10005" s="248" t="str">
        <f>IF(AND(A10005&lt;&gt;"",ISNUMBER(A10005)),VLOOKUP(A10005,Studies!A:BR,3,FALSE),"")</f>
        <v>https://pubmed.ncbi.nlm.nih.gov/7249489/</v>
      </c>
      <c r="D10005" s="248" t="str">
        <f>IF(AND(A10005&lt;&gt;"",ISNUMBER(A10005)),VLOOKUP(A10005,Studies!A:BR,4,FALSE),"")</f>
        <v>PO 200 mg</v>
      </c>
      <c r="E10005" s="248" t="str">
        <f>IF(AND(A10005&lt;&gt;"",ISNUMBER(A10005)),VLOOKUP(A10005,Studies!A:BR,5,FALSE),"")</f>
        <v>Cimetidine</v>
      </c>
      <c r="F10005" s="249" t="str">
        <f>IF(AND(A10005&lt;&gt;"",ISNUMBER(A10005)),VLOOKUP(A10005,Studies!A:BR,6,FALSE),"")</f>
        <v>Plasma</v>
      </c>
      <c r="G10005" s="265">
        <v>4</v>
      </c>
      <c r="H10005" s="50" t="s">
        <v>59</v>
      </c>
      <c r="I10005" s="185">
        <v>0.61121060000000005</v>
      </c>
      <c r="J10005" s="41" t="s">
        <v>956</v>
      </c>
      <c r="K10005" s="41" t="s">
        <v>334</v>
      </c>
      <c r="O10005" s="59">
        <v>0.05</v>
      </c>
    </row>
    <row r="10006" spans="1:16" x14ac:dyDescent="0.25">
      <c r="A10006" s="30">
        <v>1220</v>
      </c>
      <c r="B10006" s="247" t="str">
        <f>IF(AND(A10006&lt;&gt;"",ISNUMBER(A10006)),VLOOKUP(A10006,Studies!A:BR,2,FALSE),"")</f>
        <v>Bodemar 1981</v>
      </c>
      <c r="C10006" s="248" t="str">
        <f>IF(AND(A10006&lt;&gt;"",ISNUMBER(A10006)),VLOOKUP(A10006,Studies!A:BR,3,FALSE),"")</f>
        <v>https://pubmed.ncbi.nlm.nih.gov/7249489/</v>
      </c>
      <c r="D10006" s="248" t="str">
        <f>IF(AND(A10006&lt;&gt;"",ISNUMBER(A10006)),VLOOKUP(A10006,Studies!A:BR,4,FALSE),"")</f>
        <v>PO 200 mg</v>
      </c>
      <c r="E10006" s="248" t="str">
        <f>IF(AND(A10006&lt;&gt;"",ISNUMBER(A10006)),VLOOKUP(A10006,Studies!A:BR,5,FALSE),"")</f>
        <v>Cimetidine</v>
      </c>
      <c r="F10006" s="249" t="str">
        <f>IF(AND(A10006&lt;&gt;"",ISNUMBER(A10006)),VLOOKUP(A10006,Studies!A:BR,6,FALSE),"")</f>
        <v>Plasma</v>
      </c>
      <c r="G10006" s="265">
        <v>4.5</v>
      </c>
      <c r="H10006" s="50" t="s">
        <v>59</v>
      </c>
      <c r="I10006" s="185">
        <v>0.49777979999999999</v>
      </c>
      <c r="J10006" s="41" t="s">
        <v>956</v>
      </c>
      <c r="K10006" s="41" t="s">
        <v>334</v>
      </c>
      <c r="O10006" s="59">
        <v>0.05</v>
      </c>
    </row>
    <row r="10007" spans="1:16" x14ac:dyDescent="0.25">
      <c r="A10007" s="30">
        <v>1220</v>
      </c>
      <c r="B10007" s="247" t="str">
        <f>IF(AND(A10007&lt;&gt;"",ISNUMBER(A10007)),VLOOKUP(A10007,Studies!A:BR,2,FALSE),"")</f>
        <v>Bodemar 1981</v>
      </c>
      <c r="C10007" s="248" t="str">
        <f>IF(AND(A10007&lt;&gt;"",ISNUMBER(A10007)),VLOOKUP(A10007,Studies!A:BR,3,FALSE),"")</f>
        <v>https://pubmed.ncbi.nlm.nih.gov/7249489/</v>
      </c>
      <c r="D10007" s="248" t="str">
        <f>IF(AND(A10007&lt;&gt;"",ISNUMBER(A10007)),VLOOKUP(A10007,Studies!A:BR,4,FALSE),"")</f>
        <v>PO 200 mg</v>
      </c>
      <c r="E10007" s="248" t="str">
        <f>IF(AND(A10007&lt;&gt;"",ISNUMBER(A10007)),VLOOKUP(A10007,Studies!A:BR,5,FALSE),"")</f>
        <v>Cimetidine</v>
      </c>
      <c r="F10007" s="249" t="str">
        <f>IF(AND(A10007&lt;&gt;"",ISNUMBER(A10007)),VLOOKUP(A10007,Studies!A:BR,6,FALSE),"")</f>
        <v>Plasma</v>
      </c>
      <c r="G10007" s="265">
        <v>5</v>
      </c>
      <c r="H10007" s="50" t="s">
        <v>59</v>
      </c>
      <c r="I10007" s="185">
        <v>0.41970800000000003</v>
      </c>
      <c r="J10007" s="41" t="s">
        <v>956</v>
      </c>
      <c r="K10007" s="41" t="s">
        <v>334</v>
      </c>
      <c r="O10007" s="59">
        <v>0.05</v>
      </c>
    </row>
    <row r="10008" spans="1:16" x14ac:dyDescent="0.25">
      <c r="A10008" s="30">
        <v>1220</v>
      </c>
      <c r="B10008" s="247" t="str">
        <f>IF(AND(A10008&lt;&gt;"",ISNUMBER(A10008)),VLOOKUP(A10008,Studies!A:BR,2,FALSE),"")</f>
        <v>Bodemar 1981</v>
      </c>
      <c r="C10008" s="248" t="str">
        <f>IF(AND(A10008&lt;&gt;"",ISNUMBER(A10008)),VLOOKUP(A10008,Studies!A:BR,3,FALSE),"")</f>
        <v>https://pubmed.ncbi.nlm.nih.gov/7249489/</v>
      </c>
      <c r="D10008" s="248" t="str">
        <f>IF(AND(A10008&lt;&gt;"",ISNUMBER(A10008)),VLOOKUP(A10008,Studies!A:BR,4,FALSE),"")</f>
        <v>PO 200 mg</v>
      </c>
      <c r="E10008" s="248" t="str">
        <f>IF(AND(A10008&lt;&gt;"",ISNUMBER(A10008)),VLOOKUP(A10008,Studies!A:BR,5,FALSE),"")</f>
        <v>Cimetidine</v>
      </c>
      <c r="F10008" s="249" t="str">
        <f>IF(AND(A10008&lt;&gt;"",ISNUMBER(A10008)),VLOOKUP(A10008,Studies!A:BR,6,FALSE),"")</f>
        <v>Plasma</v>
      </c>
      <c r="G10008" s="265">
        <v>5.5</v>
      </c>
      <c r="H10008" s="50" t="s">
        <v>59</v>
      </c>
      <c r="I10008" s="185">
        <v>0.31892609999999999</v>
      </c>
      <c r="J10008" s="41" t="s">
        <v>956</v>
      </c>
      <c r="K10008" s="41" t="s">
        <v>334</v>
      </c>
      <c r="O10008" s="59">
        <v>0.05</v>
      </c>
    </row>
    <row r="10009" spans="1:16" x14ac:dyDescent="0.25">
      <c r="A10009" s="30">
        <v>1220</v>
      </c>
      <c r="B10009" s="247" t="str">
        <f>IF(AND(A10009&lt;&gt;"",ISNUMBER(A10009)),VLOOKUP(A10009,Studies!A:BR,2,FALSE),"")</f>
        <v>Bodemar 1981</v>
      </c>
      <c r="C10009" s="248" t="str">
        <f>IF(AND(A10009&lt;&gt;"",ISNUMBER(A10009)),VLOOKUP(A10009,Studies!A:BR,3,FALSE),"")</f>
        <v>https://pubmed.ncbi.nlm.nih.gov/7249489/</v>
      </c>
      <c r="D10009" s="248" t="str">
        <f>IF(AND(A10009&lt;&gt;"",ISNUMBER(A10009)),VLOOKUP(A10009,Studies!A:BR,4,FALSE),"")</f>
        <v>PO 200 mg</v>
      </c>
      <c r="E10009" s="248" t="str">
        <f>IF(AND(A10009&lt;&gt;"",ISNUMBER(A10009)),VLOOKUP(A10009,Studies!A:BR,5,FALSE),"")</f>
        <v>Cimetidine</v>
      </c>
      <c r="F10009" s="249" t="str">
        <f>IF(AND(A10009&lt;&gt;"",ISNUMBER(A10009)),VLOOKUP(A10009,Studies!A:BR,6,FALSE),"")</f>
        <v>Plasma</v>
      </c>
      <c r="G10009" s="265">
        <v>6</v>
      </c>
      <c r="H10009" s="50" t="s">
        <v>59</v>
      </c>
      <c r="I10009" s="185">
        <v>0.29326410000000003</v>
      </c>
      <c r="J10009" s="41" t="s">
        <v>956</v>
      </c>
      <c r="K10009" s="41" t="s">
        <v>334</v>
      </c>
      <c r="O10009" s="59">
        <v>0.05</v>
      </c>
    </row>
    <row r="10010" spans="1:16" x14ac:dyDescent="0.25">
      <c r="A10010" s="30">
        <v>1220</v>
      </c>
      <c r="B10010" s="247" t="str">
        <f>IF(AND(A10010&lt;&gt;"",ISNUMBER(A10010)),VLOOKUP(A10010,Studies!A:BR,2,FALSE),"")</f>
        <v>Bodemar 1981</v>
      </c>
      <c r="C10010" s="248" t="str">
        <f>IF(AND(A10010&lt;&gt;"",ISNUMBER(A10010)),VLOOKUP(A10010,Studies!A:BR,3,FALSE),"")</f>
        <v>https://pubmed.ncbi.nlm.nih.gov/7249489/</v>
      </c>
      <c r="D10010" s="248" t="str">
        <f>IF(AND(A10010&lt;&gt;"",ISNUMBER(A10010)),VLOOKUP(A10010,Studies!A:BR,4,FALSE),"")</f>
        <v>PO 200 mg</v>
      </c>
      <c r="E10010" s="248" t="str">
        <f>IF(AND(A10010&lt;&gt;"",ISNUMBER(A10010)),VLOOKUP(A10010,Studies!A:BR,5,FALSE),"")</f>
        <v>Cimetidine</v>
      </c>
      <c r="F10010" s="249" t="str">
        <f>IF(AND(A10010&lt;&gt;"",ISNUMBER(A10010)),VLOOKUP(A10010,Studies!A:BR,6,FALSE),"")</f>
        <v>Plasma</v>
      </c>
      <c r="G10010" s="265">
        <v>8</v>
      </c>
      <c r="H10010" s="50" t="s">
        <v>59</v>
      </c>
      <c r="I10010" s="185">
        <v>0.13131609999999999</v>
      </c>
      <c r="J10010" s="41" t="s">
        <v>956</v>
      </c>
      <c r="K10010" s="41" t="s">
        <v>334</v>
      </c>
      <c r="O10010" s="59">
        <v>0.05</v>
      </c>
    </row>
    <row r="10011" spans="1:16" x14ac:dyDescent="0.25">
      <c r="A10011" s="30">
        <v>1220</v>
      </c>
      <c r="B10011" s="247" t="str">
        <f>IF(AND(A10011&lt;&gt;"",ISNUMBER(A10011)),VLOOKUP(A10011,Studies!A:BR,2,FALSE),"")</f>
        <v>Bodemar 1981</v>
      </c>
      <c r="C10011" s="248" t="str">
        <f>IF(AND(A10011&lt;&gt;"",ISNUMBER(A10011)),VLOOKUP(A10011,Studies!A:BR,3,FALSE),"")</f>
        <v>https://pubmed.ncbi.nlm.nih.gov/7249489/</v>
      </c>
      <c r="D10011" s="248" t="str">
        <f>IF(AND(A10011&lt;&gt;"",ISNUMBER(A10011)),VLOOKUP(A10011,Studies!A:BR,4,FALSE),"")</f>
        <v>PO 200 mg</v>
      </c>
      <c r="E10011" s="248" t="str">
        <f>IF(AND(A10011&lt;&gt;"",ISNUMBER(A10011)),VLOOKUP(A10011,Studies!A:BR,5,FALSE),"")</f>
        <v>Cimetidine</v>
      </c>
      <c r="F10011" s="249" t="str">
        <f>IF(AND(A10011&lt;&gt;"",ISNUMBER(A10011)),VLOOKUP(A10011,Studies!A:BR,6,FALSE),"")</f>
        <v>Plasma</v>
      </c>
      <c r="G10011" s="265">
        <v>9</v>
      </c>
      <c r="H10011" s="50" t="s">
        <v>59</v>
      </c>
      <c r="I10011" s="185">
        <v>8.6351189999999994E-2</v>
      </c>
      <c r="J10011" s="41" t="s">
        <v>956</v>
      </c>
      <c r="K10011" s="41" t="s">
        <v>334</v>
      </c>
      <c r="O10011" s="59">
        <v>0.05</v>
      </c>
    </row>
    <row r="10012" spans="1:16" x14ac:dyDescent="0.25">
      <c r="A10012" s="30">
        <v>1221</v>
      </c>
      <c r="B10012" s="247" t="str">
        <f>IF(AND(A10012&lt;&gt;"",ISNUMBER(A10012)),VLOOKUP(A10012,Studies!A:BR,2,FALSE),"")</f>
        <v>Bodemar 1981</v>
      </c>
      <c r="C10012" s="248" t="str">
        <f>IF(AND(A10012&lt;&gt;"",ISNUMBER(A10012)),VLOOKUP(A10012,Studies!A:BR,3,FALSE),"")</f>
        <v>https://pubmed.ncbi.nlm.nih.gov/7249489/</v>
      </c>
      <c r="D10012" s="248" t="str">
        <f>IF(AND(A10012&lt;&gt;"",ISNUMBER(A10012)),VLOOKUP(A10012,Studies!A:BR,4,FALSE),"")</f>
        <v>PO 400 mg</v>
      </c>
      <c r="E10012" s="248" t="str">
        <f>IF(AND(A10012&lt;&gt;"",ISNUMBER(A10012)),VLOOKUP(A10012,Studies!A:BR,5,FALSE),"")</f>
        <v>Cimetidine</v>
      </c>
      <c r="F10012" s="249" t="str">
        <f>IF(AND(A10012&lt;&gt;"",ISNUMBER(A10012)),VLOOKUP(A10012,Studies!A:BR,6,FALSE),"")</f>
        <v>Plasma</v>
      </c>
      <c r="G10012" s="265">
        <v>0.25</v>
      </c>
      <c r="H10012" s="50" t="s">
        <v>59</v>
      </c>
      <c r="I10012" s="185">
        <v>4.9102350000000003E-2</v>
      </c>
      <c r="J10012" s="41" t="s">
        <v>1027</v>
      </c>
      <c r="K10012" s="41" t="s">
        <v>334</v>
      </c>
      <c r="O10012" s="59">
        <v>0.05</v>
      </c>
      <c r="P10012" s="42" t="s">
        <v>3499</v>
      </c>
    </row>
    <row r="10013" spans="1:16" x14ac:dyDescent="0.25">
      <c r="A10013" s="30">
        <v>1221</v>
      </c>
      <c r="B10013" s="247" t="str">
        <f>IF(AND(A10013&lt;&gt;"",ISNUMBER(A10013)),VLOOKUP(A10013,Studies!A:BR,2,FALSE),"")</f>
        <v>Bodemar 1981</v>
      </c>
      <c r="C10013" s="248" t="str">
        <f>IF(AND(A10013&lt;&gt;"",ISNUMBER(A10013)),VLOOKUP(A10013,Studies!A:BR,3,FALSE),"")</f>
        <v>https://pubmed.ncbi.nlm.nih.gov/7249489/</v>
      </c>
      <c r="D10013" s="248" t="str">
        <f>IF(AND(A10013&lt;&gt;"",ISNUMBER(A10013)),VLOOKUP(A10013,Studies!A:BR,4,FALSE),"")</f>
        <v>PO 400 mg</v>
      </c>
      <c r="E10013" s="248" t="str">
        <f>IF(AND(A10013&lt;&gt;"",ISNUMBER(A10013)),VLOOKUP(A10013,Studies!A:BR,5,FALSE),"")</f>
        <v>Cimetidine</v>
      </c>
      <c r="F10013" s="249" t="str">
        <f>IF(AND(A10013&lt;&gt;"",ISNUMBER(A10013)),VLOOKUP(A10013,Studies!A:BR,6,FALSE),"")</f>
        <v>Plasma</v>
      </c>
      <c r="G10013" s="265">
        <v>0.5</v>
      </c>
      <c r="H10013" s="50" t="s">
        <v>59</v>
      </c>
      <c r="I10013" s="185">
        <v>0.51985590000000004</v>
      </c>
      <c r="J10013" s="41" t="s">
        <v>1027</v>
      </c>
      <c r="K10013" s="41" t="s">
        <v>334</v>
      </c>
      <c r="L10013" s="193">
        <v>0.2594552</v>
      </c>
      <c r="M10013" s="52" t="s">
        <v>1027</v>
      </c>
      <c r="N10013" s="52" t="s">
        <v>946</v>
      </c>
      <c r="O10013" s="59">
        <v>0.05</v>
      </c>
    </row>
    <row r="10014" spans="1:16" x14ac:dyDescent="0.25">
      <c r="A10014" s="30">
        <v>1221</v>
      </c>
      <c r="B10014" s="247" t="str">
        <f>IF(AND(A10014&lt;&gt;"",ISNUMBER(A10014)),VLOOKUP(A10014,Studies!A:BR,2,FALSE),"")</f>
        <v>Bodemar 1981</v>
      </c>
      <c r="C10014" s="248" t="str">
        <f>IF(AND(A10014&lt;&gt;"",ISNUMBER(A10014)),VLOOKUP(A10014,Studies!A:BR,3,FALSE),"")</f>
        <v>https://pubmed.ncbi.nlm.nih.gov/7249489/</v>
      </c>
      <c r="D10014" s="248" t="str">
        <f>IF(AND(A10014&lt;&gt;"",ISNUMBER(A10014)),VLOOKUP(A10014,Studies!A:BR,4,FALSE),"")</f>
        <v>PO 400 mg</v>
      </c>
      <c r="E10014" s="248" t="str">
        <f>IF(AND(A10014&lt;&gt;"",ISNUMBER(A10014)),VLOOKUP(A10014,Studies!A:BR,5,FALSE),"")</f>
        <v>Cimetidine</v>
      </c>
      <c r="F10014" s="249" t="str">
        <f>IF(AND(A10014&lt;&gt;"",ISNUMBER(A10014)),VLOOKUP(A10014,Studies!A:BR,6,FALSE),"")</f>
        <v>Plasma</v>
      </c>
      <c r="G10014" s="265">
        <v>0.75</v>
      </c>
      <c r="H10014" s="50" t="s">
        <v>59</v>
      </c>
      <c r="I10014" s="185">
        <v>0.82028730000000005</v>
      </c>
      <c r="J10014" s="41" t="s">
        <v>1027</v>
      </c>
      <c r="K10014" s="41" t="s">
        <v>334</v>
      </c>
      <c r="L10014" s="193">
        <v>0.17030390000000001</v>
      </c>
      <c r="M10014" s="52" t="s">
        <v>1027</v>
      </c>
      <c r="N10014" s="52" t="s">
        <v>946</v>
      </c>
      <c r="O10014" s="59">
        <v>0.05</v>
      </c>
    </row>
    <row r="10015" spans="1:16" x14ac:dyDescent="0.25">
      <c r="A10015" s="30">
        <v>1221</v>
      </c>
      <c r="B10015" s="247" t="str">
        <f>IF(AND(A10015&lt;&gt;"",ISNUMBER(A10015)),VLOOKUP(A10015,Studies!A:BR,2,FALSE),"")</f>
        <v>Bodemar 1981</v>
      </c>
      <c r="C10015" s="248" t="str">
        <f>IF(AND(A10015&lt;&gt;"",ISNUMBER(A10015)),VLOOKUP(A10015,Studies!A:BR,3,FALSE),"")</f>
        <v>https://pubmed.ncbi.nlm.nih.gov/7249489/</v>
      </c>
      <c r="D10015" s="248" t="str">
        <f>IF(AND(A10015&lt;&gt;"",ISNUMBER(A10015)),VLOOKUP(A10015,Studies!A:BR,4,FALSE),"")</f>
        <v>PO 400 mg</v>
      </c>
      <c r="E10015" s="248" t="str">
        <f>IF(AND(A10015&lt;&gt;"",ISNUMBER(A10015)),VLOOKUP(A10015,Studies!A:BR,5,FALSE),"")</f>
        <v>Cimetidine</v>
      </c>
      <c r="F10015" s="249" t="str">
        <f>IF(AND(A10015&lt;&gt;"",ISNUMBER(A10015)),VLOOKUP(A10015,Studies!A:BR,6,FALSE),"")</f>
        <v>Plasma</v>
      </c>
      <c r="G10015" s="265">
        <v>1</v>
      </c>
      <c r="H10015" s="50" t="s">
        <v>59</v>
      </c>
      <c r="I10015" s="185">
        <v>0.99104570000000003</v>
      </c>
      <c r="J10015" s="41" t="s">
        <v>1027</v>
      </c>
      <c r="K10015" s="41" t="s">
        <v>334</v>
      </c>
      <c r="L10015" s="193">
        <v>0.17835719999999999</v>
      </c>
      <c r="M10015" s="52" t="s">
        <v>1027</v>
      </c>
      <c r="N10015" s="52" t="s">
        <v>946</v>
      </c>
      <c r="O10015" s="59">
        <v>0.05</v>
      </c>
    </row>
    <row r="10016" spans="1:16" x14ac:dyDescent="0.25">
      <c r="A10016" s="30">
        <v>1221</v>
      </c>
      <c r="B10016" s="247" t="str">
        <f>IF(AND(A10016&lt;&gt;"",ISNUMBER(A10016)),VLOOKUP(A10016,Studies!A:BR,2,FALSE),"")</f>
        <v>Bodemar 1981</v>
      </c>
      <c r="C10016" s="248" t="str">
        <f>IF(AND(A10016&lt;&gt;"",ISNUMBER(A10016)),VLOOKUP(A10016,Studies!A:BR,3,FALSE),"")</f>
        <v>https://pubmed.ncbi.nlm.nih.gov/7249489/</v>
      </c>
      <c r="D10016" s="248" t="str">
        <f>IF(AND(A10016&lt;&gt;"",ISNUMBER(A10016)),VLOOKUP(A10016,Studies!A:BR,4,FALSE),"")</f>
        <v>PO 400 mg</v>
      </c>
      <c r="E10016" s="248" t="str">
        <f>IF(AND(A10016&lt;&gt;"",ISNUMBER(A10016)),VLOOKUP(A10016,Studies!A:BR,5,FALSE),"")</f>
        <v>Cimetidine</v>
      </c>
      <c r="F10016" s="249" t="str">
        <f>IF(AND(A10016&lt;&gt;"",ISNUMBER(A10016)),VLOOKUP(A10016,Studies!A:BR,6,FALSE),"")</f>
        <v>Plasma</v>
      </c>
      <c r="G10016" s="265">
        <v>1.25</v>
      </c>
      <c r="H10016" s="50" t="s">
        <v>59</v>
      </c>
      <c r="I10016" s="185">
        <v>1.210434</v>
      </c>
      <c r="J10016" s="41" t="s">
        <v>1027</v>
      </c>
      <c r="K10016" s="41" t="s">
        <v>334</v>
      </c>
      <c r="L10016" s="193">
        <v>0.23513110000000001</v>
      </c>
      <c r="M10016" s="52" t="s">
        <v>1027</v>
      </c>
      <c r="N10016" s="52" t="s">
        <v>946</v>
      </c>
      <c r="O10016" s="59">
        <v>0.05</v>
      </c>
    </row>
    <row r="10017" spans="1:16" x14ac:dyDescent="0.25">
      <c r="A10017" s="30">
        <v>1221</v>
      </c>
      <c r="B10017" s="247" t="str">
        <f>IF(AND(A10017&lt;&gt;"",ISNUMBER(A10017)),VLOOKUP(A10017,Studies!A:BR,2,FALSE),"")</f>
        <v>Bodemar 1981</v>
      </c>
      <c r="C10017" s="248" t="str">
        <f>IF(AND(A10017&lt;&gt;"",ISNUMBER(A10017)),VLOOKUP(A10017,Studies!A:BR,3,FALSE),"")</f>
        <v>https://pubmed.ncbi.nlm.nih.gov/7249489/</v>
      </c>
      <c r="D10017" s="248" t="str">
        <f>IF(AND(A10017&lt;&gt;"",ISNUMBER(A10017)),VLOOKUP(A10017,Studies!A:BR,4,FALSE),"")</f>
        <v>PO 400 mg</v>
      </c>
      <c r="E10017" s="248" t="str">
        <f>IF(AND(A10017&lt;&gt;"",ISNUMBER(A10017)),VLOOKUP(A10017,Studies!A:BR,5,FALSE),"")</f>
        <v>Cimetidine</v>
      </c>
      <c r="F10017" s="249" t="str">
        <f>IF(AND(A10017&lt;&gt;"",ISNUMBER(A10017)),VLOOKUP(A10017,Studies!A:BR,6,FALSE),"")</f>
        <v>Plasma</v>
      </c>
      <c r="G10017" s="265">
        <v>1.5</v>
      </c>
      <c r="H10017" s="50" t="s">
        <v>59</v>
      </c>
      <c r="I10017" s="185">
        <v>1.4865409999999999</v>
      </c>
      <c r="J10017" s="41" t="s">
        <v>1027</v>
      </c>
      <c r="K10017" s="41" t="s">
        <v>334</v>
      </c>
      <c r="L10017" s="193">
        <v>0.30810330000000002</v>
      </c>
      <c r="M10017" s="52" t="s">
        <v>1027</v>
      </c>
      <c r="N10017" s="52" t="s">
        <v>946</v>
      </c>
      <c r="O10017" s="59">
        <v>0.05</v>
      </c>
    </row>
    <row r="10018" spans="1:16" x14ac:dyDescent="0.25">
      <c r="A10018" s="30">
        <v>1221</v>
      </c>
      <c r="B10018" s="247" t="str">
        <f>IF(AND(A10018&lt;&gt;"",ISNUMBER(A10018)),VLOOKUP(A10018,Studies!A:BR,2,FALSE),"")</f>
        <v>Bodemar 1981</v>
      </c>
      <c r="C10018" s="248" t="str">
        <f>IF(AND(A10018&lt;&gt;"",ISNUMBER(A10018)),VLOOKUP(A10018,Studies!A:BR,3,FALSE),"")</f>
        <v>https://pubmed.ncbi.nlm.nih.gov/7249489/</v>
      </c>
      <c r="D10018" s="248" t="str">
        <f>IF(AND(A10018&lt;&gt;"",ISNUMBER(A10018)),VLOOKUP(A10018,Studies!A:BR,4,FALSE),"")</f>
        <v>PO 400 mg</v>
      </c>
      <c r="E10018" s="248" t="str">
        <f>IF(AND(A10018&lt;&gt;"",ISNUMBER(A10018)),VLOOKUP(A10018,Studies!A:BR,5,FALSE),"")</f>
        <v>Cimetidine</v>
      </c>
      <c r="F10018" s="249" t="str">
        <f>IF(AND(A10018&lt;&gt;"",ISNUMBER(A10018)),VLOOKUP(A10018,Studies!A:BR,6,FALSE),"")</f>
        <v>Plasma</v>
      </c>
      <c r="G10018" s="265">
        <v>1.75</v>
      </c>
      <c r="H10018" s="50" t="s">
        <v>59</v>
      </c>
      <c r="I10018" s="185">
        <v>1.422132</v>
      </c>
      <c r="J10018" s="41" t="s">
        <v>1027</v>
      </c>
      <c r="K10018" s="41" t="s">
        <v>334</v>
      </c>
      <c r="L10018" s="193">
        <v>0.23511299999999999</v>
      </c>
      <c r="M10018" s="52" t="s">
        <v>1027</v>
      </c>
      <c r="N10018" s="52" t="s">
        <v>946</v>
      </c>
      <c r="O10018" s="59">
        <v>0.05</v>
      </c>
    </row>
    <row r="10019" spans="1:16" x14ac:dyDescent="0.25">
      <c r="A10019" s="30">
        <v>1221</v>
      </c>
      <c r="B10019" s="247" t="str">
        <f>IF(AND(A10019&lt;&gt;"",ISNUMBER(A10019)),VLOOKUP(A10019,Studies!A:BR,2,FALSE),"")</f>
        <v>Bodemar 1981</v>
      </c>
      <c r="C10019" s="248" t="str">
        <f>IF(AND(A10019&lt;&gt;"",ISNUMBER(A10019)),VLOOKUP(A10019,Studies!A:BR,3,FALSE),"")</f>
        <v>https://pubmed.ncbi.nlm.nih.gov/7249489/</v>
      </c>
      <c r="D10019" s="248" t="str">
        <f>IF(AND(A10019&lt;&gt;"",ISNUMBER(A10019)),VLOOKUP(A10019,Studies!A:BR,4,FALSE),"")</f>
        <v>PO 400 mg</v>
      </c>
      <c r="E10019" s="248" t="str">
        <f>IF(AND(A10019&lt;&gt;"",ISNUMBER(A10019)),VLOOKUP(A10019,Studies!A:BR,5,FALSE),"")</f>
        <v>Cimetidine</v>
      </c>
      <c r="F10019" s="249" t="str">
        <f>IF(AND(A10019&lt;&gt;"",ISNUMBER(A10019)),VLOOKUP(A10019,Studies!A:BR,6,FALSE),"")</f>
        <v>Plasma</v>
      </c>
      <c r="G10019" s="265">
        <v>2</v>
      </c>
      <c r="H10019" s="50" t="s">
        <v>59</v>
      </c>
      <c r="I10019" s="185">
        <v>1.390136</v>
      </c>
      <c r="J10019" s="41" t="s">
        <v>1027</v>
      </c>
      <c r="K10019" s="41" t="s">
        <v>334</v>
      </c>
      <c r="L10019" s="193">
        <v>0.2432396</v>
      </c>
      <c r="M10019" s="52" t="s">
        <v>1027</v>
      </c>
      <c r="N10019" s="52" t="s">
        <v>946</v>
      </c>
      <c r="O10019" s="59">
        <v>0.05</v>
      </c>
    </row>
    <row r="10020" spans="1:16" x14ac:dyDescent="0.25">
      <c r="A10020" s="30">
        <v>1221</v>
      </c>
      <c r="B10020" s="247" t="str">
        <f>IF(AND(A10020&lt;&gt;"",ISNUMBER(A10020)),VLOOKUP(A10020,Studies!A:BR,2,FALSE),"")</f>
        <v>Bodemar 1981</v>
      </c>
      <c r="C10020" s="248" t="str">
        <f>IF(AND(A10020&lt;&gt;"",ISNUMBER(A10020)),VLOOKUP(A10020,Studies!A:BR,3,FALSE),"")</f>
        <v>https://pubmed.ncbi.nlm.nih.gov/7249489/</v>
      </c>
      <c r="D10020" s="248" t="str">
        <f>IF(AND(A10020&lt;&gt;"",ISNUMBER(A10020)),VLOOKUP(A10020,Studies!A:BR,4,FALSE),"")</f>
        <v>PO 400 mg</v>
      </c>
      <c r="E10020" s="248" t="str">
        <f>IF(AND(A10020&lt;&gt;"",ISNUMBER(A10020)),VLOOKUP(A10020,Studies!A:BR,5,FALSE),"")</f>
        <v>Cimetidine</v>
      </c>
      <c r="F10020" s="249" t="str">
        <f>IF(AND(A10020&lt;&gt;"",ISNUMBER(A10020)),VLOOKUP(A10020,Studies!A:BR,6,FALSE),"")</f>
        <v>Plasma</v>
      </c>
      <c r="G10020" s="265">
        <v>2.5</v>
      </c>
      <c r="H10020" s="50" t="s">
        <v>59</v>
      </c>
      <c r="I10020" s="185">
        <v>1.8937219999999999</v>
      </c>
      <c r="J10020" s="41" t="s">
        <v>1027</v>
      </c>
      <c r="K10020" s="41" t="s">
        <v>334</v>
      </c>
      <c r="L10020" s="193">
        <v>0.25136520000000001</v>
      </c>
      <c r="M10020" s="52" t="s">
        <v>1027</v>
      </c>
      <c r="N10020" s="52" t="s">
        <v>946</v>
      </c>
      <c r="O10020" s="59">
        <v>0.05</v>
      </c>
    </row>
    <row r="10021" spans="1:16" x14ac:dyDescent="0.25">
      <c r="A10021" s="30">
        <v>1221</v>
      </c>
      <c r="B10021" s="247" t="str">
        <f>IF(AND(A10021&lt;&gt;"",ISNUMBER(A10021)),VLOOKUP(A10021,Studies!A:BR,2,FALSE),"")</f>
        <v>Bodemar 1981</v>
      </c>
      <c r="C10021" s="248" t="str">
        <f>IF(AND(A10021&lt;&gt;"",ISNUMBER(A10021)),VLOOKUP(A10021,Studies!A:BR,3,FALSE),"")</f>
        <v>https://pubmed.ncbi.nlm.nih.gov/7249489/</v>
      </c>
      <c r="D10021" s="248" t="str">
        <f>IF(AND(A10021&lt;&gt;"",ISNUMBER(A10021)),VLOOKUP(A10021,Studies!A:BR,4,FALSE),"")</f>
        <v>PO 400 mg</v>
      </c>
      <c r="E10021" s="248" t="str">
        <f>IF(AND(A10021&lt;&gt;"",ISNUMBER(A10021)),VLOOKUP(A10021,Studies!A:BR,5,FALSE),"")</f>
        <v>Cimetidine</v>
      </c>
      <c r="F10021" s="249" t="str">
        <f>IF(AND(A10021&lt;&gt;"",ISNUMBER(A10021)),VLOOKUP(A10021,Studies!A:BR,6,FALSE),"")</f>
        <v>Plasma</v>
      </c>
      <c r="G10021" s="265">
        <v>3</v>
      </c>
      <c r="H10021" s="50" t="s">
        <v>59</v>
      </c>
      <c r="I10021" s="185">
        <v>1.935171</v>
      </c>
      <c r="J10021" s="41" t="s">
        <v>1027</v>
      </c>
      <c r="K10021" s="41" t="s">
        <v>334</v>
      </c>
      <c r="L10021" s="193">
        <v>0.25945479999999999</v>
      </c>
      <c r="M10021" s="52" t="s">
        <v>1027</v>
      </c>
      <c r="N10021" s="52" t="s">
        <v>946</v>
      </c>
      <c r="O10021" s="59">
        <v>0.05</v>
      </c>
    </row>
    <row r="10022" spans="1:16" x14ac:dyDescent="0.25">
      <c r="A10022" s="30">
        <v>1221</v>
      </c>
      <c r="B10022" s="247" t="str">
        <f>IF(AND(A10022&lt;&gt;"",ISNUMBER(A10022)),VLOOKUP(A10022,Studies!A:BR,2,FALSE),"")</f>
        <v>Bodemar 1981</v>
      </c>
      <c r="C10022" s="248" t="str">
        <f>IF(AND(A10022&lt;&gt;"",ISNUMBER(A10022)),VLOOKUP(A10022,Studies!A:BR,3,FALSE),"")</f>
        <v>https://pubmed.ncbi.nlm.nih.gov/7249489/</v>
      </c>
      <c r="D10022" s="248" t="str">
        <f>IF(AND(A10022&lt;&gt;"",ISNUMBER(A10022)),VLOOKUP(A10022,Studies!A:BR,4,FALSE),"")</f>
        <v>PO 400 mg</v>
      </c>
      <c r="E10022" s="248" t="str">
        <f>IF(AND(A10022&lt;&gt;"",ISNUMBER(A10022)),VLOOKUP(A10022,Studies!A:BR,5,FALSE),"")</f>
        <v>Cimetidine</v>
      </c>
      <c r="F10022" s="249" t="str">
        <f>IF(AND(A10022&lt;&gt;"",ISNUMBER(A10022)),VLOOKUP(A10022,Studies!A:BR,6,FALSE),"")</f>
        <v>Plasma</v>
      </c>
      <c r="G10022" s="265">
        <v>3.5</v>
      </c>
      <c r="H10022" s="50" t="s">
        <v>59</v>
      </c>
      <c r="I10022" s="185">
        <v>1.441457</v>
      </c>
      <c r="J10022" s="41" t="s">
        <v>1027</v>
      </c>
      <c r="K10022" s="41" t="s">
        <v>334</v>
      </c>
      <c r="L10022" s="193">
        <v>0.21893309999999999</v>
      </c>
      <c r="M10022" s="52" t="s">
        <v>1027</v>
      </c>
      <c r="N10022" s="52" t="s">
        <v>946</v>
      </c>
      <c r="O10022" s="59">
        <v>0.05</v>
      </c>
    </row>
    <row r="10023" spans="1:16" x14ac:dyDescent="0.25">
      <c r="A10023" s="30">
        <v>1221</v>
      </c>
      <c r="B10023" s="247" t="str">
        <f>IF(AND(A10023&lt;&gt;"",ISNUMBER(A10023)),VLOOKUP(A10023,Studies!A:BR,2,FALSE),"")</f>
        <v>Bodemar 1981</v>
      </c>
      <c r="C10023" s="248" t="str">
        <f>IF(AND(A10023&lt;&gt;"",ISNUMBER(A10023)),VLOOKUP(A10023,Studies!A:BR,3,FALSE),"")</f>
        <v>https://pubmed.ncbi.nlm.nih.gov/7249489/</v>
      </c>
      <c r="D10023" s="248" t="str">
        <f>IF(AND(A10023&lt;&gt;"",ISNUMBER(A10023)),VLOOKUP(A10023,Studies!A:BR,4,FALSE),"")</f>
        <v>PO 400 mg</v>
      </c>
      <c r="E10023" s="248" t="str">
        <f>IF(AND(A10023&lt;&gt;"",ISNUMBER(A10023)),VLOOKUP(A10023,Studies!A:BR,5,FALSE),"")</f>
        <v>Cimetidine</v>
      </c>
      <c r="F10023" s="249" t="str">
        <f>IF(AND(A10023&lt;&gt;"",ISNUMBER(A10023)),VLOOKUP(A10023,Studies!A:BR,6,FALSE),"")</f>
        <v>Plasma</v>
      </c>
      <c r="G10023" s="265">
        <v>4</v>
      </c>
      <c r="H10023" s="50" t="s">
        <v>59</v>
      </c>
      <c r="I10023" s="185">
        <v>1.1018490000000001</v>
      </c>
      <c r="J10023" s="41" t="s">
        <v>1027</v>
      </c>
      <c r="K10023" s="41" t="s">
        <v>334</v>
      </c>
      <c r="L10023" s="193">
        <v>0.1459433</v>
      </c>
      <c r="M10023" s="52" t="s">
        <v>1027</v>
      </c>
      <c r="N10023" s="52" t="s">
        <v>946</v>
      </c>
      <c r="O10023" s="59">
        <v>0.05</v>
      </c>
    </row>
    <row r="10024" spans="1:16" x14ac:dyDescent="0.25">
      <c r="A10024" s="30">
        <v>1221</v>
      </c>
      <c r="B10024" s="247" t="str">
        <f>IF(AND(A10024&lt;&gt;"",ISNUMBER(A10024)),VLOOKUP(A10024,Studies!A:BR,2,FALSE),"")</f>
        <v>Bodemar 1981</v>
      </c>
      <c r="C10024" s="248" t="str">
        <f>IF(AND(A10024&lt;&gt;"",ISNUMBER(A10024)),VLOOKUP(A10024,Studies!A:BR,3,FALSE),"")</f>
        <v>https://pubmed.ncbi.nlm.nih.gov/7249489/</v>
      </c>
      <c r="D10024" s="248" t="str">
        <f>IF(AND(A10024&lt;&gt;"",ISNUMBER(A10024)),VLOOKUP(A10024,Studies!A:BR,4,FALSE),"")</f>
        <v>PO 400 mg</v>
      </c>
      <c r="E10024" s="248" t="str">
        <f>IF(AND(A10024&lt;&gt;"",ISNUMBER(A10024)),VLOOKUP(A10024,Studies!A:BR,5,FALSE),"")</f>
        <v>Cimetidine</v>
      </c>
      <c r="F10024" s="249" t="str">
        <f>IF(AND(A10024&lt;&gt;"",ISNUMBER(A10024)),VLOOKUP(A10024,Studies!A:BR,6,FALSE),"")</f>
        <v>Plasma</v>
      </c>
      <c r="G10024" s="265">
        <v>4.5</v>
      </c>
      <c r="H10024" s="50" t="s">
        <v>59</v>
      </c>
      <c r="I10024" s="185">
        <v>0.87573429999999997</v>
      </c>
      <c r="J10024" s="41" t="s">
        <v>1027</v>
      </c>
      <c r="K10024" s="41" t="s">
        <v>334</v>
      </c>
      <c r="L10024" s="193">
        <v>0.1216014</v>
      </c>
      <c r="M10024" s="52" t="s">
        <v>1027</v>
      </c>
      <c r="N10024" s="52" t="s">
        <v>946</v>
      </c>
      <c r="O10024" s="59">
        <v>0.05</v>
      </c>
    </row>
    <row r="10025" spans="1:16" x14ac:dyDescent="0.25">
      <c r="A10025" s="30">
        <v>1221</v>
      </c>
      <c r="B10025" s="247" t="str">
        <f>IF(AND(A10025&lt;&gt;"",ISNUMBER(A10025)),VLOOKUP(A10025,Studies!A:BR,2,FALSE),"")</f>
        <v>Bodemar 1981</v>
      </c>
      <c r="C10025" s="248" t="str">
        <f>IF(AND(A10025&lt;&gt;"",ISNUMBER(A10025)),VLOOKUP(A10025,Studies!A:BR,3,FALSE),"")</f>
        <v>https://pubmed.ncbi.nlm.nih.gov/7249489/</v>
      </c>
      <c r="D10025" s="248" t="str">
        <f>IF(AND(A10025&lt;&gt;"",ISNUMBER(A10025)),VLOOKUP(A10025,Studies!A:BR,4,FALSE),"")</f>
        <v>PO 400 mg</v>
      </c>
      <c r="E10025" s="248" t="str">
        <f>IF(AND(A10025&lt;&gt;"",ISNUMBER(A10025)),VLOOKUP(A10025,Studies!A:BR,5,FALSE),"")</f>
        <v>Cimetidine</v>
      </c>
      <c r="F10025" s="249" t="str">
        <f>IF(AND(A10025&lt;&gt;"",ISNUMBER(A10025)),VLOOKUP(A10025,Studies!A:BR,6,FALSE),"")</f>
        <v>Plasma</v>
      </c>
      <c r="G10025" s="265">
        <v>5</v>
      </c>
      <c r="H10025" s="50" t="s">
        <v>59</v>
      </c>
      <c r="I10025" s="185">
        <v>0.69821319999999998</v>
      </c>
      <c r="J10025" s="41" t="s">
        <v>1027</v>
      </c>
      <c r="K10025" s="41" t="s">
        <v>334</v>
      </c>
      <c r="L10025" s="193">
        <v>8.1079719999999994E-2</v>
      </c>
      <c r="M10025" s="52" t="s">
        <v>1027</v>
      </c>
      <c r="N10025" s="52" t="s">
        <v>946</v>
      </c>
      <c r="O10025" s="59">
        <v>0.05</v>
      </c>
    </row>
    <row r="10026" spans="1:16" x14ac:dyDescent="0.25">
      <c r="A10026" s="30">
        <v>1221</v>
      </c>
      <c r="B10026" s="247" t="str">
        <f>IF(AND(A10026&lt;&gt;"",ISNUMBER(A10026)),VLOOKUP(A10026,Studies!A:BR,2,FALSE),"")</f>
        <v>Bodemar 1981</v>
      </c>
      <c r="C10026" s="248" t="str">
        <f>IF(AND(A10026&lt;&gt;"",ISNUMBER(A10026)),VLOOKUP(A10026,Studies!A:BR,3,FALSE),"")</f>
        <v>https://pubmed.ncbi.nlm.nih.gov/7249489/</v>
      </c>
      <c r="D10026" s="248" t="str">
        <f>IF(AND(A10026&lt;&gt;"",ISNUMBER(A10026)),VLOOKUP(A10026,Studies!A:BR,4,FALSE),"")</f>
        <v>PO 400 mg</v>
      </c>
      <c r="E10026" s="248" t="str">
        <f>IF(AND(A10026&lt;&gt;"",ISNUMBER(A10026)),VLOOKUP(A10026,Studies!A:BR,5,FALSE),"")</f>
        <v>Cimetidine</v>
      </c>
      <c r="F10026" s="249" t="str">
        <f>IF(AND(A10026&lt;&gt;"",ISNUMBER(A10026)),VLOOKUP(A10026,Studies!A:BR,6,FALSE),"")</f>
        <v>Plasma</v>
      </c>
      <c r="G10026" s="265">
        <v>5.5</v>
      </c>
      <c r="H10026" s="50" t="s">
        <v>59</v>
      </c>
      <c r="I10026" s="185">
        <v>0.57746609999999998</v>
      </c>
      <c r="J10026" s="41" t="s">
        <v>1027</v>
      </c>
      <c r="K10026" s="41" t="s">
        <v>334</v>
      </c>
      <c r="L10026" s="193">
        <v>8.9169620000000005E-2</v>
      </c>
      <c r="M10026" s="52" t="s">
        <v>1027</v>
      </c>
      <c r="N10026" s="52" t="s">
        <v>946</v>
      </c>
      <c r="O10026" s="59">
        <v>0.05</v>
      </c>
    </row>
    <row r="10027" spans="1:16" x14ac:dyDescent="0.25">
      <c r="A10027" s="30">
        <v>1221</v>
      </c>
      <c r="B10027" s="247" t="str">
        <f>IF(AND(A10027&lt;&gt;"",ISNUMBER(A10027)),VLOOKUP(A10027,Studies!A:BR,2,FALSE),"")</f>
        <v>Bodemar 1981</v>
      </c>
      <c r="C10027" s="248" t="str">
        <f>IF(AND(A10027&lt;&gt;"",ISNUMBER(A10027)),VLOOKUP(A10027,Studies!A:BR,3,FALSE),"")</f>
        <v>https://pubmed.ncbi.nlm.nih.gov/7249489/</v>
      </c>
      <c r="D10027" s="248" t="str">
        <f>IF(AND(A10027&lt;&gt;"",ISNUMBER(A10027)),VLOOKUP(A10027,Studies!A:BR,4,FALSE),"")</f>
        <v>PO 400 mg</v>
      </c>
      <c r="E10027" s="248" t="str">
        <f>IF(AND(A10027&lt;&gt;"",ISNUMBER(A10027)),VLOOKUP(A10027,Studies!A:BR,5,FALSE),"")</f>
        <v>Cimetidine</v>
      </c>
      <c r="F10027" s="249" t="str">
        <f>IF(AND(A10027&lt;&gt;"",ISNUMBER(A10027)),VLOOKUP(A10027,Studies!A:BR,6,FALSE),"")</f>
        <v>Plasma</v>
      </c>
      <c r="G10027" s="265">
        <v>6</v>
      </c>
      <c r="H10027" s="50" t="s">
        <v>59</v>
      </c>
      <c r="I10027" s="185">
        <v>0.489151</v>
      </c>
      <c r="J10027" s="41" t="s">
        <v>1027</v>
      </c>
      <c r="K10027" s="41" t="s">
        <v>334</v>
      </c>
      <c r="L10027" s="193">
        <v>5.6755840000000002E-2</v>
      </c>
      <c r="M10027" s="52" t="s">
        <v>1027</v>
      </c>
      <c r="N10027" s="52" t="s">
        <v>946</v>
      </c>
      <c r="O10027" s="59">
        <v>0.05</v>
      </c>
    </row>
    <row r="10028" spans="1:16" x14ac:dyDescent="0.25">
      <c r="A10028" s="30">
        <v>1221</v>
      </c>
      <c r="B10028" s="247" t="str">
        <f>IF(AND(A10028&lt;&gt;"",ISNUMBER(A10028)),VLOOKUP(A10028,Studies!A:BR,2,FALSE),"")</f>
        <v>Bodemar 1981</v>
      </c>
      <c r="C10028" s="248" t="str">
        <f>IF(AND(A10028&lt;&gt;"",ISNUMBER(A10028)),VLOOKUP(A10028,Studies!A:BR,3,FALSE),"")</f>
        <v>https://pubmed.ncbi.nlm.nih.gov/7249489/</v>
      </c>
      <c r="D10028" s="248" t="str">
        <f>IF(AND(A10028&lt;&gt;"",ISNUMBER(A10028)),VLOOKUP(A10028,Studies!A:BR,4,FALSE),"")</f>
        <v>PO 400 mg</v>
      </c>
      <c r="E10028" s="248" t="str">
        <f>IF(AND(A10028&lt;&gt;"",ISNUMBER(A10028)),VLOOKUP(A10028,Studies!A:BR,5,FALSE),"")</f>
        <v>Cimetidine</v>
      </c>
      <c r="F10028" s="249" t="str">
        <f>IF(AND(A10028&lt;&gt;"",ISNUMBER(A10028)),VLOOKUP(A10028,Studies!A:BR,6,FALSE),"")</f>
        <v>Plasma</v>
      </c>
      <c r="G10028" s="265">
        <v>8</v>
      </c>
      <c r="H10028" s="50" t="s">
        <v>59</v>
      </c>
      <c r="I10028" s="185">
        <v>0.24140320000000001</v>
      </c>
      <c r="J10028" s="41" t="s">
        <v>1027</v>
      </c>
      <c r="K10028" s="41" t="s">
        <v>334</v>
      </c>
      <c r="L10028" s="193">
        <v>4.053988E-2</v>
      </c>
      <c r="M10028" s="52" t="s">
        <v>1027</v>
      </c>
      <c r="N10028" s="52" t="s">
        <v>946</v>
      </c>
      <c r="O10028" s="59">
        <v>0.05</v>
      </c>
    </row>
    <row r="10029" spans="1:16" x14ac:dyDescent="0.25">
      <c r="A10029" s="30">
        <v>1221</v>
      </c>
      <c r="B10029" s="247" t="str">
        <f>IF(AND(A10029&lt;&gt;"",ISNUMBER(A10029)),VLOOKUP(A10029,Studies!A:BR,2,FALSE),"")</f>
        <v>Bodemar 1981</v>
      </c>
      <c r="C10029" s="248" t="str">
        <f>IF(AND(A10029&lt;&gt;"",ISNUMBER(A10029)),VLOOKUP(A10029,Studies!A:BR,3,FALSE),"")</f>
        <v>https://pubmed.ncbi.nlm.nih.gov/7249489/</v>
      </c>
      <c r="D10029" s="248" t="str">
        <f>IF(AND(A10029&lt;&gt;"",ISNUMBER(A10029)),VLOOKUP(A10029,Studies!A:BR,4,FALSE),"")</f>
        <v>PO 400 mg</v>
      </c>
      <c r="E10029" s="248" t="str">
        <f>IF(AND(A10029&lt;&gt;"",ISNUMBER(A10029)),VLOOKUP(A10029,Studies!A:BR,5,FALSE),"")</f>
        <v>Cimetidine</v>
      </c>
      <c r="F10029" s="249" t="str">
        <f>IF(AND(A10029&lt;&gt;"",ISNUMBER(A10029)),VLOOKUP(A10029,Studies!A:BR,6,FALSE),"")</f>
        <v>Plasma</v>
      </c>
      <c r="G10029" s="265">
        <v>9</v>
      </c>
      <c r="H10029" s="50" t="s">
        <v>59</v>
      </c>
      <c r="I10029" s="185">
        <v>0.14594360000000001</v>
      </c>
      <c r="J10029" s="41" t="s">
        <v>1027</v>
      </c>
      <c r="K10029" s="41" t="s">
        <v>334</v>
      </c>
      <c r="L10029" s="193">
        <v>4.0521700000000001E-2</v>
      </c>
      <c r="M10029" s="52" t="s">
        <v>1027</v>
      </c>
      <c r="N10029" s="52" t="s">
        <v>946</v>
      </c>
      <c r="O10029" s="59">
        <v>0.05</v>
      </c>
    </row>
    <row r="10030" spans="1:16" x14ac:dyDescent="0.25">
      <c r="A10030" s="30">
        <v>1222</v>
      </c>
      <c r="B10030" s="247" t="str">
        <f>IF(AND(A10030&lt;&gt;"",ISNUMBER(A10030)),VLOOKUP(A10030,Studies!A:BR,2,FALSE),"")</f>
        <v>Bodemar 1981</v>
      </c>
      <c r="C10030" s="248" t="str">
        <f>IF(AND(A10030&lt;&gt;"",ISNUMBER(A10030)),VLOOKUP(A10030,Studies!A:BR,3,FALSE),"")</f>
        <v>https://pubmed.ncbi.nlm.nih.gov/7249489/</v>
      </c>
      <c r="D10030" s="248" t="str">
        <f>IF(AND(A10030&lt;&gt;"",ISNUMBER(A10030)),VLOOKUP(A10030,Studies!A:BR,4,FALSE),"")</f>
        <v>PO 800 mg</v>
      </c>
      <c r="E10030" s="248" t="str">
        <f>IF(AND(A10030&lt;&gt;"",ISNUMBER(A10030)),VLOOKUP(A10030,Studies!A:BR,5,FALSE),"")</f>
        <v>Cimetidine</v>
      </c>
      <c r="F10030" s="249" t="str">
        <f>IF(AND(A10030&lt;&gt;"",ISNUMBER(A10030)),VLOOKUP(A10030,Studies!A:BR,6,FALSE),"")</f>
        <v>Plasma</v>
      </c>
      <c r="G10030" s="265">
        <v>0.25</v>
      </c>
      <c r="H10030" s="50" t="s">
        <v>59</v>
      </c>
      <c r="I10030" s="185">
        <v>4.0994370000000002E-2</v>
      </c>
      <c r="J10030" s="41" t="s">
        <v>1027</v>
      </c>
      <c r="K10030" s="41" t="s">
        <v>334</v>
      </c>
      <c r="N10030" s="52" t="s">
        <v>946</v>
      </c>
      <c r="O10030" s="59">
        <v>0.05</v>
      </c>
      <c r="P10030" s="42" t="s">
        <v>3499</v>
      </c>
    </row>
    <row r="10031" spans="1:16" x14ac:dyDescent="0.25">
      <c r="A10031" s="30">
        <v>1222</v>
      </c>
      <c r="B10031" s="247" t="str">
        <f>IF(AND(A10031&lt;&gt;"",ISNUMBER(A10031)),VLOOKUP(A10031,Studies!A:BR,2,FALSE),"")</f>
        <v>Bodemar 1981</v>
      </c>
      <c r="C10031" s="248" t="str">
        <f>IF(AND(A10031&lt;&gt;"",ISNUMBER(A10031)),VLOOKUP(A10031,Studies!A:BR,3,FALSE),"")</f>
        <v>https://pubmed.ncbi.nlm.nih.gov/7249489/</v>
      </c>
      <c r="D10031" s="248" t="str">
        <f>IF(AND(A10031&lt;&gt;"",ISNUMBER(A10031)),VLOOKUP(A10031,Studies!A:BR,4,FALSE),"")</f>
        <v>PO 800 mg</v>
      </c>
      <c r="E10031" s="248" t="str">
        <f>IF(AND(A10031&lt;&gt;"",ISNUMBER(A10031)),VLOOKUP(A10031,Studies!A:BR,5,FALSE),"")</f>
        <v>Cimetidine</v>
      </c>
      <c r="F10031" s="249" t="str">
        <f>IF(AND(A10031&lt;&gt;"",ISNUMBER(A10031)),VLOOKUP(A10031,Studies!A:BR,6,FALSE),"")</f>
        <v>Plasma</v>
      </c>
      <c r="G10031" s="265">
        <v>0.5</v>
      </c>
      <c r="H10031" s="50" t="s">
        <v>59</v>
      </c>
      <c r="I10031" s="185">
        <v>0.99010030000000004</v>
      </c>
      <c r="J10031" s="41" t="s">
        <v>1027</v>
      </c>
      <c r="K10031" s="41" t="s">
        <v>334</v>
      </c>
      <c r="L10031" s="193">
        <v>0.3243373</v>
      </c>
      <c r="M10031" s="52" t="s">
        <v>1027</v>
      </c>
      <c r="N10031" s="52" t="s">
        <v>946</v>
      </c>
      <c r="O10031" s="59">
        <v>0.05</v>
      </c>
    </row>
    <row r="10032" spans="1:16" x14ac:dyDescent="0.25">
      <c r="A10032" s="30">
        <v>1222</v>
      </c>
      <c r="B10032" s="247" t="str">
        <f>IF(AND(A10032&lt;&gt;"",ISNUMBER(A10032)),VLOOKUP(A10032,Studies!A:BR,2,FALSE),"")</f>
        <v>Bodemar 1981</v>
      </c>
      <c r="C10032" s="248" t="str">
        <f>IF(AND(A10032&lt;&gt;"",ISNUMBER(A10032)),VLOOKUP(A10032,Studies!A:BR,3,FALSE),"")</f>
        <v>https://pubmed.ncbi.nlm.nih.gov/7249489/</v>
      </c>
      <c r="D10032" s="248" t="str">
        <f>IF(AND(A10032&lt;&gt;"",ISNUMBER(A10032)),VLOOKUP(A10032,Studies!A:BR,4,FALSE),"")</f>
        <v>PO 800 mg</v>
      </c>
      <c r="E10032" s="248" t="str">
        <f>IF(AND(A10032&lt;&gt;"",ISNUMBER(A10032)),VLOOKUP(A10032,Studies!A:BR,5,FALSE),"")</f>
        <v>Cimetidine</v>
      </c>
      <c r="F10032" s="249" t="str">
        <f>IF(AND(A10032&lt;&gt;"",ISNUMBER(A10032)),VLOOKUP(A10032,Studies!A:BR,6,FALSE),"")</f>
        <v>Plasma</v>
      </c>
      <c r="G10032" s="265">
        <v>0.75</v>
      </c>
      <c r="H10032" s="50" t="s">
        <v>59</v>
      </c>
      <c r="I10032" s="185">
        <v>1.817623</v>
      </c>
      <c r="J10032" s="41" t="s">
        <v>1027</v>
      </c>
      <c r="K10032" s="41" t="s">
        <v>334</v>
      </c>
      <c r="L10032" s="193">
        <v>0.37296689999999999</v>
      </c>
      <c r="M10032" s="52" t="s">
        <v>1027</v>
      </c>
      <c r="N10032" s="52" t="s">
        <v>946</v>
      </c>
      <c r="O10032" s="59">
        <v>0.05</v>
      </c>
    </row>
    <row r="10033" spans="1:15" x14ac:dyDescent="0.25">
      <c r="A10033" s="30">
        <v>1222</v>
      </c>
      <c r="B10033" s="247" t="str">
        <f>IF(AND(A10033&lt;&gt;"",ISNUMBER(A10033)),VLOOKUP(A10033,Studies!A:BR,2,FALSE),"")</f>
        <v>Bodemar 1981</v>
      </c>
      <c r="C10033" s="248" t="str">
        <f>IF(AND(A10033&lt;&gt;"",ISNUMBER(A10033)),VLOOKUP(A10033,Studies!A:BR,3,FALSE),"")</f>
        <v>https://pubmed.ncbi.nlm.nih.gov/7249489/</v>
      </c>
      <c r="D10033" s="248" t="str">
        <f>IF(AND(A10033&lt;&gt;"",ISNUMBER(A10033)),VLOOKUP(A10033,Studies!A:BR,4,FALSE),"")</f>
        <v>PO 800 mg</v>
      </c>
      <c r="E10033" s="248" t="str">
        <f>IF(AND(A10033&lt;&gt;"",ISNUMBER(A10033)),VLOOKUP(A10033,Studies!A:BR,5,FALSE),"")</f>
        <v>Cimetidine</v>
      </c>
      <c r="F10033" s="249" t="str">
        <f>IF(AND(A10033&lt;&gt;"",ISNUMBER(A10033)),VLOOKUP(A10033,Studies!A:BR,6,FALSE),"")</f>
        <v>Plasma</v>
      </c>
      <c r="G10033" s="265">
        <v>1</v>
      </c>
      <c r="H10033" s="50" t="s">
        <v>59</v>
      </c>
      <c r="I10033" s="185">
        <v>2.272106</v>
      </c>
      <c r="J10033" s="41" t="s">
        <v>1027</v>
      </c>
      <c r="K10033" s="41" t="s">
        <v>334</v>
      </c>
      <c r="L10033" s="193">
        <v>0.39730910000000003</v>
      </c>
      <c r="M10033" s="52" t="s">
        <v>1027</v>
      </c>
      <c r="N10033" s="52" t="s">
        <v>946</v>
      </c>
      <c r="O10033" s="59">
        <v>0.05</v>
      </c>
    </row>
    <row r="10034" spans="1:15" x14ac:dyDescent="0.25">
      <c r="A10034" s="30">
        <v>1222</v>
      </c>
      <c r="B10034" s="247" t="str">
        <f>IF(AND(A10034&lt;&gt;"",ISNUMBER(A10034)),VLOOKUP(A10034,Studies!A:BR,2,FALSE),"")</f>
        <v>Bodemar 1981</v>
      </c>
      <c r="C10034" s="248" t="str">
        <f>IF(AND(A10034&lt;&gt;"",ISNUMBER(A10034)),VLOOKUP(A10034,Studies!A:BR,3,FALSE),"")</f>
        <v>https://pubmed.ncbi.nlm.nih.gov/7249489/</v>
      </c>
      <c r="D10034" s="248" t="str">
        <f>IF(AND(A10034&lt;&gt;"",ISNUMBER(A10034)),VLOOKUP(A10034,Studies!A:BR,4,FALSE),"")</f>
        <v>PO 800 mg</v>
      </c>
      <c r="E10034" s="248" t="str">
        <f>IF(AND(A10034&lt;&gt;"",ISNUMBER(A10034)),VLOOKUP(A10034,Studies!A:BR,5,FALSE),"")</f>
        <v>Cimetidine</v>
      </c>
      <c r="F10034" s="249" t="str">
        <f>IF(AND(A10034&lt;&gt;"",ISNUMBER(A10034)),VLOOKUP(A10034,Studies!A:BR,6,FALSE),"")</f>
        <v>Plasma</v>
      </c>
      <c r="G10034" s="265">
        <v>1.25</v>
      </c>
      <c r="H10034" s="50" t="s">
        <v>59</v>
      </c>
      <c r="I10034" s="185">
        <v>2.5077099999999999</v>
      </c>
      <c r="J10034" s="41" t="s">
        <v>1027</v>
      </c>
      <c r="K10034" s="41" t="s">
        <v>334</v>
      </c>
      <c r="L10034" s="193">
        <v>0.42161490000000001</v>
      </c>
      <c r="M10034" s="52" t="s">
        <v>1027</v>
      </c>
      <c r="N10034" s="52" t="s">
        <v>946</v>
      </c>
      <c r="O10034" s="59">
        <v>0.05</v>
      </c>
    </row>
    <row r="10035" spans="1:15" x14ac:dyDescent="0.25">
      <c r="A10035" s="30">
        <v>1222</v>
      </c>
      <c r="B10035" s="247" t="str">
        <f>IF(AND(A10035&lt;&gt;"",ISNUMBER(A10035)),VLOOKUP(A10035,Studies!A:BR,2,FALSE),"")</f>
        <v>Bodemar 1981</v>
      </c>
      <c r="C10035" s="248" t="str">
        <f>IF(AND(A10035&lt;&gt;"",ISNUMBER(A10035)),VLOOKUP(A10035,Studies!A:BR,3,FALSE),"")</f>
        <v>https://pubmed.ncbi.nlm.nih.gov/7249489/</v>
      </c>
      <c r="D10035" s="248" t="str">
        <f>IF(AND(A10035&lt;&gt;"",ISNUMBER(A10035)),VLOOKUP(A10035,Studies!A:BR,4,FALSE),"")</f>
        <v>PO 800 mg</v>
      </c>
      <c r="E10035" s="248" t="str">
        <f>IF(AND(A10035&lt;&gt;"",ISNUMBER(A10035)),VLOOKUP(A10035,Studies!A:BR,5,FALSE),"")</f>
        <v>Cimetidine</v>
      </c>
      <c r="F10035" s="249" t="str">
        <f>IF(AND(A10035&lt;&gt;"",ISNUMBER(A10035)),VLOOKUP(A10035,Studies!A:BR,6,FALSE),"")</f>
        <v>Plasma</v>
      </c>
      <c r="G10035" s="265">
        <v>1.5</v>
      </c>
      <c r="H10035" s="50" t="s">
        <v>59</v>
      </c>
      <c r="I10035" s="185">
        <v>2.5243799999999998</v>
      </c>
      <c r="J10035" s="41" t="s">
        <v>1027</v>
      </c>
      <c r="K10035" s="41" t="s">
        <v>334</v>
      </c>
      <c r="L10035" s="193">
        <v>0.39730949999999998</v>
      </c>
      <c r="M10035" s="52" t="s">
        <v>1027</v>
      </c>
      <c r="N10035" s="52" t="s">
        <v>946</v>
      </c>
      <c r="O10035" s="59">
        <v>0.05</v>
      </c>
    </row>
    <row r="10036" spans="1:15" x14ac:dyDescent="0.25">
      <c r="A10036" s="30">
        <v>1222</v>
      </c>
      <c r="B10036" s="247" t="str">
        <f>IF(AND(A10036&lt;&gt;"",ISNUMBER(A10036)),VLOOKUP(A10036,Studies!A:BR,2,FALSE),"")</f>
        <v>Bodemar 1981</v>
      </c>
      <c r="C10036" s="248" t="str">
        <f>IF(AND(A10036&lt;&gt;"",ISNUMBER(A10036)),VLOOKUP(A10036,Studies!A:BR,3,FALSE),"")</f>
        <v>https://pubmed.ncbi.nlm.nih.gov/7249489/</v>
      </c>
      <c r="D10036" s="248" t="str">
        <f>IF(AND(A10036&lt;&gt;"",ISNUMBER(A10036)),VLOOKUP(A10036,Studies!A:BR,4,FALSE),"")</f>
        <v>PO 800 mg</v>
      </c>
      <c r="E10036" s="248" t="str">
        <f>IF(AND(A10036&lt;&gt;"",ISNUMBER(A10036)),VLOOKUP(A10036,Studies!A:BR,5,FALSE),"")</f>
        <v>Cimetidine</v>
      </c>
      <c r="F10036" s="249" t="str">
        <f>IF(AND(A10036&lt;&gt;"",ISNUMBER(A10036)),VLOOKUP(A10036,Studies!A:BR,6,FALSE),"")</f>
        <v>Plasma</v>
      </c>
      <c r="G10036" s="265">
        <v>1.75</v>
      </c>
      <c r="H10036" s="50" t="s">
        <v>59</v>
      </c>
      <c r="I10036" s="185">
        <v>2.8005059999999999</v>
      </c>
      <c r="J10036" s="41" t="s">
        <v>1027</v>
      </c>
      <c r="K10036" s="41" t="s">
        <v>334</v>
      </c>
      <c r="L10036" s="193">
        <v>0.49458669999999999</v>
      </c>
      <c r="M10036" s="52" t="s">
        <v>1027</v>
      </c>
      <c r="N10036" s="52" t="s">
        <v>946</v>
      </c>
      <c r="O10036" s="59">
        <v>0.05</v>
      </c>
    </row>
    <row r="10037" spans="1:15" x14ac:dyDescent="0.25">
      <c r="A10037" s="30">
        <v>1222</v>
      </c>
      <c r="B10037" s="247" t="str">
        <f>IF(AND(A10037&lt;&gt;"",ISNUMBER(A10037)),VLOOKUP(A10037,Studies!A:BR,2,FALSE),"")</f>
        <v>Bodemar 1981</v>
      </c>
      <c r="C10037" s="248" t="str">
        <f>IF(AND(A10037&lt;&gt;"",ISNUMBER(A10037)),VLOOKUP(A10037,Studies!A:BR,3,FALSE),"")</f>
        <v>https://pubmed.ncbi.nlm.nih.gov/7249489/</v>
      </c>
      <c r="D10037" s="248" t="str">
        <f>IF(AND(A10037&lt;&gt;"",ISNUMBER(A10037)),VLOOKUP(A10037,Studies!A:BR,4,FALSE),"")</f>
        <v>PO 800 mg</v>
      </c>
      <c r="E10037" s="248" t="str">
        <f>IF(AND(A10037&lt;&gt;"",ISNUMBER(A10037)),VLOOKUP(A10037,Studies!A:BR,5,FALSE),"")</f>
        <v>Cimetidine</v>
      </c>
      <c r="F10037" s="249" t="str">
        <f>IF(AND(A10037&lt;&gt;"",ISNUMBER(A10037)),VLOOKUP(A10037,Studies!A:BR,6,FALSE),"")</f>
        <v>Plasma</v>
      </c>
      <c r="G10037" s="265">
        <v>2</v>
      </c>
      <c r="H10037" s="50" t="s">
        <v>59</v>
      </c>
      <c r="I10037" s="185">
        <v>2.8901479999999999</v>
      </c>
      <c r="J10037" s="41" t="s">
        <v>1027</v>
      </c>
      <c r="K10037" s="41" t="s">
        <v>334</v>
      </c>
      <c r="L10037" s="193">
        <v>0.33240940000000002</v>
      </c>
      <c r="M10037" s="52" t="s">
        <v>1027</v>
      </c>
      <c r="N10037" s="52" t="s">
        <v>946</v>
      </c>
      <c r="O10037" s="59">
        <v>0.05</v>
      </c>
    </row>
    <row r="10038" spans="1:15" x14ac:dyDescent="0.25">
      <c r="A10038" s="30">
        <v>1222</v>
      </c>
      <c r="B10038" s="247" t="str">
        <f>IF(AND(A10038&lt;&gt;"",ISNUMBER(A10038)),VLOOKUP(A10038,Studies!A:BR,2,FALSE),"")</f>
        <v>Bodemar 1981</v>
      </c>
      <c r="C10038" s="248" t="str">
        <f>IF(AND(A10038&lt;&gt;"",ISNUMBER(A10038)),VLOOKUP(A10038,Studies!A:BR,3,FALSE),"")</f>
        <v>https://pubmed.ncbi.nlm.nih.gov/7249489/</v>
      </c>
      <c r="D10038" s="248" t="str">
        <f>IF(AND(A10038&lt;&gt;"",ISNUMBER(A10038)),VLOOKUP(A10038,Studies!A:BR,4,FALSE),"")</f>
        <v>PO 800 mg</v>
      </c>
      <c r="E10038" s="248" t="str">
        <f>IF(AND(A10038&lt;&gt;"",ISNUMBER(A10038)),VLOOKUP(A10038,Studies!A:BR,5,FALSE),"")</f>
        <v>Cimetidine</v>
      </c>
      <c r="F10038" s="249" t="str">
        <f>IF(AND(A10038&lt;&gt;"",ISNUMBER(A10038)),VLOOKUP(A10038,Studies!A:BR,6,FALSE),"")</f>
        <v>Plasma</v>
      </c>
      <c r="G10038" s="265">
        <v>2.5</v>
      </c>
      <c r="H10038" s="50" t="s">
        <v>59</v>
      </c>
      <c r="I10038" s="185">
        <v>3.2315740000000002</v>
      </c>
      <c r="J10038" s="41" t="s">
        <v>1027</v>
      </c>
      <c r="K10038" s="41" t="s">
        <v>334</v>
      </c>
      <c r="L10038" s="193">
        <v>0.43783090000000002</v>
      </c>
      <c r="M10038" s="52" t="s">
        <v>1027</v>
      </c>
      <c r="N10038" s="52" t="s">
        <v>946</v>
      </c>
      <c r="O10038" s="59">
        <v>0.05</v>
      </c>
    </row>
    <row r="10039" spans="1:15" x14ac:dyDescent="0.25">
      <c r="A10039" s="30">
        <v>1222</v>
      </c>
      <c r="B10039" s="247" t="str">
        <f>IF(AND(A10039&lt;&gt;"",ISNUMBER(A10039)),VLOOKUP(A10039,Studies!A:BR,2,FALSE),"")</f>
        <v>Bodemar 1981</v>
      </c>
      <c r="C10039" s="248" t="str">
        <f>IF(AND(A10039&lt;&gt;"",ISNUMBER(A10039)),VLOOKUP(A10039,Studies!A:BR,3,FALSE),"")</f>
        <v>https://pubmed.ncbi.nlm.nih.gov/7249489/</v>
      </c>
      <c r="D10039" s="248" t="str">
        <f>IF(AND(A10039&lt;&gt;"",ISNUMBER(A10039)),VLOOKUP(A10039,Studies!A:BR,4,FALSE),"")</f>
        <v>PO 800 mg</v>
      </c>
      <c r="E10039" s="248" t="str">
        <f>IF(AND(A10039&lt;&gt;"",ISNUMBER(A10039)),VLOOKUP(A10039,Studies!A:BR,5,FALSE),"")</f>
        <v>Cimetidine</v>
      </c>
      <c r="F10039" s="249" t="str">
        <f>IF(AND(A10039&lt;&gt;"",ISNUMBER(A10039)),VLOOKUP(A10039,Studies!A:BR,6,FALSE),"")</f>
        <v>Plasma</v>
      </c>
      <c r="G10039" s="265">
        <v>3</v>
      </c>
      <c r="H10039" s="50" t="s">
        <v>59</v>
      </c>
      <c r="I10039" s="185">
        <v>3.6865299999999999</v>
      </c>
      <c r="J10039" s="41" t="s">
        <v>1027</v>
      </c>
      <c r="K10039" s="41" t="s">
        <v>334</v>
      </c>
      <c r="L10039" s="193">
        <v>0.71350190000000002</v>
      </c>
      <c r="M10039" s="52" t="s">
        <v>1027</v>
      </c>
      <c r="N10039" s="52" t="s">
        <v>946</v>
      </c>
      <c r="O10039" s="59">
        <v>0.05</v>
      </c>
    </row>
    <row r="10040" spans="1:15" x14ac:dyDescent="0.25">
      <c r="A10040" s="30">
        <v>1222</v>
      </c>
      <c r="B10040" s="247" t="str">
        <f>IF(AND(A10040&lt;&gt;"",ISNUMBER(A10040)),VLOOKUP(A10040,Studies!A:BR,2,FALSE),"")</f>
        <v>Bodemar 1981</v>
      </c>
      <c r="C10040" s="248" t="str">
        <f>IF(AND(A10040&lt;&gt;"",ISNUMBER(A10040)),VLOOKUP(A10040,Studies!A:BR,3,FALSE),"")</f>
        <v>https://pubmed.ncbi.nlm.nih.gov/7249489/</v>
      </c>
      <c r="D10040" s="248" t="str">
        <f>IF(AND(A10040&lt;&gt;"",ISNUMBER(A10040)),VLOOKUP(A10040,Studies!A:BR,4,FALSE),"")</f>
        <v>PO 800 mg</v>
      </c>
      <c r="E10040" s="248" t="str">
        <f>IF(AND(A10040&lt;&gt;"",ISNUMBER(A10040)),VLOOKUP(A10040,Studies!A:BR,5,FALSE),"")</f>
        <v>Cimetidine</v>
      </c>
      <c r="F10040" s="249" t="str">
        <f>IF(AND(A10040&lt;&gt;"",ISNUMBER(A10040)),VLOOKUP(A10040,Studies!A:BR,6,FALSE),"")</f>
        <v>Plasma</v>
      </c>
      <c r="G10040" s="265">
        <v>3.5</v>
      </c>
      <c r="H10040" s="50" t="s">
        <v>59</v>
      </c>
      <c r="I10040" s="185">
        <v>2.9171450000000001</v>
      </c>
      <c r="J10040" s="41" t="s">
        <v>1027</v>
      </c>
      <c r="K10040" s="41" t="s">
        <v>334</v>
      </c>
      <c r="L10040" s="193">
        <v>0.54325219999999996</v>
      </c>
      <c r="M10040" s="52" t="s">
        <v>1027</v>
      </c>
      <c r="N10040" s="52" t="s">
        <v>946</v>
      </c>
      <c r="O10040" s="59">
        <v>0.05</v>
      </c>
    </row>
    <row r="10041" spans="1:15" x14ac:dyDescent="0.25">
      <c r="A10041" s="30">
        <v>1222</v>
      </c>
      <c r="B10041" s="247" t="str">
        <f>IF(AND(A10041&lt;&gt;"",ISNUMBER(A10041)),VLOOKUP(A10041,Studies!A:BR,2,FALSE),"")</f>
        <v>Bodemar 1981</v>
      </c>
      <c r="C10041" s="248" t="str">
        <f>IF(AND(A10041&lt;&gt;"",ISNUMBER(A10041)),VLOOKUP(A10041,Studies!A:BR,3,FALSE),"")</f>
        <v>https://pubmed.ncbi.nlm.nih.gov/7249489/</v>
      </c>
      <c r="D10041" s="248" t="str">
        <f>IF(AND(A10041&lt;&gt;"",ISNUMBER(A10041)),VLOOKUP(A10041,Studies!A:BR,4,FALSE),"")</f>
        <v>PO 800 mg</v>
      </c>
      <c r="E10041" s="248" t="str">
        <f>IF(AND(A10041&lt;&gt;"",ISNUMBER(A10041)),VLOOKUP(A10041,Studies!A:BR,5,FALSE),"")</f>
        <v>Cimetidine</v>
      </c>
      <c r="F10041" s="249" t="str">
        <f>IF(AND(A10041&lt;&gt;"",ISNUMBER(A10041)),VLOOKUP(A10041,Studies!A:BR,6,FALSE),"")</f>
        <v>Plasma</v>
      </c>
      <c r="G10041" s="265">
        <v>4</v>
      </c>
      <c r="H10041" s="50" t="s">
        <v>59</v>
      </c>
      <c r="I10041" s="185">
        <v>2.2612890000000001</v>
      </c>
      <c r="J10041" s="41" t="s">
        <v>1027</v>
      </c>
      <c r="K10041" s="41" t="s">
        <v>334</v>
      </c>
      <c r="L10041" s="193">
        <v>0.42161539999999997</v>
      </c>
      <c r="M10041" s="52" t="s">
        <v>1027</v>
      </c>
      <c r="N10041" s="52" t="s">
        <v>946</v>
      </c>
      <c r="O10041" s="59">
        <v>0.05</v>
      </c>
    </row>
    <row r="10042" spans="1:15" x14ac:dyDescent="0.25">
      <c r="A10042" s="30">
        <v>1222</v>
      </c>
      <c r="B10042" s="247" t="str">
        <f>IF(AND(A10042&lt;&gt;"",ISNUMBER(A10042)),VLOOKUP(A10042,Studies!A:BR,2,FALSE),"")</f>
        <v>Bodemar 1981</v>
      </c>
      <c r="C10042" s="248" t="str">
        <f>IF(AND(A10042&lt;&gt;"",ISNUMBER(A10042)),VLOOKUP(A10042,Studies!A:BR,3,FALSE),"")</f>
        <v>https://pubmed.ncbi.nlm.nih.gov/7249489/</v>
      </c>
      <c r="D10042" s="248" t="str">
        <f>IF(AND(A10042&lt;&gt;"",ISNUMBER(A10042)),VLOOKUP(A10042,Studies!A:BR,4,FALSE),"")</f>
        <v>PO 800 mg</v>
      </c>
      <c r="E10042" s="248" t="str">
        <f>IF(AND(A10042&lt;&gt;"",ISNUMBER(A10042)),VLOOKUP(A10042,Studies!A:BR,5,FALSE),"")</f>
        <v>Cimetidine</v>
      </c>
      <c r="F10042" s="249" t="str">
        <f>IF(AND(A10042&lt;&gt;"",ISNUMBER(A10042)),VLOOKUP(A10042,Studies!A:BR,6,FALSE),"")</f>
        <v>Plasma</v>
      </c>
      <c r="G10042" s="265">
        <v>4.5</v>
      </c>
      <c r="H10042" s="50" t="s">
        <v>59</v>
      </c>
      <c r="I10042" s="185">
        <v>1.800025</v>
      </c>
      <c r="J10042" s="41" t="s">
        <v>1027</v>
      </c>
      <c r="K10042" s="41" t="s">
        <v>334</v>
      </c>
      <c r="L10042" s="193">
        <v>0.2919059</v>
      </c>
      <c r="M10042" s="52" t="s">
        <v>1027</v>
      </c>
      <c r="N10042" s="52" t="s">
        <v>946</v>
      </c>
      <c r="O10042" s="59">
        <v>0.05</v>
      </c>
    </row>
    <row r="10043" spans="1:15" x14ac:dyDescent="0.25">
      <c r="A10043" s="30">
        <v>1222</v>
      </c>
      <c r="B10043" s="247" t="str">
        <f>IF(AND(A10043&lt;&gt;"",ISNUMBER(A10043)),VLOOKUP(A10043,Studies!A:BR,2,FALSE),"")</f>
        <v>Bodemar 1981</v>
      </c>
      <c r="C10043" s="248" t="str">
        <f>IF(AND(A10043&lt;&gt;"",ISNUMBER(A10043)),VLOOKUP(A10043,Studies!A:BR,3,FALSE),"")</f>
        <v>https://pubmed.ncbi.nlm.nih.gov/7249489/</v>
      </c>
      <c r="D10043" s="248" t="str">
        <f>IF(AND(A10043&lt;&gt;"",ISNUMBER(A10043)),VLOOKUP(A10043,Studies!A:BR,4,FALSE),"")</f>
        <v>PO 800 mg</v>
      </c>
      <c r="E10043" s="248" t="str">
        <f>IF(AND(A10043&lt;&gt;"",ISNUMBER(A10043)),VLOOKUP(A10043,Studies!A:BR,5,FALSE),"")</f>
        <v>Cimetidine</v>
      </c>
      <c r="F10043" s="249" t="str">
        <f>IF(AND(A10043&lt;&gt;"",ISNUMBER(A10043)),VLOOKUP(A10043,Studies!A:BR,6,FALSE),"")</f>
        <v>Plasma</v>
      </c>
      <c r="G10043" s="265">
        <v>5</v>
      </c>
      <c r="H10043" s="50" t="s">
        <v>59</v>
      </c>
      <c r="I10043" s="185">
        <v>1.363067</v>
      </c>
      <c r="J10043" s="41" t="s">
        <v>1027</v>
      </c>
      <c r="K10043" s="41" t="s">
        <v>334</v>
      </c>
      <c r="L10043" s="193">
        <v>0.23514969999999999</v>
      </c>
      <c r="M10043" s="52" t="s">
        <v>1027</v>
      </c>
      <c r="N10043" s="52" t="s">
        <v>946</v>
      </c>
      <c r="O10043" s="59">
        <v>0.05</v>
      </c>
    </row>
    <row r="10044" spans="1:15" x14ac:dyDescent="0.25">
      <c r="A10044" s="30">
        <v>1222</v>
      </c>
      <c r="B10044" s="247" t="str">
        <f>IF(AND(A10044&lt;&gt;"",ISNUMBER(A10044)),VLOOKUP(A10044,Studies!A:BR,2,FALSE),"")</f>
        <v>Bodemar 1981</v>
      </c>
      <c r="C10044" s="248" t="str">
        <f>IF(AND(A10044&lt;&gt;"",ISNUMBER(A10044)),VLOOKUP(A10044,Studies!A:BR,3,FALSE),"")</f>
        <v>https://pubmed.ncbi.nlm.nih.gov/7249489/</v>
      </c>
      <c r="D10044" s="248" t="str">
        <f>IF(AND(A10044&lt;&gt;"",ISNUMBER(A10044)),VLOOKUP(A10044,Studies!A:BR,4,FALSE),"")</f>
        <v>PO 800 mg</v>
      </c>
      <c r="E10044" s="248" t="str">
        <f>IF(AND(A10044&lt;&gt;"",ISNUMBER(A10044)),VLOOKUP(A10044,Studies!A:BR,5,FALSE),"")</f>
        <v>Cimetidine</v>
      </c>
      <c r="F10044" s="249" t="str">
        <f>IF(AND(A10044&lt;&gt;"",ISNUMBER(A10044)),VLOOKUP(A10044,Studies!A:BR,6,FALSE),"")</f>
        <v>Plasma</v>
      </c>
      <c r="G10044" s="265">
        <v>5.5</v>
      </c>
      <c r="H10044" s="50" t="s">
        <v>59</v>
      </c>
      <c r="I10044" s="185">
        <v>1.1531690000000001</v>
      </c>
      <c r="J10044" s="41" t="s">
        <v>1027</v>
      </c>
      <c r="K10044" s="41" t="s">
        <v>334</v>
      </c>
      <c r="L10044" s="193">
        <v>0.21078910000000001</v>
      </c>
      <c r="M10044" s="52" t="s">
        <v>1027</v>
      </c>
      <c r="N10044" s="52" t="s">
        <v>946</v>
      </c>
      <c r="O10044" s="59">
        <v>0.05</v>
      </c>
    </row>
    <row r="10045" spans="1:15" x14ac:dyDescent="0.25">
      <c r="A10045" s="30">
        <v>1222</v>
      </c>
      <c r="B10045" s="247" t="str">
        <f>IF(AND(A10045&lt;&gt;"",ISNUMBER(A10045)),VLOOKUP(A10045,Studies!A:BR,2,FALSE),"")</f>
        <v>Bodemar 1981</v>
      </c>
      <c r="C10045" s="248" t="str">
        <f>IF(AND(A10045&lt;&gt;"",ISNUMBER(A10045)),VLOOKUP(A10045,Studies!A:BR,3,FALSE),"")</f>
        <v>https://pubmed.ncbi.nlm.nih.gov/7249489/</v>
      </c>
      <c r="D10045" s="248" t="str">
        <f>IF(AND(A10045&lt;&gt;"",ISNUMBER(A10045)),VLOOKUP(A10045,Studies!A:BR,4,FALSE),"")</f>
        <v>PO 800 mg</v>
      </c>
      <c r="E10045" s="248" t="str">
        <f>IF(AND(A10045&lt;&gt;"",ISNUMBER(A10045)),VLOOKUP(A10045,Studies!A:BR,5,FALSE),"")</f>
        <v>Cimetidine</v>
      </c>
      <c r="F10045" s="249" t="str">
        <f>IF(AND(A10045&lt;&gt;"",ISNUMBER(A10045)),VLOOKUP(A10045,Studies!A:BR,6,FALSE),"")</f>
        <v>Plasma</v>
      </c>
      <c r="G10045" s="265">
        <v>6</v>
      </c>
      <c r="H10045" s="50" t="s">
        <v>59</v>
      </c>
      <c r="I10045" s="185">
        <v>1.0080800000000001</v>
      </c>
      <c r="J10045" s="41" t="s">
        <v>1027</v>
      </c>
      <c r="K10045" s="41" t="s">
        <v>334</v>
      </c>
      <c r="L10045" s="193">
        <v>0.20271729999999999</v>
      </c>
      <c r="M10045" s="52" t="s">
        <v>1027</v>
      </c>
      <c r="N10045" s="52" t="s">
        <v>946</v>
      </c>
      <c r="O10045" s="59">
        <v>0.05</v>
      </c>
    </row>
    <row r="10046" spans="1:15" x14ac:dyDescent="0.25">
      <c r="A10046" s="30">
        <v>1222</v>
      </c>
      <c r="B10046" s="247" t="str">
        <f>IF(AND(A10046&lt;&gt;"",ISNUMBER(A10046)),VLOOKUP(A10046,Studies!A:BR,2,FALSE),"")</f>
        <v>Bodemar 1981</v>
      </c>
      <c r="C10046" s="248" t="str">
        <f>IF(AND(A10046&lt;&gt;"",ISNUMBER(A10046)),VLOOKUP(A10046,Studies!A:BR,3,FALSE),"")</f>
        <v>https://pubmed.ncbi.nlm.nih.gov/7249489/</v>
      </c>
      <c r="D10046" s="248" t="str">
        <f>IF(AND(A10046&lt;&gt;"",ISNUMBER(A10046)),VLOOKUP(A10046,Studies!A:BR,4,FALSE),"")</f>
        <v>PO 800 mg</v>
      </c>
      <c r="E10046" s="248" t="str">
        <f>IF(AND(A10046&lt;&gt;"",ISNUMBER(A10046)),VLOOKUP(A10046,Studies!A:BR,5,FALSE),"")</f>
        <v>Cimetidine</v>
      </c>
      <c r="F10046" s="249" t="str">
        <f>IF(AND(A10046&lt;&gt;"",ISNUMBER(A10046)),VLOOKUP(A10046,Studies!A:BR,6,FALSE),"")</f>
        <v>Plasma</v>
      </c>
      <c r="G10046" s="265">
        <v>8</v>
      </c>
      <c r="H10046" s="50" t="s">
        <v>59</v>
      </c>
      <c r="I10046" s="185">
        <v>0.53330860000000002</v>
      </c>
      <c r="J10046" s="41" t="s">
        <v>1027</v>
      </c>
      <c r="K10046" s="41" t="s">
        <v>334</v>
      </c>
      <c r="L10046" s="193">
        <v>8.1061540000000001E-2</v>
      </c>
      <c r="M10046" s="52" t="s">
        <v>1027</v>
      </c>
      <c r="N10046" s="52" t="s">
        <v>946</v>
      </c>
      <c r="O10046" s="59">
        <v>0.05</v>
      </c>
    </row>
    <row r="10047" spans="1:15" x14ac:dyDescent="0.25">
      <c r="A10047" s="30">
        <v>1222</v>
      </c>
      <c r="B10047" s="247" t="str">
        <f>IF(AND(A10047&lt;&gt;"",ISNUMBER(A10047)),VLOOKUP(A10047,Studies!A:BR,2,FALSE),"")</f>
        <v>Bodemar 1981</v>
      </c>
      <c r="C10047" s="248" t="str">
        <f>IF(AND(A10047&lt;&gt;"",ISNUMBER(A10047)),VLOOKUP(A10047,Studies!A:BR,3,FALSE),"")</f>
        <v>https://pubmed.ncbi.nlm.nih.gov/7249489/</v>
      </c>
      <c r="D10047" s="248" t="str">
        <f>IF(AND(A10047&lt;&gt;"",ISNUMBER(A10047)),VLOOKUP(A10047,Studies!A:BR,4,FALSE),"")</f>
        <v>PO 800 mg</v>
      </c>
      <c r="E10047" s="248" t="str">
        <f>IF(AND(A10047&lt;&gt;"",ISNUMBER(A10047)),VLOOKUP(A10047,Studies!A:BR,5,FALSE),"")</f>
        <v>Cimetidine</v>
      </c>
      <c r="F10047" s="249" t="str">
        <f>IF(AND(A10047&lt;&gt;"",ISNUMBER(A10047)),VLOOKUP(A10047,Studies!A:BR,6,FALSE),"")</f>
        <v>Plasma</v>
      </c>
      <c r="G10047" s="265">
        <v>9</v>
      </c>
      <c r="H10047" s="50" t="s">
        <v>59</v>
      </c>
      <c r="I10047" s="185">
        <v>0.42161480000000001</v>
      </c>
      <c r="J10047" s="41" t="s">
        <v>1027</v>
      </c>
      <c r="K10047" s="41" t="s">
        <v>334</v>
      </c>
      <c r="L10047" s="193">
        <v>7.2989999999999999E-2</v>
      </c>
      <c r="M10047" s="52" t="s">
        <v>1027</v>
      </c>
      <c r="N10047" s="52" t="s">
        <v>946</v>
      </c>
      <c r="O10047" s="59">
        <v>0.05</v>
      </c>
    </row>
    <row r="10048" spans="1:15" x14ac:dyDescent="0.25">
      <c r="A10048" s="30">
        <v>1223</v>
      </c>
      <c r="B10048" s="247" t="str">
        <f>IF(AND(A10048&lt;&gt;"",ISNUMBER(A10048)),VLOOKUP(A10048,Studies!A:BR,2,FALSE),"")</f>
        <v>Bodemar 1981</v>
      </c>
      <c r="C10048" s="248" t="str">
        <f>IF(AND(A10048&lt;&gt;"",ISNUMBER(A10048)),VLOOKUP(A10048,Studies!A:BR,3,FALSE),"")</f>
        <v>https://pubmed.ncbi.nlm.nih.gov/7249489/</v>
      </c>
      <c r="D10048" s="248" t="str">
        <f>IF(AND(A10048&lt;&gt;"",ISNUMBER(A10048)),VLOOKUP(A10048,Studies!A:BR,4,FALSE),"")</f>
        <v>IV 200 mg, Urine</v>
      </c>
      <c r="E10048" s="248" t="str">
        <f>IF(AND(A10048&lt;&gt;"",ISNUMBER(A10048)),VLOOKUP(A10048,Studies!A:BR,5,FALSE),"")</f>
        <v>Cimetidine</v>
      </c>
      <c r="F10048" s="249" t="str">
        <f>IF(AND(A10048&lt;&gt;"",ISNUMBER(A10048)),VLOOKUP(A10048,Studies!A:BR,6,FALSE),"")</f>
        <v>Urine</v>
      </c>
      <c r="G10048" s="265">
        <v>24</v>
      </c>
      <c r="H10048" s="50" t="s">
        <v>59</v>
      </c>
      <c r="I10048" s="185">
        <v>57.6</v>
      </c>
      <c r="J10048" s="41" t="s">
        <v>446</v>
      </c>
      <c r="K10048" s="41" t="s">
        <v>334</v>
      </c>
      <c r="L10048" s="193">
        <v>3.4</v>
      </c>
      <c r="M10048" s="52" t="s">
        <v>446</v>
      </c>
      <c r="N10048" s="52" t="s">
        <v>946</v>
      </c>
    </row>
    <row r="10049" spans="1:15" x14ac:dyDescent="0.25">
      <c r="A10049" s="30">
        <v>1223</v>
      </c>
      <c r="B10049" s="247" t="str">
        <f>IF(AND(A10049&lt;&gt;"",ISNUMBER(A10049)),VLOOKUP(A10049,Studies!A:BR,2,FALSE),"")</f>
        <v>Bodemar 1981</v>
      </c>
      <c r="C10049" s="248" t="str">
        <f>IF(AND(A10049&lt;&gt;"",ISNUMBER(A10049)),VLOOKUP(A10049,Studies!A:BR,3,FALSE),"")</f>
        <v>https://pubmed.ncbi.nlm.nih.gov/7249489/</v>
      </c>
      <c r="D10049" s="248" t="str">
        <f>IF(AND(A10049&lt;&gt;"",ISNUMBER(A10049)),VLOOKUP(A10049,Studies!A:BR,4,FALSE),"")</f>
        <v>IV 200 mg, Urine</v>
      </c>
      <c r="E10049" s="248" t="str">
        <f>IF(AND(A10049&lt;&gt;"",ISNUMBER(A10049)),VLOOKUP(A10049,Studies!A:BR,5,FALSE),"")</f>
        <v>Cimetidine</v>
      </c>
      <c r="F10049" s="249" t="str">
        <f>IF(AND(A10049&lt;&gt;"",ISNUMBER(A10049)),VLOOKUP(A10049,Studies!A:BR,6,FALSE),"")</f>
        <v>Urine</v>
      </c>
      <c r="G10049" s="265">
        <v>48</v>
      </c>
      <c r="H10049" s="50" t="s">
        <v>59</v>
      </c>
      <c r="I10049" s="185">
        <v>58.1</v>
      </c>
      <c r="J10049" s="41" t="s">
        <v>446</v>
      </c>
      <c r="K10049" s="41" t="s">
        <v>334</v>
      </c>
      <c r="L10049" s="193">
        <v>3.4</v>
      </c>
      <c r="M10049" s="52" t="s">
        <v>446</v>
      </c>
      <c r="N10049" s="52" t="s">
        <v>946</v>
      </c>
    </row>
    <row r="10050" spans="1:15" x14ac:dyDescent="0.25">
      <c r="A10050" s="30">
        <v>1224</v>
      </c>
      <c r="B10050" s="247" t="str">
        <f>IF(AND(A10050&lt;&gt;"",ISNUMBER(A10050)),VLOOKUP(A10050,Studies!A:BR,2,FALSE),"")</f>
        <v>Bodemar 1981</v>
      </c>
      <c r="C10050" s="248" t="str">
        <f>IF(AND(A10050&lt;&gt;"",ISNUMBER(A10050)),VLOOKUP(A10050,Studies!A:BR,3,FALSE),"")</f>
        <v>https://pubmed.ncbi.nlm.nih.gov/7249489/</v>
      </c>
      <c r="D10050" s="248" t="str">
        <f>IF(AND(A10050&lt;&gt;"",ISNUMBER(A10050)),VLOOKUP(A10050,Studies!A:BR,4,FALSE),"")</f>
        <v>PO 200 mg, Urine</v>
      </c>
      <c r="E10050" s="248" t="str">
        <f>IF(AND(A10050&lt;&gt;"",ISNUMBER(A10050)),VLOOKUP(A10050,Studies!A:BR,5,FALSE),"")</f>
        <v>Cimetidine</v>
      </c>
      <c r="F10050" s="249" t="str">
        <f>IF(AND(A10050&lt;&gt;"",ISNUMBER(A10050)),VLOOKUP(A10050,Studies!A:BR,6,FALSE),"")</f>
        <v>Urine</v>
      </c>
      <c r="G10050" s="265">
        <v>24</v>
      </c>
      <c r="H10050" s="50" t="s">
        <v>59</v>
      </c>
      <c r="I10050" s="185">
        <v>38.9</v>
      </c>
      <c r="J10050" s="41" t="s">
        <v>446</v>
      </c>
      <c r="K10050" s="41" t="s">
        <v>334</v>
      </c>
      <c r="L10050" s="193">
        <v>3.5</v>
      </c>
      <c r="M10050" s="52" t="s">
        <v>446</v>
      </c>
      <c r="N10050" s="52" t="s">
        <v>946</v>
      </c>
    </row>
    <row r="10051" spans="1:15" x14ac:dyDescent="0.25">
      <c r="A10051" s="30">
        <v>1224</v>
      </c>
      <c r="B10051" s="247" t="str">
        <f>IF(AND(A10051&lt;&gt;"",ISNUMBER(A10051)),VLOOKUP(A10051,Studies!A:BR,2,FALSE),"")</f>
        <v>Bodemar 1981</v>
      </c>
      <c r="C10051" s="248" t="str">
        <f>IF(AND(A10051&lt;&gt;"",ISNUMBER(A10051)),VLOOKUP(A10051,Studies!A:BR,3,FALSE),"")</f>
        <v>https://pubmed.ncbi.nlm.nih.gov/7249489/</v>
      </c>
      <c r="D10051" s="248" t="str">
        <f>IF(AND(A10051&lt;&gt;"",ISNUMBER(A10051)),VLOOKUP(A10051,Studies!A:BR,4,FALSE),"")</f>
        <v>PO 200 mg, Urine</v>
      </c>
      <c r="E10051" s="248" t="str">
        <f>IF(AND(A10051&lt;&gt;"",ISNUMBER(A10051)),VLOOKUP(A10051,Studies!A:BR,5,FALSE),"")</f>
        <v>Cimetidine</v>
      </c>
      <c r="F10051" s="249" t="str">
        <f>IF(AND(A10051&lt;&gt;"",ISNUMBER(A10051)),VLOOKUP(A10051,Studies!A:BR,6,FALSE),"")</f>
        <v>Urine</v>
      </c>
      <c r="G10051" s="265">
        <v>48</v>
      </c>
      <c r="H10051" s="50" t="s">
        <v>59</v>
      </c>
      <c r="I10051" s="185">
        <v>40.5</v>
      </c>
      <c r="J10051" s="41" t="s">
        <v>446</v>
      </c>
      <c r="K10051" s="41" t="s">
        <v>334</v>
      </c>
      <c r="L10051" s="193">
        <v>3.5</v>
      </c>
      <c r="M10051" s="52" t="s">
        <v>446</v>
      </c>
      <c r="N10051" s="52" t="s">
        <v>946</v>
      </c>
    </row>
    <row r="10052" spans="1:15" x14ac:dyDescent="0.25">
      <c r="A10052" s="30">
        <v>1225</v>
      </c>
      <c r="B10052" s="247" t="str">
        <f>IF(AND(A10052&lt;&gt;"",ISNUMBER(A10052)),VLOOKUP(A10052,Studies!A:BR,2,FALSE),"")</f>
        <v>Bodemar 1981</v>
      </c>
      <c r="C10052" s="248" t="str">
        <f>IF(AND(A10052&lt;&gt;"",ISNUMBER(A10052)),VLOOKUP(A10052,Studies!A:BR,3,FALSE),"")</f>
        <v>https://pubmed.ncbi.nlm.nih.gov/7249489/</v>
      </c>
      <c r="D10052" s="248" t="str">
        <f>IF(AND(A10052&lt;&gt;"",ISNUMBER(A10052)),VLOOKUP(A10052,Studies!A:BR,4,FALSE),"")</f>
        <v>PO 400 mg, Urine</v>
      </c>
      <c r="E10052" s="248" t="str">
        <f>IF(AND(A10052&lt;&gt;"",ISNUMBER(A10052)),VLOOKUP(A10052,Studies!A:BR,5,FALSE),"")</f>
        <v>Cimetidine</v>
      </c>
      <c r="F10052" s="249" t="str">
        <f>IF(AND(A10052&lt;&gt;"",ISNUMBER(A10052)),VLOOKUP(A10052,Studies!A:BR,6,FALSE),"")</f>
        <v>Urine</v>
      </c>
      <c r="G10052" s="265">
        <v>24</v>
      </c>
      <c r="H10052" s="50" t="s">
        <v>59</v>
      </c>
      <c r="I10052" s="185">
        <v>34.9</v>
      </c>
      <c r="J10052" s="41" t="s">
        <v>446</v>
      </c>
      <c r="K10052" s="41" t="s">
        <v>334</v>
      </c>
      <c r="L10052" s="193">
        <v>5.3</v>
      </c>
      <c r="M10052" s="52" t="s">
        <v>446</v>
      </c>
      <c r="N10052" s="52" t="s">
        <v>946</v>
      </c>
    </row>
    <row r="10053" spans="1:15" x14ac:dyDescent="0.25">
      <c r="A10053" s="30">
        <v>1225</v>
      </c>
      <c r="B10053" s="247" t="str">
        <f>IF(AND(A10053&lt;&gt;"",ISNUMBER(A10053)),VLOOKUP(A10053,Studies!A:BR,2,FALSE),"")</f>
        <v>Bodemar 1981</v>
      </c>
      <c r="C10053" s="248" t="str">
        <f>IF(AND(A10053&lt;&gt;"",ISNUMBER(A10053)),VLOOKUP(A10053,Studies!A:BR,3,FALSE),"")</f>
        <v>https://pubmed.ncbi.nlm.nih.gov/7249489/</v>
      </c>
      <c r="D10053" s="248" t="str">
        <f>IF(AND(A10053&lt;&gt;"",ISNUMBER(A10053)),VLOOKUP(A10053,Studies!A:BR,4,FALSE),"")</f>
        <v>PO 400 mg, Urine</v>
      </c>
      <c r="E10053" s="248" t="str">
        <f>IF(AND(A10053&lt;&gt;"",ISNUMBER(A10053)),VLOOKUP(A10053,Studies!A:BR,5,FALSE),"")</f>
        <v>Cimetidine</v>
      </c>
      <c r="F10053" s="249" t="str">
        <f>IF(AND(A10053&lt;&gt;"",ISNUMBER(A10053)),VLOOKUP(A10053,Studies!A:BR,6,FALSE),"")</f>
        <v>Urine</v>
      </c>
      <c r="G10053" s="265">
        <v>48</v>
      </c>
      <c r="H10053" s="50" t="s">
        <v>59</v>
      </c>
      <c r="I10053" s="185">
        <v>37</v>
      </c>
      <c r="J10053" s="41" t="s">
        <v>446</v>
      </c>
      <c r="K10053" s="41" t="s">
        <v>334</v>
      </c>
      <c r="L10053" s="193">
        <v>5.0999999999999996</v>
      </c>
      <c r="M10053" s="52" t="s">
        <v>446</v>
      </c>
      <c r="N10053" s="52" t="s">
        <v>946</v>
      </c>
    </row>
    <row r="10054" spans="1:15" x14ac:dyDescent="0.25">
      <c r="A10054" s="30">
        <v>1226</v>
      </c>
      <c r="B10054" s="247" t="str">
        <f>IF(AND(A10054&lt;&gt;"",ISNUMBER(A10054)),VLOOKUP(A10054,Studies!A:BR,2,FALSE),"")</f>
        <v>Bodemar 1981</v>
      </c>
      <c r="C10054" s="248" t="str">
        <f>IF(AND(A10054&lt;&gt;"",ISNUMBER(A10054)),VLOOKUP(A10054,Studies!A:BR,3,FALSE),"")</f>
        <v>https://pubmed.ncbi.nlm.nih.gov/7249489/</v>
      </c>
      <c r="D10054" s="248" t="str">
        <f>IF(AND(A10054&lt;&gt;"",ISNUMBER(A10054)),VLOOKUP(A10054,Studies!A:BR,4,FALSE),"")</f>
        <v>PO 800 mg, Urine</v>
      </c>
      <c r="E10054" s="248" t="str">
        <f>IF(AND(A10054&lt;&gt;"",ISNUMBER(A10054)),VLOOKUP(A10054,Studies!A:BR,5,FALSE),"")</f>
        <v>Cimetidine</v>
      </c>
      <c r="F10054" s="249" t="str">
        <f>IF(AND(A10054&lt;&gt;"",ISNUMBER(A10054)),VLOOKUP(A10054,Studies!A:BR,6,FALSE),"")</f>
        <v>Urine</v>
      </c>
      <c r="G10054" s="265">
        <v>24</v>
      </c>
      <c r="H10054" s="50" t="s">
        <v>59</v>
      </c>
      <c r="I10054" s="185">
        <v>37.1</v>
      </c>
      <c r="J10054" s="41" t="s">
        <v>446</v>
      </c>
      <c r="K10054" s="41" t="s">
        <v>334</v>
      </c>
      <c r="L10054" s="193">
        <v>4.4000000000000004</v>
      </c>
      <c r="M10054" s="52" t="s">
        <v>446</v>
      </c>
      <c r="N10054" s="52" t="s">
        <v>946</v>
      </c>
    </row>
    <row r="10055" spans="1:15" x14ac:dyDescent="0.25">
      <c r="A10055" s="30">
        <v>1226</v>
      </c>
      <c r="B10055" s="247" t="str">
        <f>IF(AND(A10055&lt;&gt;"",ISNUMBER(A10055)),VLOOKUP(A10055,Studies!A:BR,2,FALSE),"")</f>
        <v>Bodemar 1981</v>
      </c>
      <c r="C10055" s="248" t="str">
        <f>IF(AND(A10055&lt;&gt;"",ISNUMBER(A10055)),VLOOKUP(A10055,Studies!A:BR,3,FALSE),"")</f>
        <v>https://pubmed.ncbi.nlm.nih.gov/7249489/</v>
      </c>
      <c r="D10055" s="248" t="str">
        <f>IF(AND(A10055&lt;&gt;"",ISNUMBER(A10055)),VLOOKUP(A10055,Studies!A:BR,4,FALSE),"")</f>
        <v>PO 800 mg, Urine</v>
      </c>
      <c r="E10055" s="248" t="str">
        <f>IF(AND(A10055&lt;&gt;"",ISNUMBER(A10055)),VLOOKUP(A10055,Studies!A:BR,5,FALSE),"")</f>
        <v>Cimetidine</v>
      </c>
      <c r="F10055" s="249" t="str">
        <f>IF(AND(A10055&lt;&gt;"",ISNUMBER(A10055)),VLOOKUP(A10055,Studies!A:BR,6,FALSE),"")</f>
        <v>Urine</v>
      </c>
      <c r="G10055" s="265">
        <v>48</v>
      </c>
      <c r="H10055" s="50" t="s">
        <v>59</v>
      </c>
      <c r="I10055" s="185">
        <v>40.1</v>
      </c>
      <c r="J10055" s="41" t="s">
        <v>446</v>
      </c>
      <c r="K10055" s="41" t="s">
        <v>334</v>
      </c>
      <c r="L10055" s="193">
        <v>4.2</v>
      </c>
      <c r="M10055" s="52" t="s">
        <v>446</v>
      </c>
      <c r="N10055" s="52" t="s">
        <v>946</v>
      </c>
    </row>
    <row r="10056" spans="1:15" x14ac:dyDescent="0.25">
      <c r="A10056" s="30">
        <v>1207</v>
      </c>
      <c r="B10056" s="247" t="str">
        <f>IF(AND(A10056&lt;&gt;"",ISNUMBER(A10056)),VLOOKUP(A10056,Studies!A:BR,2,FALSE),"")</f>
        <v>Grahnen 1979</v>
      </c>
      <c r="C10056" s="248" t="str">
        <f>IF(AND(A10056&lt;&gt;"",ISNUMBER(A10056)),VLOOKUP(A10056,Studies!A:BR,3,FALSE),"")</f>
        <v>https://pubmed.ncbi.nlm.nih.gov/520401/</v>
      </c>
      <c r="D10056" s="248" t="str">
        <f>IF(AND(A10056&lt;&gt;"",ISNUMBER(A10056)),VLOOKUP(A10056,Studies!A:BR,4,FALSE),"")</f>
        <v>IV 100 mg, Individual LH</v>
      </c>
      <c r="E10056" s="248" t="str">
        <f>IF(AND(A10056&lt;&gt;"",ISNUMBER(A10056)),VLOOKUP(A10056,Studies!A:BR,5,FALSE),"")</f>
        <v>Cimetidine</v>
      </c>
      <c r="F10056" s="249" t="str">
        <f>IF(AND(A10056&lt;&gt;"",ISNUMBER(A10056)),VLOOKUP(A10056,Studies!A:BR,6,FALSE),"")</f>
        <v>Plasma</v>
      </c>
      <c r="G10056" s="265">
        <v>0.08</v>
      </c>
      <c r="H10056" s="50" t="s">
        <v>59</v>
      </c>
      <c r="I10056" s="185">
        <v>2.6970860000000001</v>
      </c>
      <c r="J10056" s="41" t="s">
        <v>956</v>
      </c>
      <c r="K10056" s="41" t="s">
        <v>75</v>
      </c>
      <c r="O10056" s="59">
        <v>0.04</v>
      </c>
    </row>
    <row r="10057" spans="1:15" x14ac:dyDescent="0.25">
      <c r="A10057" s="30">
        <v>1207</v>
      </c>
      <c r="B10057" s="247" t="str">
        <f>IF(AND(A10057&lt;&gt;"",ISNUMBER(A10057)),VLOOKUP(A10057,Studies!A:BR,2,FALSE),"")</f>
        <v>Grahnen 1979</v>
      </c>
      <c r="C10057" s="248" t="str">
        <f>IF(AND(A10057&lt;&gt;"",ISNUMBER(A10057)),VLOOKUP(A10057,Studies!A:BR,3,FALSE),"")</f>
        <v>https://pubmed.ncbi.nlm.nih.gov/520401/</v>
      </c>
      <c r="D10057" s="248" t="str">
        <f>IF(AND(A10057&lt;&gt;"",ISNUMBER(A10057)),VLOOKUP(A10057,Studies!A:BR,4,FALSE),"")</f>
        <v>IV 100 mg, Individual LH</v>
      </c>
      <c r="E10057" s="248" t="str">
        <f>IF(AND(A10057&lt;&gt;"",ISNUMBER(A10057)),VLOOKUP(A10057,Studies!A:BR,5,FALSE),"")</f>
        <v>Cimetidine</v>
      </c>
      <c r="F10057" s="249" t="str">
        <f>IF(AND(A10057&lt;&gt;"",ISNUMBER(A10057)),VLOOKUP(A10057,Studies!A:BR,6,FALSE),"")</f>
        <v>Plasma</v>
      </c>
      <c r="G10057" s="265">
        <v>0.17</v>
      </c>
      <c r="H10057" s="50" t="s">
        <v>59</v>
      </c>
      <c r="I10057" s="185">
        <v>1.7920020000000001</v>
      </c>
      <c r="J10057" s="41" t="s">
        <v>956</v>
      </c>
      <c r="K10057" s="41" t="s">
        <v>75</v>
      </c>
      <c r="O10057" s="59">
        <v>0.04</v>
      </c>
    </row>
    <row r="10058" spans="1:15" x14ac:dyDescent="0.25">
      <c r="A10058" s="30">
        <v>1207</v>
      </c>
      <c r="B10058" s="247" t="str">
        <f>IF(AND(A10058&lt;&gt;"",ISNUMBER(A10058)),VLOOKUP(A10058,Studies!A:BR,2,FALSE),"")</f>
        <v>Grahnen 1979</v>
      </c>
      <c r="C10058" s="248" t="str">
        <f>IF(AND(A10058&lt;&gt;"",ISNUMBER(A10058)),VLOOKUP(A10058,Studies!A:BR,3,FALSE),"")</f>
        <v>https://pubmed.ncbi.nlm.nih.gov/520401/</v>
      </c>
      <c r="D10058" s="248" t="str">
        <f>IF(AND(A10058&lt;&gt;"",ISNUMBER(A10058)),VLOOKUP(A10058,Studies!A:BR,4,FALSE),"")</f>
        <v>IV 100 mg, Individual LH</v>
      </c>
      <c r="E10058" s="248" t="str">
        <f>IF(AND(A10058&lt;&gt;"",ISNUMBER(A10058)),VLOOKUP(A10058,Studies!A:BR,5,FALSE),"")</f>
        <v>Cimetidine</v>
      </c>
      <c r="F10058" s="249" t="str">
        <f>IF(AND(A10058&lt;&gt;"",ISNUMBER(A10058)),VLOOKUP(A10058,Studies!A:BR,6,FALSE),"")</f>
        <v>Plasma</v>
      </c>
      <c r="G10058" s="265">
        <v>0.25</v>
      </c>
      <c r="H10058" s="50" t="s">
        <v>59</v>
      </c>
      <c r="I10058" s="185">
        <v>1.290022</v>
      </c>
      <c r="J10058" s="41" t="s">
        <v>956</v>
      </c>
      <c r="K10058" s="41" t="s">
        <v>75</v>
      </c>
      <c r="O10058" s="59">
        <v>0.04</v>
      </c>
    </row>
    <row r="10059" spans="1:15" x14ac:dyDescent="0.25">
      <c r="A10059" s="30">
        <v>1207</v>
      </c>
      <c r="B10059" s="247" t="str">
        <f>IF(AND(A10059&lt;&gt;"",ISNUMBER(A10059)),VLOOKUP(A10059,Studies!A:BR,2,FALSE),"")</f>
        <v>Grahnen 1979</v>
      </c>
      <c r="C10059" s="248" t="str">
        <f>IF(AND(A10059&lt;&gt;"",ISNUMBER(A10059)),VLOOKUP(A10059,Studies!A:BR,3,FALSE),"")</f>
        <v>https://pubmed.ncbi.nlm.nih.gov/520401/</v>
      </c>
      <c r="D10059" s="248" t="str">
        <f>IF(AND(A10059&lt;&gt;"",ISNUMBER(A10059)),VLOOKUP(A10059,Studies!A:BR,4,FALSE),"")</f>
        <v>IV 100 mg, Individual LH</v>
      </c>
      <c r="E10059" s="248" t="str">
        <f>IF(AND(A10059&lt;&gt;"",ISNUMBER(A10059)),VLOOKUP(A10059,Studies!A:BR,5,FALSE),"")</f>
        <v>Cimetidine</v>
      </c>
      <c r="F10059" s="249" t="str">
        <f>IF(AND(A10059&lt;&gt;"",ISNUMBER(A10059)),VLOOKUP(A10059,Studies!A:BR,6,FALSE),"")</f>
        <v>Plasma</v>
      </c>
      <c r="G10059" s="265">
        <v>0.33</v>
      </c>
      <c r="H10059" s="50" t="s">
        <v>59</v>
      </c>
      <c r="I10059" s="185">
        <v>0.89217159999999995</v>
      </c>
      <c r="J10059" s="41" t="s">
        <v>956</v>
      </c>
      <c r="K10059" s="41" t="s">
        <v>75</v>
      </c>
      <c r="O10059" s="59">
        <v>0.04</v>
      </c>
    </row>
    <row r="10060" spans="1:15" x14ac:dyDescent="0.25">
      <c r="A10060" s="30">
        <v>1207</v>
      </c>
      <c r="B10060" s="247" t="str">
        <f>IF(AND(A10060&lt;&gt;"",ISNUMBER(A10060)),VLOOKUP(A10060,Studies!A:BR,2,FALSE),"")</f>
        <v>Grahnen 1979</v>
      </c>
      <c r="C10060" s="248" t="str">
        <f>IF(AND(A10060&lt;&gt;"",ISNUMBER(A10060)),VLOOKUP(A10060,Studies!A:BR,3,FALSE),"")</f>
        <v>https://pubmed.ncbi.nlm.nih.gov/520401/</v>
      </c>
      <c r="D10060" s="248" t="str">
        <f>IF(AND(A10060&lt;&gt;"",ISNUMBER(A10060)),VLOOKUP(A10060,Studies!A:BR,4,FALSE),"")</f>
        <v>IV 100 mg, Individual LH</v>
      </c>
      <c r="E10060" s="248" t="str">
        <f>IF(AND(A10060&lt;&gt;"",ISNUMBER(A10060)),VLOOKUP(A10060,Studies!A:BR,5,FALSE),"")</f>
        <v>Cimetidine</v>
      </c>
      <c r="F10060" s="249" t="str">
        <f>IF(AND(A10060&lt;&gt;"",ISNUMBER(A10060)),VLOOKUP(A10060,Studies!A:BR,6,FALSE),"")</f>
        <v>Plasma</v>
      </c>
      <c r="G10060" s="265">
        <v>0.75</v>
      </c>
      <c r="H10060" s="50" t="s">
        <v>59</v>
      </c>
      <c r="I10060" s="185">
        <v>0.52561729999999995</v>
      </c>
      <c r="J10060" s="41" t="s">
        <v>956</v>
      </c>
      <c r="K10060" s="41" t="s">
        <v>75</v>
      </c>
      <c r="O10060" s="59">
        <v>0.04</v>
      </c>
    </row>
    <row r="10061" spans="1:15" x14ac:dyDescent="0.25">
      <c r="A10061" s="30">
        <v>1207</v>
      </c>
      <c r="B10061" s="247" t="str">
        <f>IF(AND(A10061&lt;&gt;"",ISNUMBER(A10061)),VLOOKUP(A10061,Studies!A:BR,2,FALSE),"")</f>
        <v>Grahnen 1979</v>
      </c>
      <c r="C10061" s="248" t="str">
        <f>IF(AND(A10061&lt;&gt;"",ISNUMBER(A10061)),VLOOKUP(A10061,Studies!A:BR,3,FALSE),"")</f>
        <v>https://pubmed.ncbi.nlm.nih.gov/520401/</v>
      </c>
      <c r="D10061" s="248" t="str">
        <f>IF(AND(A10061&lt;&gt;"",ISNUMBER(A10061)),VLOOKUP(A10061,Studies!A:BR,4,FALSE),"")</f>
        <v>IV 100 mg, Individual LH</v>
      </c>
      <c r="E10061" s="248" t="str">
        <f>IF(AND(A10061&lt;&gt;"",ISNUMBER(A10061)),VLOOKUP(A10061,Studies!A:BR,5,FALSE),"")</f>
        <v>Cimetidine</v>
      </c>
      <c r="F10061" s="249" t="str">
        <f>IF(AND(A10061&lt;&gt;"",ISNUMBER(A10061)),VLOOKUP(A10061,Studies!A:BR,6,FALSE),"")</f>
        <v>Plasma</v>
      </c>
      <c r="G10061" s="265">
        <v>1</v>
      </c>
      <c r="H10061" s="50" t="s">
        <v>59</v>
      </c>
      <c r="I10061" s="185">
        <v>0.30719170000000001</v>
      </c>
      <c r="J10061" s="41" t="s">
        <v>956</v>
      </c>
      <c r="K10061" s="41" t="s">
        <v>75</v>
      </c>
      <c r="O10061" s="59">
        <v>0.04</v>
      </c>
    </row>
    <row r="10062" spans="1:15" x14ac:dyDescent="0.25">
      <c r="A10062" s="30">
        <v>1207</v>
      </c>
      <c r="B10062" s="247" t="str">
        <f>IF(AND(A10062&lt;&gt;"",ISNUMBER(A10062)),VLOOKUP(A10062,Studies!A:BR,2,FALSE),"")</f>
        <v>Grahnen 1979</v>
      </c>
      <c r="C10062" s="248" t="str">
        <f>IF(AND(A10062&lt;&gt;"",ISNUMBER(A10062)),VLOOKUP(A10062,Studies!A:BR,3,FALSE),"")</f>
        <v>https://pubmed.ncbi.nlm.nih.gov/520401/</v>
      </c>
      <c r="D10062" s="248" t="str">
        <f>IF(AND(A10062&lt;&gt;"",ISNUMBER(A10062)),VLOOKUP(A10062,Studies!A:BR,4,FALSE),"")</f>
        <v>IV 100 mg, Individual LH</v>
      </c>
      <c r="E10062" s="248" t="str">
        <f>IF(AND(A10062&lt;&gt;"",ISNUMBER(A10062)),VLOOKUP(A10062,Studies!A:BR,5,FALSE),"")</f>
        <v>Cimetidine</v>
      </c>
      <c r="F10062" s="249" t="str">
        <f>IF(AND(A10062&lt;&gt;"",ISNUMBER(A10062)),VLOOKUP(A10062,Studies!A:BR,6,FALSE),"")</f>
        <v>Plasma</v>
      </c>
      <c r="G10062" s="265">
        <v>2</v>
      </c>
      <c r="H10062" s="50" t="s">
        <v>59</v>
      </c>
      <c r="I10062" s="185">
        <v>5.9866559999999999E-2</v>
      </c>
      <c r="J10062" s="41" t="s">
        <v>956</v>
      </c>
      <c r="K10062" s="41" t="s">
        <v>75</v>
      </c>
      <c r="O10062" s="59">
        <v>0.04</v>
      </c>
    </row>
    <row r="10063" spans="1:15" x14ac:dyDescent="0.25">
      <c r="A10063" s="30">
        <v>1208</v>
      </c>
      <c r="B10063" s="247" t="str">
        <f>IF(AND(A10063&lt;&gt;"",ISNUMBER(A10063)),VLOOKUP(A10063,Studies!A:BR,2,FALSE),"")</f>
        <v>Grahnen 1979</v>
      </c>
      <c r="C10063" s="248" t="str">
        <f>IF(AND(A10063&lt;&gt;"",ISNUMBER(A10063)),VLOOKUP(A10063,Studies!A:BR,3,FALSE),"")</f>
        <v>https://pubmed.ncbi.nlm.nih.gov/520401/</v>
      </c>
      <c r="D10063" s="248" t="str">
        <f>IF(AND(A10063&lt;&gt;"",ISNUMBER(A10063)),VLOOKUP(A10063,Studies!A:BR,4,FALSE),"")</f>
        <v>IV 100 mg, Individual KN</v>
      </c>
      <c r="E10063" s="248" t="str">
        <f>IF(AND(A10063&lt;&gt;"",ISNUMBER(A10063)),VLOOKUP(A10063,Studies!A:BR,5,FALSE),"")</f>
        <v>Cimetidine</v>
      </c>
      <c r="F10063" s="249" t="str">
        <f>IF(AND(A10063&lt;&gt;"",ISNUMBER(A10063)),VLOOKUP(A10063,Studies!A:BR,6,FALSE),"")</f>
        <v>Plasma</v>
      </c>
      <c r="G10063" s="265">
        <v>0.08</v>
      </c>
      <c r="H10063" s="50" t="s">
        <v>59</v>
      </c>
      <c r="I10063" s="185">
        <v>2.009525</v>
      </c>
      <c r="J10063" s="41" t="s">
        <v>956</v>
      </c>
      <c r="K10063" s="41" t="s">
        <v>75</v>
      </c>
      <c r="O10063" s="59">
        <v>0.04</v>
      </c>
    </row>
    <row r="10064" spans="1:15" x14ac:dyDescent="0.25">
      <c r="A10064" s="30">
        <v>1208</v>
      </c>
      <c r="B10064" s="247" t="str">
        <f>IF(AND(A10064&lt;&gt;"",ISNUMBER(A10064)),VLOOKUP(A10064,Studies!A:BR,2,FALSE),"")</f>
        <v>Grahnen 1979</v>
      </c>
      <c r="C10064" s="248" t="str">
        <f>IF(AND(A10064&lt;&gt;"",ISNUMBER(A10064)),VLOOKUP(A10064,Studies!A:BR,3,FALSE),"")</f>
        <v>https://pubmed.ncbi.nlm.nih.gov/520401/</v>
      </c>
      <c r="D10064" s="248" t="str">
        <f>IF(AND(A10064&lt;&gt;"",ISNUMBER(A10064)),VLOOKUP(A10064,Studies!A:BR,4,FALSE),"")</f>
        <v>IV 100 mg, Individual KN</v>
      </c>
      <c r="E10064" s="248" t="str">
        <f>IF(AND(A10064&lt;&gt;"",ISNUMBER(A10064)),VLOOKUP(A10064,Studies!A:BR,5,FALSE),"")</f>
        <v>Cimetidine</v>
      </c>
      <c r="F10064" s="249" t="str">
        <f>IF(AND(A10064&lt;&gt;"",ISNUMBER(A10064)),VLOOKUP(A10064,Studies!A:BR,6,FALSE),"")</f>
        <v>Plasma</v>
      </c>
      <c r="G10064" s="265">
        <v>0.17</v>
      </c>
      <c r="H10064" s="50" t="s">
        <v>59</v>
      </c>
      <c r="I10064" s="185">
        <v>1.406183</v>
      </c>
      <c r="J10064" s="41" t="s">
        <v>956</v>
      </c>
      <c r="K10064" s="41" t="s">
        <v>75</v>
      </c>
      <c r="O10064" s="59">
        <v>0.04</v>
      </c>
    </row>
    <row r="10065" spans="1:15" x14ac:dyDescent="0.25">
      <c r="A10065" s="30">
        <v>1208</v>
      </c>
      <c r="B10065" s="247" t="str">
        <f>IF(AND(A10065&lt;&gt;"",ISNUMBER(A10065)),VLOOKUP(A10065,Studies!A:BR,2,FALSE),"")</f>
        <v>Grahnen 1979</v>
      </c>
      <c r="C10065" s="248" t="str">
        <f>IF(AND(A10065&lt;&gt;"",ISNUMBER(A10065)),VLOOKUP(A10065,Studies!A:BR,3,FALSE),"")</f>
        <v>https://pubmed.ncbi.nlm.nih.gov/520401/</v>
      </c>
      <c r="D10065" s="248" t="str">
        <f>IF(AND(A10065&lt;&gt;"",ISNUMBER(A10065)),VLOOKUP(A10065,Studies!A:BR,4,FALSE),"")</f>
        <v>IV 100 mg, Individual KN</v>
      </c>
      <c r="E10065" s="248" t="str">
        <f>IF(AND(A10065&lt;&gt;"",ISNUMBER(A10065)),VLOOKUP(A10065,Studies!A:BR,5,FALSE),"")</f>
        <v>Cimetidine</v>
      </c>
      <c r="F10065" s="249" t="str">
        <f>IF(AND(A10065&lt;&gt;"",ISNUMBER(A10065)),VLOOKUP(A10065,Studies!A:BR,6,FALSE),"")</f>
        <v>Plasma</v>
      </c>
      <c r="G10065" s="265">
        <v>0.25</v>
      </c>
      <c r="H10065" s="50" t="s">
        <v>59</v>
      </c>
      <c r="I10065" s="185">
        <v>1.0943989999999999</v>
      </c>
      <c r="J10065" s="41" t="s">
        <v>956</v>
      </c>
      <c r="K10065" s="41" t="s">
        <v>75</v>
      </c>
      <c r="O10065" s="59">
        <v>0.04</v>
      </c>
    </row>
    <row r="10066" spans="1:15" x14ac:dyDescent="0.25">
      <c r="A10066" s="30">
        <v>1208</v>
      </c>
      <c r="B10066" s="247" t="str">
        <f>IF(AND(A10066&lt;&gt;"",ISNUMBER(A10066)),VLOOKUP(A10066,Studies!A:BR,2,FALSE),"")</f>
        <v>Grahnen 1979</v>
      </c>
      <c r="C10066" s="248" t="str">
        <f>IF(AND(A10066&lt;&gt;"",ISNUMBER(A10066)),VLOOKUP(A10066,Studies!A:BR,3,FALSE),"")</f>
        <v>https://pubmed.ncbi.nlm.nih.gov/520401/</v>
      </c>
      <c r="D10066" s="248" t="str">
        <f>IF(AND(A10066&lt;&gt;"",ISNUMBER(A10066)),VLOOKUP(A10066,Studies!A:BR,4,FALSE),"")</f>
        <v>IV 100 mg, Individual KN</v>
      </c>
      <c r="E10066" s="248" t="str">
        <f>IF(AND(A10066&lt;&gt;"",ISNUMBER(A10066)),VLOOKUP(A10066,Studies!A:BR,5,FALSE),"")</f>
        <v>Cimetidine</v>
      </c>
      <c r="F10066" s="249" t="str">
        <f>IF(AND(A10066&lt;&gt;"",ISNUMBER(A10066)),VLOOKUP(A10066,Studies!A:BR,6,FALSE),"")</f>
        <v>Plasma</v>
      </c>
      <c r="G10066" s="265">
        <v>0.33</v>
      </c>
      <c r="H10066" s="50" t="s">
        <v>59</v>
      </c>
      <c r="I10066" s="185">
        <v>0.83255489999999999</v>
      </c>
      <c r="J10066" s="41" t="s">
        <v>956</v>
      </c>
      <c r="K10066" s="41" t="s">
        <v>75</v>
      </c>
      <c r="O10066" s="59">
        <v>0.04</v>
      </c>
    </row>
    <row r="10067" spans="1:15" x14ac:dyDescent="0.25">
      <c r="A10067" s="30">
        <v>1208</v>
      </c>
      <c r="B10067" s="247" t="str">
        <f>IF(AND(A10067&lt;&gt;"",ISNUMBER(A10067)),VLOOKUP(A10067,Studies!A:BR,2,FALSE),"")</f>
        <v>Grahnen 1979</v>
      </c>
      <c r="C10067" s="248" t="str">
        <f>IF(AND(A10067&lt;&gt;"",ISNUMBER(A10067)),VLOOKUP(A10067,Studies!A:BR,3,FALSE),"")</f>
        <v>https://pubmed.ncbi.nlm.nih.gov/520401/</v>
      </c>
      <c r="D10067" s="248" t="str">
        <f>IF(AND(A10067&lt;&gt;"",ISNUMBER(A10067)),VLOOKUP(A10067,Studies!A:BR,4,FALSE),"")</f>
        <v>IV 100 mg, Individual KN</v>
      </c>
      <c r="E10067" s="248" t="str">
        <f>IF(AND(A10067&lt;&gt;"",ISNUMBER(A10067)),VLOOKUP(A10067,Studies!A:BR,5,FALSE),"")</f>
        <v>Cimetidine</v>
      </c>
      <c r="F10067" s="249" t="str">
        <f>IF(AND(A10067&lt;&gt;"",ISNUMBER(A10067)),VLOOKUP(A10067,Studies!A:BR,6,FALSE),"")</f>
        <v>Plasma</v>
      </c>
      <c r="G10067" s="265">
        <v>0.75</v>
      </c>
      <c r="H10067" s="50" t="s">
        <v>59</v>
      </c>
      <c r="I10067" s="185">
        <v>0.69380520000000001</v>
      </c>
      <c r="J10067" s="41" t="s">
        <v>956</v>
      </c>
      <c r="K10067" s="41" t="s">
        <v>75</v>
      </c>
      <c r="O10067" s="59">
        <v>0.04</v>
      </c>
    </row>
    <row r="10068" spans="1:15" x14ac:dyDescent="0.25">
      <c r="A10068" s="30">
        <v>1208</v>
      </c>
      <c r="B10068" s="247" t="str">
        <f>IF(AND(A10068&lt;&gt;"",ISNUMBER(A10068)),VLOOKUP(A10068,Studies!A:BR,2,FALSE),"")</f>
        <v>Grahnen 1979</v>
      </c>
      <c r="C10068" s="248" t="str">
        <f>IF(AND(A10068&lt;&gt;"",ISNUMBER(A10068)),VLOOKUP(A10068,Studies!A:BR,3,FALSE),"")</f>
        <v>https://pubmed.ncbi.nlm.nih.gov/520401/</v>
      </c>
      <c r="D10068" s="248" t="str">
        <f>IF(AND(A10068&lt;&gt;"",ISNUMBER(A10068)),VLOOKUP(A10068,Studies!A:BR,4,FALSE),"")</f>
        <v>IV 100 mg, Individual KN</v>
      </c>
      <c r="E10068" s="248" t="str">
        <f>IF(AND(A10068&lt;&gt;"",ISNUMBER(A10068)),VLOOKUP(A10068,Studies!A:BR,5,FALSE),"")</f>
        <v>Cimetidine</v>
      </c>
      <c r="F10068" s="249" t="str">
        <f>IF(AND(A10068&lt;&gt;"",ISNUMBER(A10068)),VLOOKUP(A10068,Studies!A:BR,6,FALSE),"")</f>
        <v>Plasma</v>
      </c>
      <c r="G10068" s="265">
        <v>1</v>
      </c>
      <c r="H10068" s="50" t="s">
        <v>59</v>
      </c>
      <c r="I10068" s="185">
        <v>0.49668709999999999</v>
      </c>
      <c r="J10068" s="41" t="s">
        <v>956</v>
      </c>
      <c r="K10068" s="41" t="s">
        <v>75</v>
      </c>
      <c r="O10068" s="59">
        <v>0.04</v>
      </c>
    </row>
    <row r="10069" spans="1:15" x14ac:dyDescent="0.25">
      <c r="A10069" s="30">
        <v>1208</v>
      </c>
      <c r="B10069" s="247" t="str">
        <f>IF(AND(A10069&lt;&gt;"",ISNUMBER(A10069)),VLOOKUP(A10069,Studies!A:BR,2,FALSE),"")</f>
        <v>Grahnen 1979</v>
      </c>
      <c r="C10069" s="248" t="str">
        <f>IF(AND(A10069&lt;&gt;"",ISNUMBER(A10069)),VLOOKUP(A10069,Studies!A:BR,3,FALSE),"")</f>
        <v>https://pubmed.ncbi.nlm.nih.gov/520401/</v>
      </c>
      <c r="D10069" s="248" t="str">
        <f>IF(AND(A10069&lt;&gt;"",ISNUMBER(A10069)),VLOOKUP(A10069,Studies!A:BR,4,FALSE),"")</f>
        <v>IV 100 mg, Individual KN</v>
      </c>
      <c r="E10069" s="248" t="str">
        <f>IF(AND(A10069&lt;&gt;"",ISNUMBER(A10069)),VLOOKUP(A10069,Studies!A:BR,5,FALSE),"")</f>
        <v>Cimetidine</v>
      </c>
      <c r="F10069" s="249" t="str">
        <f>IF(AND(A10069&lt;&gt;"",ISNUMBER(A10069)),VLOOKUP(A10069,Studies!A:BR,6,FALSE),"")</f>
        <v>Plasma</v>
      </c>
      <c r="G10069" s="265">
        <v>2</v>
      </c>
      <c r="H10069" s="50" t="s">
        <v>59</v>
      </c>
      <c r="I10069" s="185">
        <v>0.37499110000000002</v>
      </c>
      <c r="J10069" s="41" t="s">
        <v>956</v>
      </c>
      <c r="K10069" s="41" t="s">
        <v>75</v>
      </c>
      <c r="O10069" s="59">
        <v>0.04</v>
      </c>
    </row>
    <row r="10070" spans="1:15" x14ac:dyDescent="0.25">
      <c r="A10070" s="30">
        <v>1208</v>
      </c>
      <c r="B10070" s="247" t="str">
        <f>IF(AND(A10070&lt;&gt;"",ISNUMBER(A10070)),VLOOKUP(A10070,Studies!A:BR,2,FALSE),"")</f>
        <v>Grahnen 1979</v>
      </c>
      <c r="C10070" s="248" t="str">
        <f>IF(AND(A10070&lt;&gt;"",ISNUMBER(A10070)),VLOOKUP(A10070,Studies!A:BR,3,FALSE),"")</f>
        <v>https://pubmed.ncbi.nlm.nih.gov/520401/</v>
      </c>
      <c r="D10070" s="248" t="str">
        <f>IF(AND(A10070&lt;&gt;"",ISNUMBER(A10070)),VLOOKUP(A10070,Studies!A:BR,4,FALSE),"")</f>
        <v>IV 100 mg, Individual KN</v>
      </c>
      <c r="E10070" s="248" t="str">
        <f>IF(AND(A10070&lt;&gt;"",ISNUMBER(A10070)),VLOOKUP(A10070,Studies!A:BR,5,FALSE),"")</f>
        <v>Cimetidine</v>
      </c>
      <c r="F10070" s="249" t="str">
        <f>IF(AND(A10070&lt;&gt;"",ISNUMBER(A10070)),VLOOKUP(A10070,Studies!A:BR,6,FALSE),"")</f>
        <v>Plasma</v>
      </c>
      <c r="G10070" s="265">
        <v>3</v>
      </c>
      <c r="H10070" s="50" t="s">
        <v>59</v>
      </c>
      <c r="I10070" s="185">
        <v>0.2507122</v>
      </c>
      <c r="J10070" s="41" t="s">
        <v>956</v>
      </c>
      <c r="K10070" s="41" t="s">
        <v>75</v>
      </c>
      <c r="O10070" s="59">
        <v>0.04</v>
      </c>
    </row>
    <row r="10071" spans="1:15" x14ac:dyDescent="0.25">
      <c r="A10071" s="30">
        <v>1208</v>
      </c>
      <c r="B10071" s="247" t="str">
        <f>IF(AND(A10071&lt;&gt;"",ISNUMBER(A10071)),VLOOKUP(A10071,Studies!A:BR,2,FALSE),"")</f>
        <v>Grahnen 1979</v>
      </c>
      <c r="C10071" s="248" t="str">
        <f>IF(AND(A10071&lt;&gt;"",ISNUMBER(A10071)),VLOOKUP(A10071,Studies!A:BR,3,FALSE),"")</f>
        <v>https://pubmed.ncbi.nlm.nih.gov/520401/</v>
      </c>
      <c r="D10071" s="248" t="str">
        <f>IF(AND(A10071&lt;&gt;"",ISNUMBER(A10071)),VLOOKUP(A10071,Studies!A:BR,4,FALSE),"")</f>
        <v>IV 100 mg, Individual KN</v>
      </c>
      <c r="E10071" s="248" t="str">
        <f>IF(AND(A10071&lt;&gt;"",ISNUMBER(A10071)),VLOOKUP(A10071,Studies!A:BR,5,FALSE),"")</f>
        <v>Cimetidine</v>
      </c>
      <c r="F10071" s="249" t="str">
        <f>IF(AND(A10071&lt;&gt;"",ISNUMBER(A10071)),VLOOKUP(A10071,Studies!A:BR,6,FALSE),"")</f>
        <v>Plasma</v>
      </c>
      <c r="G10071" s="265">
        <v>5</v>
      </c>
      <c r="H10071" s="50" t="s">
        <v>59</v>
      </c>
      <c r="I10071" s="185">
        <v>0.1078921</v>
      </c>
      <c r="J10071" s="41" t="s">
        <v>956</v>
      </c>
      <c r="K10071" s="41" t="s">
        <v>75</v>
      </c>
      <c r="O10071" s="59">
        <v>0.04</v>
      </c>
    </row>
    <row r="10072" spans="1:15" x14ac:dyDescent="0.25">
      <c r="A10072" s="30">
        <v>1208</v>
      </c>
      <c r="B10072" s="247" t="str">
        <f>IF(AND(A10072&lt;&gt;"",ISNUMBER(A10072)),VLOOKUP(A10072,Studies!A:BR,2,FALSE),"")</f>
        <v>Grahnen 1979</v>
      </c>
      <c r="C10072" s="248" t="str">
        <f>IF(AND(A10072&lt;&gt;"",ISNUMBER(A10072)),VLOOKUP(A10072,Studies!A:BR,3,FALSE),"")</f>
        <v>https://pubmed.ncbi.nlm.nih.gov/520401/</v>
      </c>
      <c r="D10072" s="248" t="str">
        <f>IF(AND(A10072&lt;&gt;"",ISNUMBER(A10072)),VLOOKUP(A10072,Studies!A:BR,4,FALSE),"")</f>
        <v>IV 100 mg, Individual KN</v>
      </c>
      <c r="E10072" s="248" t="str">
        <f>IF(AND(A10072&lt;&gt;"",ISNUMBER(A10072)),VLOOKUP(A10072,Studies!A:BR,5,FALSE),"")</f>
        <v>Cimetidine</v>
      </c>
      <c r="F10072" s="249" t="str">
        <f>IF(AND(A10072&lt;&gt;"",ISNUMBER(A10072)),VLOOKUP(A10072,Studies!A:BR,6,FALSE),"")</f>
        <v>Plasma</v>
      </c>
      <c r="G10072" s="265">
        <v>6</v>
      </c>
      <c r="H10072" s="50" t="s">
        <v>59</v>
      </c>
      <c r="I10072" s="185">
        <v>9.8492250000000003E-2</v>
      </c>
      <c r="J10072" s="41" t="s">
        <v>956</v>
      </c>
      <c r="K10072" s="41" t="s">
        <v>75</v>
      </c>
      <c r="O10072" s="59">
        <v>0.04</v>
      </c>
    </row>
    <row r="10073" spans="1:15" x14ac:dyDescent="0.25">
      <c r="A10073" s="30">
        <v>1209</v>
      </c>
      <c r="B10073" s="247" t="str">
        <f>IF(AND(A10073&lt;&gt;"",ISNUMBER(A10073)),VLOOKUP(A10073,Studies!A:BR,2,FALSE),"")</f>
        <v>Grahnen 1979</v>
      </c>
      <c r="C10073" s="248" t="str">
        <f>IF(AND(A10073&lt;&gt;"",ISNUMBER(A10073)),VLOOKUP(A10073,Studies!A:BR,3,FALSE),"")</f>
        <v>https://pubmed.ncbi.nlm.nih.gov/520401/</v>
      </c>
      <c r="D10073" s="248" t="str">
        <f>IF(AND(A10073&lt;&gt;"",ISNUMBER(A10073)),VLOOKUP(A10073,Studies!A:BR,4,FALSE),"")</f>
        <v>IV 100 mg, Individual LOE</v>
      </c>
      <c r="E10073" s="248" t="str">
        <f>IF(AND(A10073&lt;&gt;"",ISNUMBER(A10073)),VLOOKUP(A10073,Studies!A:BR,5,FALSE),"")</f>
        <v>Cimetidine</v>
      </c>
      <c r="F10073" s="249" t="str">
        <f>IF(AND(A10073&lt;&gt;"",ISNUMBER(A10073)),VLOOKUP(A10073,Studies!A:BR,6,FALSE),"")</f>
        <v>Plasma</v>
      </c>
      <c r="G10073" s="265">
        <v>0.08</v>
      </c>
      <c r="H10073" s="50" t="s">
        <v>59</v>
      </c>
      <c r="I10073" s="185">
        <v>2.5242420000000001</v>
      </c>
      <c r="J10073" s="41" t="s">
        <v>956</v>
      </c>
      <c r="K10073" s="41" t="s">
        <v>75</v>
      </c>
      <c r="O10073" s="59">
        <v>0.04</v>
      </c>
    </row>
    <row r="10074" spans="1:15" x14ac:dyDescent="0.25">
      <c r="A10074" s="30">
        <v>1209</v>
      </c>
      <c r="B10074" s="247" t="str">
        <f>IF(AND(A10074&lt;&gt;"",ISNUMBER(A10074)),VLOOKUP(A10074,Studies!A:BR,2,FALSE),"")</f>
        <v>Grahnen 1979</v>
      </c>
      <c r="C10074" s="248" t="str">
        <f>IF(AND(A10074&lt;&gt;"",ISNUMBER(A10074)),VLOOKUP(A10074,Studies!A:BR,3,FALSE),"")</f>
        <v>https://pubmed.ncbi.nlm.nih.gov/520401/</v>
      </c>
      <c r="D10074" s="248" t="str">
        <f>IF(AND(A10074&lt;&gt;"",ISNUMBER(A10074)),VLOOKUP(A10074,Studies!A:BR,4,FALSE),"")</f>
        <v>IV 100 mg, Individual LOE</v>
      </c>
      <c r="E10074" s="248" t="str">
        <f>IF(AND(A10074&lt;&gt;"",ISNUMBER(A10074)),VLOOKUP(A10074,Studies!A:BR,5,FALSE),"")</f>
        <v>Cimetidine</v>
      </c>
      <c r="F10074" s="249" t="str">
        <f>IF(AND(A10074&lt;&gt;"",ISNUMBER(A10074)),VLOOKUP(A10074,Studies!A:BR,6,FALSE),"")</f>
        <v>Plasma</v>
      </c>
      <c r="G10074" s="265">
        <v>0.17</v>
      </c>
      <c r="H10074" s="50" t="s">
        <v>59</v>
      </c>
      <c r="I10074" s="185">
        <v>1.820953</v>
      </c>
      <c r="J10074" s="41" t="s">
        <v>956</v>
      </c>
      <c r="K10074" s="41" t="s">
        <v>75</v>
      </c>
      <c r="O10074" s="59">
        <v>0.04</v>
      </c>
    </row>
    <row r="10075" spans="1:15" x14ac:dyDescent="0.25">
      <c r="A10075" s="30">
        <v>1209</v>
      </c>
      <c r="B10075" s="247" t="str">
        <f>IF(AND(A10075&lt;&gt;"",ISNUMBER(A10075)),VLOOKUP(A10075,Studies!A:BR,2,FALSE),"")</f>
        <v>Grahnen 1979</v>
      </c>
      <c r="C10075" s="248" t="str">
        <f>IF(AND(A10075&lt;&gt;"",ISNUMBER(A10075)),VLOOKUP(A10075,Studies!A:BR,3,FALSE),"")</f>
        <v>https://pubmed.ncbi.nlm.nih.gov/520401/</v>
      </c>
      <c r="D10075" s="248" t="str">
        <f>IF(AND(A10075&lt;&gt;"",ISNUMBER(A10075)),VLOOKUP(A10075,Studies!A:BR,4,FALSE),"")</f>
        <v>IV 100 mg, Individual LOE</v>
      </c>
      <c r="E10075" s="248" t="str">
        <f>IF(AND(A10075&lt;&gt;"",ISNUMBER(A10075)),VLOOKUP(A10075,Studies!A:BR,5,FALSE),"")</f>
        <v>Cimetidine</v>
      </c>
      <c r="F10075" s="249" t="str">
        <f>IF(AND(A10075&lt;&gt;"",ISNUMBER(A10075)),VLOOKUP(A10075,Studies!A:BR,6,FALSE),"")</f>
        <v>Plasma</v>
      </c>
      <c r="G10075" s="265">
        <v>0.25</v>
      </c>
      <c r="H10075" s="50" t="s">
        <v>59</v>
      </c>
      <c r="I10075" s="185">
        <v>1.217643</v>
      </c>
      <c r="J10075" s="41" t="s">
        <v>956</v>
      </c>
      <c r="K10075" s="41" t="s">
        <v>75</v>
      </c>
      <c r="O10075" s="59">
        <v>0.04</v>
      </c>
    </row>
    <row r="10076" spans="1:15" x14ac:dyDescent="0.25">
      <c r="A10076" s="30">
        <v>1209</v>
      </c>
      <c r="B10076" s="247" t="str">
        <f>IF(AND(A10076&lt;&gt;"",ISNUMBER(A10076)),VLOOKUP(A10076,Studies!A:BR,2,FALSE),"")</f>
        <v>Grahnen 1979</v>
      </c>
      <c r="C10076" s="248" t="str">
        <f>IF(AND(A10076&lt;&gt;"",ISNUMBER(A10076)),VLOOKUP(A10076,Studies!A:BR,3,FALSE),"")</f>
        <v>https://pubmed.ncbi.nlm.nih.gov/520401/</v>
      </c>
      <c r="D10076" s="248" t="str">
        <f>IF(AND(A10076&lt;&gt;"",ISNUMBER(A10076)),VLOOKUP(A10076,Studies!A:BR,4,FALSE),"")</f>
        <v>IV 100 mg, Individual LOE</v>
      </c>
      <c r="E10076" s="248" t="str">
        <f>IF(AND(A10076&lt;&gt;"",ISNUMBER(A10076)),VLOOKUP(A10076,Studies!A:BR,5,FALSE),"")</f>
        <v>Cimetidine</v>
      </c>
      <c r="F10076" s="249" t="str">
        <f>IF(AND(A10076&lt;&gt;"",ISNUMBER(A10076)),VLOOKUP(A10076,Studies!A:BR,6,FALSE),"")</f>
        <v>Plasma</v>
      </c>
      <c r="G10076" s="265">
        <v>0.33</v>
      </c>
      <c r="H10076" s="50" t="s">
        <v>59</v>
      </c>
      <c r="I10076" s="185">
        <v>0.69416719999999998</v>
      </c>
      <c r="J10076" s="41" t="s">
        <v>956</v>
      </c>
      <c r="K10076" s="41" t="s">
        <v>75</v>
      </c>
      <c r="O10076" s="59">
        <v>0.04</v>
      </c>
    </row>
    <row r="10077" spans="1:15" x14ac:dyDescent="0.25">
      <c r="A10077" s="30">
        <v>1209</v>
      </c>
      <c r="B10077" s="247" t="str">
        <f>IF(AND(A10077&lt;&gt;"",ISNUMBER(A10077)),VLOOKUP(A10077,Studies!A:BR,2,FALSE),"")</f>
        <v>Grahnen 1979</v>
      </c>
      <c r="C10077" s="248" t="str">
        <f>IF(AND(A10077&lt;&gt;"",ISNUMBER(A10077)),VLOOKUP(A10077,Studies!A:BR,3,FALSE),"")</f>
        <v>https://pubmed.ncbi.nlm.nih.gov/520401/</v>
      </c>
      <c r="D10077" s="248" t="str">
        <f>IF(AND(A10077&lt;&gt;"",ISNUMBER(A10077)),VLOOKUP(A10077,Studies!A:BR,4,FALSE),"")</f>
        <v>IV 100 mg, Individual LOE</v>
      </c>
      <c r="E10077" s="248" t="str">
        <f>IF(AND(A10077&lt;&gt;"",ISNUMBER(A10077)),VLOOKUP(A10077,Studies!A:BR,5,FALSE),"")</f>
        <v>Cimetidine</v>
      </c>
      <c r="F10077" s="249" t="str">
        <f>IF(AND(A10077&lt;&gt;"",ISNUMBER(A10077)),VLOOKUP(A10077,Studies!A:BR,6,FALSE),"")</f>
        <v>Plasma</v>
      </c>
      <c r="G10077" s="265">
        <v>0.75</v>
      </c>
      <c r="H10077" s="50" t="s">
        <v>59</v>
      </c>
      <c r="I10077" s="185">
        <v>1.0001150000000001</v>
      </c>
      <c r="J10077" s="41" t="s">
        <v>956</v>
      </c>
      <c r="K10077" s="41" t="s">
        <v>75</v>
      </c>
      <c r="O10077" s="59">
        <v>0.04</v>
      </c>
    </row>
    <row r="10078" spans="1:15" x14ac:dyDescent="0.25">
      <c r="A10078" s="30">
        <v>1209</v>
      </c>
      <c r="B10078" s="247" t="str">
        <f>IF(AND(A10078&lt;&gt;"",ISNUMBER(A10078)),VLOOKUP(A10078,Studies!A:BR,2,FALSE),"")</f>
        <v>Grahnen 1979</v>
      </c>
      <c r="C10078" s="248" t="str">
        <f>IF(AND(A10078&lt;&gt;"",ISNUMBER(A10078)),VLOOKUP(A10078,Studies!A:BR,3,FALSE),"")</f>
        <v>https://pubmed.ncbi.nlm.nih.gov/520401/</v>
      </c>
      <c r="D10078" s="248" t="str">
        <f>IF(AND(A10078&lt;&gt;"",ISNUMBER(A10078)),VLOOKUP(A10078,Studies!A:BR,4,FALSE),"")</f>
        <v>IV 100 mg, Individual LOE</v>
      </c>
      <c r="E10078" s="248" t="str">
        <f>IF(AND(A10078&lt;&gt;"",ISNUMBER(A10078)),VLOOKUP(A10078,Studies!A:BR,5,FALSE),"")</f>
        <v>Cimetidine</v>
      </c>
      <c r="F10078" s="249" t="str">
        <f>IF(AND(A10078&lt;&gt;"",ISNUMBER(A10078)),VLOOKUP(A10078,Studies!A:BR,6,FALSE),"")</f>
        <v>Plasma</v>
      </c>
      <c r="G10078" s="265">
        <v>1</v>
      </c>
      <c r="H10078" s="50" t="s">
        <v>59</v>
      </c>
      <c r="I10078" s="185">
        <v>0.4438838</v>
      </c>
      <c r="J10078" s="41" t="s">
        <v>956</v>
      </c>
      <c r="K10078" s="41" t="s">
        <v>75</v>
      </c>
      <c r="O10078" s="59">
        <v>0.04</v>
      </c>
    </row>
    <row r="10079" spans="1:15" x14ac:dyDescent="0.25">
      <c r="A10079" s="30">
        <v>1209</v>
      </c>
      <c r="B10079" s="247" t="str">
        <f>IF(AND(A10079&lt;&gt;"",ISNUMBER(A10079)),VLOOKUP(A10079,Studies!A:BR,2,FALSE),"")</f>
        <v>Grahnen 1979</v>
      </c>
      <c r="C10079" s="248" t="str">
        <f>IF(AND(A10079&lt;&gt;"",ISNUMBER(A10079)),VLOOKUP(A10079,Studies!A:BR,3,FALSE),"")</f>
        <v>https://pubmed.ncbi.nlm.nih.gov/520401/</v>
      </c>
      <c r="D10079" s="248" t="str">
        <f>IF(AND(A10079&lt;&gt;"",ISNUMBER(A10079)),VLOOKUP(A10079,Studies!A:BR,4,FALSE),"")</f>
        <v>IV 100 mg, Individual LOE</v>
      </c>
      <c r="E10079" s="248" t="str">
        <f>IF(AND(A10079&lt;&gt;"",ISNUMBER(A10079)),VLOOKUP(A10079,Studies!A:BR,5,FALSE),"")</f>
        <v>Cimetidine</v>
      </c>
      <c r="F10079" s="249" t="str">
        <f>IF(AND(A10079&lt;&gt;"",ISNUMBER(A10079)),VLOOKUP(A10079,Studies!A:BR,6,FALSE),"")</f>
        <v>Plasma</v>
      </c>
      <c r="G10079" s="265">
        <v>2</v>
      </c>
      <c r="H10079" s="50" t="s">
        <v>59</v>
      </c>
      <c r="I10079" s="185">
        <v>0.38190829999999998</v>
      </c>
      <c r="J10079" s="41" t="s">
        <v>956</v>
      </c>
      <c r="K10079" s="41" t="s">
        <v>75</v>
      </c>
      <c r="O10079" s="59">
        <v>0.04</v>
      </c>
    </row>
    <row r="10080" spans="1:15" x14ac:dyDescent="0.25">
      <c r="A10080" s="30">
        <v>1209</v>
      </c>
      <c r="B10080" s="247" t="str">
        <f>IF(AND(A10080&lt;&gt;"",ISNUMBER(A10080)),VLOOKUP(A10080,Studies!A:BR,2,FALSE),"")</f>
        <v>Grahnen 1979</v>
      </c>
      <c r="C10080" s="248" t="str">
        <f>IF(AND(A10080&lt;&gt;"",ISNUMBER(A10080)),VLOOKUP(A10080,Studies!A:BR,3,FALSE),"")</f>
        <v>https://pubmed.ncbi.nlm.nih.gov/520401/</v>
      </c>
      <c r="D10080" s="248" t="str">
        <f>IF(AND(A10080&lt;&gt;"",ISNUMBER(A10080)),VLOOKUP(A10080,Studies!A:BR,4,FALSE),"")</f>
        <v>IV 100 mg, Individual LOE</v>
      </c>
      <c r="E10080" s="248" t="str">
        <f>IF(AND(A10080&lt;&gt;"",ISNUMBER(A10080)),VLOOKUP(A10080,Studies!A:BR,5,FALSE),"")</f>
        <v>Cimetidine</v>
      </c>
      <c r="F10080" s="249" t="str">
        <f>IF(AND(A10080&lt;&gt;"",ISNUMBER(A10080)),VLOOKUP(A10080,Studies!A:BR,6,FALSE),"")</f>
        <v>Plasma</v>
      </c>
      <c r="G10080" s="265">
        <v>3</v>
      </c>
      <c r="H10080" s="50" t="s">
        <v>59</v>
      </c>
      <c r="I10080" s="185">
        <v>5.1096339999999997E-2</v>
      </c>
      <c r="J10080" s="41" t="s">
        <v>956</v>
      </c>
      <c r="K10080" s="41" t="s">
        <v>75</v>
      </c>
      <c r="O10080" s="59">
        <v>0.04</v>
      </c>
    </row>
    <row r="10081" spans="1:15" x14ac:dyDescent="0.25">
      <c r="A10081" s="30">
        <v>1210</v>
      </c>
      <c r="B10081" s="247" t="str">
        <f>IF(AND(A10081&lt;&gt;"",ISNUMBER(A10081)),VLOOKUP(A10081,Studies!A:BR,2,FALSE),"")</f>
        <v>Grahnen 1979</v>
      </c>
      <c r="C10081" s="248" t="str">
        <f>IF(AND(A10081&lt;&gt;"",ISNUMBER(A10081)),VLOOKUP(A10081,Studies!A:BR,3,FALSE),"")</f>
        <v>https://pubmed.ncbi.nlm.nih.gov/520401/</v>
      </c>
      <c r="D10081" s="248" t="str">
        <f>IF(AND(A10081&lt;&gt;"",ISNUMBER(A10081)),VLOOKUP(A10081,Studies!A:BR,4,FALSE),"")</f>
        <v>IV 100 mg, urine mean % of dose</v>
      </c>
      <c r="E10081" s="248" t="str">
        <f>IF(AND(A10081&lt;&gt;"",ISNUMBER(A10081)),VLOOKUP(A10081,Studies!A:BR,5,FALSE),"")</f>
        <v>Cimetidine</v>
      </c>
      <c r="F10081" s="249" t="str">
        <f>IF(AND(A10081&lt;&gt;"",ISNUMBER(A10081)),VLOOKUP(A10081,Studies!A:BR,6,FALSE),"")</f>
        <v>Urine</v>
      </c>
      <c r="G10081" s="265">
        <v>24</v>
      </c>
      <c r="H10081" s="50" t="s">
        <v>59</v>
      </c>
      <c r="I10081" s="185">
        <v>75</v>
      </c>
      <c r="J10081" s="41" t="s">
        <v>446</v>
      </c>
      <c r="K10081" s="41" t="s">
        <v>334</v>
      </c>
      <c r="L10081" s="193">
        <v>5.5</v>
      </c>
      <c r="M10081" s="52" t="s">
        <v>446</v>
      </c>
      <c r="N10081" s="52" t="s">
        <v>116</v>
      </c>
      <c r="O10081" s="59">
        <v>0.04</v>
      </c>
    </row>
    <row r="10082" spans="1:15" x14ac:dyDescent="0.25">
      <c r="A10082" s="30">
        <v>1211</v>
      </c>
      <c r="B10082" s="247" t="str">
        <f>IF(AND(A10082&lt;&gt;"",ISNUMBER(A10082)),VLOOKUP(A10082,Studies!A:BR,2,FALSE),"")</f>
        <v>Grahnen 1979</v>
      </c>
      <c r="C10082" s="248" t="str">
        <f>IF(AND(A10082&lt;&gt;"",ISNUMBER(A10082)),VLOOKUP(A10082,Studies!A:BR,3,FALSE),"")</f>
        <v>https://pubmed.ncbi.nlm.nih.gov/520401/</v>
      </c>
      <c r="D10082" s="248" t="str">
        <f>IF(AND(A10082&lt;&gt;"",ISNUMBER(A10082)),VLOOKUP(A10082,Studies!A:BR,4,FALSE),"")</f>
        <v>PO 400 mg, Individual LH</v>
      </c>
      <c r="E10082" s="248" t="str">
        <f>IF(AND(A10082&lt;&gt;"",ISNUMBER(A10082)),VLOOKUP(A10082,Studies!A:BR,5,FALSE),"")</f>
        <v>Cimetidine</v>
      </c>
      <c r="F10082" s="249" t="str">
        <f>IF(AND(A10082&lt;&gt;"",ISNUMBER(A10082)),VLOOKUP(A10082,Studies!A:BR,6,FALSE),"")</f>
        <v>Plasma</v>
      </c>
      <c r="G10082" s="265">
        <v>0</v>
      </c>
      <c r="H10082" s="50" t="s">
        <v>59</v>
      </c>
      <c r="I10082" s="185">
        <v>0.05</v>
      </c>
      <c r="J10082" s="41" t="s">
        <v>956</v>
      </c>
      <c r="K10082" s="41" t="s">
        <v>75</v>
      </c>
      <c r="O10082" s="59">
        <v>0.04</v>
      </c>
    </row>
    <row r="10083" spans="1:15" x14ac:dyDescent="0.25">
      <c r="A10083" s="30">
        <v>1211</v>
      </c>
      <c r="B10083" s="247" t="str">
        <f>IF(AND(A10083&lt;&gt;"",ISNUMBER(A10083)),VLOOKUP(A10083,Studies!A:BR,2,FALSE),"")</f>
        <v>Grahnen 1979</v>
      </c>
      <c r="C10083" s="248" t="str">
        <f>IF(AND(A10083&lt;&gt;"",ISNUMBER(A10083)),VLOOKUP(A10083,Studies!A:BR,3,FALSE),"")</f>
        <v>https://pubmed.ncbi.nlm.nih.gov/520401/</v>
      </c>
      <c r="D10083" s="248" t="str">
        <f>IF(AND(A10083&lt;&gt;"",ISNUMBER(A10083)),VLOOKUP(A10083,Studies!A:BR,4,FALSE),"")</f>
        <v>PO 400 mg, Individual LH</v>
      </c>
      <c r="E10083" s="248" t="str">
        <f>IF(AND(A10083&lt;&gt;"",ISNUMBER(A10083)),VLOOKUP(A10083,Studies!A:BR,5,FALSE),"")</f>
        <v>Cimetidine</v>
      </c>
      <c r="F10083" s="249" t="str">
        <f>IF(AND(A10083&lt;&gt;"",ISNUMBER(A10083)),VLOOKUP(A10083,Studies!A:BR,6,FALSE),"")</f>
        <v>Plasma</v>
      </c>
      <c r="G10083" s="265">
        <v>0.5</v>
      </c>
      <c r="H10083" s="50" t="s">
        <v>59</v>
      </c>
      <c r="I10083" s="185">
        <v>1.7797970000000001</v>
      </c>
      <c r="J10083" s="41" t="s">
        <v>956</v>
      </c>
      <c r="K10083" s="41" t="s">
        <v>75</v>
      </c>
      <c r="O10083" s="59">
        <v>0.04</v>
      </c>
    </row>
    <row r="10084" spans="1:15" x14ac:dyDescent="0.25">
      <c r="A10084" s="30">
        <v>1211</v>
      </c>
      <c r="B10084" s="247" t="str">
        <f>IF(AND(A10084&lt;&gt;"",ISNUMBER(A10084)),VLOOKUP(A10084,Studies!A:BR,2,FALSE),"")</f>
        <v>Grahnen 1979</v>
      </c>
      <c r="C10084" s="248" t="str">
        <f>IF(AND(A10084&lt;&gt;"",ISNUMBER(A10084)),VLOOKUP(A10084,Studies!A:BR,3,FALSE),"")</f>
        <v>https://pubmed.ncbi.nlm.nih.gov/520401/</v>
      </c>
      <c r="D10084" s="248" t="str">
        <f>IF(AND(A10084&lt;&gt;"",ISNUMBER(A10084)),VLOOKUP(A10084,Studies!A:BR,4,FALSE),"")</f>
        <v>PO 400 mg, Individual LH</v>
      </c>
      <c r="E10084" s="248" t="str">
        <f>IF(AND(A10084&lt;&gt;"",ISNUMBER(A10084)),VLOOKUP(A10084,Studies!A:BR,5,FALSE),"")</f>
        <v>Cimetidine</v>
      </c>
      <c r="F10084" s="249" t="str">
        <f>IF(AND(A10084&lt;&gt;"",ISNUMBER(A10084)),VLOOKUP(A10084,Studies!A:BR,6,FALSE),"")</f>
        <v>Plasma</v>
      </c>
      <c r="G10084" s="265">
        <v>0.75</v>
      </c>
      <c r="H10084" s="50" t="s">
        <v>59</v>
      </c>
      <c r="I10084" s="185">
        <v>2.9570219999999998</v>
      </c>
      <c r="J10084" s="41" t="s">
        <v>956</v>
      </c>
      <c r="K10084" s="41" t="s">
        <v>75</v>
      </c>
      <c r="O10084" s="59">
        <v>0.04</v>
      </c>
    </row>
    <row r="10085" spans="1:15" x14ac:dyDescent="0.25">
      <c r="A10085" s="30">
        <v>1211</v>
      </c>
      <c r="B10085" s="247" t="str">
        <f>IF(AND(A10085&lt;&gt;"",ISNUMBER(A10085)),VLOOKUP(A10085,Studies!A:BR,2,FALSE),"")</f>
        <v>Grahnen 1979</v>
      </c>
      <c r="C10085" s="248" t="str">
        <f>IF(AND(A10085&lt;&gt;"",ISNUMBER(A10085)),VLOOKUP(A10085,Studies!A:BR,3,FALSE),"")</f>
        <v>https://pubmed.ncbi.nlm.nih.gov/520401/</v>
      </c>
      <c r="D10085" s="248" t="str">
        <f>IF(AND(A10085&lt;&gt;"",ISNUMBER(A10085)),VLOOKUP(A10085,Studies!A:BR,4,FALSE),"")</f>
        <v>PO 400 mg, Individual LH</v>
      </c>
      <c r="E10085" s="248" t="str">
        <f>IF(AND(A10085&lt;&gt;"",ISNUMBER(A10085)),VLOOKUP(A10085,Studies!A:BR,5,FALSE),"")</f>
        <v>Cimetidine</v>
      </c>
      <c r="F10085" s="249" t="str">
        <f>IF(AND(A10085&lt;&gt;"",ISNUMBER(A10085)),VLOOKUP(A10085,Studies!A:BR,6,FALSE),"")</f>
        <v>Plasma</v>
      </c>
      <c r="G10085" s="265">
        <v>1</v>
      </c>
      <c r="H10085" s="50" t="s">
        <v>59</v>
      </c>
      <c r="I10085" s="185">
        <v>2.978094</v>
      </c>
      <c r="J10085" s="41" t="s">
        <v>956</v>
      </c>
      <c r="K10085" s="41" t="s">
        <v>75</v>
      </c>
      <c r="O10085" s="59">
        <v>0.04</v>
      </c>
    </row>
    <row r="10086" spans="1:15" x14ac:dyDescent="0.25">
      <c r="A10086" s="30">
        <v>1211</v>
      </c>
      <c r="B10086" s="247" t="str">
        <f>IF(AND(A10086&lt;&gt;"",ISNUMBER(A10086)),VLOOKUP(A10086,Studies!A:BR,2,FALSE),"")</f>
        <v>Grahnen 1979</v>
      </c>
      <c r="C10086" s="248" t="str">
        <f>IF(AND(A10086&lt;&gt;"",ISNUMBER(A10086)),VLOOKUP(A10086,Studies!A:BR,3,FALSE),"")</f>
        <v>https://pubmed.ncbi.nlm.nih.gov/520401/</v>
      </c>
      <c r="D10086" s="248" t="str">
        <f>IF(AND(A10086&lt;&gt;"",ISNUMBER(A10086)),VLOOKUP(A10086,Studies!A:BR,4,FALSE),"")</f>
        <v>PO 400 mg, Individual LH</v>
      </c>
      <c r="E10086" s="248" t="str">
        <f>IF(AND(A10086&lt;&gt;"",ISNUMBER(A10086)),VLOOKUP(A10086,Studies!A:BR,5,FALSE),"")</f>
        <v>Cimetidine</v>
      </c>
      <c r="F10086" s="249" t="str">
        <f>IF(AND(A10086&lt;&gt;"",ISNUMBER(A10086)),VLOOKUP(A10086,Studies!A:BR,6,FALSE),"")</f>
        <v>Plasma</v>
      </c>
      <c r="G10086" s="265">
        <v>1.5</v>
      </c>
      <c r="H10086" s="50" t="s">
        <v>59</v>
      </c>
      <c r="I10086" s="185">
        <v>2.9977550000000002</v>
      </c>
      <c r="J10086" s="41" t="s">
        <v>956</v>
      </c>
      <c r="K10086" s="41" t="s">
        <v>75</v>
      </c>
      <c r="O10086" s="59">
        <v>0.04</v>
      </c>
    </row>
    <row r="10087" spans="1:15" x14ac:dyDescent="0.25">
      <c r="A10087" s="30">
        <v>1211</v>
      </c>
      <c r="B10087" s="247" t="str">
        <f>IF(AND(A10087&lt;&gt;"",ISNUMBER(A10087)),VLOOKUP(A10087,Studies!A:BR,2,FALSE),"")</f>
        <v>Grahnen 1979</v>
      </c>
      <c r="C10087" s="248" t="str">
        <f>IF(AND(A10087&lt;&gt;"",ISNUMBER(A10087)),VLOOKUP(A10087,Studies!A:BR,3,FALSE),"")</f>
        <v>https://pubmed.ncbi.nlm.nih.gov/520401/</v>
      </c>
      <c r="D10087" s="248" t="str">
        <f>IF(AND(A10087&lt;&gt;"",ISNUMBER(A10087)),VLOOKUP(A10087,Studies!A:BR,4,FALSE),"")</f>
        <v>PO 400 mg, Individual LH</v>
      </c>
      <c r="E10087" s="248" t="str">
        <f>IF(AND(A10087&lt;&gt;"",ISNUMBER(A10087)),VLOOKUP(A10087,Studies!A:BR,5,FALSE),"")</f>
        <v>Cimetidine</v>
      </c>
      <c r="F10087" s="249" t="str">
        <f>IF(AND(A10087&lt;&gt;"",ISNUMBER(A10087)),VLOOKUP(A10087,Studies!A:BR,6,FALSE),"")</f>
        <v>Plasma</v>
      </c>
      <c r="G10087" s="265">
        <v>2</v>
      </c>
      <c r="H10087" s="50" t="s">
        <v>59</v>
      </c>
      <c r="I10087" s="185">
        <v>1.7736780000000001</v>
      </c>
      <c r="J10087" s="41" t="s">
        <v>956</v>
      </c>
      <c r="K10087" s="41" t="s">
        <v>75</v>
      </c>
      <c r="O10087" s="59">
        <v>0.04</v>
      </c>
    </row>
    <row r="10088" spans="1:15" x14ac:dyDescent="0.25">
      <c r="A10088" s="30">
        <v>1211</v>
      </c>
      <c r="B10088" s="247" t="str">
        <f>IF(AND(A10088&lt;&gt;"",ISNUMBER(A10088)),VLOOKUP(A10088,Studies!A:BR,2,FALSE),"")</f>
        <v>Grahnen 1979</v>
      </c>
      <c r="C10088" s="248" t="str">
        <f>IF(AND(A10088&lt;&gt;"",ISNUMBER(A10088)),VLOOKUP(A10088,Studies!A:BR,3,FALSE),"")</f>
        <v>https://pubmed.ncbi.nlm.nih.gov/520401/</v>
      </c>
      <c r="D10088" s="248" t="str">
        <f>IF(AND(A10088&lt;&gt;"",ISNUMBER(A10088)),VLOOKUP(A10088,Studies!A:BR,4,FALSE),"")</f>
        <v>PO 400 mg, Individual LH</v>
      </c>
      <c r="E10088" s="248" t="str">
        <f>IF(AND(A10088&lt;&gt;"",ISNUMBER(A10088)),VLOOKUP(A10088,Studies!A:BR,5,FALSE),"")</f>
        <v>Cimetidine</v>
      </c>
      <c r="F10088" s="249" t="str">
        <f>IF(AND(A10088&lt;&gt;"",ISNUMBER(A10088)),VLOOKUP(A10088,Studies!A:BR,6,FALSE),"")</f>
        <v>Plasma</v>
      </c>
      <c r="G10088" s="265">
        <v>2.5</v>
      </c>
      <c r="H10088" s="50" t="s">
        <v>59</v>
      </c>
      <c r="I10088" s="185">
        <v>1.1777979999999999</v>
      </c>
      <c r="J10088" s="41" t="s">
        <v>956</v>
      </c>
      <c r="K10088" s="41" t="s">
        <v>75</v>
      </c>
      <c r="O10088" s="59">
        <v>0.04</v>
      </c>
    </row>
    <row r="10089" spans="1:15" x14ac:dyDescent="0.25">
      <c r="A10089" s="30">
        <v>1211</v>
      </c>
      <c r="B10089" s="247" t="str">
        <f>IF(AND(A10089&lt;&gt;"",ISNUMBER(A10089)),VLOOKUP(A10089,Studies!A:BR,2,FALSE),"")</f>
        <v>Grahnen 1979</v>
      </c>
      <c r="C10089" s="248" t="str">
        <f>IF(AND(A10089&lt;&gt;"",ISNUMBER(A10089)),VLOOKUP(A10089,Studies!A:BR,3,FALSE),"")</f>
        <v>https://pubmed.ncbi.nlm.nih.gov/520401/</v>
      </c>
      <c r="D10089" s="248" t="str">
        <f>IF(AND(A10089&lt;&gt;"",ISNUMBER(A10089)),VLOOKUP(A10089,Studies!A:BR,4,FALSE),"")</f>
        <v>PO 400 mg, Individual LH</v>
      </c>
      <c r="E10089" s="248" t="str">
        <f>IF(AND(A10089&lt;&gt;"",ISNUMBER(A10089)),VLOOKUP(A10089,Studies!A:BR,5,FALSE),"")</f>
        <v>Cimetidine</v>
      </c>
      <c r="F10089" s="249" t="str">
        <f>IF(AND(A10089&lt;&gt;"",ISNUMBER(A10089)),VLOOKUP(A10089,Studies!A:BR,6,FALSE),"")</f>
        <v>Plasma</v>
      </c>
      <c r="G10089" s="265">
        <v>3</v>
      </c>
      <c r="H10089" s="50" t="s">
        <v>59</v>
      </c>
      <c r="I10089" s="185">
        <v>1.0893189999999999</v>
      </c>
      <c r="J10089" s="41" t="s">
        <v>956</v>
      </c>
      <c r="K10089" s="41" t="s">
        <v>75</v>
      </c>
      <c r="O10089" s="59">
        <v>0.04</v>
      </c>
    </row>
    <row r="10090" spans="1:15" x14ac:dyDescent="0.25">
      <c r="A10090" s="30">
        <v>1211</v>
      </c>
      <c r="B10090" s="247" t="str">
        <f>IF(AND(A10090&lt;&gt;"",ISNUMBER(A10090)),VLOOKUP(A10090,Studies!A:BR,2,FALSE),"")</f>
        <v>Grahnen 1979</v>
      </c>
      <c r="C10090" s="248" t="str">
        <f>IF(AND(A10090&lt;&gt;"",ISNUMBER(A10090)),VLOOKUP(A10090,Studies!A:BR,3,FALSE),"")</f>
        <v>https://pubmed.ncbi.nlm.nih.gov/520401/</v>
      </c>
      <c r="D10090" s="248" t="str">
        <f>IF(AND(A10090&lt;&gt;"",ISNUMBER(A10090)),VLOOKUP(A10090,Studies!A:BR,4,FALSE),"")</f>
        <v>PO 400 mg, Individual LH</v>
      </c>
      <c r="E10090" s="248" t="str">
        <f>IF(AND(A10090&lt;&gt;"",ISNUMBER(A10090)),VLOOKUP(A10090,Studies!A:BR,5,FALSE),"")</f>
        <v>Cimetidine</v>
      </c>
      <c r="F10090" s="249" t="str">
        <f>IF(AND(A10090&lt;&gt;"",ISNUMBER(A10090)),VLOOKUP(A10090,Studies!A:BR,6,FALSE),"")</f>
        <v>Plasma</v>
      </c>
      <c r="G10090" s="265">
        <v>4</v>
      </c>
      <c r="H10090" s="50" t="s">
        <v>59</v>
      </c>
      <c r="I10090" s="185">
        <v>0.64871920000000005</v>
      </c>
      <c r="J10090" s="41" t="s">
        <v>956</v>
      </c>
      <c r="K10090" s="41" t="s">
        <v>75</v>
      </c>
      <c r="O10090" s="59">
        <v>0.04</v>
      </c>
    </row>
    <row r="10091" spans="1:15" x14ac:dyDescent="0.25">
      <c r="A10091" s="30">
        <v>1211</v>
      </c>
      <c r="B10091" s="247" t="str">
        <f>IF(AND(A10091&lt;&gt;"",ISNUMBER(A10091)),VLOOKUP(A10091,Studies!A:BR,2,FALSE),"")</f>
        <v>Grahnen 1979</v>
      </c>
      <c r="C10091" s="248" t="str">
        <f>IF(AND(A10091&lt;&gt;"",ISNUMBER(A10091)),VLOOKUP(A10091,Studies!A:BR,3,FALSE),"")</f>
        <v>https://pubmed.ncbi.nlm.nih.gov/520401/</v>
      </c>
      <c r="D10091" s="248" t="str">
        <f>IF(AND(A10091&lt;&gt;"",ISNUMBER(A10091)),VLOOKUP(A10091,Studies!A:BR,4,FALSE),"")</f>
        <v>PO 400 mg, Individual LH</v>
      </c>
      <c r="E10091" s="248" t="str">
        <f>IF(AND(A10091&lt;&gt;"",ISNUMBER(A10091)),VLOOKUP(A10091,Studies!A:BR,5,FALSE),"")</f>
        <v>Cimetidine</v>
      </c>
      <c r="F10091" s="249" t="str">
        <f>IF(AND(A10091&lt;&gt;"",ISNUMBER(A10091)),VLOOKUP(A10091,Studies!A:BR,6,FALSE),"")</f>
        <v>Plasma</v>
      </c>
      <c r="G10091" s="265">
        <v>6</v>
      </c>
      <c r="H10091" s="50" t="s">
        <v>59</v>
      </c>
      <c r="I10091" s="185">
        <v>0.62132160000000003</v>
      </c>
      <c r="J10091" s="41" t="s">
        <v>956</v>
      </c>
      <c r="K10091" s="41" t="s">
        <v>75</v>
      </c>
      <c r="O10091" s="59">
        <v>0.04</v>
      </c>
    </row>
    <row r="10092" spans="1:15" x14ac:dyDescent="0.25">
      <c r="A10092" s="30">
        <v>1211</v>
      </c>
      <c r="B10092" s="247" t="str">
        <f>IF(AND(A10092&lt;&gt;"",ISNUMBER(A10092)),VLOOKUP(A10092,Studies!A:BR,2,FALSE),"")</f>
        <v>Grahnen 1979</v>
      </c>
      <c r="C10092" s="248" t="str">
        <f>IF(AND(A10092&lt;&gt;"",ISNUMBER(A10092)),VLOOKUP(A10092,Studies!A:BR,3,FALSE),"")</f>
        <v>https://pubmed.ncbi.nlm.nih.gov/520401/</v>
      </c>
      <c r="D10092" s="248" t="str">
        <f>IF(AND(A10092&lt;&gt;"",ISNUMBER(A10092)),VLOOKUP(A10092,Studies!A:BR,4,FALSE),"")</f>
        <v>PO 400 mg, Individual LH</v>
      </c>
      <c r="E10092" s="248" t="str">
        <f>IF(AND(A10092&lt;&gt;"",ISNUMBER(A10092)),VLOOKUP(A10092,Studies!A:BR,5,FALSE),"")</f>
        <v>Cimetidine</v>
      </c>
      <c r="F10092" s="249" t="str">
        <f>IF(AND(A10092&lt;&gt;"",ISNUMBER(A10092)),VLOOKUP(A10092,Studies!A:BR,6,FALSE),"")</f>
        <v>Plasma</v>
      </c>
      <c r="G10092" s="265">
        <v>8</v>
      </c>
      <c r="H10092" s="50" t="s">
        <v>59</v>
      </c>
      <c r="I10092" s="185">
        <v>0.30687110000000001</v>
      </c>
      <c r="J10092" s="41" t="s">
        <v>956</v>
      </c>
      <c r="K10092" s="41" t="s">
        <v>75</v>
      </c>
      <c r="O10092" s="59">
        <v>0.04</v>
      </c>
    </row>
    <row r="10093" spans="1:15" x14ac:dyDescent="0.25">
      <c r="A10093" s="30">
        <v>1211</v>
      </c>
      <c r="B10093" s="247" t="str">
        <f>IF(AND(A10093&lt;&gt;"",ISNUMBER(A10093)),VLOOKUP(A10093,Studies!A:BR,2,FALSE),"")</f>
        <v>Grahnen 1979</v>
      </c>
      <c r="C10093" s="248" t="str">
        <f>IF(AND(A10093&lt;&gt;"",ISNUMBER(A10093)),VLOOKUP(A10093,Studies!A:BR,3,FALSE),"")</f>
        <v>https://pubmed.ncbi.nlm.nih.gov/520401/</v>
      </c>
      <c r="D10093" s="248" t="str">
        <f>IF(AND(A10093&lt;&gt;"",ISNUMBER(A10093)),VLOOKUP(A10093,Studies!A:BR,4,FALSE),"")</f>
        <v>PO 400 mg, Individual LH</v>
      </c>
      <c r="E10093" s="248" t="str">
        <f>IF(AND(A10093&lt;&gt;"",ISNUMBER(A10093)),VLOOKUP(A10093,Studies!A:BR,5,FALSE),"")</f>
        <v>Cimetidine</v>
      </c>
      <c r="F10093" s="249" t="str">
        <f>IF(AND(A10093&lt;&gt;"",ISNUMBER(A10093)),VLOOKUP(A10093,Studies!A:BR,6,FALSE),"")</f>
        <v>Plasma</v>
      </c>
      <c r="G10093" s="265">
        <v>10</v>
      </c>
      <c r="H10093" s="50" t="s">
        <v>59</v>
      </c>
      <c r="I10093" s="185">
        <v>7.8158370000000005E-2</v>
      </c>
      <c r="J10093" s="41" t="s">
        <v>956</v>
      </c>
      <c r="K10093" s="41" t="s">
        <v>75</v>
      </c>
      <c r="O10093" s="59">
        <v>0.04</v>
      </c>
    </row>
    <row r="10094" spans="1:15" x14ac:dyDescent="0.25">
      <c r="A10094" s="30">
        <v>1212</v>
      </c>
      <c r="B10094" s="247" t="str">
        <f>IF(AND(A10094&lt;&gt;"",ISNUMBER(A10094)),VLOOKUP(A10094,Studies!A:BR,2,FALSE),"")</f>
        <v>Grahnen 1979</v>
      </c>
      <c r="C10094" s="248" t="str">
        <f>IF(AND(A10094&lt;&gt;"",ISNUMBER(A10094)),VLOOKUP(A10094,Studies!A:BR,3,FALSE),"")</f>
        <v>https://pubmed.ncbi.nlm.nih.gov/520401/</v>
      </c>
      <c r="D10094" s="248" t="str">
        <f>IF(AND(A10094&lt;&gt;"",ISNUMBER(A10094)),VLOOKUP(A10094,Studies!A:BR,4,FALSE),"")</f>
        <v>PO 400 mg, Individual LOE</v>
      </c>
      <c r="E10094" s="248" t="str">
        <f>IF(AND(A10094&lt;&gt;"",ISNUMBER(A10094)),VLOOKUP(A10094,Studies!A:BR,5,FALSE),"")</f>
        <v>Cimetidine</v>
      </c>
      <c r="F10094" s="249" t="str">
        <f>IF(AND(A10094&lt;&gt;"",ISNUMBER(A10094)),VLOOKUP(A10094,Studies!A:BR,6,FALSE),"")</f>
        <v>Plasma</v>
      </c>
      <c r="G10094" s="265">
        <v>0</v>
      </c>
      <c r="H10094" s="50" t="s">
        <v>59</v>
      </c>
      <c r="I10094" s="185">
        <v>0.05</v>
      </c>
      <c r="J10094" s="41" t="s">
        <v>956</v>
      </c>
      <c r="K10094" s="41" t="s">
        <v>75</v>
      </c>
      <c r="O10094" s="59">
        <v>0.04</v>
      </c>
    </row>
    <row r="10095" spans="1:15" x14ac:dyDescent="0.25">
      <c r="A10095" s="30">
        <v>1212</v>
      </c>
      <c r="B10095" s="247" t="str">
        <f>IF(AND(A10095&lt;&gt;"",ISNUMBER(A10095)),VLOOKUP(A10095,Studies!A:BR,2,FALSE),"")</f>
        <v>Grahnen 1979</v>
      </c>
      <c r="C10095" s="248" t="str">
        <f>IF(AND(A10095&lt;&gt;"",ISNUMBER(A10095)),VLOOKUP(A10095,Studies!A:BR,3,FALSE),"")</f>
        <v>https://pubmed.ncbi.nlm.nih.gov/520401/</v>
      </c>
      <c r="D10095" s="248" t="str">
        <f>IF(AND(A10095&lt;&gt;"",ISNUMBER(A10095)),VLOOKUP(A10095,Studies!A:BR,4,FALSE),"")</f>
        <v>PO 400 mg, Individual LOE</v>
      </c>
      <c r="E10095" s="248" t="str">
        <f>IF(AND(A10095&lt;&gt;"",ISNUMBER(A10095)),VLOOKUP(A10095,Studies!A:BR,5,FALSE),"")</f>
        <v>Cimetidine</v>
      </c>
      <c r="F10095" s="249" t="str">
        <f>IF(AND(A10095&lt;&gt;"",ISNUMBER(A10095)),VLOOKUP(A10095,Studies!A:BR,6,FALSE),"")</f>
        <v>Plasma</v>
      </c>
      <c r="G10095" s="265">
        <v>0.5</v>
      </c>
      <c r="H10095" s="50" t="s">
        <v>59</v>
      </c>
      <c r="I10095" s="185">
        <v>0.78678820000000005</v>
      </c>
      <c r="J10095" s="41" t="s">
        <v>956</v>
      </c>
      <c r="K10095" s="41" t="s">
        <v>75</v>
      </c>
      <c r="O10095" s="59">
        <v>0.04</v>
      </c>
    </row>
    <row r="10096" spans="1:15" x14ac:dyDescent="0.25">
      <c r="A10096" s="30">
        <v>1212</v>
      </c>
      <c r="B10096" s="247" t="str">
        <f>IF(AND(A10096&lt;&gt;"",ISNUMBER(A10096)),VLOOKUP(A10096,Studies!A:BR,2,FALSE),"")</f>
        <v>Grahnen 1979</v>
      </c>
      <c r="C10096" s="248" t="str">
        <f>IF(AND(A10096&lt;&gt;"",ISNUMBER(A10096)),VLOOKUP(A10096,Studies!A:BR,3,FALSE),"")</f>
        <v>https://pubmed.ncbi.nlm.nih.gov/520401/</v>
      </c>
      <c r="D10096" s="248" t="str">
        <f>IF(AND(A10096&lt;&gt;"",ISNUMBER(A10096)),VLOOKUP(A10096,Studies!A:BR,4,FALSE),"")</f>
        <v>PO 400 mg, Individual LOE</v>
      </c>
      <c r="E10096" s="248" t="str">
        <f>IF(AND(A10096&lt;&gt;"",ISNUMBER(A10096)),VLOOKUP(A10096,Studies!A:BR,5,FALSE),"")</f>
        <v>Cimetidine</v>
      </c>
      <c r="F10096" s="249" t="str">
        <f>IF(AND(A10096&lt;&gt;"",ISNUMBER(A10096)),VLOOKUP(A10096,Studies!A:BR,6,FALSE),"")</f>
        <v>Plasma</v>
      </c>
      <c r="G10096" s="265">
        <v>0.75</v>
      </c>
      <c r="H10096" s="50" t="s">
        <v>59</v>
      </c>
      <c r="I10096" s="185">
        <v>1.572581</v>
      </c>
      <c r="J10096" s="41" t="s">
        <v>956</v>
      </c>
      <c r="K10096" s="41" t="s">
        <v>75</v>
      </c>
      <c r="O10096" s="59">
        <v>0.04</v>
      </c>
    </row>
    <row r="10097" spans="1:15" x14ac:dyDescent="0.25">
      <c r="A10097" s="30">
        <v>1212</v>
      </c>
      <c r="B10097" s="247" t="str">
        <f>IF(AND(A10097&lt;&gt;"",ISNUMBER(A10097)),VLOOKUP(A10097,Studies!A:BR,2,FALSE),"")</f>
        <v>Grahnen 1979</v>
      </c>
      <c r="C10097" s="248" t="str">
        <f>IF(AND(A10097&lt;&gt;"",ISNUMBER(A10097)),VLOOKUP(A10097,Studies!A:BR,3,FALSE),"")</f>
        <v>https://pubmed.ncbi.nlm.nih.gov/520401/</v>
      </c>
      <c r="D10097" s="248" t="str">
        <f>IF(AND(A10097&lt;&gt;"",ISNUMBER(A10097)),VLOOKUP(A10097,Studies!A:BR,4,FALSE),"")</f>
        <v>PO 400 mg, Individual LOE</v>
      </c>
      <c r="E10097" s="248" t="str">
        <f>IF(AND(A10097&lt;&gt;"",ISNUMBER(A10097)),VLOOKUP(A10097,Studies!A:BR,5,FALSE),"")</f>
        <v>Cimetidine</v>
      </c>
      <c r="F10097" s="249" t="str">
        <f>IF(AND(A10097&lt;&gt;"",ISNUMBER(A10097)),VLOOKUP(A10097,Studies!A:BR,6,FALSE),"")</f>
        <v>Plasma</v>
      </c>
      <c r="G10097" s="265">
        <v>1</v>
      </c>
      <c r="H10097" s="50" t="s">
        <v>59</v>
      </c>
      <c r="I10097" s="185">
        <v>1.2864990000000001</v>
      </c>
      <c r="J10097" s="41" t="s">
        <v>956</v>
      </c>
      <c r="K10097" s="41" t="s">
        <v>75</v>
      </c>
      <c r="O10097" s="59">
        <v>0.04</v>
      </c>
    </row>
    <row r="10098" spans="1:15" x14ac:dyDescent="0.25">
      <c r="A10098" s="30">
        <v>1212</v>
      </c>
      <c r="B10098" s="247" t="str">
        <f>IF(AND(A10098&lt;&gt;"",ISNUMBER(A10098)),VLOOKUP(A10098,Studies!A:BR,2,FALSE),"")</f>
        <v>Grahnen 1979</v>
      </c>
      <c r="C10098" s="248" t="str">
        <f>IF(AND(A10098&lt;&gt;"",ISNUMBER(A10098)),VLOOKUP(A10098,Studies!A:BR,3,FALSE),"")</f>
        <v>https://pubmed.ncbi.nlm.nih.gov/520401/</v>
      </c>
      <c r="D10098" s="248" t="str">
        <f>IF(AND(A10098&lt;&gt;"",ISNUMBER(A10098)),VLOOKUP(A10098,Studies!A:BR,4,FALSE),"")</f>
        <v>PO 400 mg, Individual LOE</v>
      </c>
      <c r="E10098" s="248" t="str">
        <f>IF(AND(A10098&lt;&gt;"",ISNUMBER(A10098)),VLOOKUP(A10098,Studies!A:BR,5,FALSE),"")</f>
        <v>Cimetidine</v>
      </c>
      <c r="F10098" s="249" t="str">
        <f>IF(AND(A10098&lt;&gt;"",ISNUMBER(A10098)),VLOOKUP(A10098,Studies!A:BR,6,FALSE),"")</f>
        <v>Plasma</v>
      </c>
      <c r="G10098" s="265">
        <v>1.5</v>
      </c>
      <c r="H10098" s="50" t="s">
        <v>59</v>
      </c>
      <c r="I10098" s="185">
        <v>0.98898079999999999</v>
      </c>
      <c r="J10098" s="41" t="s">
        <v>956</v>
      </c>
      <c r="K10098" s="41" t="s">
        <v>75</v>
      </c>
      <c r="O10098" s="59">
        <v>0.04</v>
      </c>
    </row>
    <row r="10099" spans="1:15" x14ac:dyDescent="0.25">
      <c r="A10099" s="30">
        <v>1212</v>
      </c>
      <c r="B10099" s="247" t="str">
        <f>IF(AND(A10099&lt;&gt;"",ISNUMBER(A10099)),VLOOKUP(A10099,Studies!A:BR,2,FALSE),"")</f>
        <v>Grahnen 1979</v>
      </c>
      <c r="C10099" s="248" t="str">
        <f>IF(AND(A10099&lt;&gt;"",ISNUMBER(A10099)),VLOOKUP(A10099,Studies!A:BR,3,FALSE),"")</f>
        <v>https://pubmed.ncbi.nlm.nih.gov/520401/</v>
      </c>
      <c r="D10099" s="248" t="str">
        <f>IF(AND(A10099&lt;&gt;"",ISNUMBER(A10099)),VLOOKUP(A10099,Studies!A:BR,4,FALSE),"")</f>
        <v>PO 400 mg, Individual LOE</v>
      </c>
      <c r="E10099" s="248" t="str">
        <f>IF(AND(A10099&lt;&gt;"",ISNUMBER(A10099)),VLOOKUP(A10099,Studies!A:BR,5,FALSE),"")</f>
        <v>Cimetidine</v>
      </c>
      <c r="F10099" s="249" t="str">
        <f>IF(AND(A10099&lt;&gt;"",ISNUMBER(A10099)),VLOOKUP(A10099,Studies!A:BR,6,FALSE),"")</f>
        <v>Plasma</v>
      </c>
      <c r="G10099" s="265">
        <v>2</v>
      </c>
      <c r="H10099" s="50" t="s">
        <v>59</v>
      </c>
      <c r="I10099" s="185">
        <v>1.580176</v>
      </c>
      <c r="J10099" s="41" t="s">
        <v>956</v>
      </c>
      <c r="K10099" s="41" t="s">
        <v>75</v>
      </c>
      <c r="O10099" s="59">
        <v>0.04</v>
      </c>
    </row>
    <row r="10100" spans="1:15" x14ac:dyDescent="0.25">
      <c r="A10100" s="30">
        <v>1212</v>
      </c>
      <c r="B10100" s="247" t="str">
        <f>IF(AND(A10100&lt;&gt;"",ISNUMBER(A10100)),VLOOKUP(A10100,Studies!A:BR,2,FALSE),"")</f>
        <v>Grahnen 1979</v>
      </c>
      <c r="C10100" s="248" t="str">
        <f>IF(AND(A10100&lt;&gt;"",ISNUMBER(A10100)),VLOOKUP(A10100,Studies!A:BR,3,FALSE),"")</f>
        <v>https://pubmed.ncbi.nlm.nih.gov/520401/</v>
      </c>
      <c r="D10100" s="248" t="str">
        <f>IF(AND(A10100&lt;&gt;"",ISNUMBER(A10100)),VLOOKUP(A10100,Studies!A:BR,4,FALSE),"")</f>
        <v>PO 400 mg, Individual LOE</v>
      </c>
      <c r="E10100" s="248" t="str">
        <f>IF(AND(A10100&lt;&gt;"",ISNUMBER(A10100)),VLOOKUP(A10100,Studies!A:BR,5,FALSE),"")</f>
        <v>Cimetidine</v>
      </c>
      <c r="F10100" s="249" t="str">
        <f>IF(AND(A10100&lt;&gt;"",ISNUMBER(A10100)),VLOOKUP(A10100,Studies!A:BR,6,FALSE),"")</f>
        <v>Plasma</v>
      </c>
      <c r="G10100" s="265">
        <v>2.5</v>
      </c>
      <c r="H10100" s="50" t="s">
        <v>59</v>
      </c>
      <c r="I10100" s="185">
        <v>2.2667229999999998</v>
      </c>
      <c r="J10100" s="41" t="s">
        <v>956</v>
      </c>
      <c r="K10100" s="41" t="s">
        <v>75</v>
      </c>
      <c r="O10100" s="59">
        <v>0.04</v>
      </c>
    </row>
    <row r="10101" spans="1:15" x14ac:dyDescent="0.25">
      <c r="A10101" s="30">
        <v>1212</v>
      </c>
      <c r="B10101" s="247" t="str">
        <f>IF(AND(A10101&lt;&gt;"",ISNUMBER(A10101)),VLOOKUP(A10101,Studies!A:BR,2,FALSE),"")</f>
        <v>Grahnen 1979</v>
      </c>
      <c r="C10101" s="248" t="str">
        <f>IF(AND(A10101&lt;&gt;"",ISNUMBER(A10101)),VLOOKUP(A10101,Studies!A:BR,3,FALSE),"")</f>
        <v>https://pubmed.ncbi.nlm.nih.gov/520401/</v>
      </c>
      <c r="D10101" s="248" t="str">
        <f>IF(AND(A10101&lt;&gt;"",ISNUMBER(A10101)),VLOOKUP(A10101,Studies!A:BR,4,FALSE),"")</f>
        <v>PO 400 mg, Individual LOE</v>
      </c>
      <c r="E10101" s="248" t="str">
        <f>IF(AND(A10101&lt;&gt;"",ISNUMBER(A10101)),VLOOKUP(A10101,Studies!A:BR,5,FALSE),"")</f>
        <v>Cimetidine</v>
      </c>
      <c r="F10101" s="249" t="str">
        <f>IF(AND(A10101&lt;&gt;"",ISNUMBER(A10101)),VLOOKUP(A10101,Studies!A:BR,6,FALSE),"")</f>
        <v>Plasma</v>
      </c>
      <c r="G10101" s="265">
        <v>3</v>
      </c>
      <c r="H10101" s="50" t="s">
        <v>59</v>
      </c>
      <c r="I10101" s="185">
        <v>1.9862580000000001</v>
      </c>
      <c r="J10101" s="41" t="s">
        <v>956</v>
      </c>
      <c r="K10101" s="41" t="s">
        <v>75</v>
      </c>
      <c r="O10101" s="59">
        <v>0.04</v>
      </c>
    </row>
    <row r="10102" spans="1:15" x14ac:dyDescent="0.25">
      <c r="A10102" s="30">
        <v>1212</v>
      </c>
      <c r="B10102" s="247" t="str">
        <f>IF(AND(A10102&lt;&gt;"",ISNUMBER(A10102)),VLOOKUP(A10102,Studies!A:BR,2,FALSE),"")</f>
        <v>Grahnen 1979</v>
      </c>
      <c r="C10102" s="248" t="str">
        <f>IF(AND(A10102&lt;&gt;"",ISNUMBER(A10102)),VLOOKUP(A10102,Studies!A:BR,3,FALSE),"")</f>
        <v>https://pubmed.ncbi.nlm.nih.gov/520401/</v>
      </c>
      <c r="D10102" s="248" t="str">
        <f>IF(AND(A10102&lt;&gt;"",ISNUMBER(A10102)),VLOOKUP(A10102,Studies!A:BR,4,FALSE),"")</f>
        <v>PO 400 mg, Individual LOE</v>
      </c>
      <c r="E10102" s="248" t="str">
        <f>IF(AND(A10102&lt;&gt;"",ISNUMBER(A10102)),VLOOKUP(A10102,Studies!A:BR,5,FALSE),"")</f>
        <v>Cimetidine</v>
      </c>
      <c r="F10102" s="249" t="str">
        <f>IF(AND(A10102&lt;&gt;"",ISNUMBER(A10102)),VLOOKUP(A10102,Studies!A:BR,6,FALSE),"")</f>
        <v>Plasma</v>
      </c>
      <c r="G10102" s="265">
        <v>4</v>
      </c>
      <c r="H10102" s="50" t="s">
        <v>59</v>
      </c>
      <c r="I10102" s="185">
        <v>1.2874429999999999</v>
      </c>
      <c r="J10102" s="41" t="s">
        <v>956</v>
      </c>
      <c r="K10102" s="41" t="s">
        <v>75</v>
      </c>
      <c r="O10102" s="59">
        <v>0.04</v>
      </c>
    </row>
    <row r="10103" spans="1:15" x14ac:dyDescent="0.25">
      <c r="A10103" s="30">
        <v>1212</v>
      </c>
      <c r="B10103" s="247" t="str">
        <f>IF(AND(A10103&lt;&gt;"",ISNUMBER(A10103)),VLOOKUP(A10103,Studies!A:BR,2,FALSE),"")</f>
        <v>Grahnen 1979</v>
      </c>
      <c r="C10103" s="248" t="str">
        <f>IF(AND(A10103&lt;&gt;"",ISNUMBER(A10103)),VLOOKUP(A10103,Studies!A:BR,3,FALSE),"")</f>
        <v>https://pubmed.ncbi.nlm.nih.gov/520401/</v>
      </c>
      <c r="D10103" s="248" t="str">
        <f>IF(AND(A10103&lt;&gt;"",ISNUMBER(A10103)),VLOOKUP(A10103,Studies!A:BR,4,FALSE),"")</f>
        <v>PO 400 mg, Individual LOE</v>
      </c>
      <c r="E10103" s="248" t="str">
        <f>IF(AND(A10103&lt;&gt;"",ISNUMBER(A10103)),VLOOKUP(A10103,Studies!A:BR,5,FALSE),"")</f>
        <v>Cimetidine</v>
      </c>
      <c r="F10103" s="249" t="str">
        <f>IF(AND(A10103&lt;&gt;"",ISNUMBER(A10103)),VLOOKUP(A10103,Studies!A:BR,6,FALSE),"")</f>
        <v>Plasma</v>
      </c>
      <c r="G10103" s="265">
        <v>6</v>
      </c>
      <c r="H10103" s="50" t="s">
        <v>59</v>
      </c>
      <c r="I10103" s="185">
        <v>0.48190490000000002</v>
      </c>
      <c r="J10103" s="41" t="s">
        <v>956</v>
      </c>
      <c r="K10103" s="41" t="s">
        <v>75</v>
      </c>
      <c r="O10103" s="59">
        <v>0.04</v>
      </c>
    </row>
    <row r="10104" spans="1:15" x14ac:dyDescent="0.25">
      <c r="A10104" s="30">
        <v>1212</v>
      </c>
      <c r="B10104" s="247" t="str">
        <f>IF(AND(A10104&lt;&gt;"",ISNUMBER(A10104)),VLOOKUP(A10104,Studies!A:BR,2,FALSE),"")</f>
        <v>Grahnen 1979</v>
      </c>
      <c r="C10104" s="248" t="str">
        <f>IF(AND(A10104&lt;&gt;"",ISNUMBER(A10104)),VLOOKUP(A10104,Studies!A:BR,3,FALSE),"")</f>
        <v>https://pubmed.ncbi.nlm.nih.gov/520401/</v>
      </c>
      <c r="D10104" s="248" t="str">
        <f>IF(AND(A10104&lt;&gt;"",ISNUMBER(A10104)),VLOOKUP(A10104,Studies!A:BR,4,FALSE),"")</f>
        <v>PO 400 mg, Individual LOE</v>
      </c>
      <c r="E10104" s="248" t="str">
        <f>IF(AND(A10104&lt;&gt;"",ISNUMBER(A10104)),VLOOKUP(A10104,Studies!A:BR,5,FALSE),"")</f>
        <v>Cimetidine</v>
      </c>
      <c r="F10104" s="249" t="str">
        <f>IF(AND(A10104&lt;&gt;"",ISNUMBER(A10104)),VLOOKUP(A10104,Studies!A:BR,6,FALSE),"")</f>
        <v>Plasma</v>
      </c>
      <c r="G10104" s="265">
        <v>8</v>
      </c>
      <c r="H10104" s="50" t="s">
        <v>59</v>
      </c>
      <c r="I10104" s="185">
        <v>0.1978472</v>
      </c>
      <c r="J10104" s="41" t="s">
        <v>956</v>
      </c>
      <c r="K10104" s="41" t="s">
        <v>75</v>
      </c>
      <c r="O10104" s="59">
        <v>0.04</v>
      </c>
    </row>
    <row r="10105" spans="1:15" x14ac:dyDescent="0.25">
      <c r="A10105" s="30">
        <v>1212</v>
      </c>
      <c r="B10105" s="247" t="str">
        <f>IF(AND(A10105&lt;&gt;"",ISNUMBER(A10105)),VLOOKUP(A10105,Studies!A:BR,2,FALSE),"")</f>
        <v>Grahnen 1979</v>
      </c>
      <c r="C10105" s="248" t="str">
        <f>IF(AND(A10105&lt;&gt;"",ISNUMBER(A10105)),VLOOKUP(A10105,Studies!A:BR,3,FALSE),"")</f>
        <v>https://pubmed.ncbi.nlm.nih.gov/520401/</v>
      </c>
      <c r="D10105" s="248" t="str">
        <f>IF(AND(A10105&lt;&gt;"",ISNUMBER(A10105)),VLOOKUP(A10105,Studies!A:BR,4,FALSE),"")</f>
        <v>PO 400 mg, Individual LOE</v>
      </c>
      <c r="E10105" s="248" t="str">
        <f>IF(AND(A10105&lt;&gt;"",ISNUMBER(A10105)),VLOOKUP(A10105,Studies!A:BR,5,FALSE),"")</f>
        <v>Cimetidine</v>
      </c>
      <c r="F10105" s="249" t="str">
        <f>IF(AND(A10105&lt;&gt;"",ISNUMBER(A10105)),VLOOKUP(A10105,Studies!A:BR,6,FALSE),"")</f>
        <v>Plasma</v>
      </c>
      <c r="G10105" s="265">
        <v>10</v>
      </c>
      <c r="H10105" s="50" t="s">
        <v>59</v>
      </c>
      <c r="I10105" s="185">
        <v>5.1170689999999998E-2</v>
      </c>
      <c r="J10105" s="41" t="s">
        <v>956</v>
      </c>
      <c r="K10105" s="41" t="s">
        <v>75</v>
      </c>
      <c r="O10105" s="59">
        <v>0.04</v>
      </c>
    </row>
    <row r="10106" spans="1:15" x14ac:dyDescent="0.25">
      <c r="A10106" s="30">
        <v>1213</v>
      </c>
      <c r="B10106" s="247" t="str">
        <f>IF(AND(A10106&lt;&gt;"",ISNUMBER(A10106)),VLOOKUP(A10106,Studies!A:BR,2,FALSE),"")</f>
        <v>Grahnen 1979</v>
      </c>
      <c r="C10106" s="248" t="str">
        <f>IF(AND(A10106&lt;&gt;"",ISNUMBER(A10106)),VLOOKUP(A10106,Studies!A:BR,3,FALSE),"")</f>
        <v>https://pubmed.ncbi.nlm.nih.gov/520401/</v>
      </c>
      <c r="D10106" s="248" t="str">
        <f>IF(AND(A10106&lt;&gt;"",ISNUMBER(A10106)),VLOOKUP(A10106,Studies!A:BR,4,FALSE),"")</f>
        <v>PO 400 mg, Individual UB</v>
      </c>
      <c r="E10106" s="248" t="str">
        <f>IF(AND(A10106&lt;&gt;"",ISNUMBER(A10106)),VLOOKUP(A10106,Studies!A:BR,5,FALSE),"")</f>
        <v>Cimetidine</v>
      </c>
      <c r="F10106" s="249" t="str">
        <f>IF(AND(A10106&lt;&gt;"",ISNUMBER(A10106)),VLOOKUP(A10106,Studies!A:BR,6,FALSE),"")</f>
        <v>Plasma</v>
      </c>
      <c r="G10106" s="265">
        <v>0</v>
      </c>
      <c r="H10106" s="50" t="s">
        <v>59</v>
      </c>
      <c r="I10106" s="185">
        <v>0.05</v>
      </c>
      <c r="J10106" s="41" t="s">
        <v>956</v>
      </c>
      <c r="K10106" s="41" t="s">
        <v>75</v>
      </c>
      <c r="O10106" s="59">
        <v>0.04</v>
      </c>
    </row>
    <row r="10107" spans="1:15" x14ac:dyDescent="0.25">
      <c r="A10107" s="30">
        <v>1213</v>
      </c>
      <c r="B10107" s="247" t="str">
        <f>IF(AND(A10107&lt;&gt;"",ISNUMBER(A10107)),VLOOKUP(A10107,Studies!A:BR,2,FALSE),"")</f>
        <v>Grahnen 1979</v>
      </c>
      <c r="C10107" s="248" t="str">
        <f>IF(AND(A10107&lt;&gt;"",ISNUMBER(A10107)),VLOOKUP(A10107,Studies!A:BR,3,FALSE),"")</f>
        <v>https://pubmed.ncbi.nlm.nih.gov/520401/</v>
      </c>
      <c r="D10107" s="248" t="str">
        <f>IF(AND(A10107&lt;&gt;"",ISNUMBER(A10107)),VLOOKUP(A10107,Studies!A:BR,4,FALSE),"")</f>
        <v>PO 400 mg, Individual UB</v>
      </c>
      <c r="E10107" s="248" t="str">
        <f>IF(AND(A10107&lt;&gt;"",ISNUMBER(A10107)),VLOOKUP(A10107,Studies!A:BR,5,FALSE),"")</f>
        <v>Cimetidine</v>
      </c>
      <c r="F10107" s="249" t="str">
        <f>IF(AND(A10107&lt;&gt;"",ISNUMBER(A10107)),VLOOKUP(A10107,Studies!A:BR,6,FALSE),"")</f>
        <v>Plasma</v>
      </c>
      <c r="G10107" s="265">
        <v>0.5</v>
      </c>
      <c r="H10107" s="50" t="s">
        <v>59</v>
      </c>
      <c r="I10107" s="185">
        <v>2.3484250000000002</v>
      </c>
      <c r="J10107" s="41" t="s">
        <v>956</v>
      </c>
      <c r="K10107" s="41" t="s">
        <v>75</v>
      </c>
      <c r="O10107" s="59">
        <v>0.04</v>
      </c>
    </row>
    <row r="10108" spans="1:15" x14ac:dyDescent="0.25">
      <c r="A10108" s="30">
        <v>1213</v>
      </c>
      <c r="B10108" s="247" t="str">
        <f>IF(AND(A10108&lt;&gt;"",ISNUMBER(A10108)),VLOOKUP(A10108,Studies!A:BR,2,FALSE),"")</f>
        <v>Grahnen 1979</v>
      </c>
      <c r="C10108" s="248" t="str">
        <f>IF(AND(A10108&lt;&gt;"",ISNUMBER(A10108)),VLOOKUP(A10108,Studies!A:BR,3,FALSE),"")</f>
        <v>https://pubmed.ncbi.nlm.nih.gov/520401/</v>
      </c>
      <c r="D10108" s="248" t="str">
        <f>IF(AND(A10108&lt;&gt;"",ISNUMBER(A10108)),VLOOKUP(A10108,Studies!A:BR,4,FALSE),"")</f>
        <v>PO 400 mg, Individual UB</v>
      </c>
      <c r="E10108" s="248" t="str">
        <f>IF(AND(A10108&lt;&gt;"",ISNUMBER(A10108)),VLOOKUP(A10108,Studies!A:BR,5,FALSE),"")</f>
        <v>Cimetidine</v>
      </c>
      <c r="F10108" s="249" t="str">
        <f>IF(AND(A10108&lt;&gt;"",ISNUMBER(A10108)),VLOOKUP(A10108,Studies!A:BR,6,FALSE),"")</f>
        <v>Plasma</v>
      </c>
      <c r="G10108" s="265">
        <v>0.75</v>
      </c>
      <c r="H10108" s="50" t="s">
        <v>59</v>
      </c>
      <c r="I10108" s="185">
        <v>2.059005</v>
      </c>
      <c r="J10108" s="41" t="s">
        <v>956</v>
      </c>
      <c r="K10108" s="41" t="s">
        <v>75</v>
      </c>
      <c r="O10108" s="59">
        <v>0.04</v>
      </c>
    </row>
    <row r="10109" spans="1:15" x14ac:dyDescent="0.25">
      <c r="A10109" s="30">
        <v>1213</v>
      </c>
      <c r="B10109" s="247" t="str">
        <f>IF(AND(A10109&lt;&gt;"",ISNUMBER(A10109)),VLOOKUP(A10109,Studies!A:BR,2,FALSE),"")</f>
        <v>Grahnen 1979</v>
      </c>
      <c r="C10109" s="248" t="str">
        <f>IF(AND(A10109&lt;&gt;"",ISNUMBER(A10109)),VLOOKUP(A10109,Studies!A:BR,3,FALSE),"")</f>
        <v>https://pubmed.ncbi.nlm.nih.gov/520401/</v>
      </c>
      <c r="D10109" s="248" t="str">
        <f>IF(AND(A10109&lt;&gt;"",ISNUMBER(A10109)),VLOOKUP(A10109,Studies!A:BR,4,FALSE),"")</f>
        <v>PO 400 mg, Individual UB</v>
      </c>
      <c r="E10109" s="248" t="str">
        <f>IF(AND(A10109&lt;&gt;"",ISNUMBER(A10109)),VLOOKUP(A10109,Studies!A:BR,5,FALSE),"")</f>
        <v>Cimetidine</v>
      </c>
      <c r="F10109" s="249" t="str">
        <f>IF(AND(A10109&lt;&gt;"",ISNUMBER(A10109)),VLOOKUP(A10109,Studies!A:BR,6,FALSE),"")</f>
        <v>Plasma</v>
      </c>
      <c r="G10109" s="265">
        <v>1</v>
      </c>
      <c r="H10109" s="50" t="s">
        <v>59</v>
      </c>
      <c r="I10109" s="185">
        <v>1.571637</v>
      </c>
      <c r="J10109" s="41" t="s">
        <v>956</v>
      </c>
      <c r="K10109" s="41" t="s">
        <v>75</v>
      </c>
      <c r="O10109" s="59">
        <v>0.04</v>
      </c>
    </row>
    <row r="10110" spans="1:15" x14ac:dyDescent="0.25">
      <c r="A10110" s="30">
        <v>1213</v>
      </c>
      <c r="B10110" s="247" t="str">
        <f>IF(AND(A10110&lt;&gt;"",ISNUMBER(A10110)),VLOOKUP(A10110,Studies!A:BR,2,FALSE),"")</f>
        <v>Grahnen 1979</v>
      </c>
      <c r="C10110" s="248" t="str">
        <f>IF(AND(A10110&lt;&gt;"",ISNUMBER(A10110)),VLOOKUP(A10110,Studies!A:BR,3,FALSE),"")</f>
        <v>https://pubmed.ncbi.nlm.nih.gov/520401/</v>
      </c>
      <c r="D10110" s="248" t="str">
        <f>IF(AND(A10110&lt;&gt;"",ISNUMBER(A10110)),VLOOKUP(A10110,Studies!A:BR,4,FALSE),"")</f>
        <v>PO 400 mg, Individual UB</v>
      </c>
      <c r="E10110" s="248" t="str">
        <f>IF(AND(A10110&lt;&gt;"",ISNUMBER(A10110)),VLOOKUP(A10110,Studies!A:BR,5,FALSE),"")</f>
        <v>Cimetidine</v>
      </c>
      <c r="F10110" s="249" t="str">
        <f>IF(AND(A10110&lt;&gt;"",ISNUMBER(A10110)),VLOOKUP(A10110,Studies!A:BR,6,FALSE),"")</f>
        <v>Plasma</v>
      </c>
      <c r="G10110" s="265">
        <v>1.5</v>
      </c>
      <c r="H10110" s="50" t="s">
        <v>59</v>
      </c>
      <c r="I10110" s="185">
        <v>1.5698129999999999</v>
      </c>
      <c r="J10110" s="41" t="s">
        <v>956</v>
      </c>
      <c r="K10110" s="41" t="s">
        <v>75</v>
      </c>
      <c r="O10110" s="59">
        <v>0.04</v>
      </c>
    </row>
    <row r="10111" spans="1:15" x14ac:dyDescent="0.25">
      <c r="A10111" s="30">
        <v>1213</v>
      </c>
      <c r="B10111" s="247" t="str">
        <f>IF(AND(A10111&lt;&gt;"",ISNUMBER(A10111)),VLOOKUP(A10111,Studies!A:BR,2,FALSE),"")</f>
        <v>Grahnen 1979</v>
      </c>
      <c r="C10111" s="248" t="str">
        <f>IF(AND(A10111&lt;&gt;"",ISNUMBER(A10111)),VLOOKUP(A10111,Studies!A:BR,3,FALSE),"")</f>
        <v>https://pubmed.ncbi.nlm.nih.gov/520401/</v>
      </c>
      <c r="D10111" s="248" t="str">
        <f>IF(AND(A10111&lt;&gt;"",ISNUMBER(A10111)),VLOOKUP(A10111,Studies!A:BR,4,FALSE),"")</f>
        <v>PO 400 mg, Individual UB</v>
      </c>
      <c r="E10111" s="248" t="str">
        <f>IF(AND(A10111&lt;&gt;"",ISNUMBER(A10111)),VLOOKUP(A10111,Studies!A:BR,5,FALSE),"")</f>
        <v>Cimetidine</v>
      </c>
      <c r="F10111" s="249" t="str">
        <f>IF(AND(A10111&lt;&gt;"",ISNUMBER(A10111)),VLOOKUP(A10111,Studies!A:BR,6,FALSE),"")</f>
        <v>Plasma</v>
      </c>
      <c r="G10111" s="265">
        <v>2</v>
      </c>
      <c r="H10111" s="50" t="s">
        <v>59</v>
      </c>
      <c r="I10111" s="185">
        <v>1.930482</v>
      </c>
      <c r="J10111" s="41" t="s">
        <v>956</v>
      </c>
      <c r="K10111" s="41" t="s">
        <v>75</v>
      </c>
      <c r="O10111" s="59">
        <v>0.04</v>
      </c>
    </row>
    <row r="10112" spans="1:15" x14ac:dyDescent="0.25">
      <c r="A10112" s="30">
        <v>1213</v>
      </c>
      <c r="B10112" s="247" t="str">
        <f>IF(AND(A10112&lt;&gt;"",ISNUMBER(A10112)),VLOOKUP(A10112,Studies!A:BR,2,FALSE),"")</f>
        <v>Grahnen 1979</v>
      </c>
      <c r="C10112" s="248" t="str">
        <f>IF(AND(A10112&lt;&gt;"",ISNUMBER(A10112)),VLOOKUP(A10112,Studies!A:BR,3,FALSE),"")</f>
        <v>https://pubmed.ncbi.nlm.nih.gov/520401/</v>
      </c>
      <c r="D10112" s="248" t="str">
        <f>IF(AND(A10112&lt;&gt;"",ISNUMBER(A10112)),VLOOKUP(A10112,Studies!A:BR,4,FALSE),"")</f>
        <v>PO 400 mg, Individual UB</v>
      </c>
      <c r="E10112" s="248" t="str">
        <f>IF(AND(A10112&lt;&gt;"",ISNUMBER(A10112)),VLOOKUP(A10112,Studies!A:BR,5,FALSE),"")</f>
        <v>Cimetidine</v>
      </c>
      <c r="F10112" s="249" t="str">
        <f>IF(AND(A10112&lt;&gt;"",ISNUMBER(A10112)),VLOOKUP(A10112,Studies!A:BR,6,FALSE),"")</f>
        <v>Plasma</v>
      </c>
      <c r="G10112" s="265">
        <v>2.5</v>
      </c>
      <c r="H10112" s="50" t="s">
        <v>59</v>
      </c>
      <c r="I10112" s="185">
        <v>1.09884</v>
      </c>
      <c r="J10112" s="41" t="s">
        <v>956</v>
      </c>
      <c r="K10112" s="41" t="s">
        <v>75</v>
      </c>
      <c r="O10112" s="59">
        <v>0.04</v>
      </c>
    </row>
    <row r="10113" spans="1:16" x14ac:dyDescent="0.25">
      <c r="A10113" s="30">
        <v>1213</v>
      </c>
      <c r="B10113" s="247" t="str">
        <f>IF(AND(A10113&lt;&gt;"",ISNUMBER(A10113)),VLOOKUP(A10113,Studies!A:BR,2,FALSE),"")</f>
        <v>Grahnen 1979</v>
      </c>
      <c r="C10113" s="248" t="str">
        <f>IF(AND(A10113&lt;&gt;"",ISNUMBER(A10113)),VLOOKUP(A10113,Studies!A:BR,3,FALSE),"")</f>
        <v>https://pubmed.ncbi.nlm.nih.gov/520401/</v>
      </c>
      <c r="D10113" s="248" t="str">
        <f>IF(AND(A10113&lt;&gt;"",ISNUMBER(A10113)),VLOOKUP(A10113,Studies!A:BR,4,FALSE),"")</f>
        <v>PO 400 mg, Individual UB</v>
      </c>
      <c r="E10113" s="248" t="str">
        <f>IF(AND(A10113&lt;&gt;"",ISNUMBER(A10113)),VLOOKUP(A10113,Studies!A:BR,5,FALSE),"")</f>
        <v>Cimetidine</v>
      </c>
      <c r="F10113" s="249" t="str">
        <f>IF(AND(A10113&lt;&gt;"",ISNUMBER(A10113)),VLOOKUP(A10113,Studies!A:BR,6,FALSE),"")</f>
        <v>Plasma</v>
      </c>
      <c r="G10113" s="265">
        <v>3</v>
      </c>
      <c r="H10113" s="50" t="s">
        <v>59</v>
      </c>
      <c r="I10113" s="185">
        <v>1.0084960000000001</v>
      </c>
      <c r="J10113" s="41" t="s">
        <v>956</v>
      </c>
      <c r="K10113" s="41" t="s">
        <v>75</v>
      </c>
      <c r="O10113" s="59">
        <v>0.04</v>
      </c>
    </row>
    <row r="10114" spans="1:16" x14ac:dyDescent="0.25">
      <c r="A10114" s="30">
        <v>1213</v>
      </c>
      <c r="B10114" s="247" t="str">
        <f>IF(AND(A10114&lt;&gt;"",ISNUMBER(A10114)),VLOOKUP(A10114,Studies!A:BR,2,FALSE),"")</f>
        <v>Grahnen 1979</v>
      </c>
      <c r="C10114" s="248" t="str">
        <f>IF(AND(A10114&lt;&gt;"",ISNUMBER(A10114)),VLOOKUP(A10114,Studies!A:BR,3,FALSE),"")</f>
        <v>https://pubmed.ncbi.nlm.nih.gov/520401/</v>
      </c>
      <c r="D10114" s="248" t="str">
        <f>IF(AND(A10114&lt;&gt;"",ISNUMBER(A10114)),VLOOKUP(A10114,Studies!A:BR,4,FALSE),"")</f>
        <v>PO 400 mg, Individual UB</v>
      </c>
      <c r="E10114" s="248" t="str">
        <f>IF(AND(A10114&lt;&gt;"",ISNUMBER(A10114)),VLOOKUP(A10114,Studies!A:BR,5,FALSE),"")</f>
        <v>Cimetidine</v>
      </c>
      <c r="F10114" s="249" t="str">
        <f>IF(AND(A10114&lt;&gt;"",ISNUMBER(A10114)),VLOOKUP(A10114,Studies!A:BR,6,FALSE),"")</f>
        <v>Plasma</v>
      </c>
      <c r="G10114" s="265">
        <v>4</v>
      </c>
      <c r="H10114" s="50" t="s">
        <v>59</v>
      </c>
      <c r="I10114" s="185">
        <v>0.9832554</v>
      </c>
      <c r="J10114" s="41" t="s">
        <v>956</v>
      </c>
      <c r="K10114" s="41" t="s">
        <v>75</v>
      </c>
      <c r="O10114" s="59">
        <v>0.04</v>
      </c>
    </row>
    <row r="10115" spans="1:16" x14ac:dyDescent="0.25">
      <c r="A10115" s="30">
        <v>1213</v>
      </c>
      <c r="B10115" s="247" t="str">
        <f>IF(AND(A10115&lt;&gt;"",ISNUMBER(A10115)),VLOOKUP(A10115,Studies!A:BR,2,FALSE),"")</f>
        <v>Grahnen 1979</v>
      </c>
      <c r="C10115" s="248" t="str">
        <f>IF(AND(A10115&lt;&gt;"",ISNUMBER(A10115)),VLOOKUP(A10115,Studies!A:BR,3,FALSE),"")</f>
        <v>https://pubmed.ncbi.nlm.nih.gov/520401/</v>
      </c>
      <c r="D10115" s="248" t="str">
        <f>IF(AND(A10115&lt;&gt;"",ISNUMBER(A10115)),VLOOKUP(A10115,Studies!A:BR,4,FALSE),"")</f>
        <v>PO 400 mg, Individual UB</v>
      </c>
      <c r="E10115" s="248" t="str">
        <f>IF(AND(A10115&lt;&gt;"",ISNUMBER(A10115)),VLOOKUP(A10115,Studies!A:BR,5,FALSE),"")</f>
        <v>Cimetidine</v>
      </c>
      <c r="F10115" s="249" t="str">
        <f>IF(AND(A10115&lt;&gt;"",ISNUMBER(A10115)),VLOOKUP(A10115,Studies!A:BR,6,FALSE),"")</f>
        <v>Plasma</v>
      </c>
      <c r="G10115" s="265">
        <v>6</v>
      </c>
      <c r="H10115" s="50" t="s">
        <v>59</v>
      </c>
      <c r="I10115" s="185">
        <v>0.29211969999999998</v>
      </c>
      <c r="J10115" s="41" t="s">
        <v>956</v>
      </c>
      <c r="K10115" s="41" t="s">
        <v>75</v>
      </c>
      <c r="O10115" s="59">
        <v>0.04</v>
      </c>
    </row>
    <row r="10116" spans="1:16" x14ac:dyDescent="0.25">
      <c r="A10116" s="30">
        <v>1213</v>
      </c>
      <c r="B10116" s="247" t="str">
        <f>IF(AND(A10116&lt;&gt;"",ISNUMBER(A10116)),VLOOKUP(A10116,Studies!A:BR,2,FALSE),"")</f>
        <v>Grahnen 1979</v>
      </c>
      <c r="C10116" s="248" t="str">
        <f>IF(AND(A10116&lt;&gt;"",ISNUMBER(A10116)),VLOOKUP(A10116,Studies!A:BR,3,FALSE),"")</f>
        <v>https://pubmed.ncbi.nlm.nih.gov/520401/</v>
      </c>
      <c r="D10116" s="248" t="str">
        <f>IF(AND(A10116&lt;&gt;"",ISNUMBER(A10116)),VLOOKUP(A10116,Studies!A:BR,4,FALSE),"")</f>
        <v>PO 400 mg, Individual UB</v>
      </c>
      <c r="E10116" s="248" t="str">
        <f>IF(AND(A10116&lt;&gt;"",ISNUMBER(A10116)),VLOOKUP(A10116,Studies!A:BR,5,FALSE),"")</f>
        <v>Cimetidine</v>
      </c>
      <c r="F10116" s="249" t="str">
        <f>IF(AND(A10116&lt;&gt;"",ISNUMBER(A10116)),VLOOKUP(A10116,Studies!A:BR,6,FALSE),"")</f>
        <v>Plasma</v>
      </c>
      <c r="G10116" s="265">
        <v>8</v>
      </c>
      <c r="H10116" s="50" t="s">
        <v>59</v>
      </c>
      <c r="I10116" s="185">
        <v>7.8515950000000001E-2</v>
      </c>
      <c r="J10116" s="41" t="s">
        <v>956</v>
      </c>
      <c r="K10116" s="41" t="s">
        <v>75</v>
      </c>
      <c r="O10116" s="59">
        <v>0.04</v>
      </c>
    </row>
    <row r="10117" spans="1:16" x14ac:dyDescent="0.25">
      <c r="A10117" s="30">
        <v>1213</v>
      </c>
      <c r="B10117" s="247" t="str">
        <f>IF(AND(A10117&lt;&gt;"",ISNUMBER(A10117)),VLOOKUP(A10117,Studies!A:BR,2,FALSE),"")</f>
        <v>Grahnen 1979</v>
      </c>
      <c r="C10117" s="248" t="str">
        <f>IF(AND(A10117&lt;&gt;"",ISNUMBER(A10117)),VLOOKUP(A10117,Studies!A:BR,3,FALSE),"")</f>
        <v>https://pubmed.ncbi.nlm.nih.gov/520401/</v>
      </c>
      <c r="D10117" s="248" t="str">
        <f>IF(AND(A10117&lt;&gt;"",ISNUMBER(A10117)),VLOOKUP(A10117,Studies!A:BR,4,FALSE),"")</f>
        <v>PO 400 mg, Individual UB</v>
      </c>
      <c r="E10117" s="248" t="str">
        <f>IF(AND(A10117&lt;&gt;"",ISNUMBER(A10117)),VLOOKUP(A10117,Studies!A:BR,5,FALSE),"")</f>
        <v>Cimetidine</v>
      </c>
      <c r="F10117" s="249" t="str">
        <f>IF(AND(A10117&lt;&gt;"",ISNUMBER(A10117)),VLOOKUP(A10117,Studies!A:BR,6,FALSE),"")</f>
        <v>Plasma</v>
      </c>
      <c r="G10117" s="265">
        <v>10</v>
      </c>
      <c r="H10117" s="50" t="s">
        <v>59</v>
      </c>
      <c r="I10117" s="185">
        <v>5.3994149999999998E-2</v>
      </c>
      <c r="J10117" s="41" t="s">
        <v>956</v>
      </c>
      <c r="K10117" s="41" t="s">
        <v>75</v>
      </c>
      <c r="O10117" s="59">
        <v>0.04</v>
      </c>
    </row>
    <row r="10118" spans="1:16" x14ac:dyDescent="0.25">
      <c r="A10118" s="30">
        <v>1214</v>
      </c>
      <c r="B10118" s="247" t="str">
        <f>IF(AND(A10118&lt;&gt;"",ISNUMBER(A10118)),VLOOKUP(A10118,Studies!A:BR,2,FALSE),"")</f>
        <v>Grahnen 1979</v>
      </c>
      <c r="C10118" s="248" t="str">
        <f>IF(AND(A10118&lt;&gt;"",ISNUMBER(A10118)),VLOOKUP(A10118,Studies!A:BR,3,FALSE),"")</f>
        <v>https://pubmed.ncbi.nlm.nih.gov/520401/</v>
      </c>
      <c r="D10118" s="248" t="str">
        <f>IF(AND(A10118&lt;&gt;"",ISNUMBER(A10118)),VLOOKUP(A10118,Studies!A:BR,4,FALSE),"")</f>
        <v>PO 400 mg, urine mean % of dose</v>
      </c>
      <c r="E10118" s="248" t="str">
        <f>IF(AND(A10118&lt;&gt;"",ISNUMBER(A10118)),VLOOKUP(A10118,Studies!A:BR,5,FALSE),"")</f>
        <v>Cimetidine</v>
      </c>
      <c r="F10118" s="249" t="str">
        <f>IF(AND(A10118&lt;&gt;"",ISNUMBER(A10118)),VLOOKUP(A10118,Studies!A:BR,6,FALSE),"")</f>
        <v>Urine</v>
      </c>
      <c r="G10118" s="265">
        <v>24</v>
      </c>
      <c r="H10118" s="50" t="s">
        <v>59</v>
      </c>
      <c r="I10118" s="185">
        <v>40</v>
      </c>
      <c r="J10118" s="41" t="s">
        <v>446</v>
      </c>
      <c r="K10118" s="41" t="s">
        <v>334</v>
      </c>
      <c r="L10118" s="193">
        <v>7.5</v>
      </c>
      <c r="M10118" s="52" t="s">
        <v>446</v>
      </c>
      <c r="N10118" s="52" t="s">
        <v>116</v>
      </c>
      <c r="O10118" s="59">
        <v>0.04</v>
      </c>
    </row>
    <row r="10119" spans="1:16" x14ac:dyDescent="0.25">
      <c r="A10119" s="30">
        <v>1215</v>
      </c>
      <c r="B10119" s="247" t="str">
        <f>IF(AND(A10119&lt;&gt;"",ISNUMBER(A10119)),VLOOKUP(A10119,Studies!A:BR,2,FALSE),"")</f>
        <v>Larsson 1982</v>
      </c>
      <c r="C10119" s="248" t="str">
        <f>IF(AND(A10119&lt;&gt;"",ISNUMBER(A10119)),VLOOKUP(A10119,Studies!A:BR,3,FALSE),"")</f>
        <v>https://pubmed.ncbi.nlm.nih.gov/7059413/</v>
      </c>
      <c r="D10119" s="248" t="str">
        <f>IF(AND(A10119&lt;&gt;"",ISNUMBER(A10119)),VLOOKUP(A10119,Studies!A:BR,4,FALSE),"")</f>
        <v>IV 200 mg in normal renal function group</v>
      </c>
      <c r="E10119" s="248" t="str">
        <f>IF(AND(A10119&lt;&gt;"",ISNUMBER(A10119)),VLOOKUP(A10119,Studies!A:BR,5,FALSE),"")</f>
        <v>Cimetidine</v>
      </c>
      <c r="F10119" s="249" t="str">
        <f>IF(AND(A10119&lt;&gt;"",ISNUMBER(A10119)),VLOOKUP(A10119,Studies!A:BR,6,FALSE),"")</f>
        <v>Plasma</v>
      </c>
      <c r="G10119" s="265">
        <v>0.08</v>
      </c>
      <c r="H10119" s="50" t="s">
        <v>59</v>
      </c>
      <c r="I10119" s="185">
        <v>6.0405150000000001</v>
      </c>
      <c r="J10119" s="41" t="s">
        <v>1027</v>
      </c>
      <c r="K10119" s="41" t="s">
        <v>334</v>
      </c>
      <c r="O10119" s="59">
        <v>0.05</v>
      </c>
      <c r="P10119" s="42" t="s">
        <v>3500</v>
      </c>
    </row>
    <row r="10120" spans="1:16" x14ac:dyDescent="0.25">
      <c r="A10120" s="30">
        <v>1215</v>
      </c>
      <c r="B10120" s="247" t="str">
        <f>IF(AND(A10120&lt;&gt;"",ISNUMBER(A10120)),VLOOKUP(A10120,Studies!A:BR,2,FALSE),"")</f>
        <v>Larsson 1982</v>
      </c>
      <c r="C10120" s="248" t="str">
        <f>IF(AND(A10120&lt;&gt;"",ISNUMBER(A10120)),VLOOKUP(A10120,Studies!A:BR,3,FALSE),"")</f>
        <v>https://pubmed.ncbi.nlm.nih.gov/7059413/</v>
      </c>
      <c r="D10120" s="248" t="str">
        <f>IF(AND(A10120&lt;&gt;"",ISNUMBER(A10120)),VLOOKUP(A10120,Studies!A:BR,4,FALSE),"")</f>
        <v>IV 200 mg in normal renal function group</v>
      </c>
      <c r="E10120" s="248" t="str">
        <f>IF(AND(A10120&lt;&gt;"",ISNUMBER(A10120)),VLOOKUP(A10120,Studies!A:BR,5,FALSE),"")</f>
        <v>Cimetidine</v>
      </c>
      <c r="F10120" s="249" t="str">
        <f>IF(AND(A10120&lt;&gt;"",ISNUMBER(A10120)),VLOOKUP(A10120,Studies!A:BR,6,FALSE),"")</f>
        <v>Plasma</v>
      </c>
      <c r="G10120" s="265">
        <v>0.17</v>
      </c>
      <c r="H10120" s="50" t="s">
        <v>59</v>
      </c>
      <c r="I10120" s="185">
        <v>4.1546960000000004</v>
      </c>
      <c r="J10120" s="41" t="s">
        <v>1027</v>
      </c>
      <c r="K10120" s="41" t="s">
        <v>334</v>
      </c>
      <c r="L10120" s="193">
        <v>0.30939220000000001</v>
      </c>
      <c r="M10120" s="52" t="s">
        <v>1027</v>
      </c>
      <c r="N10120" s="52" t="s">
        <v>946</v>
      </c>
      <c r="O10120" s="59">
        <v>0.05</v>
      </c>
    </row>
    <row r="10121" spans="1:16" x14ac:dyDescent="0.25">
      <c r="A10121" s="30">
        <v>1215</v>
      </c>
      <c r="B10121" s="247" t="str">
        <f>IF(AND(A10121&lt;&gt;"",ISNUMBER(A10121)),VLOOKUP(A10121,Studies!A:BR,2,FALSE),"")</f>
        <v>Larsson 1982</v>
      </c>
      <c r="C10121" s="248" t="str">
        <f>IF(AND(A10121&lt;&gt;"",ISNUMBER(A10121)),VLOOKUP(A10121,Studies!A:BR,3,FALSE),"")</f>
        <v>https://pubmed.ncbi.nlm.nih.gov/7059413/</v>
      </c>
      <c r="D10121" s="248" t="str">
        <f>IF(AND(A10121&lt;&gt;"",ISNUMBER(A10121)),VLOOKUP(A10121,Studies!A:BR,4,FALSE),"")</f>
        <v>IV 200 mg in normal renal function group</v>
      </c>
      <c r="E10121" s="248" t="str">
        <f>IF(AND(A10121&lt;&gt;"",ISNUMBER(A10121)),VLOOKUP(A10121,Studies!A:BR,5,FALSE),"")</f>
        <v>Cimetidine</v>
      </c>
      <c r="F10121" s="249" t="str">
        <f>IF(AND(A10121&lt;&gt;"",ISNUMBER(A10121)),VLOOKUP(A10121,Studies!A:BR,6,FALSE),"")</f>
        <v>Plasma</v>
      </c>
      <c r="G10121" s="265">
        <v>0.25</v>
      </c>
      <c r="H10121" s="50" t="s">
        <v>59</v>
      </c>
      <c r="I10121" s="185">
        <v>3.0349910000000002</v>
      </c>
      <c r="J10121" s="41" t="s">
        <v>1027</v>
      </c>
      <c r="K10121" s="41" t="s">
        <v>334</v>
      </c>
      <c r="L10121" s="193">
        <v>0.25046059999999998</v>
      </c>
      <c r="M10121" s="52" t="s">
        <v>1027</v>
      </c>
      <c r="N10121" s="52" t="s">
        <v>946</v>
      </c>
      <c r="O10121" s="59">
        <v>0.05</v>
      </c>
    </row>
    <row r="10122" spans="1:16" x14ac:dyDescent="0.25">
      <c r="A10122" s="30">
        <v>1215</v>
      </c>
      <c r="B10122" s="247" t="str">
        <f>IF(AND(A10122&lt;&gt;"",ISNUMBER(A10122)),VLOOKUP(A10122,Studies!A:BR,2,FALSE),"")</f>
        <v>Larsson 1982</v>
      </c>
      <c r="C10122" s="248" t="str">
        <f>IF(AND(A10122&lt;&gt;"",ISNUMBER(A10122)),VLOOKUP(A10122,Studies!A:BR,3,FALSE),"")</f>
        <v>https://pubmed.ncbi.nlm.nih.gov/7059413/</v>
      </c>
      <c r="D10122" s="248" t="str">
        <f>IF(AND(A10122&lt;&gt;"",ISNUMBER(A10122)),VLOOKUP(A10122,Studies!A:BR,4,FALSE),"")</f>
        <v>IV 200 mg in normal renal function group</v>
      </c>
      <c r="E10122" s="248" t="str">
        <f>IF(AND(A10122&lt;&gt;"",ISNUMBER(A10122)),VLOOKUP(A10122,Studies!A:BR,5,FALSE),"")</f>
        <v>Cimetidine</v>
      </c>
      <c r="F10122" s="249" t="str">
        <f>IF(AND(A10122&lt;&gt;"",ISNUMBER(A10122)),VLOOKUP(A10122,Studies!A:BR,6,FALSE),"")</f>
        <v>Plasma</v>
      </c>
      <c r="G10122" s="265">
        <v>0.5</v>
      </c>
      <c r="H10122" s="50" t="s">
        <v>59</v>
      </c>
      <c r="I10122" s="185">
        <v>1.723757</v>
      </c>
      <c r="J10122" s="41" t="s">
        <v>1027</v>
      </c>
      <c r="K10122" s="41" t="s">
        <v>334</v>
      </c>
      <c r="L10122" s="193">
        <v>0.14732980000000001</v>
      </c>
      <c r="M10122" s="52" t="s">
        <v>1027</v>
      </c>
      <c r="N10122" s="52" t="s">
        <v>946</v>
      </c>
      <c r="O10122" s="59">
        <v>0.05</v>
      </c>
    </row>
    <row r="10123" spans="1:16" x14ac:dyDescent="0.25">
      <c r="A10123" s="30">
        <v>1215</v>
      </c>
      <c r="B10123" s="247" t="str">
        <f>IF(AND(A10123&lt;&gt;"",ISNUMBER(A10123)),VLOOKUP(A10123,Studies!A:BR,2,FALSE),"")</f>
        <v>Larsson 1982</v>
      </c>
      <c r="C10123" s="248" t="str">
        <f>IF(AND(A10123&lt;&gt;"",ISNUMBER(A10123)),VLOOKUP(A10123,Studies!A:BR,3,FALSE),"")</f>
        <v>https://pubmed.ncbi.nlm.nih.gov/7059413/</v>
      </c>
      <c r="D10123" s="248" t="str">
        <f>IF(AND(A10123&lt;&gt;"",ISNUMBER(A10123)),VLOOKUP(A10123,Studies!A:BR,4,FALSE),"")</f>
        <v>IV 200 mg in normal renal function group</v>
      </c>
      <c r="E10123" s="248" t="str">
        <f>IF(AND(A10123&lt;&gt;"",ISNUMBER(A10123)),VLOOKUP(A10123,Studies!A:BR,5,FALSE),"")</f>
        <v>Cimetidine</v>
      </c>
      <c r="F10123" s="249" t="str">
        <f>IF(AND(A10123&lt;&gt;"",ISNUMBER(A10123)),VLOOKUP(A10123,Studies!A:BR,6,FALSE),"")</f>
        <v>Plasma</v>
      </c>
      <c r="G10123" s="265">
        <v>0.75</v>
      </c>
      <c r="H10123" s="50" t="s">
        <v>59</v>
      </c>
      <c r="I10123" s="185">
        <v>1.252302</v>
      </c>
      <c r="J10123" s="41" t="s">
        <v>1027</v>
      </c>
      <c r="K10123" s="41" t="s">
        <v>334</v>
      </c>
      <c r="O10123" s="59">
        <v>0.05</v>
      </c>
    </row>
    <row r="10124" spans="1:16" x14ac:dyDescent="0.25">
      <c r="A10124" s="30">
        <v>1215</v>
      </c>
      <c r="B10124" s="247" t="str">
        <f>IF(AND(A10124&lt;&gt;"",ISNUMBER(A10124)),VLOOKUP(A10124,Studies!A:BR,2,FALSE),"")</f>
        <v>Larsson 1982</v>
      </c>
      <c r="C10124" s="248" t="str">
        <f>IF(AND(A10124&lt;&gt;"",ISNUMBER(A10124)),VLOOKUP(A10124,Studies!A:BR,3,FALSE),"")</f>
        <v>https://pubmed.ncbi.nlm.nih.gov/7059413/</v>
      </c>
      <c r="D10124" s="248" t="str">
        <f>IF(AND(A10124&lt;&gt;"",ISNUMBER(A10124)),VLOOKUP(A10124,Studies!A:BR,4,FALSE),"")</f>
        <v>IV 200 mg in normal renal function group</v>
      </c>
      <c r="E10124" s="248" t="str">
        <f>IF(AND(A10124&lt;&gt;"",ISNUMBER(A10124)),VLOOKUP(A10124,Studies!A:BR,5,FALSE),"")</f>
        <v>Cimetidine</v>
      </c>
      <c r="F10124" s="249" t="str">
        <f>IF(AND(A10124&lt;&gt;"",ISNUMBER(A10124)),VLOOKUP(A10124,Studies!A:BR,6,FALSE),"")</f>
        <v>Plasma</v>
      </c>
      <c r="G10124" s="265">
        <v>1</v>
      </c>
      <c r="H10124" s="50" t="s">
        <v>59</v>
      </c>
      <c r="I10124" s="185">
        <v>1.090239</v>
      </c>
      <c r="J10124" s="41" t="s">
        <v>1027</v>
      </c>
      <c r="K10124" s="41" t="s">
        <v>334</v>
      </c>
      <c r="O10124" s="59">
        <v>0.05</v>
      </c>
    </row>
    <row r="10125" spans="1:16" x14ac:dyDescent="0.25">
      <c r="A10125" s="30">
        <v>1215</v>
      </c>
      <c r="B10125" s="247" t="str">
        <f>IF(AND(A10125&lt;&gt;"",ISNUMBER(A10125)),VLOOKUP(A10125,Studies!A:BR,2,FALSE),"")</f>
        <v>Larsson 1982</v>
      </c>
      <c r="C10125" s="248" t="str">
        <f>IF(AND(A10125&lt;&gt;"",ISNUMBER(A10125)),VLOOKUP(A10125,Studies!A:BR,3,FALSE),"")</f>
        <v>https://pubmed.ncbi.nlm.nih.gov/7059413/</v>
      </c>
      <c r="D10125" s="248" t="str">
        <f>IF(AND(A10125&lt;&gt;"",ISNUMBER(A10125)),VLOOKUP(A10125,Studies!A:BR,4,FALSE),"")</f>
        <v>IV 200 mg in normal renal function group</v>
      </c>
      <c r="E10125" s="248" t="str">
        <f>IF(AND(A10125&lt;&gt;"",ISNUMBER(A10125)),VLOOKUP(A10125,Studies!A:BR,5,FALSE),"")</f>
        <v>Cimetidine</v>
      </c>
      <c r="F10125" s="249" t="str">
        <f>IF(AND(A10125&lt;&gt;"",ISNUMBER(A10125)),VLOOKUP(A10125,Studies!A:BR,6,FALSE),"")</f>
        <v>Plasma</v>
      </c>
      <c r="G10125" s="265">
        <v>1.25</v>
      </c>
      <c r="H10125" s="50" t="s">
        <v>59</v>
      </c>
      <c r="I10125" s="185">
        <v>0.95764269999999996</v>
      </c>
      <c r="J10125" s="41" t="s">
        <v>1027</v>
      </c>
      <c r="K10125" s="41" t="s">
        <v>334</v>
      </c>
      <c r="O10125" s="59">
        <v>0.05</v>
      </c>
    </row>
    <row r="10126" spans="1:16" x14ac:dyDescent="0.25">
      <c r="A10126" s="30">
        <v>1215</v>
      </c>
      <c r="B10126" s="247" t="str">
        <f>IF(AND(A10126&lt;&gt;"",ISNUMBER(A10126)),VLOOKUP(A10126,Studies!A:BR,2,FALSE),"")</f>
        <v>Larsson 1982</v>
      </c>
      <c r="C10126" s="248" t="str">
        <f>IF(AND(A10126&lt;&gt;"",ISNUMBER(A10126)),VLOOKUP(A10126,Studies!A:BR,3,FALSE),"")</f>
        <v>https://pubmed.ncbi.nlm.nih.gov/7059413/</v>
      </c>
      <c r="D10126" s="248" t="str">
        <f>IF(AND(A10126&lt;&gt;"",ISNUMBER(A10126)),VLOOKUP(A10126,Studies!A:BR,4,FALSE),"")</f>
        <v>IV 200 mg in normal renal function group</v>
      </c>
      <c r="E10126" s="248" t="str">
        <f>IF(AND(A10126&lt;&gt;"",ISNUMBER(A10126)),VLOOKUP(A10126,Studies!A:BR,5,FALSE),"")</f>
        <v>Cimetidine</v>
      </c>
      <c r="F10126" s="249" t="str">
        <f>IF(AND(A10126&lt;&gt;"",ISNUMBER(A10126)),VLOOKUP(A10126,Studies!A:BR,6,FALSE),"")</f>
        <v>Plasma</v>
      </c>
      <c r="G10126" s="265">
        <v>1.5</v>
      </c>
      <c r="H10126" s="50" t="s">
        <v>59</v>
      </c>
      <c r="I10126" s="185">
        <v>0.83977900000000005</v>
      </c>
      <c r="J10126" s="41" t="s">
        <v>1027</v>
      </c>
      <c r="K10126" s="41" t="s">
        <v>334</v>
      </c>
      <c r="O10126" s="59">
        <v>0.05</v>
      </c>
    </row>
    <row r="10127" spans="1:16" x14ac:dyDescent="0.25">
      <c r="A10127" s="30">
        <v>1215</v>
      </c>
      <c r="B10127" s="247" t="str">
        <f>IF(AND(A10127&lt;&gt;"",ISNUMBER(A10127)),VLOOKUP(A10127,Studies!A:BR,2,FALSE),"")</f>
        <v>Larsson 1982</v>
      </c>
      <c r="C10127" s="248" t="str">
        <f>IF(AND(A10127&lt;&gt;"",ISNUMBER(A10127)),VLOOKUP(A10127,Studies!A:BR,3,FALSE),"")</f>
        <v>https://pubmed.ncbi.nlm.nih.gov/7059413/</v>
      </c>
      <c r="D10127" s="248" t="str">
        <f>IF(AND(A10127&lt;&gt;"",ISNUMBER(A10127)),VLOOKUP(A10127,Studies!A:BR,4,FALSE),"")</f>
        <v>IV 200 mg in normal renal function group</v>
      </c>
      <c r="E10127" s="248" t="str">
        <f>IF(AND(A10127&lt;&gt;"",ISNUMBER(A10127)),VLOOKUP(A10127,Studies!A:BR,5,FALSE),"")</f>
        <v>Cimetidine</v>
      </c>
      <c r="F10127" s="249" t="str">
        <f>IF(AND(A10127&lt;&gt;"",ISNUMBER(A10127)),VLOOKUP(A10127,Studies!A:BR,6,FALSE),"")</f>
        <v>Plasma</v>
      </c>
      <c r="G10127" s="265">
        <v>2</v>
      </c>
      <c r="H10127" s="50" t="s">
        <v>59</v>
      </c>
      <c r="I10127" s="185">
        <v>0.73664830000000003</v>
      </c>
      <c r="J10127" s="41" t="s">
        <v>1027</v>
      </c>
      <c r="K10127" s="41" t="s">
        <v>334</v>
      </c>
      <c r="O10127" s="59">
        <v>0.05</v>
      </c>
    </row>
    <row r="10128" spans="1:16" x14ac:dyDescent="0.25">
      <c r="A10128" s="30">
        <v>1215</v>
      </c>
      <c r="B10128" s="247" t="str">
        <f>IF(AND(A10128&lt;&gt;"",ISNUMBER(A10128)),VLOOKUP(A10128,Studies!A:BR,2,FALSE),"")</f>
        <v>Larsson 1982</v>
      </c>
      <c r="C10128" s="248" t="str">
        <f>IF(AND(A10128&lt;&gt;"",ISNUMBER(A10128)),VLOOKUP(A10128,Studies!A:BR,3,FALSE),"")</f>
        <v>https://pubmed.ncbi.nlm.nih.gov/7059413/</v>
      </c>
      <c r="D10128" s="248" t="str">
        <f>IF(AND(A10128&lt;&gt;"",ISNUMBER(A10128)),VLOOKUP(A10128,Studies!A:BR,4,FALSE),"")</f>
        <v>IV 200 mg in normal renal function group</v>
      </c>
      <c r="E10128" s="248" t="str">
        <f>IF(AND(A10128&lt;&gt;"",ISNUMBER(A10128)),VLOOKUP(A10128,Studies!A:BR,5,FALSE),"")</f>
        <v>Cimetidine</v>
      </c>
      <c r="F10128" s="249" t="str">
        <f>IF(AND(A10128&lt;&gt;"",ISNUMBER(A10128)),VLOOKUP(A10128,Studies!A:BR,6,FALSE),"")</f>
        <v>Plasma</v>
      </c>
      <c r="G10128" s="265">
        <v>2.5</v>
      </c>
      <c r="H10128" s="50" t="s">
        <v>59</v>
      </c>
      <c r="I10128" s="185">
        <v>0.55985269999999998</v>
      </c>
      <c r="J10128" s="41" t="s">
        <v>1027</v>
      </c>
      <c r="K10128" s="41" t="s">
        <v>334</v>
      </c>
      <c r="O10128" s="59">
        <v>0.05</v>
      </c>
    </row>
    <row r="10129" spans="1:16" x14ac:dyDescent="0.25">
      <c r="A10129" s="30">
        <v>1215</v>
      </c>
      <c r="B10129" s="247" t="str">
        <f>IF(AND(A10129&lt;&gt;"",ISNUMBER(A10129)),VLOOKUP(A10129,Studies!A:BR,2,FALSE),"")</f>
        <v>Larsson 1982</v>
      </c>
      <c r="C10129" s="248" t="str">
        <f>IF(AND(A10129&lt;&gt;"",ISNUMBER(A10129)),VLOOKUP(A10129,Studies!A:BR,3,FALSE),"")</f>
        <v>https://pubmed.ncbi.nlm.nih.gov/7059413/</v>
      </c>
      <c r="D10129" s="248" t="str">
        <f>IF(AND(A10129&lt;&gt;"",ISNUMBER(A10129)),VLOOKUP(A10129,Studies!A:BR,4,FALSE),"")</f>
        <v>IV 200 mg in normal renal function group</v>
      </c>
      <c r="E10129" s="248" t="str">
        <f>IF(AND(A10129&lt;&gt;"",ISNUMBER(A10129)),VLOOKUP(A10129,Studies!A:BR,5,FALSE),"")</f>
        <v>Cimetidine</v>
      </c>
      <c r="F10129" s="249" t="str">
        <f>IF(AND(A10129&lt;&gt;"",ISNUMBER(A10129)),VLOOKUP(A10129,Studies!A:BR,6,FALSE),"")</f>
        <v>Plasma</v>
      </c>
      <c r="G10129" s="265">
        <v>3</v>
      </c>
      <c r="H10129" s="50" t="s">
        <v>59</v>
      </c>
      <c r="I10129" s="185">
        <v>0.47145490000000001</v>
      </c>
      <c r="J10129" s="41" t="s">
        <v>1027</v>
      </c>
      <c r="K10129" s="41" t="s">
        <v>334</v>
      </c>
      <c r="O10129" s="59">
        <v>0.05</v>
      </c>
    </row>
    <row r="10130" spans="1:16" x14ac:dyDescent="0.25">
      <c r="A10130" s="30">
        <v>1215</v>
      </c>
      <c r="B10130" s="247" t="str">
        <f>IF(AND(A10130&lt;&gt;"",ISNUMBER(A10130)),VLOOKUP(A10130,Studies!A:BR,2,FALSE),"")</f>
        <v>Larsson 1982</v>
      </c>
      <c r="C10130" s="248" t="str">
        <f>IF(AND(A10130&lt;&gt;"",ISNUMBER(A10130)),VLOOKUP(A10130,Studies!A:BR,3,FALSE),"")</f>
        <v>https://pubmed.ncbi.nlm.nih.gov/7059413/</v>
      </c>
      <c r="D10130" s="248" t="str">
        <f>IF(AND(A10130&lt;&gt;"",ISNUMBER(A10130)),VLOOKUP(A10130,Studies!A:BR,4,FALSE),"")</f>
        <v>IV 200 mg in normal renal function group</v>
      </c>
      <c r="E10130" s="248" t="str">
        <f>IF(AND(A10130&lt;&gt;"",ISNUMBER(A10130)),VLOOKUP(A10130,Studies!A:BR,5,FALSE),"")</f>
        <v>Cimetidine</v>
      </c>
      <c r="F10130" s="249" t="str">
        <f>IF(AND(A10130&lt;&gt;"",ISNUMBER(A10130)),VLOOKUP(A10130,Studies!A:BR,6,FALSE),"")</f>
        <v>Plasma</v>
      </c>
      <c r="G10130" s="265">
        <v>3.5</v>
      </c>
      <c r="H10130" s="50" t="s">
        <v>59</v>
      </c>
      <c r="I10130" s="185">
        <v>0.38305709999999998</v>
      </c>
      <c r="J10130" s="41" t="s">
        <v>1027</v>
      </c>
      <c r="K10130" s="41" t="s">
        <v>334</v>
      </c>
      <c r="O10130" s="59">
        <v>0.05</v>
      </c>
    </row>
    <row r="10131" spans="1:16" x14ac:dyDescent="0.25">
      <c r="A10131" s="30">
        <v>1215</v>
      </c>
      <c r="B10131" s="247" t="str">
        <f>IF(AND(A10131&lt;&gt;"",ISNUMBER(A10131)),VLOOKUP(A10131,Studies!A:BR,2,FALSE),"")</f>
        <v>Larsson 1982</v>
      </c>
      <c r="C10131" s="248" t="str">
        <f>IF(AND(A10131&lt;&gt;"",ISNUMBER(A10131)),VLOOKUP(A10131,Studies!A:BR,3,FALSE),"")</f>
        <v>https://pubmed.ncbi.nlm.nih.gov/7059413/</v>
      </c>
      <c r="D10131" s="248" t="str">
        <f>IF(AND(A10131&lt;&gt;"",ISNUMBER(A10131)),VLOOKUP(A10131,Studies!A:BR,4,FALSE),"")</f>
        <v>IV 200 mg in normal renal function group</v>
      </c>
      <c r="E10131" s="248" t="str">
        <f>IF(AND(A10131&lt;&gt;"",ISNUMBER(A10131)),VLOOKUP(A10131,Studies!A:BR,5,FALSE),"")</f>
        <v>Cimetidine</v>
      </c>
      <c r="F10131" s="249" t="str">
        <f>IF(AND(A10131&lt;&gt;"",ISNUMBER(A10131)),VLOOKUP(A10131,Studies!A:BR,6,FALSE),"")</f>
        <v>Plasma</v>
      </c>
      <c r="G10131" s="265">
        <v>4</v>
      </c>
      <c r="H10131" s="50" t="s">
        <v>59</v>
      </c>
      <c r="I10131" s="185">
        <v>0.30939230000000001</v>
      </c>
      <c r="J10131" s="41" t="s">
        <v>1027</v>
      </c>
      <c r="K10131" s="41" t="s">
        <v>334</v>
      </c>
      <c r="O10131" s="59">
        <v>0.05</v>
      </c>
    </row>
    <row r="10132" spans="1:16" x14ac:dyDescent="0.25">
      <c r="A10132" s="30">
        <v>1215</v>
      </c>
      <c r="B10132" s="247" t="str">
        <f>IF(AND(A10132&lt;&gt;"",ISNUMBER(A10132)),VLOOKUP(A10132,Studies!A:BR,2,FALSE),"")</f>
        <v>Larsson 1982</v>
      </c>
      <c r="C10132" s="248" t="str">
        <f>IF(AND(A10132&lt;&gt;"",ISNUMBER(A10132)),VLOOKUP(A10132,Studies!A:BR,3,FALSE),"")</f>
        <v>https://pubmed.ncbi.nlm.nih.gov/7059413/</v>
      </c>
      <c r="D10132" s="248" t="str">
        <f>IF(AND(A10132&lt;&gt;"",ISNUMBER(A10132)),VLOOKUP(A10132,Studies!A:BR,4,FALSE),"")</f>
        <v>IV 200 mg in normal renal function group</v>
      </c>
      <c r="E10132" s="248" t="str">
        <f>IF(AND(A10132&lt;&gt;"",ISNUMBER(A10132)),VLOOKUP(A10132,Studies!A:BR,5,FALSE),"")</f>
        <v>Cimetidine</v>
      </c>
      <c r="F10132" s="249" t="str">
        <f>IF(AND(A10132&lt;&gt;"",ISNUMBER(A10132)),VLOOKUP(A10132,Studies!A:BR,6,FALSE),"")</f>
        <v>Plasma</v>
      </c>
      <c r="G10132" s="265">
        <v>4.5</v>
      </c>
      <c r="H10132" s="50" t="s">
        <v>59</v>
      </c>
      <c r="I10132" s="185">
        <v>0.25046040000000003</v>
      </c>
      <c r="J10132" s="41" t="s">
        <v>1027</v>
      </c>
      <c r="K10132" s="41" t="s">
        <v>334</v>
      </c>
      <c r="O10132" s="59">
        <v>0.05</v>
      </c>
    </row>
    <row r="10133" spans="1:16" x14ac:dyDescent="0.25">
      <c r="A10133" s="30">
        <v>1215</v>
      </c>
      <c r="B10133" s="247" t="str">
        <f>IF(AND(A10133&lt;&gt;"",ISNUMBER(A10133)),VLOOKUP(A10133,Studies!A:BR,2,FALSE),"")</f>
        <v>Larsson 1982</v>
      </c>
      <c r="C10133" s="248" t="str">
        <f>IF(AND(A10133&lt;&gt;"",ISNUMBER(A10133)),VLOOKUP(A10133,Studies!A:BR,3,FALSE),"")</f>
        <v>https://pubmed.ncbi.nlm.nih.gov/7059413/</v>
      </c>
      <c r="D10133" s="248" t="str">
        <f>IF(AND(A10133&lt;&gt;"",ISNUMBER(A10133)),VLOOKUP(A10133,Studies!A:BR,4,FALSE),"")</f>
        <v>IV 200 mg in normal renal function group</v>
      </c>
      <c r="E10133" s="248" t="str">
        <f>IF(AND(A10133&lt;&gt;"",ISNUMBER(A10133)),VLOOKUP(A10133,Studies!A:BR,5,FALSE),"")</f>
        <v>Cimetidine</v>
      </c>
      <c r="F10133" s="249" t="str">
        <f>IF(AND(A10133&lt;&gt;"",ISNUMBER(A10133)),VLOOKUP(A10133,Studies!A:BR,6,FALSE),"")</f>
        <v>Plasma</v>
      </c>
      <c r="G10133" s="265">
        <v>5</v>
      </c>
      <c r="H10133" s="50" t="s">
        <v>59</v>
      </c>
      <c r="I10133" s="185">
        <v>0.22099450000000001</v>
      </c>
      <c r="J10133" s="41" t="s">
        <v>1027</v>
      </c>
      <c r="K10133" s="41" t="s">
        <v>334</v>
      </c>
      <c r="O10133" s="59">
        <v>0.05</v>
      </c>
    </row>
    <row r="10134" spans="1:16" x14ac:dyDescent="0.25">
      <c r="A10134" s="30">
        <v>1215</v>
      </c>
      <c r="B10134" s="247" t="str">
        <f>IF(AND(A10134&lt;&gt;"",ISNUMBER(A10134)),VLOOKUP(A10134,Studies!A:BR,2,FALSE),"")</f>
        <v>Larsson 1982</v>
      </c>
      <c r="C10134" s="248" t="str">
        <f>IF(AND(A10134&lt;&gt;"",ISNUMBER(A10134)),VLOOKUP(A10134,Studies!A:BR,3,FALSE),"")</f>
        <v>https://pubmed.ncbi.nlm.nih.gov/7059413/</v>
      </c>
      <c r="D10134" s="248" t="str">
        <f>IF(AND(A10134&lt;&gt;"",ISNUMBER(A10134)),VLOOKUP(A10134,Studies!A:BR,4,FALSE),"")</f>
        <v>IV 200 mg in normal renal function group</v>
      </c>
      <c r="E10134" s="248" t="str">
        <f>IF(AND(A10134&lt;&gt;"",ISNUMBER(A10134)),VLOOKUP(A10134,Studies!A:BR,5,FALSE),"")</f>
        <v>Cimetidine</v>
      </c>
      <c r="F10134" s="249" t="str">
        <f>IF(AND(A10134&lt;&gt;"",ISNUMBER(A10134)),VLOOKUP(A10134,Studies!A:BR,6,FALSE),"")</f>
        <v>Plasma</v>
      </c>
      <c r="G10134" s="265">
        <v>5.5</v>
      </c>
      <c r="H10134" s="50" t="s">
        <v>59</v>
      </c>
      <c r="I10134" s="185">
        <v>0.20626149999999999</v>
      </c>
      <c r="J10134" s="41" t="s">
        <v>1027</v>
      </c>
      <c r="K10134" s="41" t="s">
        <v>334</v>
      </c>
      <c r="O10134" s="59">
        <v>0.05</v>
      </c>
    </row>
    <row r="10135" spans="1:16" x14ac:dyDescent="0.25">
      <c r="A10135" s="30">
        <v>1215</v>
      </c>
      <c r="B10135" s="247" t="str">
        <f>IF(AND(A10135&lt;&gt;"",ISNUMBER(A10135)),VLOOKUP(A10135,Studies!A:BR,2,FALSE),"")</f>
        <v>Larsson 1982</v>
      </c>
      <c r="C10135" s="248" t="str">
        <f>IF(AND(A10135&lt;&gt;"",ISNUMBER(A10135)),VLOOKUP(A10135,Studies!A:BR,3,FALSE),"")</f>
        <v>https://pubmed.ncbi.nlm.nih.gov/7059413/</v>
      </c>
      <c r="D10135" s="248" t="str">
        <f>IF(AND(A10135&lt;&gt;"",ISNUMBER(A10135)),VLOOKUP(A10135,Studies!A:BR,4,FALSE),"")</f>
        <v>IV 200 mg in normal renal function group</v>
      </c>
      <c r="E10135" s="248" t="str">
        <f>IF(AND(A10135&lt;&gt;"",ISNUMBER(A10135)),VLOOKUP(A10135,Studies!A:BR,5,FALSE),"")</f>
        <v>Cimetidine</v>
      </c>
      <c r="F10135" s="249" t="str">
        <f>IF(AND(A10135&lt;&gt;"",ISNUMBER(A10135)),VLOOKUP(A10135,Studies!A:BR,6,FALSE),"")</f>
        <v>Plasma</v>
      </c>
      <c r="G10135" s="265">
        <v>6</v>
      </c>
      <c r="H10135" s="50" t="s">
        <v>59</v>
      </c>
      <c r="I10135" s="185">
        <v>0.1767956</v>
      </c>
      <c r="J10135" s="41" t="s">
        <v>1027</v>
      </c>
      <c r="K10135" s="41" t="s">
        <v>334</v>
      </c>
      <c r="O10135" s="59">
        <v>0.05</v>
      </c>
    </row>
    <row r="10136" spans="1:16" x14ac:dyDescent="0.25">
      <c r="A10136" s="30">
        <v>1215</v>
      </c>
      <c r="B10136" s="247" t="str">
        <f>IF(AND(A10136&lt;&gt;"",ISNUMBER(A10136)),VLOOKUP(A10136,Studies!A:BR,2,FALSE),"")</f>
        <v>Larsson 1982</v>
      </c>
      <c r="C10136" s="248" t="str">
        <f>IF(AND(A10136&lt;&gt;"",ISNUMBER(A10136)),VLOOKUP(A10136,Studies!A:BR,3,FALSE),"")</f>
        <v>https://pubmed.ncbi.nlm.nih.gov/7059413/</v>
      </c>
      <c r="D10136" s="248" t="str">
        <f>IF(AND(A10136&lt;&gt;"",ISNUMBER(A10136)),VLOOKUP(A10136,Studies!A:BR,4,FALSE),"")</f>
        <v>IV 200 mg in normal renal function group</v>
      </c>
      <c r="E10136" s="248" t="str">
        <f>IF(AND(A10136&lt;&gt;"",ISNUMBER(A10136)),VLOOKUP(A10136,Studies!A:BR,5,FALSE),"")</f>
        <v>Cimetidine</v>
      </c>
      <c r="F10136" s="249" t="str">
        <f>IF(AND(A10136&lt;&gt;"",ISNUMBER(A10136)),VLOOKUP(A10136,Studies!A:BR,6,FALSE),"")</f>
        <v>Plasma</v>
      </c>
      <c r="G10136" s="265">
        <v>7</v>
      </c>
      <c r="H10136" s="50" t="s">
        <v>59</v>
      </c>
      <c r="I10136" s="185">
        <v>0.1620626</v>
      </c>
      <c r="J10136" s="41" t="s">
        <v>1027</v>
      </c>
      <c r="K10136" s="41" t="s">
        <v>334</v>
      </c>
      <c r="O10136" s="59">
        <v>0.05</v>
      </c>
    </row>
    <row r="10137" spans="1:16" x14ac:dyDescent="0.25">
      <c r="A10137" s="30">
        <v>1215</v>
      </c>
      <c r="B10137" s="247" t="str">
        <f>IF(AND(A10137&lt;&gt;"",ISNUMBER(A10137)),VLOOKUP(A10137,Studies!A:BR,2,FALSE),"")</f>
        <v>Larsson 1982</v>
      </c>
      <c r="C10137" s="248" t="str">
        <f>IF(AND(A10137&lt;&gt;"",ISNUMBER(A10137)),VLOOKUP(A10137,Studies!A:BR,3,FALSE),"")</f>
        <v>https://pubmed.ncbi.nlm.nih.gov/7059413/</v>
      </c>
      <c r="D10137" s="248" t="str">
        <f>IF(AND(A10137&lt;&gt;"",ISNUMBER(A10137)),VLOOKUP(A10137,Studies!A:BR,4,FALSE),"")</f>
        <v>IV 200 mg in normal renal function group</v>
      </c>
      <c r="E10137" s="248" t="str">
        <f>IF(AND(A10137&lt;&gt;"",ISNUMBER(A10137)),VLOOKUP(A10137,Studies!A:BR,5,FALSE),"")</f>
        <v>Cimetidine</v>
      </c>
      <c r="F10137" s="249" t="str">
        <f>IF(AND(A10137&lt;&gt;"",ISNUMBER(A10137)),VLOOKUP(A10137,Studies!A:BR,6,FALSE),"")</f>
        <v>Plasma</v>
      </c>
      <c r="G10137" s="265">
        <v>8</v>
      </c>
      <c r="H10137" s="50" t="s">
        <v>59</v>
      </c>
      <c r="I10137" s="185">
        <v>7.3664820000000006E-2</v>
      </c>
      <c r="J10137" s="41" t="s">
        <v>1027</v>
      </c>
      <c r="K10137" s="41" t="s">
        <v>334</v>
      </c>
      <c r="O10137" s="59">
        <v>0.05</v>
      </c>
    </row>
    <row r="10138" spans="1:16" x14ac:dyDescent="0.25">
      <c r="A10138" s="30">
        <v>1215</v>
      </c>
      <c r="B10138" s="247" t="str">
        <f>IF(AND(A10138&lt;&gt;"",ISNUMBER(A10138)),VLOOKUP(A10138,Studies!A:BR,2,FALSE),"")</f>
        <v>Larsson 1982</v>
      </c>
      <c r="C10138" s="248" t="str">
        <f>IF(AND(A10138&lt;&gt;"",ISNUMBER(A10138)),VLOOKUP(A10138,Studies!A:BR,3,FALSE),"")</f>
        <v>https://pubmed.ncbi.nlm.nih.gov/7059413/</v>
      </c>
      <c r="D10138" s="248" t="str">
        <f>IF(AND(A10138&lt;&gt;"",ISNUMBER(A10138)),VLOOKUP(A10138,Studies!A:BR,4,FALSE),"")</f>
        <v>IV 200 mg in normal renal function group</v>
      </c>
      <c r="E10138" s="248" t="str">
        <f>IF(AND(A10138&lt;&gt;"",ISNUMBER(A10138)),VLOOKUP(A10138,Studies!A:BR,5,FALSE),"")</f>
        <v>Cimetidine</v>
      </c>
      <c r="F10138" s="249" t="str">
        <f>IF(AND(A10138&lt;&gt;"",ISNUMBER(A10138)),VLOOKUP(A10138,Studies!A:BR,6,FALSE),"")</f>
        <v>Plasma</v>
      </c>
      <c r="G10138" s="265">
        <v>9</v>
      </c>
      <c r="H10138" s="50" t="s">
        <v>59</v>
      </c>
      <c r="I10138" s="185">
        <v>8.8397790000000004E-2</v>
      </c>
      <c r="J10138" s="41" t="s">
        <v>1027</v>
      </c>
      <c r="K10138" s="41" t="s">
        <v>334</v>
      </c>
      <c r="O10138" s="59">
        <v>0.05</v>
      </c>
    </row>
    <row r="10139" spans="1:16" x14ac:dyDescent="0.25">
      <c r="A10139" s="30">
        <v>1216</v>
      </c>
      <c r="B10139" s="247" t="str">
        <f>IF(AND(A10139&lt;&gt;"",ISNUMBER(A10139)),VLOOKUP(A10139,Studies!A:BR,2,FALSE),"")</f>
        <v>Larsson 1982</v>
      </c>
      <c r="C10139" s="248" t="str">
        <f>IF(AND(A10139&lt;&gt;"",ISNUMBER(A10139)),VLOOKUP(A10139,Studies!A:BR,3,FALSE),"")</f>
        <v>https://pubmed.ncbi.nlm.nih.gov/7059413/</v>
      </c>
      <c r="D10139" s="248" t="str">
        <f>IF(AND(A10139&lt;&gt;"",ISNUMBER(A10139)),VLOOKUP(A10139,Studies!A:BR,4,FALSE),"")</f>
        <v>IV 200 mg in normal renal function group</v>
      </c>
      <c r="E10139" s="248" t="str">
        <f>IF(AND(A10139&lt;&gt;"",ISNUMBER(A10139)),VLOOKUP(A10139,Studies!A:BR,5,FALSE),"")</f>
        <v>Cimetidine</v>
      </c>
      <c r="F10139" s="249" t="str">
        <f>IF(AND(A10139&lt;&gt;"",ISNUMBER(A10139)),VLOOKUP(A10139,Studies!A:BR,6,FALSE),"")</f>
        <v>Urine</v>
      </c>
      <c r="G10139" s="265">
        <v>24</v>
      </c>
      <c r="H10139" s="50" t="s">
        <v>59</v>
      </c>
      <c r="I10139" s="185">
        <v>94.5</v>
      </c>
      <c r="J10139" s="41" t="s">
        <v>57</v>
      </c>
      <c r="K10139" s="41" t="s">
        <v>334</v>
      </c>
      <c r="L10139" s="193">
        <v>10</v>
      </c>
      <c r="M10139" s="52" t="s">
        <v>57</v>
      </c>
      <c r="N10139" s="52" t="s">
        <v>946</v>
      </c>
      <c r="O10139" s="59">
        <v>0.05</v>
      </c>
    </row>
    <row r="10140" spans="1:16" x14ac:dyDescent="0.25">
      <c r="A10140" s="30">
        <v>1217</v>
      </c>
      <c r="B10140" s="247" t="str">
        <f>IF(AND(A10140&lt;&gt;"",ISNUMBER(A10140)),VLOOKUP(A10140,Studies!A:BR,2,FALSE),"")</f>
        <v>Mihaly 1984</v>
      </c>
      <c r="C10140" s="248" t="str">
        <f>IF(AND(A10140&lt;&gt;"",ISNUMBER(A10140)),VLOOKUP(A10140,Studies!A:BR,3,FALSE),"")</f>
        <v>https://pubmed.ncbi.nlm.nih.gov/6318788/</v>
      </c>
      <c r="D10140" s="248" t="str">
        <f>IF(AND(A10140&lt;&gt;"",ISNUMBER(A10140)),VLOOKUP(A10140,Studies!A:BR,4,FALSE),"")</f>
        <v>IV 200 mg, beginning of treatment</v>
      </c>
      <c r="E10140" s="248" t="str">
        <f>IF(AND(A10140&lt;&gt;"",ISNUMBER(A10140)),VLOOKUP(A10140,Studies!A:BR,5,FALSE),"")</f>
        <v>Cimetidine</v>
      </c>
      <c r="F10140" s="249" t="str">
        <f>IF(AND(A10140&lt;&gt;"",ISNUMBER(A10140)),VLOOKUP(A10140,Studies!A:BR,6,FALSE),"")</f>
        <v>Plasma</v>
      </c>
      <c r="G10140" s="265">
        <v>0.08</v>
      </c>
      <c r="H10140" s="50" t="s">
        <v>59</v>
      </c>
      <c r="I10140" s="185">
        <v>7014.0749999999998</v>
      </c>
      <c r="J10140" s="41" t="s">
        <v>938</v>
      </c>
      <c r="K10140" s="41" t="s">
        <v>334</v>
      </c>
      <c r="P10140" s="42" t="s">
        <v>3501</v>
      </c>
    </row>
    <row r="10141" spans="1:16" x14ac:dyDescent="0.25">
      <c r="A10141" s="30">
        <v>1217</v>
      </c>
      <c r="B10141" s="247" t="str">
        <f>IF(AND(A10141&lt;&gt;"",ISNUMBER(A10141)),VLOOKUP(A10141,Studies!A:BR,2,FALSE),"")</f>
        <v>Mihaly 1984</v>
      </c>
      <c r="C10141" s="248" t="str">
        <f>IF(AND(A10141&lt;&gt;"",ISNUMBER(A10141)),VLOOKUP(A10141,Studies!A:BR,3,FALSE),"")</f>
        <v>https://pubmed.ncbi.nlm.nih.gov/6318788/</v>
      </c>
      <c r="D10141" s="248" t="str">
        <f>IF(AND(A10141&lt;&gt;"",ISNUMBER(A10141)),VLOOKUP(A10141,Studies!A:BR,4,FALSE),"")</f>
        <v>IV 200 mg, beginning of treatment</v>
      </c>
      <c r="E10141" s="248" t="str">
        <f>IF(AND(A10141&lt;&gt;"",ISNUMBER(A10141)),VLOOKUP(A10141,Studies!A:BR,5,FALSE),"")</f>
        <v>Cimetidine</v>
      </c>
      <c r="F10141" s="249" t="str">
        <f>IF(AND(A10141&lt;&gt;"",ISNUMBER(A10141)),VLOOKUP(A10141,Studies!A:BR,6,FALSE),"")</f>
        <v>Plasma</v>
      </c>
      <c r="G10141" s="265">
        <v>0.17</v>
      </c>
      <c r="H10141" s="50" t="s">
        <v>59</v>
      </c>
      <c r="I10141" s="185">
        <v>4612.5559999999996</v>
      </c>
      <c r="J10141" s="41" t="s">
        <v>938</v>
      </c>
      <c r="K10141" s="41" t="s">
        <v>334</v>
      </c>
    </row>
    <row r="10142" spans="1:16" x14ac:dyDescent="0.25">
      <c r="A10142" s="30">
        <v>1217</v>
      </c>
      <c r="B10142" s="247" t="str">
        <f>IF(AND(A10142&lt;&gt;"",ISNUMBER(A10142)),VLOOKUP(A10142,Studies!A:BR,2,FALSE),"")</f>
        <v>Mihaly 1984</v>
      </c>
      <c r="C10142" s="248" t="str">
        <f>IF(AND(A10142&lt;&gt;"",ISNUMBER(A10142)),VLOOKUP(A10142,Studies!A:BR,3,FALSE),"")</f>
        <v>https://pubmed.ncbi.nlm.nih.gov/6318788/</v>
      </c>
      <c r="D10142" s="248" t="str">
        <f>IF(AND(A10142&lt;&gt;"",ISNUMBER(A10142)),VLOOKUP(A10142,Studies!A:BR,4,FALSE),"")</f>
        <v>IV 200 mg, beginning of treatment</v>
      </c>
      <c r="E10142" s="248" t="str">
        <f>IF(AND(A10142&lt;&gt;"",ISNUMBER(A10142)),VLOOKUP(A10142,Studies!A:BR,5,FALSE),"")</f>
        <v>Cimetidine</v>
      </c>
      <c r="F10142" s="249" t="str">
        <f>IF(AND(A10142&lt;&gt;"",ISNUMBER(A10142)),VLOOKUP(A10142,Studies!A:BR,6,FALSE),"")</f>
        <v>Plasma</v>
      </c>
      <c r="G10142" s="265">
        <v>0.25</v>
      </c>
      <c r="H10142" s="50" t="s">
        <v>59</v>
      </c>
      <c r="I10142" s="185">
        <v>3368.5050000000001</v>
      </c>
      <c r="J10142" s="41" t="s">
        <v>938</v>
      </c>
      <c r="K10142" s="41" t="s">
        <v>334</v>
      </c>
    </row>
    <row r="10143" spans="1:16" x14ac:dyDescent="0.25">
      <c r="A10143" s="30">
        <v>1217</v>
      </c>
      <c r="B10143" s="247" t="str">
        <f>IF(AND(A10143&lt;&gt;"",ISNUMBER(A10143)),VLOOKUP(A10143,Studies!A:BR,2,FALSE),"")</f>
        <v>Mihaly 1984</v>
      </c>
      <c r="C10143" s="248" t="str">
        <f>IF(AND(A10143&lt;&gt;"",ISNUMBER(A10143)),VLOOKUP(A10143,Studies!A:BR,3,FALSE),"")</f>
        <v>https://pubmed.ncbi.nlm.nih.gov/6318788/</v>
      </c>
      <c r="D10143" s="248" t="str">
        <f>IF(AND(A10143&lt;&gt;"",ISNUMBER(A10143)),VLOOKUP(A10143,Studies!A:BR,4,FALSE),"")</f>
        <v>IV 200 mg, beginning of treatment</v>
      </c>
      <c r="E10143" s="248" t="str">
        <f>IF(AND(A10143&lt;&gt;"",ISNUMBER(A10143)),VLOOKUP(A10143,Studies!A:BR,5,FALSE),"")</f>
        <v>Cimetidine</v>
      </c>
      <c r="F10143" s="249" t="str">
        <f>IF(AND(A10143&lt;&gt;"",ISNUMBER(A10143)),VLOOKUP(A10143,Studies!A:BR,6,FALSE),"")</f>
        <v>Plasma</v>
      </c>
      <c r="G10143" s="265">
        <v>0.33</v>
      </c>
      <c r="H10143" s="50" t="s">
        <v>59</v>
      </c>
      <c r="I10143" s="185">
        <v>2124.384</v>
      </c>
      <c r="J10143" s="41" t="s">
        <v>938</v>
      </c>
      <c r="K10143" s="41" t="s">
        <v>334</v>
      </c>
    </row>
    <row r="10144" spans="1:16" x14ac:dyDescent="0.25">
      <c r="A10144" s="30">
        <v>1217</v>
      </c>
      <c r="B10144" s="247" t="str">
        <f>IF(AND(A10144&lt;&gt;"",ISNUMBER(A10144)),VLOOKUP(A10144,Studies!A:BR,2,FALSE),"")</f>
        <v>Mihaly 1984</v>
      </c>
      <c r="C10144" s="248" t="str">
        <f>IF(AND(A10144&lt;&gt;"",ISNUMBER(A10144)),VLOOKUP(A10144,Studies!A:BR,3,FALSE),"")</f>
        <v>https://pubmed.ncbi.nlm.nih.gov/6318788/</v>
      </c>
      <c r="D10144" s="248" t="str">
        <f>IF(AND(A10144&lt;&gt;"",ISNUMBER(A10144)),VLOOKUP(A10144,Studies!A:BR,4,FALSE),"")</f>
        <v>IV 200 mg, beginning of treatment</v>
      </c>
      <c r="E10144" s="248" t="str">
        <f>IF(AND(A10144&lt;&gt;"",ISNUMBER(A10144)),VLOOKUP(A10144,Studies!A:BR,5,FALSE),"")</f>
        <v>Cimetidine</v>
      </c>
      <c r="F10144" s="249" t="str">
        <f>IF(AND(A10144&lt;&gt;"",ISNUMBER(A10144)),VLOOKUP(A10144,Studies!A:BR,6,FALSE),"")</f>
        <v>Plasma</v>
      </c>
      <c r="G10144" s="265">
        <v>0.75</v>
      </c>
      <c r="H10144" s="50" t="s">
        <v>59</v>
      </c>
      <c r="I10144" s="185">
        <v>968.55859999999996</v>
      </c>
      <c r="J10144" s="41" t="s">
        <v>938</v>
      </c>
      <c r="K10144" s="41" t="s">
        <v>334</v>
      </c>
    </row>
    <row r="10145" spans="1:16" x14ac:dyDescent="0.25">
      <c r="A10145" s="30">
        <v>1217</v>
      </c>
      <c r="B10145" s="247" t="str">
        <f>IF(AND(A10145&lt;&gt;"",ISNUMBER(A10145)),VLOOKUP(A10145,Studies!A:BR,2,FALSE),"")</f>
        <v>Mihaly 1984</v>
      </c>
      <c r="C10145" s="248" t="str">
        <f>IF(AND(A10145&lt;&gt;"",ISNUMBER(A10145)),VLOOKUP(A10145,Studies!A:BR,3,FALSE),"")</f>
        <v>https://pubmed.ncbi.nlm.nih.gov/6318788/</v>
      </c>
      <c r="D10145" s="248" t="str">
        <f>IF(AND(A10145&lt;&gt;"",ISNUMBER(A10145)),VLOOKUP(A10145,Studies!A:BR,4,FALSE),"")</f>
        <v>IV 200 mg, beginning of treatment</v>
      </c>
      <c r="E10145" s="248" t="str">
        <f>IF(AND(A10145&lt;&gt;"",ISNUMBER(A10145)),VLOOKUP(A10145,Studies!A:BR,5,FALSE),"")</f>
        <v>Cimetidine</v>
      </c>
      <c r="F10145" s="249" t="str">
        <f>IF(AND(A10145&lt;&gt;"",ISNUMBER(A10145)),VLOOKUP(A10145,Studies!A:BR,6,FALSE),"")</f>
        <v>Plasma</v>
      </c>
      <c r="G10145" s="265">
        <v>1</v>
      </c>
      <c r="H10145" s="50" t="s">
        <v>59</v>
      </c>
      <c r="I10145" s="185">
        <v>785.68499999999995</v>
      </c>
      <c r="J10145" s="41" t="s">
        <v>938</v>
      </c>
      <c r="K10145" s="41" t="s">
        <v>334</v>
      </c>
    </row>
    <row r="10146" spans="1:16" x14ac:dyDescent="0.25">
      <c r="A10146" s="30">
        <v>1217</v>
      </c>
      <c r="B10146" s="247" t="str">
        <f>IF(AND(A10146&lt;&gt;"",ISNUMBER(A10146)),VLOOKUP(A10146,Studies!A:BR,2,FALSE),"")</f>
        <v>Mihaly 1984</v>
      </c>
      <c r="C10146" s="248" t="str">
        <f>IF(AND(A10146&lt;&gt;"",ISNUMBER(A10146)),VLOOKUP(A10146,Studies!A:BR,3,FALSE),"")</f>
        <v>https://pubmed.ncbi.nlm.nih.gov/6318788/</v>
      </c>
      <c r="D10146" s="248" t="str">
        <f>IF(AND(A10146&lt;&gt;"",ISNUMBER(A10146)),VLOOKUP(A10146,Studies!A:BR,4,FALSE),"")</f>
        <v>IV 200 mg, beginning of treatment</v>
      </c>
      <c r="E10146" s="248" t="str">
        <f>IF(AND(A10146&lt;&gt;"",ISNUMBER(A10146)),VLOOKUP(A10146,Studies!A:BR,5,FALSE),"")</f>
        <v>Cimetidine</v>
      </c>
      <c r="F10146" s="249" t="str">
        <f>IF(AND(A10146&lt;&gt;"",ISNUMBER(A10146)),VLOOKUP(A10146,Studies!A:BR,6,FALSE),"")</f>
        <v>Plasma</v>
      </c>
      <c r="G10146" s="265">
        <v>2</v>
      </c>
      <c r="H10146" s="50" t="s">
        <v>59</v>
      </c>
      <c r="I10146" s="185">
        <v>517.53359999999998</v>
      </c>
      <c r="J10146" s="41" t="s">
        <v>938</v>
      </c>
      <c r="K10146" s="41" t="s">
        <v>334</v>
      </c>
    </row>
    <row r="10147" spans="1:16" x14ac:dyDescent="0.25">
      <c r="A10147" s="30">
        <v>1217</v>
      </c>
      <c r="B10147" s="247" t="str">
        <f>IF(AND(A10147&lt;&gt;"",ISNUMBER(A10147)),VLOOKUP(A10147,Studies!A:BR,2,FALSE),"")</f>
        <v>Mihaly 1984</v>
      </c>
      <c r="C10147" s="248" t="str">
        <f>IF(AND(A10147&lt;&gt;"",ISNUMBER(A10147)),VLOOKUP(A10147,Studies!A:BR,3,FALSE),"")</f>
        <v>https://pubmed.ncbi.nlm.nih.gov/6318788/</v>
      </c>
      <c r="D10147" s="248" t="str">
        <f>IF(AND(A10147&lt;&gt;"",ISNUMBER(A10147)),VLOOKUP(A10147,Studies!A:BR,4,FALSE),"")</f>
        <v>IV 200 mg, beginning of treatment</v>
      </c>
      <c r="E10147" s="248" t="str">
        <f>IF(AND(A10147&lt;&gt;"",ISNUMBER(A10147)),VLOOKUP(A10147,Studies!A:BR,5,FALSE),"")</f>
        <v>Cimetidine</v>
      </c>
      <c r="F10147" s="249" t="str">
        <f>IF(AND(A10147&lt;&gt;"",ISNUMBER(A10147)),VLOOKUP(A10147,Studies!A:BR,6,FALSE),"")</f>
        <v>Plasma</v>
      </c>
      <c r="G10147" s="265">
        <v>3</v>
      </c>
      <c r="H10147" s="50" t="s">
        <v>59</v>
      </c>
      <c r="I10147" s="185">
        <v>378.53109999999998</v>
      </c>
      <c r="J10147" s="41" t="s">
        <v>938</v>
      </c>
      <c r="K10147" s="41" t="s">
        <v>334</v>
      </c>
    </row>
    <row r="10148" spans="1:16" x14ac:dyDescent="0.25">
      <c r="A10148" s="30">
        <v>1217</v>
      </c>
      <c r="B10148" s="247" t="str">
        <f>IF(AND(A10148&lt;&gt;"",ISNUMBER(A10148)),VLOOKUP(A10148,Studies!A:BR,2,FALSE),"")</f>
        <v>Mihaly 1984</v>
      </c>
      <c r="C10148" s="248" t="str">
        <f>IF(AND(A10148&lt;&gt;"",ISNUMBER(A10148)),VLOOKUP(A10148,Studies!A:BR,3,FALSE),"")</f>
        <v>https://pubmed.ncbi.nlm.nih.gov/6318788/</v>
      </c>
      <c r="D10148" s="248" t="str">
        <f>IF(AND(A10148&lt;&gt;"",ISNUMBER(A10148)),VLOOKUP(A10148,Studies!A:BR,4,FALSE),"")</f>
        <v>IV 200 mg, beginning of treatment</v>
      </c>
      <c r="E10148" s="248" t="str">
        <f>IF(AND(A10148&lt;&gt;"",ISNUMBER(A10148)),VLOOKUP(A10148,Studies!A:BR,5,FALSE),"")</f>
        <v>Cimetidine</v>
      </c>
      <c r="F10148" s="249" t="str">
        <f>IF(AND(A10148&lt;&gt;"",ISNUMBER(A10148)),VLOOKUP(A10148,Studies!A:BR,6,FALSE),"")</f>
        <v>Plasma</v>
      </c>
      <c r="G10148" s="265">
        <v>4</v>
      </c>
      <c r="H10148" s="50" t="s">
        <v>59</v>
      </c>
      <c r="I10148" s="185">
        <v>251.91759999999999</v>
      </c>
      <c r="J10148" s="41" t="s">
        <v>938</v>
      </c>
      <c r="K10148" s="41" t="s">
        <v>334</v>
      </c>
    </row>
    <row r="10149" spans="1:16" x14ac:dyDescent="0.25">
      <c r="A10149" s="30">
        <v>1217</v>
      </c>
      <c r="B10149" s="247" t="str">
        <f>IF(AND(A10149&lt;&gt;"",ISNUMBER(A10149)),VLOOKUP(A10149,Studies!A:BR,2,FALSE),"")</f>
        <v>Mihaly 1984</v>
      </c>
      <c r="C10149" s="248" t="str">
        <f>IF(AND(A10149&lt;&gt;"",ISNUMBER(A10149)),VLOOKUP(A10149,Studies!A:BR,3,FALSE),"")</f>
        <v>https://pubmed.ncbi.nlm.nih.gov/6318788/</v>
      </c>
      <c r="D10149" s="248" t="str">
        <f>IF(AND(A10149&lt;&gt;"",ISNUMBER(A10149)),VLOOKUP(A10149,Studies!A:BR,4,FALSE),"")</f>
        <v>IV 200 mg, beginning of treatment</v>
      </c>
      <c r="E10149" s="248" t="str">
        <f>IF(AND(A10149&lt;&gt;"",ISNUMBER(A10149)),VLOOKUP(A10149,Studies!A:BR,5,FALSE),"")</f>
        <v>Cimetidine</v>
      </c>
      <c r="F10149" s="249" t="str">
        <f>IF(AND(A10149&lt;&gt;"",ISNUMBER(A10149)),VLOOKUP(A10149,Studies!A:BR,6,FALSE),"")</f>
        <v>Plasma</v>
      </c>
      <c r="G10149" s="265">
        <v>5</v>
      </c>
      <c r="H10149" s="50" t="s">
        <v>59</v>
      </c>
      <c r="I10149" s="185">
        <v>174.8819</v>
      </c>
      <c r="J10149" s="41" t="s">
        <v>938</v>
      </c>
      <c r="K10149" s="41" t="s">
        <v>334</v>
      </c>
    </row>
    <row r="10150" spans="1:16" x14ac:dyDescent="0.25">
      <c r="A10150" s="30">
        <v>1217</v>
      </c>
      <c r="B10150" s="247" t="str">
        <f>IF(AND(A10150&lt;&gt;"",ISNUMBER(A10150)),VLOOKUP(A10150,Studies!A:BR,2,FALSE),"")</f>
        <v>Mihaly 1984</v>
      </c>
      <c r="C10150" s="248" t="str">
        <f>IF(AND(A10150&lt;&gt;"",ISNUMBER(A10150)),VLOOKUP(A10150,Studies!A:BR,3,FALSE),"")</f>
        <v>https://pubmed.ncbi.nlm.nih.gov/6318788/</v>
      </c>
      <c r="D10150" s="248" t="str">
        <f>IF(AND(A10150&lt;&gt;"",ISNUMBER(A10150)),VLOOKUP(A10150,Studies!A:BR,4,FALSE),"")</f>
        <v>IV 200 mg, beginning of treatment</v>
      </c>
      <c r="E10150" s="248" t="str">
        <f>IF(AND(A10150&lt;&gt;"",ISNUMBER(A10150)),VLOOKUP(A10150,Studies!A:BR,5,FALSE),"")</f>
        <v>Cimetidine</v>
      </c>
      <c r="F10150" s="249" t="str">
        <f>IF(AND(A10150&lt;&gt;"",ISNUMBER(A10150)),VLOOKUP(A10150,Studies!A:BR,6,FALSE),"")</f>
        <v>Plasma</v>
      </c>
      <c r="G10150" s="265">
        <v>6</v>
      </c>
      <c r="H10150" s="50" t="s">
        <v>59</v>
      </c>
      <c r="I10150" s="185">
        <v>115.1863</v>
      </c>
      <c r="J10150" s="41" t="s">
        <v>938</v>
      </c>
      <c r="K10150" s="41" t="s">
        <v>334</v>
      </c>
    </row>
    <row r="10151" spans="1:16" x14ac:dyDescent="0.25">
      <c r="A10151" s="30">
        <v>1217</v>
      </c>
      <c r="B10151" s="247" t="str">
        <f>IF(AND(A10151&lt;&gt;"",ISNUMBER(A10151)),VLOOKUP(A10151,Studies!A:BR,2,FALSE),"")</f>
        <v>Mihaly 1984</v>
      </c>
      <c r="C10151" s="248" t="str">
        <f>IF(AND(A10151&lt;&gt;"",ISNUMBER(A10151)),VLOOKUP(A10151,Studies!A:BR,3,FALSE),"")</f>
        <v>https://pubmed.ncbi.nlm.nih.gov/6318788/</v>
      </c>
      <c r="D10151" s="248" t="str">
        <f>IF(AND(A10151&lt;&gt;"",ISNUMBER(A10151)),VLOOKUP(A10151,Studies!A:BR,4,FALSE),"")</f>
        <v>IV 200 mg, beginning of treatment</v>
      </c>
      <c r="E10151" s="248" t="str">
        <f>IF(AND(A10151&lt;&gt;"",ISNUMBER(A10151)),VLOOKUP(A10151,Studies!A:BR,5,FALSE),"")</f>
        <v>Cimetidine</v>
      </c>
      <c r="F10151" s="249" t="str">
        <f>IF(AND(A10151&lt;&gt;"",ISNUMBER(A10151)),VLOOKUP(A10151,Studies!A:BR,6,FALSE),"")</f>
        <v>Plasma</v>
      </c>
      <c r="G10151" s="265">
        <v>8</v>
      </c>
      <c r="H10151" s="50" t="s">
        <v>59</v>
      </c>
      <c r="I10151" s="185">
        <v>62.918779999999998</v>
      </c>
      <c r="J10151" s="41" t="s">
        <v>938</v>
      </c>
      <c r="K10151" s="41" t="s">
        <v>334</v>
      </c>
    </row>
    <row r="10152" spans="1:16" x14ac:dyDescent="0.25">
      <c r="A10152" s="30">
        <v>1218</v>
      </c>
      <c r="B10152" s="247" t="str">
        <f>IF(AND(A10152&lt;&gt;"",ISNUMBER(A10152)),VLOOKUP(A10152,Studies!A:BR,2,FALSE),"")</f>
        <v>Mihaly 1984</v>
      </c>
      <c r="C10152" s="248" t="str">
        <f>IF(AND(A10152&lt;&gt;"",ISNUMBER(A10152)),VLOOKUP(A10152,Studies!A:BR,3,FALSE),"")</f>
        <v>https://pubmed.ncbi.nlm.nih.gov/6318788/</v>
      </c>
      <c r="D10152" s="248" t="str">
        <f>IF(AND(A10152&lt;&gt;"",ISNUMBER(A10152)),VLOOKUP(A10152,Studies!A:BR,4,FALSE),"")</f>
        <v>PO 200 mg, beginning of treatment</v>
      </c>
      <c r="E10152" s="248" t="str">
        <f>IF(AND(A10152&lt;&gt;"",ISNUMBER(A10152)),VLOOKUP(A10152,Studies!A:BR,5,FALSE),"")</f>
        <v>Cimetidine</v>
      </c>
      <c r="F10152" s="249" t="str">
        <f>IF(AND(A10152&lt;&gt;"",ISNUMBER(A10152)),VLOOKUP(A10152,Studies!A:BR,6,FALSE),"")</f>
        <v>Plasma</v>
      </c>
      <c r="G10152" s="265">
        <v>0.33</v>
      </c>
      <c r="H10152" s="50" t="s">
        <v>59</v>
      </c>
      <c r="I10152" s="185">
        <v>50.479349999999997</v>
      </c>
      <c r="J10152" s="41" t="s">
        <v>992</v>
      </c>
      <c r="K10152" s="41" t="s">
        <v>334</v>
      </c>
      <c r="L10152" s="193">
        <v>25.32949</v>
      </c>
      <c r="M10152" s="52" t="s">
        <v>992</v>
      </c>
      <c r="N10152" s="52" t="s">
        <v>946</v>
      </c>
      <c r="P10152" s="42" t="s">
        <v>3499</v>
      </c>
    </row>
    <row r="10153" spans="1:16" x14ac:dyDescent="0.25">
      <c r="A10153" s="30">
        <v>1218</v>
      </c>
      <c r="B10153" s="247" t="str">
        <f>IF(AND(A10153&lt;&gt;"",ISNUMBER(A10153)),VLOOKUP(A10153,Studies!A:BR,2,FALSE),"")</f>
        <v>Mihaly 1984</v>
      </c>
      <c r="C10153" s="248" t="str">
        <f>IF(AND(A10153&lt;&gt;"",ISNUMBER(A10153)),VLOOKUP(A10153,Studies!A:BR,3,FALSE),"")</f>
        <v>https://pubmed.ncbi.nlm.nih.gov/6318788/</v>
      </c>
      <c r="D10153" s="248" t="str">
        <f>IF(AND(A10153&lt;&gt;"",ISNUMBER(A10153)),VLOOKUP(A10153,Studies!A:BR,4,FALSE),"")</f>
        <v>PO 200 mg, beginning of treatment</v>
      </c>
      <c r="E10153" s="248" t="str">
        <f>IF(AND(A10153&lt;&gt;"",ISNUMBER(A10153)),VLOOKUP(A10153,Studies!A:BR,5,FALSE),"")</f>
        <v>Cimetidine</v>
      </c>
      <c r="F10153" s="249" t="str">
        <f>IF(AND(A10153&lt;&gt;"",ISNUMBER(A10153)),VLOOKUP(A10153,Studies!A:BR,6,FALSE),"")</f>
        <v>Plasma</v>
      </c>
      <c r="G10153" s="265">
        <v>0.67</v>
      </c>
      <c r="H10153" s="50" t="s">
        <v>59</v>
      </c>
      <c r="I10153" s="185">
        <v>257.6053</v>
      </c>
      <c r="J10153" s="41" t="s">
        <v>992</v>
      </c>
      <c r="K10153" s="41" t="s">
        <v>334</v>
      </c>
      <c r="L10153" s="193">
        <v>127.73650000000001</v>
      </c>
      <c r="M10153" s="52" t="s">
        <v>992</v>
      </c>
      <c r="N10153" s="52" t="s">
        <v>946</v>
      </c>
    </row>
    <row r="10154" spans="1:16" x14ac:dyDescent="0.25">
      <c r="A10154" s="30">
        <v>1218</v>
      </c>
      <c r="B10154" s="247" t="str">
        <f>IF(AND(A10154&lt;&gt;"",ISNUMBER(A10154)),VLOOKUP(A10154,Studies!A:BR,2,FALSE),"")</f>
        <v>Mihaly 1984</v>
      </c>
      <c r="C10154" s="248" t="str">
        <f>IF(AND(A10154&lt;&gt;"",ISNUMBER(A10154)),VLOOKUP(A10154,Studies!A:BR,3,FALSE),"")</f>
        <v>https://pubmed.ncbi.nlm.nih.gov/6318788/</v>
      </c>
      <c r="D10154" s="248" t="str">
        <f>IF(AND(A10154&lt;&gt;"",ISNUMBER(A10154)),VLOOKUP(A10154,Studies!A:BR,4,FALSE),"")</f>
        <v>PO 200 mg, beginning of treatment</v>
      </c>
      <c r="E10154" s="248" t="str">
        <f>IF(AND(A10154&lt;&gt;"",ISNUMBER(A10154)),VLOOKUP(A10154,Studies!A:BR,5,FALSE),"")</f>
        <v>Cimetidine</v>
      </c>
      <c r="F10154" s="249" t="str">
        <f>IF(AND(A10154&lt;&gt;"",ISNUMBER(A10154)),VLOOKUP(A10154,Studies!A:BR,6,FALSE),"")</f>
        <v>Plasma</v>
      </c>
      <c r="G10154" s="265">
        <v>1</v>
      </c>
      <c r="H10154" s="50" t="s">
        <v>59</v>
      </c>
      <c r="I10154" s="185">
        <v>487.51639999999998</v>
      </c>
      <c r="J10154" s="41" t="s">
        <v>992</v>
      </c>
      <c r="K10154" s="41" t="s">
        <v>334</v>
      </c>
      <c r="L10154" s="193">
        <v>207.64340000000001</v>
      </c>
      <c r="M10154" s="52" t="s">
        <v>992</v>
      </c>
      <c r="N10154" s="52" t="s">
        <v>946</v>
      </c>
    </row>
    <row r="10155" spans="1:16" x14ac:dyDescent="0.25">
      <c r="A10155" s="30">
        <v>1218</v>
      </c>
      <c r="B10155" s="247" t="str">
        <f>IF(AND(A10155&lt;&gt;"",ISNUMBER(A10155)),VLOOKUP(A10155,Studies!A:BR,2,FALSE),"")</f>
        <v>Mihaly 1984</v>
      </c>
      <c r="C10155" s="248" t="str">
        <f>IF(AND(A10155&lt;&gt;"",ISNUMBER(A10155)),VLOOKUP(A10155,Studies!A:BR,3,FALSE),"")</f>
        <v>https://pubmed.ncbi.nlm.nih.gov/6318788/</v>
      </c>
      <c r="D10155" s="248" t="str">
        <f>IF(AND(A10155&lt;&gt;"",ISNUMBER(A10155)),VLOOKUP(A10155,Studies!A:BR,4,FALSE),"")</f>
        <v>PO 200 mg, beginning of treatment</v>
      </c>
      <c r="E10155" s="248" t="str">
        <f>IF(AND(A10155&lt;&gt;"",ISNUMBER(A10155)),VLOOKUP(A10155,Studies!A:BR,5,FALSE),"")</f>
        <v>Cimetidine</v>
      </c>
      <c r="F10155" s="249" t="str">
        <f>IF(AND(A10155&lt;&gt;"",ISNUMBER(A10155)),VLOOKUP(A10155,Studies!A:BR,6,FALSE),"")</f>
        <v>Plasma</v>
      </c>
      <c r="G10155" s="265">
        <v>1.5</v>
      </c>
      <c r="H10155" s="50" t="s">
        <v>59</v>
      </c>
      <c r="I10155" s="185">
        <v>582.30650000000003</v>
      </c>
      <c r="J10155" s="41" t="s">
        <v>992</v>
      </c>
      <c r="K10155" s="41" t="s">
        <v>334</v>
      </c>
      <c r="L10155" s="193">
        <v>210.53360000000001</v>
      </c>
      <c r="M10155" s="52" t="s">
        <v>992</v>
      </c>
      <c r="N10155" s="52" t="s">
        <v>946</v>
      </c>
    </row>
    <row r="10156" spans="1:16" x14ac:dyDescent="0.25">
      <c r="A10156" s="30">
        <v>1218</v>
      </c>
      <c r="B10156" s="247" t="str">
        <f>IF(AND(A10156&lt;&gt;"",ISNUMBER(A10156)),VLOOKUP(A10156,Studies!A:BR,2,FALSE),"")</f>
        <v>Mihaly 1984</v>
      </c>
      <c r="C10156" s="248" t="str">
        <f>IF(AND(A10156&lt;&gt;"",ISNUMBER(A10156)),VLOOKUP(A10156,Studies!A:BR,3,FALSE),"")</f>
        <v>https://pubmed.ncbi.nlm.nih.gov/6318788/</v>
      </c>
      <c r="D10156" s="248" t="str">
        <f>IF(AND(A10156&lt;&gt;"",ISNUMBER(A10156)),VLOOKUP(A10156,Studies!A:BR,4,FALSE),"")</f>
        <v>PO 200 mg, beginning of treatment</v>
      </c>
      <c r="E10156" s="248" t="str">
        <f>IF(AND(A10156&lt;&gt;"",ISNUMBER(A10156)),VLOOKUP(A10156,Studies!A:BR,5,FALSE),"")</f>
        <v>Cimetidine</v>
      </c>
      <c r="F10156" s="249" t="str">
        <f>IF(AND(A10156&lt;&gt;"",ISNUMBER(A10156)),VLOOKUP(A10156,Studies!A:BR,6,FALSE),"")</f>
        <v>Plasma</v>
      </c>
      <c r="G10156" s="265">
        <v>2</v>
      </c>
      <c r="H10156" s="50" t="s">
        <v>59</v>
      </c>
      <c r="I10156" s="185">
        <v>603.53030000000001</v>
      </c>
      <c r="J10156" s="41" t="s">
        <v>992</v>
      </c>
      <c r="K10156" s="41" t="s">
        <v>334</v>
      </c>
      <c r="L10156" s="193">
        <v>134.16929999999999</v>
      </c>
      <c r="M10156" s="52" t="s">
        <v>992</v>
      </c>
      <c r="N10156" s="52" t="s">
        <v>946</v>
      </c>
    </row>
    <row r="10157" spans="1:16" x14ac:dyDescent="0.25">
      <c r="A10157" s="30">
        <v>1218</v>
      </c>
      <c r="B10157" s="247" t="str">
        <f>IF(AND(A10157&lt;&gt;"",ISNUMBER(A10157)),VLOOKUP(A10157,Studies!A:BR,2,FALSE),"")</f>
        <v>Mihaly 1984</v>
      </c>
      <c r="C10157" s="248" t="str">
        <f>IF(AND(A10157&lt;&gt;"",ISNUMBER(A10157)),VLOOKUP(A10157,Studies!A:BR,3,FALSE),"")</f>
        <v>https://pubmed.ncbi.nlm.nih.gov/6318788/</v>
      </c>
      <c r="D10157" s="248" t="str">
        <f>IF(AND(A10157&lt;&gt;"",ISNUMBER(A10157)),VLOOKUP(A10157,Studies!A:BR,4,FALSE),"")</f>
        <v>PO 200 mg, beginning of treatment</v>
      </c>
      <c r="E10157" s="248" t="str">
        <f>IF(AND(A10157&lt;&gt;"",ISNUMBER(A10157)),VLOOKUP(A10157,Studies!A:BR,5,FALSE),"")</f>
        <v>Cimetidine</v>
      </c>
      <c r="F10157" s="249" t="str">
        <f>IF(AND(A10157&lt;&gt;"",ISNUMBER(A10157)),VLOOKUP(A10157,Studies!A:BR,6,FALSE),"")</f>
        <v>Plasma</v>
      </c>
      <c r="G10157" s="265">
        <v>3</v>
      </c>
      <c r="H10157" s="50" t="s">
        <v>59</v>
      </c>
      <c r="I10157" s="185">
        <v>576.33360000000005</v>
      </c>
      <c r="J10157" s="41" t="s">
        <v>992</v>
      </c>
      <c r="K10157" s="41" t="s">
        <v>334</v>
      </c>
      <c r="L10157" s="193">
        <v>128.10560000000001</v>
      </c>
      <c r="M10157" s="52" t="s">
        <v>992</v>
      </c>
      <c r="N10157" s="52" t="s">
        <v>946</v>
      </c>
    </row>
    <row r="10158" spans="1:16" x14ac:dyDescent="0.25">
      <c r="A10158" s="30">
        <v>1218</v>
      </c>
      <c r="B10158" s="247" t="str">
        <f>IF(AND(A10158&lt;&gt;"",ISNUMBER(A10158)),VLOOKUP(A10158,Studies!A:BR,2,FALSE),"")</f>
        <v>Mihaly 1984</v>
      </c>
      <c r="C10158" s="248" t="str">
        <f>IF(AND(A10158&lt;&gt;"",ISNUMBER(A10158)),VLOOKUP(A10158,Studies!A:BR,3,FALSE),"")</f>
        <v>https://pubmed.ncbi.nlm.nih.gov/6318788/</v>
      </c>
      <c r="D10158" s="248" t="str">
        <f>IF(AND(A10158&lt;&gt;"",ISNUMBER(A10158)),VLOOKUP(A10158,Studies!A:BR,4,FALSE),"")</f>
        <v>PO 200 mg, beginning of treatment</v>
      </c>
      <c r="E10158" s="248" t="str">
        <f>IF(AND(A10158&lt;&gt;"",ISNUMBER(A10158)),VLOOKUP(A10158,Studies!A:BR,5,FALSE),"")</f>
        <v>Cimetidine</v>
      </c>
      <c r="F10158" s="249" t="str">
        <f>IF(AND(A10158&lt;&gt;"",ISNUMBER(A10158)),VLOOKUP(A10158,Studies!A:BR,6,FALSE),"")</f>
        <v>Plasma</v>
      </c>
      <c r="G10158" s="265">
        <v>4</v>
      </c>
      <c r="H10158" s="50" t="s">
        <v>59</v>
      </c>
      <c r="I10158" s="185">
        <v>518.75710000000004</v>
      </c>
      <c r="J10158" s="41" t="s">
        <v>992</v>
      </c>
      <c r="K10158" s="41" t="s">
        <v>334</v>
      </c>
      <c r="L10158" s="193">
        <v>71.909549999999996</v>
      </c>
      <c r="M10158" s="52" t="s">
        <v>992</v>
      </c>
      <c r="N10158" s="52" t="s">
        <v>946</v>
      </c>
    </row>
    <row r="10159" spans="1:16" x14ac:dyDescent="0.25">
      <c r="A10159" s="30">
        <v>1218</v>
      </c>
      <c r="B10159" s="247" t="str">
        <f>IF(AND(A10159&lt;&gt;"",ISNUMBER(A10159)),VLOOKUP(A10159,Studies!A:BR,2,FALSE),"")</f>
        <v>Mihaly 1984</v>
      </c>
      <c r="C10159" s="248" t="str">
        <f>IF(AND(A10159&lt;&gt;"",ISNUMBER(A10159)),VLOOKUP(A10159,Studies!A:BR,3,FALSE),"")</f>
        <v>https://pubmed.ncbi.nlm.nih.gov/6318788/</v>
      </c>
      <c r="D10159" s="248" t="str">
        <f>IF(AND(A10159&lt;&gt;"",ISNUMBER(A10159)),VLOOKUP(A10159,Studies!A:BR,4,FALSE),"")</f>
        <v>PO 200 mg, beginning of treatment</v>
      </c>
      <c r="E10159" s="248" t="str">
        <f>IF(AND(A10159&lt;&gt;"",ISNUMBER(A10159)),VLOOKUP(A10159,Studies!A:BR,5,FALSE),"")</f>
        <v>Cimetidine</v>
      </c>
      <c r="F10159" s="249" t="str">
        <f>IF(AND(A10159&lt;&gt;"",ISNUMBER(A10159)),VLOOKUP(A10159,Studies!A:BR,6,FALSE),"")</f>
        <v>Plasma</v>
      </c>
      <c r="G10159" s="265">
        <v>5</v>
      </c>
      <c r="H10159" s="50" t="s">
        <v>59</v>
      </c>
      <c r="I10159" s="185">
        <v>327.61450000000002</v>
      </c>
      <c r="J10159" s="41" t="s">
        <v>992</v>
      </c>
      <c r="K10159" s="41" t="s">
        <v>334</v>
      </c>
      <c r="L10159" s="193">
        <v>58.893709999999999</v>
      </c>
      <c r="M10159" s="52" t="s">
        <v>992</v>
      </c>
      <c r="N10159" s="52" t="s">
        <v>946</v>
      </c>
    </row>
    <row r="10160" spans="1:16" x14ac:dyDescent="0.25">
      <c r="A10160" s="30">
        <v>1218</v>
      </c>
      <c r="B10160" s="247" t="str">
        <f>IF(AND(A10160&lt;&gt;"",ISNUMBER(A10160)),VLOOKUP(A10160,Studies!A:BR,2,FALSE),"")</f>
        <v>Mihaly 1984</v>
      </c>
      <c r="C10160" s="248" t="str">
        <f>IF(AND(A10160&lt;&gt;"",ISNUMBER(A10160)),VLOOKUP(A10160,Studies!A:BR,3,FALSE),"")</f>
        <v>https://pubmed.ncbi.nlm.nih.gov/6318788/</v>
      </c>
      <c r="D10160" s="248" t="str">
        <f>IF(AND(A10160&lt;&gt;"",ISNUMBER(A10160)),VLOOKUP(A10160,Studies!A:BR,4,FALSE),"")</f>
        <v>PO 200 mg, beginning of treatment</v>
      </c>
      <c r="E10160" s="248" t="str">
        <f>IF(AND(A10160&lt;&gt;"",ISNUMBER(A10160)),VLOOKUP(A10160,Studies!A:BR,5,FALSE),"")</f>
        <v>Cimetidine</v>
      </c>
      <c r="F10160" s="249" t="str">
        <f>IF(AND(A10160&lt;&gt;"",ISNUMBER(A10160)),VLOOKUP(A10160,Studies!A:BR,6,FALSE),"")</f>
        <v>Plasma</v>
      </c>
      <c r="G10160" s="265">
        <v>6</v>
      </c>
      <c r="H10160" s="50" t="s">
        <v>59</v>
      </c>
      <c r="I10160" s="185">
        <v>235.6105</v>
      </c>
      <c r="J10160" s="41" t="s">
        <v>992</v>
      </c>
      <c r="K10160" s="41" t="s">
        <v>334</v>
      </c>
      <c r="L10160" s="193">
        <v>29.537320000000001</v>
      </c>
      <c r="M10160" s="52" t="s">
        <v>992</v>
      </c>
      <c r="N10160" s="52" t="s">
        <v>946</v>
      </c>
    </row>
    <row r="10161" spans="1:16" x14ac:dyDescent="0.25">
      <c r="A10161" s="30">
        <v>1218</v>
      </c>
      <c r="B10161" s="247" t="str">
        <f>IF(AND(A10161&lt;&gt;"",ISNUMBER(A10161)),VLOOKUP(A10161,Studies!A:BR,2,FALSE),"")</f>
        <v>Mihaly 1984</v>
      </c>
      <c r="C10161" s="248" t="str">
        <f>IF(AND(A10161&lt;&gt;"",ISNUMBER(A10161)),VLOOKUP(A10161,Studies!A:BR,3,FALSE),"")</f>
        <v>https://pubmed.ncbi.nlm.nih.gov/6318788/</v>
      </c>
      <c r="D10161" s="248" t="str">
        <f>IF(AND(A10161&lt;&gt;"",ISNUMBER(A10161)),VLOOKUP(A10161,Studies!A:BR,4,FALSE),"")</f>
        <v>PO 200 mg, beginning of treatment</v>
      </c>
      <c r="E10161" s="248" t="str">
        <f>IF(AND(A10161&lt;&gt;"",ISNUMBER(A10161)),VLOOKUP(A10161,Studies!A:BR,5,FALSE),"")</f>
        <v>Cimetidine</v>
      </c>
      <c r="F10161" s="249" t="str">
        <f>IF(AND(A10161&lt;&gt;"",ISNUMBER(A10161)),VLOOKUP(A10161,Studies!A:BR,6,FALSE),"")</f>
        <v>Plasma</v>
      </c>
      <c r="G10161" s="265">
        <v>8</v>
      </c>
      <c r="H10161" s="50" t="s">
        <v>59</v>
      </c>
      <c r="I10161" s="185">
        <v>84.483750000000001</v>
      </c>
      <c r="J10161" s="41" t="s">
        <v>992</v>
      </c>
      <c r="K10161" s="41" t="s">
        <v>334</v>
      </c>
    </row>
    <row r="10162" spans="1:16" x14ac:dyDescent="0.25">
      <c r="A10162" s="30">
        <v>1218</v>
      </c>
      <c r="B10162" s="247" t="str">
        <f>IF(AND(A10162&lt;&gt;"",ISNUMBER(A10162)),VLOOKUP(A10162,Studies!A:BR,2,FALSE),"")</f>
        <v>Mihaly 1984</v>
      </c>
      <c r="C10162" s="248" t="str">
        <f>IF(AND(A10162&lt;&gt;"",ISNUMBER(A10162)),VLOOKUP(A10162,Studies!A:BR,3,FALSE),"")</f>
        <v>https://pubmed.ncbi.nlm.nih.gov/6318788/</v>
      </c>
      <c r="D10162" s="248" t="str">
        <f>IF(AND(A10162&lt;&gt;"",ISNUMBER(A10162)),VLOOKUP(A10162,Studies!A:BR,4,FALSE),"")</f>
        <v>PO 200 mg, beginning of treatment</v>
      </c>
      <c r="E10162" s="248" t="str">
        <f>IF(AND(A10162&lt;&gt;"",ISNUMBER(A10162)),VLOOKUP(A10162,Studies!A:BR,5,FALSE),"")</f>
        <v>Cimetidine</v>
      </c>
      <c r="F10162" s="249" t="str">
        <f>IF(AND(A10162&lt;&gt;"",ISNUMBER(A10162)),VLOOKUP(A10162,Studies!A:BR,6,FALSE),"")</f>
        <v>Plasma</v>
      </c>
      <c r="G10162" s="265">
        <v>12</v>
      </c>
      <c r="H10162" s="50" t="s">
        <v>59</v>
      </c>
      <c r="I10162" s="185">
        <v>24.268470000000001</v>
      </c>
      <c r="J10162" s="41" t="s">
        <v>992</v>
      </c>
      <c r="K10162" s="41" t="s">
        <v>334</v>
      </c>
      <c r="L10162" s="193">
        <v>2.9561120000000001</v>
      </c>
      <c r="M10162" s="52" t="s">
        <v>992</v>
      </c>
      <c r="N10162" s="52" t="s">
        <v>946</v>
      </c>
    </row>
    <row r="10163" spans="1:16" x14ac:dyDescent="0.25">
      <c r="A10163" s="30">
        <v>1231</v>
      </c>
      <c r="B10163" s="247" t="str">
        <f>IF(AND(A10163&lt;&gt;"",ISNUMBER(A10163)),VLOOKUP(A10163,Studies!A:BR,2,FALSE),"")</f>
        <v>Morgan 1983</v>
      </c>
      <c r="C10163" s="248" t="str">
        <f>IF(AND(A10163&lt;&gt;"",ISNUMBER(A10163)),VLOOKUP(A10163,Studies!A:BR,3,FALSE),"")</f>
        <v>https://pubmed.ncbi.nlm.nih.gov/6617722/</v>
      </c>
      <c r="D10163" s="248" t="str">
        <f>IF(AND(A10163&lt;&gt;"",ISNUMBER(A10163)),VLOOKUP(A10163,Studies!A:BR,4,FALSE),"")</f>
        <v>IV 200 mg 5 min</v>
      </c>
      <c r="E10163" s="248" t="str">
        <f>IF(AND(A10163&lt;&gt;"",ISNUMBER(A10163)),VLOOKUP(A10163,Studies!A:BR,5,FALSE),"")</f>
        <v>Cimetidine</v>
      </c>
      <c r="F10163" s="249" t="str">
        <f>IF(AND(A10163&lt;&gt;"",ISNUMBER(A10163)),VLOOKUP(A10163,Studies!A:BR,6,FALSE),"")</f>
        <v>Plasma</v>
      </c>
      <c r="G10163" s="265">
        <v>0.11</v>
      </c>
      <c r="H10163" s="50" t="s">
        <v>59</v>
      </c>
      <c r="I10163" s="185">
        <v>6.1958830000000003</v>
      </c>
      <c r="J10163" s="41" t="s">
        <v>1027</v>
      </c>
      <c r="K10163" s="41" t="s">
        <v>334</v>
      </c>
      <c r="L10163" s="193">
        <v>0.51244970000000001</v>
      </c>
      <c r="M10163" s="52" t="s">
        <v>1027</v>
      </c>
      <c r="N10163" s="52" t="s">
        <v>946</v>
      </c>
      <c r="P10163" s="42" t="s">
        <v>3502</v>
      </c>
    </row>
    <row r="10164" spans="1:16" x14ac:dyDescent="0.25">
      <c r="A10164" s="30">
        <v>1231</v>
      </c>
      <c r="B10164" s="247" t="str">
        <f>IF(AND(A10164&lt;&gt;"",ISNUMBER(A10164)),VLOOKUP(A10164,Studies!A:BR,2,FALSE),"")</f>
        <v>Morgan 1983</v>
      </c>
      <c r="C10164" s="248" t="str">
        <f>IF(AND(A10164&lt;&gt;"",ISNUMBER(A10164)),VLOOKUP(A10164,Studies!A:BR,3,FALSE),"")</f>
        <v>https://pubmed.ncbi.nlm.nih.gov/6617722/</v>
      </c>
      <c r="D10164" s="248" t="str">
        <f>IF(AND(A10164&lt;&gt;"",ISNUMBER(A10164)),VLOOKUP(A10164,Studies!A:BR,4,FALSE),"")</f>
        <v>IV 200 mg 5 min</v>
      </c>
      <c r="E10164" s="248" t="str">
        <f>IF(AND(A10164&lt;&gt;"",ISNUMBER(A10164)),VLOOKUP(A10164,Studies!A:BR,5,FALSE),"")</f>
        <v>Cimetidine</v>
      </c>
      <c r="F10164" s="249" t="str">
        <f>IF(AND(A10164&lt;&gt;"",ISNUMBER(A10164)),VLOOKUP(A10164,Studies!A:BR,6,FALSE),"")</f>
        <v>Plasma</v>
      </c>
      <c r="G10164" s="265">
        <v>0.16</v>
      </c>
      <c r="H10164" s="50" t="s">
        <v>59</v>
      </c>
      <c r="I10164" s="185">
        <v>4.6466450000000004</v>
      </c>
      <c r="J10164" s="41" t="s">
        <v>1027</v>
      </c>
      <c r="K10164" s="41" t="s">
        <v>334</v>
      </c>
      <c r="L10164" s="193">
        <v>0.32605650000000003</v>
      </c>
      <c r="M10164" s="52" t="s">
        <v>1027</v>
      </c>
      <c r="N10164" s="52" t="s">
        <v>946</v>
      </c>
    </row>
    <row r="10165" spans="1:16" x14ac:dyDescent="0.25">
      <c r="A10165" s="30">
        <v>1231</v>
      </c>
      <c r="B10165" s="247" t="str">
        <f>IF(AND(A10165&lt;&gt;"",ISNUMBER(A10165)),VLOOKUP(A10165,Studies!A:BR,2,FALSE),"")</f>
        <v>Morgan 1983</v>
      </c>
      <c r="C10165" s="248" t="str">
        <f>IF(AND(A10165&lt;&gt;"",ISNUMBER(A10165)),VLOOKUP(A10165,Studies!A:BR,3,FALSE),"")</f>
        <v>https://pubmed.ncbi.nlm.nih.gov/6617722/</v>
      </c>
      <c r="D10165" s="248" t="str">
        <f>IF(AND(A10165&lt;&gt;"",ISNUMBER(A10165)),VLOOKUP(A10165,Studies!A:BR,4,FALSE),"")</f>
        <v>IV 200 mg 5 min</v>
      </c>
      <c r="E10165" s="248" t="str">
        <f>IF(AND(A10165&lt;&gt;"",ISNUMBER(A10165)),VLOOKUP(A10165,Studies!A:BR,5,FALSE),"")</f>
        <v>Cimetidine</v>
      </c>
      <c r="F10165" s="249" t="str">
        <f>IF(AND(A10165&lt;&gt;"",ISNUMBER(A10165)),VLOOKUP(A10165,Studies!A:BR,6,FALSE),"")</f>
        <v>Plasma</v>
      </c>
      <c r="G10165" s="265">
        <v>0.25</v>
      </c>
      <c r="H10165" s="50" t="s">
        <v>59</v>
      </c>
      <c r="I10165" s="185">
        <v>3.3766669999999999</v>
      </c>
      <c r="J10165" s="41" t="s">
        <v>1027</v>
      </c>
      <c r="K10165" s="41" t="s">
        <v>334</v>
      </c>
      <c r="L10165" s="193">
        <v>0.59398099999999998</v>
      </c>
      <c r="M10165" s="52" t="s">
        <v>1027</v>
      </c>
      <c r="N10165" s="52" t="s">
        <v>946</v>
      </c>
    </row>
    <row r="10166" spans="1:16" x14ac:dyDescent="0.25">
      <c r="A10166" s="30">
        <v>1231</v>
      </c>
      <c r="B10166" s="247" t="str">
        <f>IF(AND(A10166&lt;&gt;"",ISNUMBER(A10166)),VLOOKUP(A10166,Studies!A:BR,2,FALSE),"")</f>
        <v>Morgan 1983</v>
      </c>
      <c r="C10166" s="248" t="str">
        <f>IF(AND(A10166&lt;&gt;"",ISNUMBER(A10166)),VLOOKUP(A10166,Studies!A:BR,3,FALSE),"")</f>
        <v>https://pubmed.ncbi.nlm.nih.gov/6617722/</v>
      </c>
      <c r="D10166" s="248" t="str">
        <f>IF(AND(A10166&lt;&gt;"",ISNUMBER(A10166)),VLOOKUP(A10166,Studies!A:BR,4,FALSE),"")</f>
        <v>IV 200 mg 5 min</v>
      </c>
      <c r="E10166" s="248" t="str">
        <f>IF(AND(A10166&lt;&gt;"",ISNUMBER(A10166)),VLOOKUP(A10166,Studies!A:BR,5,FALSE),"")</f>
        <v>Cimetidine</v>
      </c>
      <c r="F10166" s="249" t="str">
        <f>IF(AND(A10166&lt;&gt;"",ISNUMBER(A10166)),VLOOKUP(A10166,Studies!A:BR,6,FALSE),"")</f>
        <v>Plasma</v>
      </c>
      <c r="G10166" s="265">
        <v>0.41</v>
      </c>
      <c r="H10166" s="50" t="s">
        <v>59</v>
      </c>
      <c r="I10166" s="185">
        <v>2.164615</v>
      </c>
      <c r="J10166" s="41" t="s">
        <v>1027</v>
      </c>
      <c r="K10166" s="41" t="s">
        <v>334</v>
      </c>
      <c r="L10166" s="193">
        <v>0.2912536</v>
      </c>
      <c r="M10166" s="52" t="s">
        <v>1027</v>
      </c>
      <c r="N10166" s="52" t="s">
        <v>946</v>
      </c>
    </row>
    <row r="10167" spans="1:16" x14ac:dyDescent="0.25">
      <c r="A10167" s="30">
        <v>1231</v>
      </c>
      <c r="B10167" s="247" t="str">
        <f>IF(AND(A10167&lt;&gt;"",ISNUMBER(A10167)),VLOOKUP(A10167,Studies!A:BR,2,FALSE),"")</f>
        <v>Morgan 1983</v>
      </c>
      <c r="C10167" s="248" t="str">
        <f>IF(AND(A10167&lt;&gt;"",ISNUMBER(A10167)),VLOOKUP(A10167,Studies!A:BR,3,FALSE),"")</f>
        <v>https://pubmed.ncbi.nlm.nih.gov/6617722/</v>
      </c>
      <c r="D10167" s="248" t="str">
        <f>IF(AND(A10167&lt;&gt;"",ISNUMBER(A10167)),VLOOKUP(A10167,Studies!A:BR,4,FALSE),"")</f>
        <v>IV 200 mg 5 min</v>
      </c>
      <c r="E10167" s="248" t="str">
        <f>IF(AND(A10167&lt;&gt;"",ISNUMBER(A10167)),VLOOKUP(A10167,Studies!A:BR,5,FALSE),"")</f>
        <v>Cimetidine</v>
      </c>
      <c r="F10167" s="249" t="str">
        <f>IF(AND(A10167&lt;&gt;"",ISNUMBER(A10167)),VLOOKUP(A10167,Studies!A:BR,6,FALSE),"")</f>
        <v>Plasma</v>
      </c>
      <c r="G10167" s="265">
        <v>0.83</v>
      </c>
      <c r="H10167" s="50" t="s">
        <v>59</v>
      </c>
      <c r="I10167" s="185">
        <v>1.079753</v>
      </c>
      <c r="J10167" s="41" t="s">
        <v>1027</v>
      </c>
      <c r="K10167" s="41" t="s">
        <v>334</v>
      </c>
      <c r="L10167" s="193">
        <v>0.13973340000000001</v>
      </c>
      <c r="M10167" s="52" t="s">
        <v>1027</v>
      </c>
      <c r="N10167" s="52" t="s">
        <v>946</v>
      </c>
    </row>
    <row r="10168" spans="1:16" x14ac:dyDescent="0.25">
      <c r="A10168" s="30">
        <v>1231</v>
      </c>
      <c r="B10168" s="247" t="str">
        <f>IF(AND(A10168&lt;&gt;"",ISNUMBER(A10168)),VLOOKUP(A10168,Studies!A:BR,2,FALSE),"")</f>
        <v>Morgan 1983</v>
      </c>
      <c r="C10168" s="248" t="str">
        <f>IF(AND(A10168&lt;&gt;"",ISNUMBER(A10168)),VLOOKUP(A10168,Studies!A:BR,3,FALSE),"")</f>
        <v>https://pubmed.ncbi.nlm.nih.gov/6617722/</v>
      </c>
      <c r="D10168" s="248" t="str">
        <f>IF(AND(A10168&lt;&gt;"",ISNUMBER(A10168)),VLOOKUP(A10168,Studies!A:BR,4,FALSE),"")</f>
        <v>IV 200 mg 5 min</v>
      </c>
      <c r="E10168" s="248" t="str">
        <f>IF(AND(A10168&lt;&gt;"",ISNUMBER(A10168)),VLOOKUP(A10168,Studies!A:BR,5,FALSE),"")</f>
        <v>Cimetidine</v>
      </c>
      <c r="F10168" s="249" t="str">
        <f>IF(AND(A10168&lt;&gt;"",ISNUMBER(A10168)),VLOOKUP(A10168,Studies!A:BR,6,FALSE),"")</f>
        <v>Plasma</v>
      </c>
      <c r="G10168" s="265">
        <v>1.08</v>
      </c>
      <c r="H10168" s="50" t="s">
        <v>59</v>
      </c>
      <c r="I10168" s="185">
        <v>0.82247459999999994</v>
      </c>
      <c r="J10168" s="41" t="s">
        <v>1027</v>
      </c>
      <c r="K10168" s="41" t="s">
        <v>334</v>
      </c>
      <c r="L10168" s="193">
        <v>0.15148490000000001</v>
      </c>
      <c r="M10168" s="52" t="s">
        <v>1027</v>
      </c>
      <c r="N10168" s="52" t="s">
        <v>946</v>
      </c>
    </row>
    <row r="10169" spans="1:16" x14ac:dyDescent="0.25">
      <c r="A10169" s="30">
        <v>1231</v>
      </c>
      <c r="B10169" s="247" t="str">
        <f>IF(AND(A10169&lt;&gt;"",ISNUMBER(A10169)),VLOOKUP(A10169,Studies!A:BR,2,FALSE),"")</f>
        <v>Morgan 1983</v>
      </c>
      <c r="C10169" s="248" t="str">
        <f>IF(AND(A10169&lt;&gt;"",ISNUMBER(A10169)),VLOOKUP(A10169,Studies!A:BR,3,FALSE),"")</f>
        <v>https://pubmed.ncbi.nlm.nih.gov/6617722/</v>
      </c>
      <c r="D10169" s="248" t="str">
        <f>IF(AND(A10169&lt;&gt;"",ISNUMBER(A10169)),VLOOKUP(A10169,Studies!A:BR,4,FALSE),"")</f>
        <v>IV 200 mg 5 min</v>
      </c>
      <c r="E10169" s="248" t="str">
        <f>IF(AND(A10169&lt;&gt;"",ISNUMBER(A10169)),VLOOKUP(A10169,Studies!A:BR,5,FALSE),"")</f>
        <v>Cimetidine</v>
      </c>
      <c r="F10169" s="249" t="str">
        <f>IF(AND(A10169&lt;&gt;"",ISNUMBER(A10169)),VLOOKUP(A10169,Studies!A:BR,6,FALSE),"")</f>
        <v>Plasma</v>
      </c>
      <c r="G10169" s="265">
        <v>2.08</v>
      </c>
      <c r="H10169" s="50" t="s">
        <v>59</v>
      </c>
      <c r="I10169" s="185">
        <v>0.56250350000000005</v>
      </c>
      <c r="J10169" s="41" t="s">
        <v>1027</v>
      </c>
      <c r="K10169" s="41" t="s">
        <v>334</v>
      </c>
      <c r="L10169" s="193">
        <v>9.3178929999999993E-2</v>
      </c>
      <c r="M10169" s="52" t="s">
        <v>1027</v>
      </c>
      <c r="N10169" s="52" t="s">
        <v>946</v>
      </c>
    </row>
    <row r="10170" spans="1:16" x14ac:dyDescent="0.25">
      <c r="A10170" s="30">
        <v>1231</v>
      </c>
      <c r="B10170" s="247" t="str">
        <f>IF(AND(A10170&lt;&gt;"",ISNUMBER(A10170)),VLOOKUP(A10170,Studies!A:BR,2,FALSE),"")</f>
        <v>Morgan 1983</v>
      </c>
      <c r="C10170" s="248" t="str">
        <f>IF(AND(A10170&lt;&gt;"",ISNUMBER(A10170)),VLOOKUP(A10170,Studies!A:BR,3,FALSE),"")</f>
        <v>https://pubmed.ncbi.nlm.nih.gov/6617722/</v>
      </c>
      <c r="D10170" s="248" t="str">
        <f>IF(AND(A10170&lt;&gt;"",ISNUMBER(A10170)),VLOOKUP(A10170,Studies!A:BR,4,FALSE),"")</f>
        <v>IV 200 mg 5 min</v>
      </c>
      <c r="E10170" s="248" t="str">
        <f>IF(AND(A10170&lt;&gt;"",ISNUMBER(A10170)),VLOOKUP(A10170,Studies!A:BR,5,FALSE),"")</f>
        <v>Cimetidine</v>
      </c>
      <c r="F10170" s="249" t="str">
        <f>IF(AND(A10170&lt;&gt;"",ISNUMBER(A10170)),VLOOKUP(A10170,Studies!A:BR,6,FALSE),"")</f>
        <v>Plasma</v>
      </c>
      <c r="G10170" s="265">
        <v>3.08</v>
      </c>
      <c r="H10170" s="50" t="s">
        <v>59</v>
      </c>
      <c r="I10170" s="185">
        <v>0.41883340000000002</v>
      </c>
      <c r="J10170" s="41" t="s">
        <v>1027</v>
      </c>
      <c r="K10170" s="41" t="s">
        <v>334</v>
      </c>
      <c r="L10170" s="193">
        <v>0.12815560000000001</v>
      </c>
      <c r="M10170" s="52" t="s">
        <v>1027</v>
      </c>
      <c r="N10170" s="52" t="s">
        <v>946</v>
      </c>
    </row>
    <row r="10171" spans="1:16" x14ac:dyDescent="0.25">
      <c r="A10171" s="30">
        <v>1231</v>
      </c>
      <c r="B10171" s="247" t="str">
        <f>IF(AND(A10171&lt;&gt;"",ISNUMBER(A10171)),VLOOKUP(A10171,Studies!A:BR,2,FALSE),"")</f>
        <v>Morgan 1983</v>
      </c>
      <c r="C10171" s="248" t="str">
        <f>IF(AND(A10171&lt;&gt;"",ISNUMBER(A10171)),VLOOKUP(A10171,Studies!A:BR,3,FALSE),"")</f>
        <v>https://pubmed.ncbi.nlm.nih.gov/6617722/</v>
      </c>
      <c r="D10171" s="248" t="str">
        <f>IF(AND(A10171&lt;&gt;"",ISNUMBER(A10171)),VLOOKUP(A10171,Studies!A:BR,4,FALSE),"")</f>
        <v>IV 200 mg 5 min</v>
      </c>
      <c r="E10171" s="248" t="str">
        <f>IF(AND(A10171&lt;&gt;"",ISNUMBER(A10171)),VLOOKUP(A10171,Studies!A:BR,5,FALSE),"")</f>
        <v>Cimetidine</v>
      </c>
      <c r="F10171" s="249" t="str">
        <f>IF(AND(A10171&lt;&gt;"",ISNUMBER(A10171)),VLOOKUP(A10171,Studies!A:BR,6,FALSE),"")</f>
        <v>Plasma</v>
      </c>
      <c r="G10171" s="265">
        <v>4.08</v>
      </c>
      <c r="H10171" s="50" t="s">
        <v>59</v>
      </c>
      <c r="I10171" s="185">
        <v>0.27523239999999999</v>
      </c>
      <c r="J10171" s="41" t="s">
        <v>1027</v>
      </c>
      <c r="K10171" s="41" t="s">
        <v>334</v>
      </c>
      <c r="L10171" s="193">
        <v>0.15141579999999999</v>
      </c>
      <c r="M10171" s="52" t="s">
        <v>1027</v>
      </c>
      <c r="N10171" s="52" t="s">
        <v>946</v>
      </c>
    </row>
    <row r="10172" spans="1:16" x14ac:dyDescent="0.25">
      <c r="A10172" s="30">
        <v>1231</v>
      </c>
      <c r="B10172" s="247" t="str">
        <f>IF(AND(A10172&lt;&gt;"",ISNUMBER(A10172)),VLOOKUP(A10172,Studies!A:BR,2,FALSE),"")</f>
        <v>Morgan 1983</v>
      </c>
      <c r="C10172" s="248" t="str">
        <f>IF(AND(A10172&lt;&gt;"",ISNUMBER(A10172)),VLOOKUP(A10172,Studies!A:BR,3,FALSE),"")</f>
        <v>https://pubmed.ncbi.nlm.nih.gov/6617722/</v>
      </c>
      <c r="D10172" s="248" t="str">
        <f>IF(AND(A10172&lt;&gt;"",ISNUMBER(A10172)),VLOOKUP(A10172,Studies!A:BR,4,FALSE),"")</f>
        <v>IV 200 mg 5 min</v>
      </c>
      <c r="E10172" s="248" t="str">
        <f>IF(AND(A10172&lt;&gt;"",ISNUMBER(A10172)),VLOOKUP(A10172,Studies!A:BR,5,FALSE),"")</f>
        <v>Cimetidine</v>
      </c>
      <c r="F10172" s="249" t="str">
        <f>IF(AND(A10172&lt;&gt;"",ISNUMBER(A10172)),VLOOKUP(A10172,Studies!A:BR,6,FALSE),"")</f>
        <v>Plasma</v>
      </c>
      <c r="G10172" s="265">
        <v>5.08</v>
      </c>
      <c r="H10172" s="50" t="s">
        <v>59</v>
      </c>
      <c r="I10172" s="185">
        <v>0.17818629999999999</v>
      </c>
      <c r="J10172" s="41" t="s">
        <v>1027</v>
      </c>
      <c r="K10172" s="41" t="s">
        <v>334</v>
      </c>
      <c r="L10172" s="193">
        <v>9.3144480000000002E-2</v>
      </c>
      <c r="M10172" s="52" t="s">
        <v>1027</v>
      </c>
      <c r="N10172" s="52" t="s">
        <v>946</v>
      </c>
    </row>
    <row r="10173" spans="1:16" x14ac:dyDescent="0.25">
      <c r="A10173" s="30">
        <v>1231</v>
      </c>
      <c r="B10173" s="247" t="str">
        <f>IF(AND(A10173&lt;&gt;"",ISNUMBER(A10173)),VLOOKUP(A10173,Studies!A:BR,2,FALSE),"")</f>
        <v>Morgan 1983</v>
      </c>
      <c r="C10173" s="248" t="str">
        <f>IF(AND(A10173&lt;&gt;"",ISNUMBER(A10173)),VLOOKUP(A10173,Studies!A:BR,3,FALSE),"")</f>
        <v>https://pubmed.ncbi.nlm.nih.gov/6617722/</v>
      </c>
      <c r="D10173" s="248" t="str">
        <f>IF(AND(A10173&lt;&gt;"",ISNUMBER(A10173)),VLOOKUP(A10173,Studies!A:BR,4,FALSE),"")</f>
        <v>IV 200 mg 5 min</v>
      </c>
      <c r="E10173" s="248" t="str">
        <f>IF(AND(A10173&lt;&gt;"",ISNUMBER(A10173)),VLOOKUP(A10173,Studies!A:BR,5,FALSE),"")</f>
        <v>Cimetidine</v>
      </c>
      <c r="F10173" s="249" t="str">
        <f>IF(AND(A10173&lt;&gt;"",ISNUMBER(A10173)),VLOOKUP(A10173,Studies!A:BR,6,FALSE),"")</f>
        <v>Plasma</v>
      </c>
      <c r="G10173" s="265">
        <v>6.08</v>
      </c>
      <c r="H10173" s="50" t="s">
        <v>59</v>
      </c>
      <c r="I10173" s="185">
        <v>0.1160133</v>
      </c>
      <c r="J10173" s="41" t="s">
        <v>1027</v>
      </c>
      <c r="K10173" s="41" t="s">
        <v>334</v>
      </c>
      <c r="L10173" s="193">
        <v>9.317897E-2</v>
      </c>
      <c r="M10173" s="52" t="s">
        <v>1027</v>
      </c>
      <c r="N10173" s="52" t="s">
        <v>946</v>
      </c>
    </row>
    <row r="10174" spans="1:16" x14ac:dyDescent="0.25">
      <c r="A10174" s="30">
        <v>1231</v>
      </c>
      <c r="B10174" s="247" t="str">
        <f>IF(AND(A10174&lt;&gt;"",ISNUMBER(A10174)),VLOOKUP(A10174,Studies!A:BR,2,FALSE),"")</f>
        <v>Morgan 1983</v>
      </c>
      <c r="C10174" s="248" t="str">
        <f>IF(AND(A10174&lt;&gt;"",ISNUMBER(A10174)),VLOOKUP(A10174,Studies!A:BR,3,FALSE),"")</f>
        <v>https://pubmed.ncbi.nlm.nih.gov/6617722/</v>
      </c>
      <c r="D10174" s="248" t="str">
        <f>IF(AND(A10174&lt;&gt;"",ISNUMBER(A10174)),VLOOKUP(A10174,Studies!A:BR,4,FALSE),"")</f>
        <v>IV 200 mg 5 min</v>
      </c>
      <c r="E10174" s="248" t="str">
        <f>IF(AND(A10174&lt;&gt;"",ISNUMBER(A10174)),VLOOKUP(A10174,Studies!A:BR,5,FALSE),"")</f>
        <v>Cimetidine</v>
      </c>
      <c r="F10174" s="249" t="str">
        <f>IF(AND(A10174&lt;&gt;"",ISNUMBER(A10174)),VLOOKUP(A10174,Studies!A:BR,6,FALSE),"")</f>
        <v>Plasma</v>
      </c>
      <c r="G10174" s="265">
        <v>8.08</v>
      </c>
      <c r="H10174" s="50" t="s">
        <v>59</v>
      </c>
      <c r="I10174" s="185">
        <v>8.5122470000000006E-2</v>
      </c>
      <c r="J10174" s="41" t="s">
        <v>1027</v>
      </c>
      <c r="K10174" s="41" t="s">
        <v>334</v>
      </c>
      <c r="L10174" s="193">
        <v>0.1048608</v>
      </c>
      <c r="M10174" s="52" t="s">
        <v>1027</v>
      </c>
      <c r="N10174" s="52" t="s">
        <v>946</v>
      </c>
    </row>
    <row r="10175" spans="1:16" x14ac:dyDescent="0.25">
      <c r="A10175" s="30">
        <v>1232</v>
      </c>
      <c r="B10175" s="247" t="str">
        <f>IF(AND(A10175&lt;&gt;"",ISNUMBER(A10175)),VLOOKUP(A10175,Studies!A:BR,2,FALSE),"")</f>
        <v>Morgan 1983</v>
      </c>
      <c r="C10175" s="248" t="str">
        <f>IF(AND(A10175&lt;&gt;"",ISNUMBER(A10175)),VLOOKUP(A10175,Studies!A:BR,3,FALSE),"")</f>
        <v>https://pubmed.ncbi.nlm.nih.gov/6617722/</v>
      </c>
      <c r="D10175" s="248" t="str">
        <f>IF(AND(A10175&lt;&gt;"",ISNUMBER(A10175)),VLOOKUP(A10175,Studies!A:BR,4,FALSE),"")</f>
        <v>IV 200 mg 30 min</v>
      </c>
      <c r="E10175" s="248" t="str">
        <f>IF(AND(A10175&lt;&gt;"",ISNUMBER(A10175)),VLOOKUP(A10175,Studies!A:BR,5,FALSE),"")</f>
        <v>Cimetidine</v>
      </c>
      <c r="F10175" s="249" t="str">
        <f>IF(AND(A10175&lt;&gt;"",ISNUMBER(A10175)),VLOOKUP(A10175,Studies!A:BR,6,FALSE),"")</f>
        <v>Plasma</v>
      </c>
      <c r="G10175" s="265">
        <v>0</v>
      </c>
      <c r="H10175" s="50" t="s">
        <v>59</v>
      </c>
      <c r="I10175" s="185">
        <v>0</v>
      </c>
      <c r="J10175" s="41" t="s">
        <v>1027</v>
      </c>
      <c r="K10175" s="41" t="s">
        <v>334</v>
      </c>
    </row>
    <row r="10176" spans="1:16" x14ac:dyDescent="0.25">
      <c r="A10176" s="30">
        <v>1232</v>
      </c>
      <c r="B10176" s="247" t="str">
        <f>IF(AND(A10176&lt;&gt;"",ISNUMBER(A10176)),VLOOKUP(A10176,Studies!A:BR,2,FALSE),"")</f>
        <v>Morgan 1983</v>
      </c>
      <c r="C10176" s="248" t="str">
        <f>IF(AND(A10176&lt;&gt;"",ISNUMBER(A10176)),VLOOKUP(A10176,Studies!A:BR,3,FALSE),"")</f>
        <v>https://pubmed.ncbi.nlm.nih.gov/6617722/</v>
      </c>
      <c r="D10176" s="248" t="str">
        <f>IF(AND(A10176&lt;&gt;"",ISNUMBER(A10176)),VLOOKUP(A10176,Studies!A:BR,4,FALSE),"")</f>
        <v>IV 200 mg 30 min</v>
      </c>
      <c r="E10176" s="248" t="str">
        <f>IF(AND(A10176&lt;&gt;"",ISNUMBER(A10176)),VLOOKUP(A10176,Studies!A:BR,5,FALSE),"")</f>
        <v>Cimetidine</v>
      </c>
      <c r="F10176" s="249" t="str">
        <f>IF(AND(A10176&lt;&gt;"",ISNUMBER(A10176)),VLOOKUP(A10176,Studies!A:BR,6,FALSE),"")</f>
        <v>Plasma</v>
      </c>
      <c r="G10176" s="265">
        <v>0.17</v>
      </c>
      <c r="H10176" s="50" t="s">
        <v>59</v>
      </c>
      <c r="I10176" s="185">
        <v>2.2861729999999998</v>
      </c>
      <c r="J10176" s="41" t="s">
        <v>1027</v>
      </c>
      <c r="K10176" s="41" t="s">
        <v>334</v>
      </c>
      <c r="L10176" s="193">
        <v>0.25664520000000002</v>
      </c>
      <c r="M10176" s="52" t="s">
        <v>1027</v>
      </c>
      <c r="N10176" s="52" t="s">
        <v>946</v>
      </c>
    </row>
    <row r="10177" spans="1:16" x14ac:dyDescent="0.25">
      <c r="A10177" s="30">
        <v>1232</v>
      </c>
      <c r="B10177" s="247" t="str">
        <f>IF(AND(A10177&lt;&gt;"",ISNUMBER(A10177)),VLOOKUP(A10177,Studies!A:BR,2,FALSE),"")</f>
        <v>Morgan 1983</v>
      </c>
      <c r="C10177" s="248" t="str">
        <f>IF(AND(A10177&lt;&gt;"",ISNUMBER(A10177)),VLOOKUP(A10177,Studies!A:BR,3,FALSE),"")</f>
        <v>https://pubmed.ncbi.nlm.nih.gov/6617722/</v>
      </c>
      <c r="D10177" s="248" t="str">
        <f>IF(AND(A10177&lt;&gt;"",ISNUMBER(A10177)),VLOOKUP(A10177,Studies!A:BR,4,FALSE),"")</f>
        <v>IV 200 mg 30 min</v>
      </c>
      <c r="E10177" s="248" t="str">
        <f>IF(AND(A10177&lt;&gt;"",ISNUMBER(A10177)),VLOOKUP(A10177,Studies!A:BR,5,FALSE),"")</f>
        <v>Cimetidine</v>
      </c>
      <c r="F10177" s="249" t="str">
        <f>IF(AND(A10177&lt;&gt;"",ISNUMBER(A10177)),VLOOKUP(A10177,Studies!A:BR,6,FALSE),"")</f>
        <v>Plasma</v>
      </c>
      <c r="G10177" s="265">
        <v>0.33</v>
      </c>
      <c r="H10177" s="50" t="s">
        <v>59</v>
      </c>
      <c r="I10177" s="185">
        <v>3.8608129999999998</v>
      </c>
      <c r="J10177" s="41" t="s">
        <v>1027</v>
      </c>
      <c r="K10177" s="41" t="s">
        <v>334</v>
      </c>
      <c r="L10177" s="193">
        <v>0.50169350000000001</v>
      </c>
      <c r="M10177" s="52" t="s">
        <v>1027</v>
      </c>
      <c r="N10177" s="52" t="s">
        <v>946</v>
      </c>
    </row>
    <row r="10178" spans="1:16" x14ac:dyDescent="0.25">
      <c r="A10178" s="30">
        <v>1232</v>
      </c>
      <c r="B10178" s="247" t="str">
        <f>IF(AND(A10178&lt;&gt;"",ISNUMBER(A10178)),VLOOKUP(A10178,Studies!A:BR,2,FALSE),"")</f>
        <v>Morgan 1983</v>
      </c>
      <c r="C10178" s="248" t="str">
        <f>IF(AND(A10178&lt;&gt;"",ISNUMBER(A10178)),VLOOKUP(A10178,Studies!A:BR,3,FALSE),"")</f>
        <v>https://pubmed.ncbi.nlm.nih.gov/6617722/</v>
      </c>
      <c r="D10178" s="248" t="str">
        <f>IF(AND(A10178&lt;&gt;"",ISNUMBER(A10178)),VLOOKUP(A10178,Studies!A:BR,4,FALSE),"")</f>
        <v>IV 200 mg 30 min</v>
      </c>
      <c r="E10178" s="248" t="str">
        <f>IF(AND(A10178&lt;&gt;"",ISNUMBER(A10178)),VLOOKUP(A10178,Studies!A:BR,5,FALSE),"")</f>
        <v>Cimetidine</v>
      </c>
      <c r="F10178" s="249" t="str">
        <f>IF(AND(A10178&lt;&gt;"",ISNUMBER(A10178)),VLOOKUP(A10178,Studies!A:BR,6,FALSE),"")</f>
        <v>Plasma</v>
      </c>
      <c r="G10178" s="265">
        <v>0.5</v>
      </c>
      <c r="H10178" s="50" t="s">
        <v>59</v>
      </c>
      <c r="I10178" s="185">
        <v>4.5137109999999998</v>
      </c>
      <c r="J10178" s="41" t="s">
        <v>1027</v>
      </c>
      <c r="K10178" s="41" t="s">
        <v>334</v>
      </c>
      <c r="L10178" s="193">
        <v>0.29166940000000002</v>
      </c>
      <c r="M10178" s="52" t="s">
        <v>1027</v>
      </c>
      <c r="N10178" s="52" t="s">
        <v>946</v>
      </c>
    </row>
    <row r="10179" spans="1:16" x14ac:dyDescent="0.25">
      <c r="A10179" s="30">
        <v>1232</v>
      </c>
      <c r="B10179" s="247" t="str">
        <f>IF(AND(A10179&lt;&gt;"",ISNUMBER(A10179)),VLOOKUP(A10179,Studies!A:BR,2,FALSE),"")</f>
        <v>Morgan 1983</v>
      </c>
      <c r="C10179" s="248" t="str">
        <f>IF(AND(A10179&lt;&gt;"",ISNUMBER(A10179)),VLOOKUP(A10179,Studies!A:BR,3,FALSE),"")</f>
        <v>https://pubmed.ncbi.nlm.nih.gov/6617722/</v>
      </c>
      <c r="D10179" s="248" t="str">
        <f>IF(AND(A10179&lt;&gt;"",ISNUMBER(A10179)),VLOOKUP(A10179,Studies!A:BR,4,FALSE),"")</f>
        <v>IV 200 mg 30 min</v>
      </c>
      <c r="E10179" s="248" t="str">
        <f>IF(AND(A10179&lt;&gt;"",ISNUMBER(A10179)),VLOOKUP(A10179,Studies!A:BR,5,FALSE),"")</f>
        <v>Cimetidine</v>
      </c>
      <c r="F10179" s="249" t="str">
        <f>IF(AND(A10179&lt;&gt;"",ISNUMBER(A10179)),VLOOKUP(A10179,Studies!A:BR,6,FALSE),"")</f>
        <v>Plasma</v>
      </c>
      <c r="G10179" s="265">
        <v>0.57999999999999996</v>
      </c>
      <c r="H10179" s="50" t="s">
        <v>59</v>
      </c>
      <c r="I10179" s="185">
        <v>3.1367579999999999</v>
      </c>
      <c r="J10179" s="41" t="s">
        <v>1027</v>
      </c>
      <c r="K10179" s="41" t="s">
        <v>334</v>
      </c>
      <c r="L10179" s="193">
        <v>0.40835949999999999</v>
      </c>
      <c r="M10179" s="52" t="s">
        <v>1027</v>
      </c>
      <c r="N10179" s="52" t="s">
        <v>946</v>
      </c>
    </row>
    <row r="10180" spans="1:16" x14ac:dyDescent="0.25">
      <c r="A10180" s="30">
        <v>1232</v>
      </c>
      <c r="B10180" s="247" t="str">
        <f>IF(AND(A10180&lt;&gt;"",ISNUMBER(A10180)),VLOOKUP(A10180,Studies!A:BR,2,FALSE),"")</f>
        <v>Morgan 1983</v>
      </c>
      <c r="C10180" s="248" t="str">
        <f>IF(AND(A10180&lt;&gt;"",ISNUMBER(A10180)),VLOOKUP(A10180,Studies!A:BR,3,FALSE),"")</f>
        <v>https://pubmed.ncbi.nlm.nih.gov/6617722/</v>
      </c>
      <c r="D10180" s="248" t="str">
        <f>IF(AND(A10180&lt;&gt;"",ISNUMBER(A10180)),VLOOKUP(A10180,Studies!A:BR,4,FALSE),"")</f>
        <v>IV 200 mg 30 min</v>
      </c>
      <c r="E10180" s="248" t="str">
        <f>IF(AND(A10180&lt;&gt;"",ISNUMBER(A10180)),VLOOKUP(A10180,Studies!A:BR,5,FALSE),"")</f>
        <v>Cimetidine</v>
      </c>
      <c r="F10180" s="249" t="str">
        <f>IF(AND(A10180&lt;&gt;"",ISNUMBER(A10180)),VLOOKUP(A10180,Studies!A:BR,6,FALSE),"")</f>
        <v>Plasma</v>
      </c>
      <c r="G10180" s="265">
        <v>0.67</v>
      </c>
      <c r="H10180" s="50" t="s">
        <v>59</v>
      </c>
      <c r="I10180" s="185">
        <v>2.319855</v>
      </c>
      <c r="J10180" s="41" t="s">
        <v>1027</v>
      </c>
      <c r="K10180" s="41" t="s">
        <v>334</v>
      </c>
      <c r="L10180" s="193">
        <v>0.2917149</v>
      </c>
      <c r="M10180" s="52" t="s">
        <v>1027</v>
      </c>
      <c r="N10180" s="52" t="s">
        <v>946</v>
      </c>
    </row>
    <row r="10181" spans="1:16" x14ac:dyDescent="0.25">
      <c r="A10181" s="30">
        <v>1232</v>
      </c>
      <c r="B10181" s="247" t="str">
        <f>IF(AND(A10181&lt;&gt;"",ISNUMBER(A10181)),VLOOKUP(A10181,Studies!A:BR,2,FALSE),"")</f>
        <v>Morgan 1983</v>
      </c>
      <c r="C10181" s="248" t="str">
        <f>IF(AND(A10181&lt;&gt;"",ISNUMBER(A10181)),VLOOKUP(A10181,Studies!A:BR,3,FALSE),"")</f>
        <v>https://pubmed.ncbi.nlm.nih.gov/6617722/</v>
      </c>
      <c r="D10181" s="248" t="str">
        <f>IF(AND(A10181&lt;&gt;"",ISNUMBER(A10181)),VLOOKUP(A10181,Studies!A:BR,4,FALSE),"")</f>
        <v>IV 200 mg 30 min</v>
      </c>
      <c r="E10181" s="248" t="str">
        <f>IF(AND(A10181&lt;&gt;"",ISNUMBER(A10181)),VLOOKUP(A10181,Studies!A:BR,5,FALSE),"")</f>
        <v>Cimetidine</v>
      </c>
      <c r="F10181" s="249" t="str">
        <f>IF(AND(A10181&lt;&gt;"",ISNUMBER(A10181)),VLOOKUP(A10181,Studies!A:BR,6,FALSE),"")</f>
        <v>Plasma</v>
      </c>
      <c r="G10181" s="265">
        <v>0.83</v>
      </c>
      <c r="H10181" s="50" t="s">
        <v>59</v>
      </c>
      <c r="I10181" s="185">
        <v>1.5146649999999999</v>
      </c>
      <c r="J10181" s="41" t="s">
        <v>1027</v>
      </c>
      <c r="K10181" s="41" t="s">
        <v>334</v>
      </c>
      <c r="L10181" s="193">
        <v>0.3966459</v>
      </c>
      <c r="M10181" s="52" t="s">
        <v>1027</v>
      </c>
      <c r="N10181" s="52" t="s">
        <v>946</v>
      </c>
    </row>
    <row r="10182" spans="1:16" x14ac:dyDescent="0.25">
      <c r="A10182" s="30">
        <v>1232</v>
      </c>
      <c r="B10182" s="247" t="str">
        <f>IF(AND(A10182&lt;&gt;"",ISNUMBER(A10182)),VLOOKUP(A10182,Studies!A:BR,2,FALSE),"")</f>
        <v>Morgan 1983</v>
      </c>
      <c r="C10182" s="248" t="str">
        <f>IF(AND(A10182&lt;&gt;"",ISNUMBER(A10182)),VLOOKUP(A10182,Studies!A:BR,3,FALSE),"")</f>
        <v>https://pubmed.ncbi.nlm.nih.gov/6617722/</v>
      </c>
      <c r="D10182" s="248" t="str">
        <f>IF(AND(A10182&lt;&gt;"",ISNUMBER(A10182)),VLOOKUP(A10182,Studies!A:BR,4,FALSE),"")</f>
        <v>IV 200 mg 30 min</v>
      </c>
      <c r="E10182" s="248" t="str">
        <f>IF(AND(A10182&lt;&gt;"",ISNUMBER(A10182)),VLOOKUP(A10182,Studies!A:BR,5,FALSE),"")</f>
        <v>Cimetidine</v>
      </c>
      <c r="F10182" s="249" t="str">
        <f>IF(AND(A10182&lt;&gt;"",ISNUMBER(A10182)),VLOOKUP(A10182,Studies!A:BR,6,FALSE),"")</f>
        <v>Plasma</v>
      </c>
      <c r="G10182" s="265">
        <v>1</v>
      </c>
      <c r="H10182" s="50" t="s">
        <v>59</v>
      </c>
      <c r="I10182" s="185">
        <v>1.1873720000000001</v>
      </c>
      <c r="J10182" s="41" t="s">
        <v>1027</v>
      </c>
      <c r="K10182" s="41" t="s">
        <v>334</v>
      </c>
      <c r="L10182" s="193">
        <v>0.1400006</v>
      </c>
      <c r="M10182" s="52" t="s">
        <v>1027</v>
      </c>
      <c r="N10182" s="52" t="s">
        <v>946</v>
      </c>
      <c r="P10182" s="42" t="s">
        <v>3503</v>
      </c>
    </row>
    <row r="10183" spans="1:16" x14ac:dyDescent="0.25">
      <c r="A10183" s="30">
        <v>1232</v>
      </c>
      <c r="B10183" s="247" t="str">
        <f>IF(AND(A10183&lt;&gt;"",ISNUMBER(A10183)),VLOOKUP(A10183,Studies!A:BR,2,FALSE),"")</f>
        <v>Morgan 1983</v>
      </c>
      <c r="C10183" s="248" t="str">
        <f>IF(AND(A10183&lt;&gt;"",ISNUMBER(A10183)),VLOOKUP(A10183,Studies!A:BR,3,FALSE),"")</f>
        <v>https://pubmed.ncbi.nlm.nih.gov/6617722/</v>
      </c>
      <c r="D10183" s="248" t="str">
        <f>IF(AND(A10183&lt;&gt;"",ISNUMBER(A10183)),VLOOKUP(A10183,Studies!A:BR,4,FALSE),"")</f>
        <v>IV 200 mg 30 min</v>
      </c>
      <c r="E10183" s="248" t="str">
        <f>IF(AND(A10183&lt;&gt;"",ISNUMBER(A10183)),VLOOKUP(A10183,Studies!A:BR,5,FALSE),"")</f>
        <v>Cimetidine</v>
      </c>
      <c r="F10183" s="249" t="str">
        <f>IF(AND(A10183&lt;&gt;"",ISNUMBER(A10183)),VLOOKUP(A10183,Studies!A:BR,6,FALSE),"")</f>
        <v>Plasma</v>
      </c>
      <c r="G10183" s="265">
        <v>1.25</v>
      </c>
      <c r="H10183" s="50" t="s">
        <v>59</v>
      </c>
      <c r="I10183" s="185">
        <v>1.011746</v>
      </c>
      <c r="J10183" s="41" t="s">
        <v>1027</v>
      </c>
      <c r="K10183" s="41" t="s">
        <v>334</v>
      </c>
      <c r="L10183" s="193">
        <v>0.16333439999999999</v>
      </c>
      <c r="M10183" s="52" t="s">
        <v>1027</v>
      </c>
      <c r="N10183" s="52" t="s">
        <v>946</v>
      </c>
    </row>
    <row r="10184" spans="1:16" x14ac:dyDescent="0.25">
      <c r="A10184" s="30">
        <v>1232</v>
      </c>
      <c r="B10184" s="247" t="str">
        <f>IF(AND(A10184&lt;&gt;"",ISNUMBER(A10184)),VLOOKUP(A10184,Studies!A:BR,2,FALSE),"")</f>
        <v>Morgan 1983</v>
      </c>
      <c r="C10184" s="248" t="str">
        <f>IF(AND(A10184&lt;&gt;"",ISNUMBER(A10184)),VLOOKUP(A10184,Studies!A:BR,3,FALSE),"")</f>
        <v>https://pubmed.ncbi.nlm.nih.gov/6617722/</v>
      </c>
      <c r="D10184" s="248" t="str">
        <f>IF(AND(A10184&lt;&gt;"",ISNUMBER(A10184)),VLOOKUP(A10184,Studies!A:BR,4,FALSE),"")</f>
        <v>IV 200 mg 30 min</v>
      </c>
      <c r="E10184" s="248" t="str">
        <f>IF(AND(A10184&lt;&gt;"",ISNUMBER(A10184)),VLOOKUP(A10184,Studies!A:BR,5,FALSE),"")</f>
        <v>Cimetidine</v>
      </c>
      <c r="F10184" s="249" t="str">
        <f>IF(AND(A10184&lt;&gt;"",ISNUMBER(A10184)),VLOOKUP(A10184,Studies!A:BR,6,FALSE),"")</f>
        <v>Plasma</v>
      </c>
      <c r="G10184" s="265">
        <v>1.5</v>
      </c>
      <c r="H10184" s="50" t="s">
        <v>59</v>
      </c>
      <c r="I10184" s="185">
        <v>0.82440749999999996</v>
      </c>
      <c r="J10184" s="41" t="s">
        <v>1027</v>
      </c>
      <c r="K10184" s="41" t="s">
        <v>334</v>
      </c>
      <c r="L10184" s="193">
        <v>0.15166769999999999</v>
      </c>
      <c r="M10184" s="52" t="s">
        <v>1027</v>
      </c>
      <c r="N10184" s="52" t="s">
        <v>946</v>
      </c>
    </row>
    <row r="10185" spans="1:16" x14ac:dyDescent="0.25">
      <c r="A10185" s="30">
        <v>1232</v>
      </c>
      <c r="B10185" s="247" t="str">
        <f>IF(AND(A10185&lt;&gt;"",ISNUMBER(A10185)),VLOOKUP(A10185,Studies!A:BR,2,FALSE),"")</f>
        <v>Morgan 1983</v>
      </c>
      <c r="C10185" s="248" t="str">
        <f>IF(AND(A10185&lt;&gt;"",ISNUMBER(A10185)),VLOOKUP(A10185,Studies!A:BR,3,FALSE),"")</f>
        <v>https://pubmed.ncbi.nlm.nih.gov/6617722/</v>
      </c>
      <c r="D10185" s="248" t="str">
        <f>IF(AND(A10185&lt;&gt;"",ISNUMBER(A10185)),VLOOKUP(A10185,Studies!A:BR,4,FALSE),"")</f>
        <v>IV 200 mg 30 min</v>
      </c>
      <c r="E10185" s="248" t="str">
        <f>IF(AND(A10185&lt;&gt;"",ISNUMBER(A10185)),VLOOKUP(A10185,Studies!A:BR,5,FALSE),"")</f>
        <v>Cimetidine</v>
      </c>
      <c r="F10185" s="249" t="str">
        <f>IF(AND(A10185&lt;&gt;"",ISNUMBER(A10185)),VLOOKUP(A10185,Studies!A:BR,6,FALSE),"")</f>
        <v>Plasma</v>
      </c>
      <c r="G10185" s="265">
        <v>2</v>
      </c>
      <c r="H10185" s="50" t="s">
        <v>59</v>
      </c>
      <c r="I10185" s="185">
        <v>0.46139720000000001</v>
      </c>
      <c r="J10185" s="41" t="s">
        <v>1027</v>
      </c>
      <c r="K10185" s="41" t="s">
        <v>334</v>
      </c>
      <c r="L10185" s="193">
        <v>9.3333929999999996E-2</v>
      </c>
      <c r="M10185" s="52" t="s">
        <v>1027</v>
      </c>
      <c r="N10185" s="52" t="s">
        <v>946</v>
      </c>
    </row>
    <row r="10186" spans="1:16" x14ac:dyDescent="0.25">
      <c r="A10186" s="30">
        <v>1232</v>
      </c>
      <c r="B10186" s="247" t="str">
        <f>IF(AND(A10186&lt;&gt;"",ISNUMBER(A10186)),VLOOKUP(A10186,Studies!A:BR,2,FALSE),"")</f>
        <v>Morgan 1983</v>
      </c>
      <c r="C10186" s="248" t="str">
        <f>IF(AND(A10186&lt;&gt;"",ISNUMBER(A10186)),VLOOKUP(A10186,Studies!A:BR,3,FALSE),"")</f>
        <v>https://pubmed.ncbi.nlm.nih.gov/6617722/</v>
      </c>
      <c r="D10186" s="248" t="str">
        <f>IF(AND(A10186&lt;&gt;"",ISNUMBER(A10186)),VLOOKUP(A10186,Studies!A:BR,4,FALSE),"")</f>
        <v>IV 200 mg 30 min</v>
      </c>
      <c r="E10186" s="248" t="str">
        <f>IF(AND(A10186&lt;&gt;"",ISNUMBER(A10186)),VLOOKUP(A10186,Studies!A:BR,5,FALSE),"")</f>
        <v>Cimetidine</v>
      </c>
      <c r="F10186" s="249" t="str">
        <f>IF(AND(A10186&lt;&gt;"",ISNUMBER(A10186)),VLOOKUP(A10186,Studies!A:BR,6,FALSE),"")</f>
        <v>Plasma</v>
      </c>
      <c r="G10186" s="265">
        <v>2.5</v>
      </c>
      <c r="H10186" s="50" t="s">
        <v>59</v>
      </c>
      <c r="I10186" s="185">
        <v>0.37848120000000002</v>
      </c>
      <c r="J10186" s="41" t="s">
        <v>1027</v>
      </c>
      <c r="K10186" s="41" t="s">
        <v>334</v>
      </c>
      <c r="L10186" s="193">
        <v>9.3287679999999998E-2</v>
      </c>
      <c r="M10186" s="52" t="s">
        <v>1027</v>
      </c>
      <c r="N10186" s="52" t="s">
        <v>946</v>
      </c>
    </row>
    <row r="10187" spans="1:16" x14ac:dyDescent="0.25">
      <c r="A10187" s="30">
        <v>1232</v>
      </c>
      <c r="B10187" s="247" t="str">
        <f>IF(AND(A10187&lt;&gt;"",ISNUMBER(A10187)),VLOOKUP(A10187,Studies!A:BR,2,FALSE),"")</f>
        <v>Morgan 1983</v>
      </c>
      <c r="C10187" s="248" t="str">
        <f>IF(AND(A10187&lt;&gt;"",ISNUMBER(A10187)),VLOOKUP(A10187,Studies!A:BR,3,FALSE),"")</f>
        <v>https://pubmed.ncbi.nlm.nih.gov/6617722/</v>
      </c>
      <c r="D10187" s="248" t="str">
        <f>IF(AND(A10187&lt;&gt;"",ISNUMBER(A10187)),VLOOKUP(A10187,Studies!A:BR,4,FALSE),"")</f>
        <v>IV 200 mg 30 min</v>
      </c>
      <c r="E10187" s="248" t="str">
        <f>IF(AND(A10187&lt;&gt;"",ISNUMBER(A10187)),VLOOKUP(A10187,Studies!A:BR,5,FALSE),"")</f>
        <v>Cimetidine</v>
      </c>
      <c r="F10187" s="249" t="str">
        <f>IF(AND(A10187&lt;&gt;"",ISNUMBER(A10187)),VLOOKUP(A10187,Studies!A:BR,6,FALSE),"")</f>
        <v>Plasma</v>
      </c>
      <c r="G10187" s="265">
        <v>3.5</v>
      </c>
      <c r="H10187" s="50" t="s">
        <v>59</v>
      </c>
      <c r="I10187" s="185">
        <v>0.28258030000000001</v>
      </c>
      <c r="J10187" s="41" t="s">
        <v>1027</v>
      </c>
      <c r="K10187" s="41" t="s">
        <v>334</v>
      </c>
      <c r="L10187" s="193">
        <v>0.11666749999999999</v>
      </c>
      <c r="M10187" s="52" t="s">
        <v>1027</v>
      </c>
      <c r="N10187" s="52" t="s">
        <v>946</v>
      </c>
    </row>
    <row r="10188" spans="1:16" x14ac:dyDescent="0.25">
      <c r="A10188" s="30">
        <v>1232</v>
      </c>
      <c r="B10188" s="247" t="str">
        <f>IF(AND(A10188&lt;&gt;"",ISNUMBER(A10188)),VLOOKUP(A10188,Studies!A:BR,2,FALSE),"")</f>
        <v>Morgan 1983</v>
      </c>
      <c r="C10188" s="248" t="str">
        <f>IF(AND(A10188&lt;&gt;"",ISNUMBER(A10188)),VLOOKUP(A10188,Studies!A:BR,3,FALSE),"")</f>
        <v>https://pubmed.ncbi.nlm.nih.gov/6617722/</v>
      </c>
      <c r="D10188" s="248" t="str">
        <f>IF(AND(A10188&lt;&gt;"",ISNUMBER(A10188)),VLOOKUP(A10188,Studies!A:BR,4,FALSE),"")</f>
        <v>IV 200 mg 30 min</v>
      </c>
      <c r="E10188" s="248" t="str">
        <f>IF(AND(A10188&lt;&gt;"",ISNUMBER(A10188)),VLOOKUP(A10188,Studies!A:BR,5,FALSE),"")</f>
        <v>Cimetidine</v>
      </c>
      <c r="F10188" s="249" t="str">
        <f>IF(AND(A10188&lt;&gt;"",ISNUMBER(A10188)),VLOOKUP(A10188,Studies!A:BR,6,FALSE),"")</f>
        <v>Plasma</v>
      </c>
      <c r="G10188" s="265">
        <v>4.5</v>
      </c>
      <c r="H10188" s="50" t="s">
        <v>59</v>
      </c>
      <c r="I10188" s="185">
        <v>0.24501319999999999</v>
      </c>
      <c r="J10188" s="41" t="s">
        <v>1027</v>
      </c>
      <c r="K10188" s="41" t="s">
        <v>334</v>
      </c>
      <c r="L10188" s="193">
        <v>0.1049775</v>
      </c>
      <c r="M10188" s="52" t="s">
        <v>1027</v>
      </c>
      <c r="N10188" s="52" t="s">
        <v>946</v>
      </c>
    </row>
    <row r="10189" spans="1:16" x14ac:dyDescent="0.25">
      <c r="A10189" s="30">
        <v>1232</v>
      </c>
      <c r="B10189" s="247" t="str">
        <f>IF(AND(A10189&lt;&gt;"",ISNUMBER(A10189)),VLOOKUP(A10189,Studies!A:BR,2,FALSE),"")</f>
        <v>Morgan 1983</v>
      </c>
      <c r="C10189" s="248" t="str">
        <f>IF(AND(A10189&lt;&gt;"",ISNUMBER(A10189)),VLOOKUP(A10189,Studies!A:BR,3,FALSE),"")</f>
        <v>https://pubmed.ncbi.nlm.nih.gov/6617722/</v>
      </c>
      <c r="D10189" s="248" t="str">
        <f>IF(AND(A10189&lt;&gt;"",ISNUMBER(A10189)),VLOOKUP(A10189,Studies!A:BR,4,FALSE),"")</f>
        <v>IV 200 mg 30 min</v>
      </c>
      <c r="E10189" s="248" t="str">
        <f>IF(AND(A10189&lt;&gt;"",ISNUMBER(A10189)),VLOOKUP(A10189,Studies!A:BR,5,FALSE),"")</f>
        <v>Cimetidine</v>
      </c>
      <c r="F10189" s="249" t="str">
        <f>IF(AND(A10189&lt;&gt;"",ISNUMBER(A10189)),VLOOKUP(A10189,Studies!A:BR,6,FALSE),"")</f>
        <v>Plasma</v>
      </c>
      <c r="G10189" s="265">
        <v>5.5</v>
      </c>
      <c r="H10189" s="50" t="s">
        <v>59</v>
      </c>
      <c r="I10189" s="185">
        <v>0.17230709999999999</v>
      </c>
      <c r="J10189" s="41" t="s">
        <v>1027</v>
      </c>
      <c r="K10189" s="41" t="s">
        <v>334</v>
      </c>
      <c r="L10189" s="193">
        <v>0.1050006</v>
      </c>
      <c r="M10189" s="52" t="s">
        <v>1027</v>
      </c>
      <c r="N10189" s="52" t="s">
        <v>946</v>
      </c>
    </row>
    <row r="10190" spans="1:16" x14ac:dyDescent="0.25">
      <c r="A10190" s="30">
        <v>1232</v>
      </c>
      <c r="B10190" s="247" t="str">
        <f>IF(AND(A10190&lt;&gt;"",ISNUMBER(A10190)),VLOOKUP(A10190,Studies!A:BR,2,FALSE),"")</f>
        <v>Morgan 1983</v>
      </c>
      <c r="C10190" s="248" t="str">
        <f>IF(AND(A10190&lt;&gt;"",ISNUMBER(A10190)),VLOOKUP(A10190,Studies!A:BR,3,FALSE),"")</f>
        <v>https://pubmed.ncbi.nlm.nih.gov/6617722/</v>
      </c>
      <c r="D10190" s="248" t="str">
        <f>IF(AND(A10190&lt;&gt;"",ISNUMBER(A10190)),VLOOKUP(A10190,Studies!A:BR,4,FALSE),"")</f>
        <v>IV 200 mg 30 min</v>
      </c>
      <c r="E10190" s="248" t="str">
        <f>IF(AND(A10190&lt;&gt;"",ISNUMBER(A10190)),VLOOKUP(A10190,Studies!A:BR,5,FALSE),"")</f>
        <v>Cimetidine</v>
      </c>
      <c r="F10190" s="249" t="str">
        <f>IF(AND(A10190&lt;&gt;"",ISNUMBER(A10190)),VLOOKUP(A10190,Studies!A:BR,6,FALSE),"")</f>
        <v>Plasma</v>
      </c>
      <c r="G10190" s="265">
        <v>6.5</v>
      </c>
      <c r="H10190" s="50" t="s">
        <v>59</v>
      </c>
      <c r="I10190" s="185">
        <v>0.13478619999999999</v>
      </c>
      <c r="J10190" s="41" t="s">
        <v>1027</v>
      </c>
      <c r="K10190" s="41" t="s">
        <v>334</v>
      </c>
      <c r="L10190" s="193">
        <v>9.3310770000000001E-2</v>
      </c>
      <c r="M10190" s="52" t="s">
        <v>1027</v>
      </c>
      <c r="N10190" s="52" t="s">
        <v>946</v>
      </c>
    </row>
    <row r="10191" spans="1:16" x14ac:dyDescent="0.25">
      <c r="A10191" s="30">
        <v>1232</v>
      </c>
      <c r="B10191" s="247" t="str">
        <f>IF(AND(A10191&lt;&gt;"",ISNUMBER(A10191)),VLOOKUP(A10191,Studies!A:BR,2,FALSE),"")</f>
        <v>Morgan 1983</v>
      </c>
      <c r="C10191" s="248" t="str">
        <f>IF(AND(A10191&lt;&gt;"",ISNUMBER(A10191)),VLOOKUP(A10191,Studies!A:BR,3,FALSE),"")</f>
        <v>https://pubmed.ncbi.nlm.nih.gov/6617722/</v>
      </c>
      <c r="D10191" s="248" t="str">
        <f>IF(AND(A10191&lt;&gt;"",ISNUMBER(A10191)),VLOOKUP(A10191,Studies!A:BR,4,FALSE),"")</f>
        <v>IV 200 mg 30 min</v>
      </c>
      <c r="E10191" s="248" t="str">
        <f>IF(AND(A10191&lt;&gt;"",ISNUMBER(A10191)),VLOOKUP(A10191,Studies!A:BR,5,FALSE),"")</f>
        <v>Cimetidine</v>
      </c>
      <c r="F10191" s="249" t="str">
        <f>IF(AND(A10191&lt;&gt;"",ISNUMBER(A10191)),VLOOKUP(A10191,Studies!A:BR,6,FALSE),"")</f>
        <v>Plasma</v>
      </c>
      <c r="G10191" s="265">
        <v>8.5</v>
      </c>
      <c r="H10191" s="50" t="s">
        <v>59</v>
      </c>
      <c r="I10191" s="185">
        <v>7.1272360000000007E-2</v>
      </c>
      <c r="J10191" s="41" t="s">
        <v>1027</v>
      </c>
      <c r="K10191" s="41" t="s">
        <v>334</v>
      </c>
      <c r="L10191" s="193">
        <v>6.9954219999999998E-2</v>
      </c>
      <c r="M10191" s="52" t="s">
        <v>1027</v>
      </c>
      <c r="N10191" s="52" t="s">
        <v>946</v>
      </c>
    </row>
    <row r="10192" spans="1:16" x14ac:dyDescent="0.25">
      <c r="A10192" s="30">
        <v>1233</v>
      </c>
      <c r="B10192" s="247" t="str">
        <f>IF(AND(A10192&lt;&gt;"",ISNUMBER(A10192)),VLOOKUP(A10192,Studies!A:BR,2,FALSE),"")</f>
        <v>Lebert 1981</v>
      </c>
      <c r="C10192" s="248" t="str">
        <f>IF(AND(A10192&lt;&gt;"",ISNUMBER(A10192)),VLOOKUP(A10192,Studies!A:BR,3,FALSE),"")</f>
        <v>https://pubmed.ncbi.nlm.nih.gov/6269789/</v>
      </c>
      <c r="D10192" s="248" t="str">
        <f>IF(AND(A10192&lt;&gt;"",ISNUMBER(A10192)),VLOOKUP(A10192,Studies!A:BR,4,FALSE),"")</f>
        <v>IV 300 mg</v>
      </c>
      <c r="E10192" s="248" t="str">
        <f>IF(AND(A10192&lt;&gt;"",ISNUMBER(A10192)),VLOOKUP(A10192,Studies!A:BR,5,FALSE),"")</f>
        <v>Cimetidine</v>
      </c>
      <c r="F10192" s="249" t="str">
        <f>IF(AND(A10192&lt;&gt;"",ISNUMBER(A10192)),VLOOKUP(A10192,Studies!A:BR,6,FALSE),"")</f>
        <v>Plasma</v>
      </c>
      <c r="G10192" s="265">
        <v>0</v>
      </c>
      <c r="H10192" s="50" t="s">
        <v>59</v>
      </c>
      <c r="I10192" s="185">
        <v>10000</v>
      </c>
      <c r="J10192" s="41" t="s">
        <v>965</v>
      </c>
      <c r="K10192" s="41" t="s">
        <v>334</v>
      </c>
      <c r="P10192" s="42" t="s">
        <v>3504</v>
      </c>
    </row>
    <row r="10193" spans="1:16" x14ac:dyDescent="0.25">
      <c r="A10193" s="30">
        <v>1233</v>
      </c>
      <c r="B10193" s="247" t="str">
        <f>IF(AND(A10193&lt;&gt;"",ISNUMBER(A10193)),VLOOKUP(A10193,Studies!A:BR,2,FALSE),"")</f>
        <v>Lebert 1981</v>
      </c>
      <c r="C10193" s="248" t="str">
        <f>IF(AND(A10193&lt;&gt;"",ISNUMBER(A10193)),VLOOKUP(A10193,Studies!A:BR,3,FALSE),"")</f>
        <v>https://pubmed.ncbi.nlm.nih.gov/6269789/</v>
      </c>
      <c r="D10193" s="248" t="str">
        <f>IF(AND(A10193&lt;&gt;"",ISNUMBER(A10193)),VLOOKUP(A10193,Studies!A:BR,4,FALSE),"")</f>
        <v>IV 300 mg</v>
      </c>
      <c r="E10193" s="248" t="str">
        <f>IF(AND(A10193&lt;&gt;"",ISNUMBER(A10193)),VLOOKUP(A10193,Studies!A:BR,5,FALSE),"")</f>
        <v>Cimetidine</v>
      </c>
      <c r="F10193" s="249" t="str">
        <f>IF(AND(A10193&lt;&gt;"",ISNUMBER(A10193)),VLOOKUP(A10193,Studies!A:BR,6,FALSE),"")</f>
        <v>Plasma</v>
      </c>
      <c r="G10193" s="265">
        <v>0.17</v>
      </c>
      <c r="H10193" s="50" t="s">
        <v>59</v>
      </c>
      <c r="I10193" s="185">
        <v>7878.991</v>
      </c>
      <c r="J10193" s="41" t="s">
        <v>965</v>
      </c>
      <c r="K10193" s="41" t="s">
        <v>334</v>
      </c>
    </row>
    <row r="10194" spans="1:16" x14ac:dyDescent="0.25">
      <c r="A10194" s="30">
        <v>1233</v>
      </c>
      <c r="B10194" s="247" t="str">
        <f>IF(AND(A10194&lt;&gt;"",ISNUMBER(A10194)),VLOOKUP(A10194,Studies!A:BR,2,FALSE),"")</f>
        <v>Lebert 1981</v>
      </c>
      <c r="C10194" s="248" t="str">
        <f>IF(AND(A10194&lt;&gt;"",ISNUMBER(A10194)),VLOOKUP(A10194,Studies!A:BR,3,FALSE),"")</f>
        <v>https://pubmed.ncbi.nlm.nih.gov/6269789/</v>
      </c>
      <c r="D10194" s="248" t="str">
        <f>IF(AND(A10194&lt;&gt;"",ISNUMBER(A10194)),VLOOKUP(A10194,Studies!A:BR,4,FALSE),"")</f>
        <v>IV 300 mg</v>
      </c>
      <c r="E10194" s="248" t="str">
        <f>IF(AND(A10194&lt;&gt;"",ISNUMBER(A10194)),VLOOKUP(A10194,Studies!A:BR,5,FALSE),"")</f>
        <v>Cimetidine</v>
      </c>
      <c r="F10194" s="249" t="str">
        <f>IF(AND(A10194&lt;&gt;"",ISNUMBER(A10194)),VLOOKUP(A10194,Studies!A:BR,6,FALSE),"")</f>
        <v>Plasma</v>
      </c>
      <c r="G10194" s="265">
        <v>0.33</v>
      </c>
      <c r="H10194" s="50" t="s">
        <v>59</v>
      </c>
      <c r="I10194" s="185">
        <v>4485.0230000000001</v>
      </c>
      <c r="J10194" s="41" t="s">
        <v>965</v>
      </c>
      <c r="K10194" s="41" t="s">
        <v>334</v>
      </c>
    </row>
    <row r="10195" spans="1:16" x14ac:dyDescent="0.25">
      <c r="A10195" s="30">
        <v>1233</v>
      </c>
      <c r="B10195" s="247" t="str">
        <f>IF(AND(A10195&lt;&gt;"",ISNUMBER(A10195)),VLOOKUP(A10195,Studies!A:BR,2,FALSE),"")</f>
        <v>Lebert 1981</v>
      </c>
      <c r="C10195" s="248" t="str">
        <f>IF(AND(A10195&lt;&gt;"",ISNUMBER(A10195)),VLOOKUP(A10195,Studies!A:BR,3,FALSE),"")</f>
        <v>https://pubmed.ncbi.nlm.nih.gov/6269789/</v>
      </c>
      <c r="D10195" s="248" t="str">
        <f>IF(AND(A10195&lt;&gt;"",ISNUMBER(A10195)),VLOOKUP(A10195,Studies!A:BR,4,FALSE),"")</f>
        <v>IV 300 mg</v>
      </c>
      <c r="E10195" s="248" t="str">
        <f>IF(AND(A10195&lt;&gt;"",ISNUMBER(A10195)),VLOOKUP(A10195,Studies!A:BR,5,FALSE),"")</f>
        <v>Cimetidine</v>
      </c>
      <c r="F10195" s="249" t="str">
        <f>IF(AND(A10195&lt;&gt;"",ISNUMBER(A10195)),VLOOKUP(A10195,Studies!A:BR,6,FALSE),"")</f>
        <v>Plasma</v>
      </c>
      <c r="G10195" s="265">
        <v>0.5</v>
      </c>
      <c r="H10195" s="50" t="s">
        <v>59</v>
      </c>
      <c r="I10195" s="185">
        <v>3136.683</v>
      </c>
      <c r="J10195" s="41" t="s">
        <v>965</v>
      </c>
      <c r="K10195" s="41" t="s">
        <v>334</v>
      </c>
    </row>
    <row r="10196" spans="1:16" x14ac:dyDescent="0.25">
      <c r="A10196" s="30">
        <v>1233</v>
      </c>
      <c r="B10196" s="247" t="str">
        <f>IF(AND(A10196&lt;&gt;"",ISNUMBER(A10196)),VLOOKUP(A10196,Studies!A:BR,2,FALSE),"")</f>
        <v>Lebert 1981</v>
      </c>
      <c r="C10196" s="248" t="str">
        <f>IF(AND(A10196&lt;&gt;"",ISNUMBER(A10196)),VLOOKUP(A10196,Studies!A:BR,3,FALSE),"")</f>
        <v>https://pubmed.ncbi.nlm.nih.gov/6269789/</v>
      </c>
      <c r="D10196" s="248" t="str">
        <f>IF(AND(A10196&lt;&gt;"",ISNUMBER(A10196)),VLOOKUP(A10196,Studies!A:BR,4,FALSE),"")</f>
        <v>IV 300 mg</v>
      </c>
      <c r="E10196" s="248" t="str">
        <f>IF(AND(A10196&lt;&gt;"",ISNUMBER(A10196)),VLOOKUP(A10196,Studies!A:BR,5,FALSE),"")</f>
        <v>Cimetidine</v>
      </c>
      <c r="F10196" s="249" t="str">
        <f>IF(AND(A10196&lt;&gt;"",ISNUMBER(A10196)),VLOOKUP(A10196,Studies!A:BR,6,FALSE),"")</f>
        <v>Plasma</v>
      </c>
      <c r="G10196" s="265">
        <v>1</v>
      </c>
      <c r="H10196" s="50" t="s">
        <v>59</v>
      </c>
      <c r="I10196" s="185">
        <v>1766.277</v>
      </c>
      <c r="J10196" s="41" t="s">
        <v>965</v>
      </c>
      <c r="K10196" s="41" t="s">
        <v>334</v>
      </c>
    </row>
    <row r="10197" spans="1:16" x14ac:dyDescent="0.25">
      <c r="A10197" s="30">
        <v>1233</v>
      </c>
      <c r="B10197" s="247" t="str">
        <f>IF(AND(A10197&lt;&gt;"",ISNUMBER(A10197)),VLOOKUP(A10197,Studies!A:BR,2,FALSE),"")</f>
        <v>Lebert 1981</v>
      </c>
      <c r="C10197" s="248" t="str">
        <f>IF(AND(A10197&lt;&gt;"",ISNUMBER(A10197)),VLOOKUP(A10197,Studies!A:BR,3,FALSE),"")</f>
        <v>https://pubmed.ncbi.nlm.nih.gov/6269789/</v>
      </c>
      <c r="D10197" s="248" t="str">
        <f>IF(AND(A10197&lt;&gt;"",ISNUMBER(A10197)),VLOOKUP(A10197,Studies!A:BR,4,FALSE),"")</f>
        <v>IV 300 mg</v>
      </c>
      <c r="E10197" s="248" t="str">
        <f>IF(AND(A10197&lt;&gt;"",ISNUMBER(A10197)),VLOOKUP(A10197,Studies!A:BR,5,FALSE),"")</f>
        <v>Cimetidine</v>
      </c>
      <c r="F10197" s="249" t="str">
        <f>IF(AND(A10197&lt;&gt;"",ISNUMBER(A10197)),VLOOKUP(A10197,Studies!A:BR,6,FALSE),"")</f>
        <v>Plasma</v>
      </c>
      <c r="G10197" s="265">
        <v>1.5</v>
      </c>
      <c r="H10197" s="50" t="s">
        <v>59</v>
      </c>
      <c r="I10197" s="185">
        <v>1406.809</v>
      </c>
      <c r="J10197" s="41" t="s">
        <v>965</v>
      </c>
      <c r="K10197" s="41" t="s">
        <v>334</v>
      </c>
    </row>
    <row r="10198" spans="1:16" x14ac:dyDescent="0.25">
      <c r="A10198" s="30">
        <v>1233</v>
      </c>
      <c r="B10198" s="247" t="str">
        <f>IF(AND(A10198&lt;&gt;"",ISNUMBER(A10198)),VLOOKUP(A10198,Studies!A:BR,2,FALSE),"")</f>
        <v>Lebert 1981</v>
      </c>
      <c r="C10198" s="248" t="str">
        <f>IF(AND(A10198&lt;&gt;"",ISNUMBER(A10198)),VLOOKUP(A10198,Studies!A:BR,3,FALSE),"")</f>
        <v>https://pubmed.ncbi.nlm.nih.gov/6269789/</v>
      </c>
      <c r="D10198" s="248" t="str">
        <f>IF(AND(A10198&lt;&gt;"",ISNUMBER(A10198)),VLOOKUP(A10198,Studies!A:BR,4,FALSE),"")</f>
        <v>IV 300 mg</v>
      </c>
      <c r="E10198" s="248" t="str">
        <f>IF(AND(A10198&lt;&gt;"",ISNUMBER(A10198)),VLOOKUP(A10198,Studies!A:BR,5,FALSE),"")</f>
        <v>Cimetidine</v>
      </c>
      <c r="F10198" s="249" t="str">
        <f>IF(AND(A10198&lt;&gt;"",ISNUMBER(A10198)),VLOOKUP(A10198,Studies!A:BR,6,FALSE),"")</f>
        <v>Plasma</v>
      </c>
      <c r="G10198" s="265">
        <v>2</v>
      </c>
      <c r="H10198" s="50" t="s">
        <v>59</v>
      </c>
      <c r="I10198" s="185">
        <v>1016.386</v>
      </c>
      <c r="J10198" s="41" t="s">
        <v>965</v>
      </c>
      <c r="K10198" s="41" t="s">
        <v>334</v>
      </c>
    </row>
    <row r="10199" spans="1:16" x14ac:dyDescent="0.25">
      <c r="A10199" s="30">
        <v>1233</v>
      </c>
      <c r="B10199" s="247" t="str">
        <f>IF(AND(A10199&lt;&gt;"",ISNUMBER(A10199)),VLOOKUP(A10199,Studies!A:BR,2,FALSE),"")</f>
        <v>Lebert 1981</v>
      </c>
      <c r="C10199" s="248" t="str">
        <f>IF(AND(A10199&lt;&gt;"",ISNUMBER(A10199)),VLOOKUP(A10199,Studies!A:BR,3,FALSE),"")</f>
        <v>https://pubmed.ncbi.nlm.nih.gov/6269789/</v>
      </c>
      <c r="D10199" s="248" t="str">
        <f>IF(AND(A10199&lt;&gt;"",ISNUMBER(A10199)),VLOOKUP(A10199,Studies!A:BR,4,FALSE),"")</f>
        <v>IV 300 mg</v>
      </c>
      <c r="E10199" s="248" t="str">
        <f>IF(AND(A10199&lt;&gt;"",ISNUMBER(A10199)),VLOOKUP(A10199,Studies!A:BR,5,FALSE),"")</f>
        <v>Cimetidine</v>
      </c>
      <c r="F10199" s="249" t="str">
        <f>IF(AND(A10199&lt;&gt;"",ISNUMBER(A10199)),VLOOKUP(A10199,Studies!A:BR,6,FALSE),"")</f>
        <v>Plasma</v>
      </c>
      <c r="G10199" s="265">
        <v>3</v>
      </c>
      <c r="H10199" s="50" t="s">
        <v>59</v>
      </c>
      <c r="I10199" s="185">
        <v>554.02509999999995</v>
      </c>
      <c r="J10199" s="41" t="s">
        <v>965</v>
      </c>
      <c r="K10199" s="41" t="s">
        <v>334</v>
      </c>
    </row>
    <row r="10200" spans="1:16" x14ac:dyDescent="0.25">
      <c r="A10200" s="30">
        <v>1233</v>
      </c>
      <c r="B10200" s="247" t="str">
        <f>IF(AND(A10200&lt;&gt;"",ISNUMBER(A10200)),VLOOKUP(A10200,Studies!A:BR,2,FALSE),"")</f>
        <v>Lebert 1981</v>
      </c>
      <c r="C10200" s="248" t="str">
        <f>IF(AND(A10200&lt;&gt;"",ISNUMBER(A10200)),VLOOKUP(A10200,Studies!A:BR,3,FALSE),"")</f>
        <v>https://pubmed.ncbi.nlm.nih.gov/6269789/</v>
      </c>
      <c r="D10200" s="248" t="str">
        <f>IF(AND(A10200&lt;&gt;"",ISNUMBER(A10200)),VLOOKUP(A10200,Studies!A:BR,4,FALSE),"")</f>
        <v>IV 300 mg</v>
      </c>
      <c r="E10200" s="248" t="str">
        <f>IF(AND(A10200&lt;&gt;"",ISNUMBER(A10200)),VLOOKUP(A10200,Studies!A:BR,5,FALSE),"")</f>
        <v>Cimetidine</v>
      </c>
      <c r="F10200" s="249" t="str">
        <f>IF(AND(A10200&lt;&gt;"",ISNUMBER(A10200)),VLOOKUP(A10200,Studies!A:BR,6,FALSE),"")</f>
        <v>Plasma</v>
      </c>
      <c r="G10200" s="265">
        <v>4</v>
      </c>
      <c r="H10200" s="50" t="s">
        <v>59</v>
      </c>
      <c r="I10200" s="185">
        <v>308.61130000000003</v>
      </c>
      <c r="J10200" s="41" t="s">
        <v>965</v>
      </c>
      <c r="K10200" s="41" t="s">
        <v>334</v>
      </c>
    </row>
    <row r="10201" spans="1:16" x14ac:dyDescent="0.25">
      <c r="A10201" s="30">
        <v>1233</v>
      </c>
      <c r="B10201" s="247" t="str">
        <f>IF(AND(A10201&lt;&gt;"",ISNUMBER(A10201)),VLOOKUP(A10201,Studies!A:BR,2,FALSE),"")</f>
        <v>Lebert 1981</v>
      </c>
      <c r="C10201" s="248" t="str">
        <f>IF(AND(A10201&lt;&gt;"",ISNUMBER(A10201)),VLOOKUP(A10201,Studies!A:BR,3,FALSE),"")</f>
        <v>https://pubmed.ncbi.nlm.nih.gov/6269789/</v>
      </c>
      <c r="D10201" s="248" t="str">
        <f>IF(AND(A10201&lt;&gt;"",ISNUMBER(A10201)),VLOOKUP(A10201,Studies!A:BR,4,FALSE),"")</f>
        <v>IV 300 mg</v>
      </c>
      <c r="E10201" s="248" t="str">
        <f>IF(AND(A10201&lt;&gt;"",ISNUMBER(A10201)),VLOOKUP(A10201,Studies!A:BR,5,FALSE),"")</f>
        <v>Cimetidine</v>
      </c>
      <c r="F10201" s="249" t="str">
        <f>IF(AND(A10201&lt;&gt;"",ISNUMBER(A10201)),VLOOKUP(A10201,Studies!A:BR,6,FALSE),"")</f>
        <v>Plasma</v>
      </c>
      <c r="G10201" s="265">
        <v>5</v>
      </c>
      <c r="H10201" s="50" t="s">
        <v>59</v>
      </c>
      <c r="I10201" s="185">
        <v>166.40889999999999</v>
      </c>
      <c r="J10201" s="41" t="s">
        <v>965</v>
      </c>
      <c r="K10201" s="41" t="s">
        <v>334</v>
      </c>
    </row>
    <row r="10202" spans="1:16" x14ac:dyDescent="0.25">
      <c r="A10202" s="30">
        <v>1233</v>
      </c>
      <c r="B10202" s="247" t="str">
        <f>IF(AND(A10202&lt;&gt;"",ISNUMBER(A10202)),VLOOKUP(A10202,Studies!A:BR,2,FALSE),"")</f>
        <v>Lebert 1981</v>
      </c>
      <c r="C10202" s="248" t="str">
        <f>IF(AND(A10202&lt;&gt;"",ISNUMBER(A10202)),VLOOKUP(A10202,Studies!A:BR,3,FALSE),"")</f>
        <v>https://pubmed.ncbi.nlm.nih.gov/6269789/</v>
      </c>
      <c r="D10202" s="248" t="str">
        <f>IF(AND(A10202&lt;&gt;"",ISNUMBER(A10202)),VLOOKUP(A10202,Studies!A:BR,4,FALSE),"")</f>
        <v>IV 300 mg</v>
      </c>
      <c r="E10202" s="248" t="str">
        <f>IF(AND(A10202&lt;&gt;"",ISNUMBER(A10202)),VLOOKUP(A10202,Studies!A:BR,5,FALSE),"")</f>
        <v>Cimetidine</v>
      </c>
      <c r="F10202" s="249" t="str">
        <f>IF(AND(A10202&lt;&gt;"",ISNUMBER(A10202)),VLOOKUP(A10202,Studies!A:BR,6,FALSE),"")</f>
        <v>Plasma</v>
      </c>
      <c r="G10202" s="265">
        <v>6</v>
      </c>
      <c r="H10202" s="50" t="s">
        <v>59</v>
      </c>
      <c r="I10202" s="185">
        <v>125.55200000000001</v>
      </c>
      <c r="J10202" s="41" t="s">
        <v>965</v>
      </c>
      <c r="K10202" s="41" t="s">
        <v>334</v>
      </c>
    </row>
    <row r="10203" spans="1:16" x14ac:dyDescent="0.25">
      <c r="A10203" s="30">
        <v>1233</v>
      </c>
      <c r="B10203" s="247" t="str">
        <f>IF(AND(A10203&lt;&gt;"",ISNUMBER(A10203)),VLOOKUP(A10203,Studies!A:BR,2,FALSE),"")</f>
        <v>Lebert 1981</v>
      </c>
      <c r="C10203" s="248" t="str">
        <f>IF(AND(A10203&lt;&gt;"",ISNUMBER(A10203)),VLOOKUP(A10203,Studies!A:BR,3,FALSE),"")</f>
        <v>https://pubmed.ncbi.nlm.nih.gov/6269789/</v>
      </c>
      <c r="D10203" s="248" t="str">
        <f>IF(AND(A10203&lt;&gt;"",ISNUMBER(A10203)),VLOOKUP(A10203,Studies!A:BR,4,FALSE),"")</f>
        <v>IV 300 mg</v>
      </c>
      <c r="E10203" s="248" t="str">
        <f>IF(AND(A10203&lt;&gt;"",ISNUMBER(A10203)),VLOOKUP(A10203,Studies!A:BR,5,FALSE),"")</f>
        <v>Cimetidine</v>
      </c>
      <c r="F10203" s="249" t="str">
        <f>IF(AND(A10203&lt;&gt;"",ISNUMBER(A10203)),VLOOKUP(A10203,Studies!A:BR,6,FALSE),"")</f>
        <v>Plasma</v>
      </c>
      <c r="G10203" s="265">
        <v>8</v>
      </c>
      <c r="H10203" s="50" t="s">
        <v>59</v>
      </c>
      <c r="I10203" s="185">
        <v>42.947830000000003</v>
      </c>
      <c r="J10203" s="41" t="s">
        <v>965</v>
      </c>
      <c r="K10203" s="41" t="s">
        <v>334</v>
      </c>
    </row>
    <row r="10204" spans="1:16" x14ac:dyDescent="0.25">
      <c r="A10204" s="30">
        <v>1316</v>
      </c>
      <c r="B10204" s="247" t="str">
        <f>IF(AND(A10204&lt;&gt;"",ISNUMBER(A10204)),VLOOKUP(A10204,Studies!A:BR,2,FALSE),"")</f>
        <v>Somogyi 1981</v>
      </c>
      <c r="C10204" s="248" t="str">
        <f>IF(AND(A10204&lt;&gt;"",ISNUMBER(A10204)),VLOOKUP(A10204,Studies!A:BR,3,FALSE),"")</f>
        <v>https://pubmed.ncbi.nlm.nih.gov/7238562/</v>
      </c>
      <c r="D10204" s="248" t="str">
        <f>IF(AND(A10204&lt;&gt;"",ISNUMBER(A10204)),VLOOKUP(A10204,Studies!A:BR,4,FALSE),"")</f>
        <v>PO 400 mg tab</v>
      </c>
      <c r="E10204" s="248" t="str">
        <f>IF(AND(A10204&lt;&gt;"",ISNUMBER(A10204)),VLOOKUP(A10204,Studies!A:BR,5,FALSE),"")</f>
        <v>Cimetidine</v>
      </c>
      <c r="F10204" s="249" t="str">
        <f>IF(AND(A10204&lt;&gt;"",ISNUMBER(A10204)),VLOOKUP(A10204,Studies!A:BR,6,FALSE),"")</f>
        <v>Plasma</v>
      </c>
      <c r="G10204" s="265">
        <v>0.25</v>
      </c>
      <c r="H10204" s="50" t="s">
        <v>59</v>
      </c>
      <c r="I10204" s="185">
        <v>0.35683959999999998</v>
      </c>
      <c r="J10204" s="41" t="s">
        <v>956</v>
      </c>
      <c r="K10204" s="41" t="s">
        <v>334</v>
      </c>
      <c r="L10204" s="193">
        <v>0.36616789999999999</v>
      </c>
      <c r="M10204" s="52" t="s">
        <v>1027</v>
      </c>
      <c r="N10204" s="52" t="s">
        <v>116</v>
      </c>
      <c r="P10204" s="42" t="s">
        <v>3505</v>
      </c>
    </row>
    <row r="10205" spans="1:16" x14ac:dyDescent="0.25">
      <c r="A10205" s="30">
        <v>1316</v>
      </c>
      <c r="B10205" s="247" t="str">
        <f>IF(AND(A10205&lt;&gt;"",ISNUMBER(A10205)),VLOOKUP(A10205,Studies!A:BR,2,FALSE),"")</f>
        <v>Somogyi 1981</v>
      </c>
      <c r="C10205" s="248" t="str">
        <f>IF(AND(A10205&lt;&gt;"",ISNUMBER(A10205)),VLOOKUP(A10205,Studies!A:BR,3,FALSE),"")</f>
        <v>https://pubmed.ncbi.nlm.nih.gov/7238562/</v>
      </c>
      <c r="D10205" s="248" t="str">
        <f>IF(AND(A10205&lt;&gt;"",ISNUMBER(A10205)),VLOOKUP(A10205,Studies!A:BR,4,FALSE),"")</f>
        <v>PO 400 mg tab</v>
      </c>
      <c r="E10205" s="248" t="str">
        <f>IF(AND(A10205&lt;&gt;"",ISNUMBER(A10205)),VLOOKUP(A10205,Studies!A:BR,5,FALSE),"")</f>
        <v>Cimetidine</v>
      </c>
      <c r="F10205" s="249" t="str">
        <f>IF(AND(A10205&lt;&gt;"",ISNUMBER(A10205)),VLOOKUP(A10205,Studies!A:BR,6,FALSE),"")</f>
        <v>Plasma</v>
      </c>
      <c r="G10205" s="265">
        <v>0.5</v>
      </c>
      <c r="H10205" s="50" t="s">
        <v>59</v>
      </c>
      <c r="I10205" s="185">
        <v>1.488094</v>
      </c>
      <c r="J10205" s="41" t="s">
        <v>956</v>
      </c>
      <c r="K10205" s="41" t="s">
        <v>334</v>
      </c>
      <c r="L10205" s="193">
        <v>0.94391879999999995</v>
      </c>
      <c r="M10205" s="52" t="s">
        <v>1027</v>
      </c>
      <c r="N10205" s="52" t="s">
        <v>116</v>
      </c>
    </row>
    <row r="10206" spans="1:16" x14ac:dyDescent="0.25">
      <c r="A10206" s="30">
        <v>1316</v>
      </c>
      <c r="B10206" s="247" t="str">
        <f>IF(AND(A10206&lt;&gt;"",ISNUMBER(A10206)),VLOOKUP(A10206,Studies!A:BR,2,FALSE),"")</f>
        <v>Somogyi 1981</v>
      </c>
      <c r="C10206" s="248" t="str">
        <f>IF(AND(A10206&lt;&gt;"",ISNUMBER(A10206)),VLOOKUP(A10206,Studies!A:BR,3,FALSE),"")</f>
        <v>https://pubmed.ncbi.nlm.nih.gov/7238562/</v>
      </c>
      <c r="D10206" s="248" t="str">
        <f>IF(AND(A10206&lt;&gt;"",ISNUMBER(A10206)),VLOOKUP(A10206,Studies!A:BR,4,FALSE),"")</f>
        <v>PO 400 mg tab</v>
      </c>
      <c r="E10206" s="248" t="str">
        <f>IF(AND(A10206&lt;&gt;"",ISNUMBER(A10206)),VLOOKUP(A10206,Studies!A:BR,5,FALSE),"")</f>
        <v>Cimetidine</v>
      </c>
      <c r="F10206" s="249" t="str">
        <f>IF(AND(A10206&lt;&gt;"",ISNUMBER(A10206)),VLOOKUP(A10206,Studies!A:BR,6,FALSE),"")</f>
        <v>Plasma</v>
      </c>
      <c r="G10206" s="265">
        <v>0.75</v>
      </c>
      <c r="H10206" s="50" t="s">
        <v>59</v>
      </c>
      <c r="I10206" s="185">
        <v>2.4329719999999999</v>
      </c>
      <c r="J10206" s="41" t="s">
        <v>956</v>
      </c>
      <c r="K10206" s="41" t="s">
        <v>334</v>
      </c>
      <c r="L10206" s="193">
        <v>1.4527559999999999</v>
      </c>
      <c r="M10206" s="52" t="s">
        <v>1027</v>
      </c>
      <c r="N10206" s="52" t="s">
        <v>116</v>
      </c>
    </row>
    <row r="10207" spans="1:16" x14ac:dyDescent="0.25">
      <c r="A10207" s="30">
        <v>1316</v>
      </c>
      <c r="B10207" s="247" t="str">
        <f>IF(AND(A10207&lt;&gt;"",ISNUMBER(A10207)),VLOOKUP(A10207,Studies!A:BR,2,FALSE),"")</f>
        <v>Somogyi 1981</v>
      </c>
      <c r="C10207" s="248" t="str">
        <f>IF(AND(A10207&lt;&gt;"",ISNUMBER(A10207)),VLOOKUP(A10207,Studies!A:BR,3,FALSE),"")</f>
        <v>https://pubmed.ncbi.nlm.nih.gov/7238562/</v>
      </c>
      <c r="D10207" s="248" t="str">
        <f>IF(AND(A10207&lt;&gt;"",ISNUMBER(A10207)),VLOOKUP(A10207,Studies!A:BR,4,FALSE),"")</f>
        <v>PO 400 mg tab</v>
      </c>
      <c r="E10207" s="248" t="str">
        <f>IF(AND(A10207&lt;&gt;"",ISNUMBER(A10207)),VLOOKUP(A10207,Studies!A:BR,5,FALSE),"")</f>
        <v>Cimetidine</v>
      </c>
      <c r="F10207" s="249" t="str">
        <f>IF(AND(A10207&lt;&gt;"",ISNUMBER(A10207)),VLOOKUP(A10207,Studies!A:BR,6,FALSE),"")</f>
        <v>Plasma</v>
      </c>
      <c r="G10207" s="265">
        <v>1</v>
      </c>
      <c r="H10207" s="50" t="s">
        <v>59</v>
      </c>
      <c r="I10207" s="185">
        <v>2.4338739999999999</v>
      </c>
      <c r="J10207" s="41" t="s">
        <v>956</v>
      </c>
      <c r="K10207" s="41" t="s">
        <v>334</v>
      </c>
      <c r="L10207" s="193">
        <v>1.306945</v>
      </c>
      <c r="M10207" s="52" t="s">
        <v>1027</v>
      </c>
      <c r="N10207" s="52" t="s">
        <v>116</v>
      </c>
    </row>
    <row r="10208" spans="1:16" x14ac:dyDescent="0.25">
      <c r="A10208" s="30">
        <v>1316</v>
      </c>
      <c r="B10208" s="247" t="str">
        <f>IF(AND(A10208&lt;&gt;"",ISNUMBER(A10208)),VLOOKUP(A10208,Studies!A:BR,2,FALSE),"")</f>
        <v>Somogyi 1981</v>
      </c>
      <c r="C10208" s="248" t="str">
        <f>IF(AND(A10208&lt;&gt;"",ISNUMBER(A10208)),VLOOKUP(A10208,Studies!A:BR,3,FALSE),"")</f>
        <v>https://pubmed.ncbi.nlm.nih.gov/7238562/</v>
      </c>
      <c r="D10208" s="248" t="str">
        <f>IF(AND(A10208&lt;&gt;"",ISNUMBER(A10208)),VLOOKUP(A10208,Studies!A:BR,4,FALSE),"")</f>
        <v>PO 400 mg tab</v>
      </c>
      <c r="E10208" s="248" t="str">
        <f>IF(AND(A10208&lt;&gt;"",ISNUMBER(A10208)),VLOOKUP(A10208,Studies!A:BR,5,FALSE),"")</f>
        <v>Cimetidine</v>
      </c>
      <c r="F10208" s="249" t="str">
        <f>IF(AND(A10208&lt;&gt;"",ISNUMBER(A10208)),VLOOKUP(A10208,Studies!A:BR,6,FALSE),"")</f>
        <v>Plasma</v>
      </c>
      <c r="G10208" s="265">
        <v>1.5</v>
      </c>
      <c r="H10208" s="50" t="s">
        <v>59</v>
      </c>
      <c r="I10208" s="185">
        <v>2.3261639999999999</v>
      </c>
      <c r="J10208" s="41" t="s">
        <v>956</v>
      </c>
      <c r="K10208" s="41" t="s">
        <v>334</v>
      </c>
      <c r="L10208" s="193">
        <v>1.50481</v>
      </c>
      <c r="M10208" s="52" t="s">
        <v>1027</v>
      </c>
      <c r="N10208" s="52" t="s">
        <v>116</v>
      </c>
    </row>
    <row r="10209" spans="1:16" x14ac:dyDescent="0.25">
      <c r="A10209" s="30">
        <v>1316</v>
      </c>
      <c r="B10209" s="247" t="str">
        <f>IF(AND(A10209&lt;&gt;"",ISNUMBER(A10209)),VLOOKUP(A10209,Studies!A:BR,2,FALSE),"")</f>
        <v>Somogyi 1981</v>
      </c>
      <c r="C10209" s="248" t="str">
        <f>IF(AND(A10209&lt;&gt;"",ISNUMBER(A10209)),VLOOKUP(A10209,Studies!A:BR,3,FALSE),"")</f>
        <v>https://pubmed.ncbi.nlm.nih.gov/7238562/</v>
      </c>
      <c r="D10209" s="248" t="str">
        <f>IF(AND(A10209&lt;&gt;"",ISNUMBER(A10209)),VLOOKUP(A10209,Studies!A:BR,4,FALSE),"")</f>
        <v>PO 400 mg tab</v>
      </c>
      <c r="E10209" s="248" t="str">
        <f>IF(AND(A10209&lt;&gt;"",ISNUMBER(A10209)),VLOOKUP(A10209,Studies!A:BR,5,FALSE),"")</f>
        <v>Cimetidine</v>
      </c>
      <c r="F10209" s="249" t="str">
        <f>IF(AND(A10209&lt;&gt;"",ISNUMBER(A10209)),VLOOKUP(A10209,Studies!A:BR,6,FALSE),"")</f>
        <v>Plasma</v>
      </c>
      <c r="G10209" s="265">
        <v>2</v>
      </c>
      <c r="H10209" s="50" t="s">
        <v>59</v>
      </c>
      <c r="I10209" s="185">
        <v>2.1231089999999999</v>
      </c>
      <c r="J10209" s="41" t="s">
        <v>956</v>
      </c>
      <c r="K10209" s="41" t="s">
        <v>334</v>
      </c>
      <c r="L10209" s="193">
        <v>1.140069</v>
      </c>
      <c r="M10209" s="52" t="s">
        <v>1027</v>
      </c>
      <c r="N10209" s="52" t="s">
        <v>116</v>
      </c>
    </row>
    <row r="10210" spans="1:16" x14ac:dyDescent="0.25">
      <c r="A10210" s="30">
        <v>1316</v>
      </c>
      <c r="B10210" s="247" t="str">
        <f>IF(AND(A10210&lt;&gt;"",ISNUMBER(A10210)),VLOOKUP(A10210,Studies!A:BR,2,FALSE),"")</f>
        <v>Somogyi 1981</v>
      </c>
      <c r="C10210" s="248" t="str">
        <f>IF(AND(A10210&lt;&gt;"",ISNUMBER(A10210)),VLOOKUP(A10210,Studies!A:BR,3,FALSE),"")</f>
        <v>https://pubmed.ncbi.nlm.nih.gov/7238562/</v>
      </c>
      <c r="D10210" s="248" t="str">
        <f>IF(AND(A10210&lt;&gt;"",ISNUMBER(A10210)),VLOOKUP(A10210,Studies!A:BR,4,FALSE),"")</f>
        <v>PO 400 mg tab</v>
      </c>
      <c r="E10210" s="248" t="str">
        <f>IF(AND(A10210&lt;&gt;"",ISNUMBER(A10210)),VLOOKUP(A10210,Studies!A:BR,5,FALSE),"")</f>
        <v>Cimetidine</v>
      </c>
      <c r="F10210" s="249" t="str">
        <f>IF(AND(A10210&lt;&gt;"",ISNUMBER(A10210)),VLOOKUP(A10210,Studies!A:BR,6,FALSE),"")</f>
        <v>Plasma</v>
      </c>
      <c r="G10210" s="265">
        <v>3</v>
      </c>
      <c r="H10210" s="50" t="s">
        <v>59</v>
      </c>
      <c r="I10210" s="185">
        <v>2.2096520000000002</v>
      </c>
      <c r="J10210" s="41" t="s">
        <v>956</v>
      </c>
      <c r="K10210" s="41" t="s">
        <v>334</v>
      </c>
      <c r="L10210" s="193">
        <v>0.42650490000000002</v>
      </c>
      <c r="M10210" s="52" t="s">
        <v>1027</v>
      </c>
      <c r="N10210" s="52" t="s">
        <v>116</v>
      </c>
    </row>
    <row r="10211" spans="1:16" x14ac:dyDescent="0.25">
      <c r="A10211" s="30">
        <v>1316</v>
      </c>
      <c r="B10211" s="247" t="str">
        <f>IF(AND(A10211&lt;&gt;"",ISNUMBER(A10211)),VLOOKUP(A10211,Studies!A:BR,2,FALSE),"")</f>
        <v>Somogyi 1981</v>
      </c>
      <c r="C10211" s="248" t="str">
        <f>IF(AND(A10211&lt;&gt;"",ISNUMBER(A10211)),VLOOKUP(A10211,Studies!A:BR,3,FALSE),"")</f>
        <v>https://pubmed.ncbi.nlm.nih.gov/7238562/</v>
      </c>
      <c r="D10211" s="248" t="str">
        <f>IF(AND(A10211&lt;&gt;"",ISNUMBER(A10211)),VLOOKUP(A10211,Studies!A:BR,4,FALSE),"")</f>
        <v>PO 400 mg tab</v>
      </c>
      <c r="E10211" s="248" t="str">
        <f>IF(AND(A10211&lt;&gt;"",ISNUMBER(A10211)),VLOOKUP(A10211,Studies!A:BR,5,FALSE),"")</f>
        <v>Cimetidine</v>
      </c>
      <c r="F10211" s="249" t="str">
        <f>IF(AND(A10211&lt;&gt;"",ISNUMBER(A10211)),VLOOKUP(A10211,Studies!A:BR,6,FALSE),"")</f>
        <v>Plasma</v>
      </c>
      <c r="G10211" s="265">
        <v>4</v>
      </c>
      <c r="H10211" s="50" t="s">
        <v>59</v>
      </c>
      <c r="I10211" s="185">
        <v>1.4398260000000001</v>
      </c>
      <c r="J10211" s="41" t="s">
        <v>956</v>
      </c>
      <c r="K10211" s="41" t="s">
        <v>334</v>
      </c>
      <c r="L10211" s="193">
        <v>0.3589522</v>
      </c>
      <c r="M10211" s="52" t="s">
        <v>1027</v>
      </c>
      <c r="N10211" s="52" t="s">
        <v>116</v>
      </c>
    </row>
    <row r="10212" spans="1:16" x14ac:dyDescent="0.25">
      <c r="A10212" s="30">
        <v>1316</v>
      </c>
      <c r="B10212" s="247" t="str">
        <f>IF(AND(A10212&lt;&gt;"",ISNUMBER(A10212)),VLOOKUP(A10212,Studies!A:BR,2,FALSE),"")</f>
        <v>Somogyi 1981</v>
      </c>
      <c r="C10212" s="248" t="str">
        <f>IF(AND(A10212&lt;&gt;"",ISNUMBER(A10212)),VLOOKUP(A10212,Studies!A:BR,3,FALSE),"")</f>
        <v>https://pubmed.ncbi.nlm.nih.gov/7238562/</v>
      </c>
      <c r="D10212" s="248" t="str">
        <f>IF(AND(A10212&lt;&gt;"",ISNUMBER(A10212)),VLOOKUP(A10212,Studies!A:BR,4,FALSE),"")</f>
        <v>PO 400 mg tab</v>
      </c>
      <c r="E10212" s="248" t="str">
        <f>IF(AND(A10212&lt;&gt;"",ISNUMBER(A10212)),VLOOKUP(A10212,Studies!A:BR,5,FALSE),"")</f>
        <v>Cimetidine</v>
      </c>
      <c r="F10212" s="249" t="str">
        <f>IF(AND(A10212&lt;&gt;"",ISNUMBER(A10212)),VLOOKUP(A10212,Studies!A:BR,6,FALSE),"")</f>
        <v>Plasma</v>
      </c>
      <c r="G10212" s="265">
        <v>6</v>
      </c>
      <c r="H10212" s="50" t="s">
        <v>59</v>
      </c>
      <c r="I10212" s="185">
        <v>0.67038260000000005</v>
      </c>
      <c r="J10212" s="41" t="s">
        <v>956</v>
      </c>
      <c r="K10212" s="41" t="s">
        <v>334</v>
      </c>
      <c r="L10212" s="193">
        <v>0.2201447</v>
      </c>
      <c r="M10212" s="52" t="s">
        <v>1027</v>
      </c>
      <c r="N10212" s="52" t="s">
        <v>116</v>
      </c>
    </row>
    <row r="10213" spans="1:16" x14ac:dyDescent="0.25">
      <c r="A10213" s="30">
        <v>1316</v>
      </c>
      <c r="B10213" s="247" t="str">
        <f>IF(AND(A10213&lt;&gt;"",ISNUMBER(A10213)),VLOOKUP(A10213,Studies!A:BR,2,FALSE),"")</f>
        <v>Somogyi 1981</v>
      </c>
      <c r="C10213" s="248" t="str">
        <f>IF(AND(A10213&lt;&gt;"",ISNUMBER(A10213)),VLOOKUP(A10213,Studies!A:BR,3,FALSE),"")</f>
        <v>https://pubmed.ncbi.nlm.nih.gov/7238562/</v>
      </c>
      <c r="D10213" s="248" t="str">
        <f>IF(AND(A10213&lt;&gt;"",ISNUMBER(A10213)),VLOOKUP(A10213,Studies!A:BR,4,FALSE),"")</f>
        <v>PO 400 mg tab</v>
      </c>
      <c r="E10213" s="248" t="str">
        <f>IF(AND(A10213&lt;&gt;"",ISNUMBER(A10213)),VLOOKUP(A10213,Studies!A:BR,5,FALSE),"")</f>
        <v>Cimetidine</v>
      </c>
      <c r="F10213" s="249" t="str">
        <f>IF(AND(A10213&lt;&gt;"",ISNUMBER(A10213)),VLOOKUP(A10213,Studies!A:BR,6,FALSE),"")</f>
        <v>Plasma</v>
      </c>
      <c r="G10213" s="265">
        <v>8</v>
      </c>
      <c r="H10213" s="50" t="s">
        <v>59</v>
      </c>
      <c r="I10213" s="185">
        <v>0.33701490000000001</v>
      </c>
      <c r="J10213" s="41" t="s">
        <v>956</v>
      </c>
      <c r="K10213" s="41" t="s">
        <v>334</v>
      </c>
      <c r="L10213" s="193">
        <v>0.15387490000000001</v>
      </c>
      <c r="M10213" s="52" t="s">
        <v>1027</v>
      </c>
      <c r="N10213" s="52" t="s">
        <v>116</v>
      </c>
    </row>
    <row r="10214" spans="1:16" x14ac:dyDescent="0.25">
      <c r="A10214" s="30">
        <v>1316</v>
      </c>
      <c r="B10214" s="247" t="str">
        <f>IF(AND(A10214&lt;&gt;"",ISNUMBER(A10214)),VLOOKUP(A10214,Studies!A:BR,2,FALSE),"")</f>
        <v>Somogyi 1981</v>
      </c>
      <c r="C10214" s="248" t="str">
        <f>IF(AND(A10214&lt;&gt;"",ISNUMBER(A10214)),VLOOKUP(A10214,Studies!A:BR,3,FALSE),"")</f>
        <v>https://pubmed.ncbi.nlm.nih.gov/7238562/</v>
      </c>
      <c r="D10214" s="248" t="str">
        <f>IF(AND(A10214&lt;&gt;"",ISNUMBER(A10214)),VLOOKUP(A10214,Studies!A:BR,4,FALSE),"")</f>
        <v>PO 400 mg tab</v>
      </c>
      <c r="E10214" s="248" t="str">
        <f>IF(AND(A10214&lt;&gt;"",ISNUMBER(A10214)),VLOOKUP(A10214,Studies!A:BR,5,FALSE),"")</f>
        <v>Cimetidine</v>
      </c>
      <c r="F10214" s="249" t="str">
        <f>IF(AND(A10214&lt;&gt;"",ISNUMBER(A10214)),VLOOKUP(A10214,Studies!A:BR,6,FALSE),"")</f>
        <v>Plasma</v>
      </c>
      <c r="G10214" s="265">
        <v>10</v>
      </c>
      <c r="H10214" s="50" t="s">
        <v>59</v>
      </c>
      <c r="I10214" s="185">
        <v>0.17073350000000001</v>
      </c>
      <c r="J10214" s="41" t="s">
        <v>956</v>
      </c>
      <c r="K10214" s="41" t="s">
        <v>334</v>
      </c>
      <c r="L10214" s="193">
        <v>7.9869999999999997E-2</v>
      </c>
      <c r="M10214" s="52" t="s">
        <v>1027</v>
      </c>
      <c r="N10214" s="52" t="s">
        <v>116</v>
      </c>
    </row>
    <row r="10215" spans="1:16" x14ac:dyDescent="0.25">
      <c r="A10215" s="30">
        <v>1317</v>
      </c>
      <c r="B10215" s="247" t="str">
        <f>IF(AND(A10215&lt;&gt;"",ISNUMBER(A10215)),VLOOKUP(A10215,Studies!A:BR,2,FALSE),"")</f>
        <v>Tiseo 1998</v>
      </c>
      <c r="C10215" s="248" t="str">
        <f>IF(AND(A10215&lt;&gt;"",ISNUMBER(A10215)),VLOOKUP(A10215,Studies!A:BR,3,FALSE),"")</f>
        <v>https://pubmed.ncbi.nlm.nih.gov/9839762/</v>
      </c>
      <c r="D10215" s="248" t="str">
        <f>IF(AND(A10215&lt;&gt;"",ISNUMBER(A10215)),VLOOKUP(A10215,Studies!A:BR,4,FALSE),"")</f>
        <v>PO 800 mg QD</v>
      </c>
      <c r="E10215" s="248" t="str">
        <f>IF(AND(A10215&lt;&gt;"",ISNUMBER(A10215)),VLOOKUP(A10215,Studies!A:BR,5,FALSE),"")</f>
        <v>Cimetidine</v>
      </c>
      <c r="F10215" s="249" t="str">
        <f>IF(AND(A10215&lt;&gt;"",ISNUMBER(A10215)),VLOOKUP(A10215,Studies!A:BR,6,FALSE),"")</f>
        <v>Plasma</v>
      </c>
      <c r="G10215" s="265">
        <v>1</v>
      </c>
      <c r="H10215" s="50" t="s">
        <v>59</v>
      </c>
      <c r="I10215" s="185">
        <v>1.3308329999999999</v>
      </c>
      <c r="J10215" s="41" t="s">
        <v>956</v>
      </c>
      <c r="K10215" s="41" t="s">
        <v>334</v>
      </c>
      <c r="O10215" s="59">
        <v>0.1</v>
      </c>
      <c r="P10215" s="42" t="s">
        <v>3506</v>
      </c>
    </row>
    <row r="10216" spans="1:16" x14ac:dyDescent="0.25">
      <c r="A10216" s="30">
        <v>1317</v>
      </c>
      <c r="B10216" s="247" t="str">
        <f>IF(AND(A10216&lt;&gt;"",ISNUMBER(A10216)),VLOOKUP(A10216,Studies!A:BR,2,FALSE),"")</f>
        <v>Tiseo 1998</v>
      </c>
      <c r="C10216" s="248" t="str">
        <f>IF(AND(A10216&lt;&gt;"",ISNUMBER(A10216)),VLOOKUP(A10216,Studies!A:BR,3,FALSE),"")</f>
        <v>https://pubmed.ncbi.nlm.nih.gov/9839762/</v>
      </c>
      <c r="D10216" s="248" t="str">
        <f>IF(AND(A10216&lt;&gt;"",ISNUMBER(A10216)),VLOOKUP(A10216,Studies!A:BR,4,FALSE),"")</f>
        <v>PO 800 mg QD</v>
      </c>
      <c r="E10216" s="248" t="str">
        <f>IF(AND(A10216&lt;&gt;"",ISNUMBER(A10216)),VLOOKUP(A10216,Studies!A:BR,5,FALSE),"")</f>
        <v>Cimetidine</v>
      </c>
      <c r="F10216" s="249" t="str">
        <f>IF(AND(A10216&lt;&gt;"",ISNUMBER(A10216)),VLOOKUP(A10216,Studies!A:BR,6,FALSE),"")</f>
        <v>Plasma</v>
      </c>
      <c r="G10216" s="265">
        <v>1.5</v>
      </c>
      <c r="H10216" s="50" t="s">
        <v>59</v>
      </c>
      <c r="I10216" s="185">
        <v>2.254975</v>
      </c>
      <c r="J10216" s="41" t="s">
        <v>956</v>
      </c>
      <c r="K10216" s="41" t="s">
        <v>334</v>
      </c>
      <c r="O10216" s="59">
        <v>0.1</v>
      </c>
      <c r="P10216" s="42" t="s">
        <v>3506</v>
      </c>
    </row>
    <row r="10217" spans="1:16" x14ac:dyDescent="0.25">
      <c r="A10217" s="30">
        <v>1317</v>
      </c>
      <c r="B10217" s="247" t="str">
        <f>IF(AND(A10217&lt;&gt;"",ISNUMBER(A10217)),VLOOKUP(A10217,Studies!A:BR,2,FALSE),"")</f>
        <v>Tiseo 1998</v>
      </c>
      <c r="C10217" s="248" t="str">
        <f>IF(AND(A10217&lt;&gt;"",ISNUMBER(A10217)),VLOOKUP(A10217,Studies!A:BR,3,FALSE),"")</f>
        <v>https://pubmed.ncbi.nlm.nih.gov/9839762/</v>
      </c>
      <c r="D10217" s="248" t="str">
        <f>IF(AND(A10217&lt;&gt;"",ISNUMBER(A10217)),VLOOKUP(A10217,Studies!A:BR,4,FALSE),"")</f>
        <v>PO 800 mg QD</v>
      </c>
      <c r="E10217" s="248" t="str">
        <f>IF(AND(A10217&lt;&gt;"",ISNUMBER(A10217)),VLOOKUP(A10217,Studies!A:BR,5,FALSE),"")</f>
        <v>Cimetidine</v>
      </c>
      <c r="F10217" s="249" t="str">
        <f>IF(AND(A10217&lt;&gt;"",ISNUMBER(A10217)),VLOOKUP(A10217,Studies!A:BR,6,FALSE),"")</f>
        <v>Plasma</v>
      </c>
      <c r="G10217" s="265">
        <v>2</v>
      </c>
      <c r="H10217" s="50" t="s">
        <v>59</v>
      </c>
      <c r="I10217" s="185">
        <v>2.9353280000000002</v>
      </c>
      <c r="J10217" s="41" t="s">
        <v>956</v>
      </c>
      <c r="K10217" s="41" t="s">
        <v>334</v>
      </c>
      <c r="O10217" s="59">
        <v>0.1</v>
      </c>
      <c r="P10217" s="42" t="s">
        <v>3506</v>
      </c>
    </row>
    <row r="10218" spans="1:16" x14ac:dyDescent="0.25">
      <c r="A10218" s="30">
        <v>1317</v>
      </c>
      <c r="B10218" s="247" t="str">
        <f>IF(AND(A10218&lt;&gt;"",ISNUMBER(A10218)),VLOOKUP(A10218,Studies!A:BR,2,FALSE),"")</f>
        <v>Tiseo 1998</v>
      </c>
      <c r="C10218" s="248" t="str">
        <f>IF(AND(A10218&lt;&gt;"",ISNUMBER(A10218)),VLOOKUP(A10218,Studies!A:BR,3,FALSE),"")</f>
        <v>https://pubmed.ncbi.nlm.nih.gov/9839762/</v>
      </c>
      <c r="D10218" s="248" t="str">
        <f>IF(AND(A10218&lt;&gt;"",ISNUMBER(A10218)),VLOOKUP(A10218,Studies!A:BR,4,FALSE),"")</f>
        <v>PO 800 mg QD</v>
      </c>
      <c r="E10218" s="248" t="str">
        <f>IF(AND(A10218&lt;&gt;"",ISNUMBER(A10218)),VLOOKUP(A10218,Studies!A:BR,5,FALSE),"")</f>
        <v>Cimetidine</v>
      </c>
      <c r="F10218" s="249" t="str">
        <f>IF(AND(A10218&lt;&gt;"",ISNUMBER(A10218)),VLOOKUP(A10218,Studies!A:BR,6,FALSE),"")</f>
        <v>Plasma</v>
      </c>
      <c r="G10218" s="265">
        <v>3</v>
      </c>
      <c r="H10218" s="50" t="s">
        <v>59</v>
      </c>
      <c r="I10218" s="185">
        <v>3.8211020000000002</v>
      </c>
      <c r="J10218" s="41" t="s">
        <v>956</v>
      </c>
      <c r="K10218" s="41" t="s">
        <v>334</v>
      </c>
      <c r="O10218" s="59">
        <v>0.1</v>
      </c>
      <c r="P10218" s="42" t="s">
        <v>3506</v>
      </c>
    </row>
    <row r="10219" spans="1:16" x14ac:dyDescent="0.25">
      <c r="A10219" s="30">
        <v>1317</v>
      </c>
      <c r="B10219" s="247" t="str">
        <f>IF(AND(A10219&lt;&gt;"",ISNUMBER(A10219)),VLOOKUP(A10219,Studies!A:BR,2,FALSE),"")</f>
        <v>Tiseo 1998</v>
      </c>
      <c r="C10219" s="248" t="str">
        <f>IF(AND(A10219&lt;&gt;"",ISNUMBER(A10219)),VLOOKUP(A10219,Studies!A:BR,3,FALSE),"")</f>
        <v>https://pubmed.ncbi.nlm.nih.gov/9839762/</v>
      </c>
      <c r="D10219" s="248" t="str">
        <f>IF(AND(A10219&lt;&gt;"",ISNUMBER(A10219)),VLOOKUP(A10219,Studies!A:BR,4,FALSE),"")</f>
        <v>PO 800 mg QD</v>
      </c>
      <c r="E10219" s="248" t="str">
        <f>IF(AND(A10219&lt;&gt;"",ISNUMBER(A10219)),VLOOKUP(A10219,Studies!A:BR,5,FALSE),"")</f>
        <v>Cimetidine</v>
      </c>
      <c r="F10219" s="249" t="str">
        <f>IF(AND(A10219&lt;&gt;"",ISNUMBER(A10219)),VLOOKUP(A10219,Studies!A:BR,6,FALSE),"")</f>
        <v>Plasma</v>
      </c>
      <c r="G10219" s="265">
        <v>4</v>
      </c>
      <c r="H10219" s="50" t="s">
        <v>59</v>
      </c>
      <c r="I10219" s="185">
        <v>2.4091239999999998</v>
      </c>
      <c r="J10219" s="41" t="s">
        <v>956</v>
      </c>
      <c r="K10219" s="41" t="s">
        <v>334</v>
      </c>
      <c r="O10219" s="59">
        <v>0.1</v>
      </c>
      <c r="P10219" s="42" t="s">
        <v>3506</v>
      </c>
    </row>
    <row r="10220" spans="1:16" x14ac:dyDescent="0.25">
      <c r="A10220" s="30">
        <v>1317</v>
      </c>
      <c r="B10220" s="247" t="str">
        <f>IF(AND(A10220&lt;&gt;"",ISNUMBER(A10220)),VLOOKUP(A10220,Studies!A:BR,2,FALSE),"")</f>
        <v>Tiseo 1998</v>
      </c>
      <c r="C10220" s="248" t="str">
        <f>IF(AND(A10220&lt;&gt;"",ISNUMBER(A10220)),VLOOKUP(A10220,Studies!A:BR,3,FALSE),"")</f>
        <v>https://pubmed.ncbi.nlm.nih.gov/9839762/</v>
      </c>
      <c r="D10220" s="248" t="str">
        <f>IF(AND(A10220&lt;&gt;"",ISNUMBER(A10220)),VLOOKUP(A10220,Studies!A:BR,4,FALSE),"")</f>
        <v>PO 800 mg QD</v>
      </c>
      <c r="E10220" s="248" t="str">
        <f>IF(AND(A10220&lt;&gt;"",ISNUMBER(A10220)),VLOOKUP(A10220,Studies!A:BR,5,FALSE),"")</f>
        <v>Cimetidine</v>
      </c>
      <c r="F10220" s="249" t="str">
        <f>IF(AND(A10220&lt;&gt;"",ISNUMBER(A10220)),VLOOKUP(A10220,Studies!A:BR,6,FALSE),"")</f>
        <v>Plasma</v>
      </c>
      <c r="G10220" s="265">
        <v>6</v>
      </c>
      <c r="H10220" s="50" t="s">
        <v>59</v>
      </c>
      <c r="I10220" s="185">
        <v>1.559461</v>
      </c>
      <c r="J10220" s="41" t="s">
        <v>956</v>
      </c>
      <c r="K10220" s="41" t="s">
        <v>334</v>
      </c>
      <c r="O10220" s="59">
        <v>0.1</v>
      </c>
      <c r="P10220" s="42" t="s">
        <v>3506</v>
      </c>
    </row>
    <row r="10221" spans="1:16" x14ac:dyDescent="0.25">
      <c r="A10221" s="30">
        <v>1317</v>
      </c>
      <c r="B10221" s="247" t="str">
        <f>IF(AND(A10221&lt;&gt;"",ISNUMBER(A10221)),VLOOKUP(A10221,Studies!A:BR,2,FALSE),"")</f>
        <v>Tiseo 1998</v>
      </c>
      <c r="C10221" s="248" t="str">
        <f>IF(AND(A10221&lt;&gt;"",ISNUMBER(A10221)),VLOOKUP(A10221,Studies!A:BR,3,FALSE),"")</f>
        <v>https://pubmed.ncbi.nlm.nih.gov/9839762/</v>
      </c>
      <c r="D10221" s="248" t="str">
        <f>IF(AND(A10221&lt;&gt;"",ISNUMBER(A10221)),VLOOKUP(A10221,Studies!A:BR,4,FALSE),"")</f>
        <v>PO 800 mg QD</v>
      </c>
      <c r="E10221" s="248" t="str">
        <f>IF(AND(A10221&lt;&gt;"",ISNUMBER(A10221)),VLOOKUP(A10221,Studies!A:BR,5,FALSE),"")</f>
        <v>Cimetidine</v>
      </c>
      <c r="F10221" s="249" t="str">
        <f>IF(AND(A10221&lt;&gt;"",ISNUMBER(A10221)),VLOOKUP(A10221,Studies!A:BR,6,FALSE),"")</f>
        <v>Plasma</v>
      </c>
      <c r="G10221" s="265">
        <v>8</v>
      </c>
      <c r="H10221" s="50" t="s">
        <v>59</v>
      </c>
      <c r="I10221" s="185">
        <v>0.83934989999999998</v>
      </c>
      <c r="J10221" s="41" t="s">
        <v>956</v>
      </c>
      <c r="K10221" s="41" t="s">
        <v>334</v>
      </c>
      <c r="O10221" s="59">
        <v>0.1</v>
      </c>
      <c r="P10221" s="42" t="s">
        <v>3506</v>
      </c>
    </row>
    <row r="10222" spans="1:16" x14ac:dyDescent="0.25">
      <c r="A10222" s="30">
        <v>1317</v>
      </c>
      <c r="B10222" s="247" t="str">
        <f>IF(AND(A10222&lt;&gt;"",ISNUMBER(A10222)),VLOOKUP(A10222,Studies!A:BR,2,FALSE),"")</f>
        <v>Tiseo 1998</v>
      </c>
      <c r="C10222" s="248" t="str">
        <f>IF(AND(A10222&lt;&gt;"",ISNUMBER(A10222)),VLOOKUP(A10222,Studies!A:BR,3,FALSE),"")</f>
        <v>https://pubmed.ncbi.nlm.nih.gov/9839762/</v>
      </c>
      <c r="D10222" s="248" t="str">
        <f>IF(AND(A10222&lt;&gt;"",ISNUMBER(A10222)),VLOOKUP(A10222,Studies!A:BR,4,FALSE),"")</f>
        <v>PO 800 mg QD</v>
      </c>
      <c r="E10222" s="248" t="str">
        <f>IF(AND(A10222&lt;&gt;"",ISNUMBER(A10222)),VLOOKUP(A10222,Studies!A:BR,5,FALSE),"")</f>
        <v>Cimetidine</v>
      </c>
      <c r="F10222" s="249" t="str">
        <f>IF(AND(A10222&lt;&gt;"",ISNUMBER(A10222)),VLOOKUP(A10222,Studies!A:BR,6,FALSE),"")</f>
        <v>Plasma</v>
      </c>
      <c r="G10222" s="265">
        <v>12</v>
      </c>
      <c r="H10222" s="50" t="s">
        <v>59</v>
      </c>
      <c r="I10222" s="185">
        <v>0.25632919999999998</v>
      </c>
      <c r="J10222" s="41" t="s">
        <v>956</v>
      </c>
      <c r="K10222" s="41" t="s">
        <v>334</v>
      </c>
      <c r="O10222" s="59">
        <v>0.1</v>
      </c>
      <c r="P10222" s="42" t="s">
        <v>3506</v>
      </c>
    </row>
    <row r="10223" spans="1:16" x14ac:dyDescent="0.25">
      <c r="A10223" s="30">
        <v>1317</v>
      </c>
      <c r="B10223" s="247" t="str">
        <f>IF(AND(A10223&lt;&gt;"",ISNUMBER(A10223)),VLOOKUP(A10223,Studies!A:BR,2,FALSE),"")</f>
        <v>Tiseo 1998</v>
      </c>
      <c r="C10223" s="248" t="str">
        <f>IF(AND(A10223&lt;&gt;"",ISNUMBER(A10223)),VLOOKUP(A10223,Studies!A:BR,3,FALSE),"")</f>
        <v>https://pubmed.ncbi.nlm.nih.gov/9839762/</v>
      </c>
      <c r="D10223" s="248" t="str">
        <f>IF(AND(A10223&lt;&gt;"",ISNUMBER(A10223)),VLOOKUP(A10223,Studies!A:BR,4,FALSE),"")</f>
        <v>PO 800 mg QD</v>
      </c>
      <c r="E10223" s="248" t="str">
        <f>IF(AND(A10223&lt;&gt;"",ISNUMBER(A10223)),VLOOKUP(A10223,Studies!A:BR,5,FALSE),"")</f>
        <v>Cimetidine</v>
      </c>
      <c r="F10223" s="249" t="str">
        <f>IF(AND(A10223&lt;&gt;"",ISNUMBER(A10223)),VLOOKUP(A10223,Studies!A:BR,6,FALSE),"")</f>
        <v>Plasma</v>
      </c>
      <c r="G10223" s="265">
        <v>18</v>
      </c>
      <c r="H10223" s="50" t="s">
        <v>59</v>
      </c>
      <c r="I10223" s="185">
        <v>8.5851209999999997E-2</v>
      </c>
      <c r="J10223" s="41" t="s">
        <v>956</v>
      </c>
      <c r="K10223" s="41" t="s">
        <v>334</v>
      </c>
      <c r="O10223" s="59">
        <v>0.1</v>
      </c>
      <c r="P10223" s="42" t="s">
        <v>3506</v>
      </c>
    </row>
    <row r="10224" spans="1:16" x14ac:dyDescent="0.25">
      <c r="A10224" s="30">
        <v>1317</v>
      </c>
      <c r="B10224" s="247" t="str">
        <f>IF(AND(A10224&lt;&gt;"",ISNUMBER(A10224)),VLOOKUP(A10224,Studies!A:BR,2,FALSE),"")</f>
        <v>Tiseo 1998</v>
      </c>
      <c r="C10224" s="248" t="str">
        <f>IF(AND(A10224&lt;&gt;"",ISNUMBER(A10224)),VLOOKUP(A10224,Studies!A:BR,3,FALSE),"")</f>
        <v>https://pubmed.ncbi.nlm.nih.gov/9839762/</v>
      </c>
      <c r="D10224" s="248" t="str">
        <f>IF(AND(A10224&lt;&gt;"",ISNUMBER(A10224)),VLOOKUP(A10224,Studies!A:BR,4,FALSE),"")</f>
        <v>PO 800 mg QD</v>
      </c>
      <c r="E10224" s="248" t="str">
        <f>IF(AND(A10224&lt;&gt;"",ISNUMBER(A10224)),VLOOKUP(A10224,Studies!A:BR,5,FALSE),"")</f>
        <v>Cimetidine</v>
      </c>
      <c r="F10224" s="249" t="str">
        <f>IF(AND(A10224&lt;&gt;"",ISNUMBER(A10224)),VLOOKUP(A10224,Studies!A:BR,6,FALSE),"")</f>
        <v>Plasma</v>
      </c>
      <c r="G10224" s="265">
        <v>24</v>
      </c>
      <c r="H10224" s="50" t="s">
        <v>59</v>
      </c>
      <c r="I10224" s="185">
        <v>5.7830560000000003E-2</v>
      </c>
      <c r="J10224" s="41" t="s">
        <v>956</v>
      </c>
      <c r="K10224" s="41" t="s">
        <v>334</v>
      </c>
      <c r="O10224" s="59">
        <v>0.1</v>
      </c>
      <c r="P10224" s="42" t="s">
        <v>3506</v>
      </c>
    </row>
    <row r="10225" spans="1:16" x14ac:dyDescent="0.25">
      <c r="A10225" s="30">
        <v>1317</v>
      </c>
      <c r="B10225" s="247" t="str">
        <f>IF(AND(A10225&lt;&gt;"",ISNUMBER(A10225)),VLOOKUP(A10225,Studies!A:BR,2,FALSE),"")</f>
        <v>Tiseo 1998</v>
      </c>
      <c r="C10225" s="248" t="str">
        <f>IF(AND(A10225&lt;&gt;"",ISNUMBER(A10225)),VLOOKUP(A10225,Studies!A:BR,3,FALSE),"")</f>
        <v>https://pubmed.ncbi.nlm.nih.gov/9839762/</v>
      </c>
      <c r="D10225" s="248" t="str">
        <f>IF(AND(A10225&lt;&gt;"",ISNUMBER(A10225)),VLOOKUP(A10225,Studies!A:BR,4,FALSE),"")</f>
        <v>PO 800 mg QD</v>
      </c>
      <c r="E10225" s="248" t="str">
        <f>IF(AND(A10225&lt;&gt;"",ISNUMBER(A10225)),VLOOKUP(A10225,Studies!A:BR,5,FALSE),"")</f>
        <v>Cimetidine</v>
      </c>
      <c r="F10225" s="249" t="str">
        <f>IF(AND(A10225&lt;&gt;"",ISNUMBER(A10225)),VLOOKUP(A10225,Studies!A:BR,6,FALSE),"")</f>
        <v>Plasma</v>
      </c>
      <c r="G10225" s="265">
        <v>72</v>
      </c>
      <c r="H10225" s="50" t="s">
        <v>59</v>
      </c>
      <c r="I10225" s="185">
        <v>6.1951840000000001E-2</v>
      </c>
      <c r="J10225" s="41" t="s">
        <v>956</v>
      </c>
      <c r="K10225" s="41" t="s">
        <v>334</v>
      </c>
      <c r="O10225" s="59">
        <v>0.1</v>
      </c>
      <c r="P10225" s="42" t="s">
        <v>3506</v>
      </c>
    </row>
    <row r="10226" spans="1:16" x14ac:dyDescent="0.25">
      <c r="A10226" s="30">
        <v>1317</v>
      </c>
      <c r="B10226" s="247" t="str">
        <f>IF(AND(A10226&lt;&gt;"",ISNUMBER(A10226)),VLOOKUP(A10226,Studies!A:BR,2,FALSE),"")</f>
        <v>Tiseo 1998</v>
      </c>
      <c r="C10226" s="248" t="str">
        <f>IF(AND(A10226&lt;&gt;"",ISNUMBER(A10226)),VLOOKUP(A10226,Studies!A:BR,3,FALSE),"")</f>
        <v>https://pubmed.ncbi.nlm.nih.gov/9839762/</v>
      </c>
      <c r="D10226" s="248" t="str">
        <f>IF(AND(A10226&lt;&gt;"",ISNUMBER(A10226)),VLOOKUP(A10226,Studies!A:BR,4,FALSE),"")</f>
        <v>PO 800 mg QD</v>
      </c>
      <c r="E10226" s="248" t="str">
        <f>IF(AND(A10226&lt;&gt;"",ISNUMBER(A10226)),VLOOKUP(A10226,Studies!A:BR,5,FALSE),"")</f>
        <v>Cimetidine</v>
      </c>
      <c r="F10226" s="249" t="str">
        <f>IF(AND(A10226&lt;&gt;"",ISNUMBER(A10226)),VLOOKUP(A10226,Studies!A:BR,6,FALSE),"")</f>
        <v>Plasma</v>
      </c>
      <c r="G10226" s="265">
        <v>96</v>
      </c>
      <c r="H10226" s="50" t="s">
        <v>59</v>
      </c>
      <c r="I10226" s="185">
        <v>6.2864210000000004E-2</v>
      </c>
      <c r="J10226" s="41" t="s">
        <v>956</v>
      </c>
      <c r="K10226" s="41" t="s">
        <v>334</v>
      </c>
      <c r="O10226" s="59">
        <v>0.1</v>
      </c>
      <c r="P10226" s="42" t="s">
        <v>3506</v>
      </c>
    </row>
    <row r="10227" spans="1:16" x14ac:dyDescent="0.25">
      <c r="A10227" s="30">
        <v>1317</v>
      </c>
      <c r="B10227" s="247" t="str">
        <f>IF(AND(A10227&lt;&gt;"",ISNUMBER(A10227)),VLOOKUP(A10227,Studies!A:BR,2,FALSE),"")</f>
        <v>Tiseo 1998</v>
      </c>
      <c r="C10227" s="248" t="str">
        <f>IF(AND(A10227&lt;&gt;"",ISNUMBER(A10227)),VLOOKUP(A10227,Studies!A:BR,3,FALSE),"")</f>
        <v>https://pubmed.ncbi.nlm.nih.gov/9839762/</v>
      </c>
      <c r="D10227" s="248" t="str">
        <f>IF(AND(A10227&lt;&gt;"",ISNUMBER(A10227)),VLOOKUP(A10227,Studies!A:BR,4,FALSE),"")</f>
        <v>PO 800 mg QD</v>
      </c>
      <c r="E10227" s="248" t="str">
        <f>IF(AND(A10227&lt;&gt;"",ISNUMBER(A10227)),VLOOKUP(A10227,Studies!A:BR,5,FALSE),"")</f>
        <v>Cimetidine</v>
      </c>
      <c r="F10227" s="249" t="str">
        <f>IF(AND(A10227&lt;&gt;"",ISNUMBER(A10227)),VLOOKUP(A10227,Studies!A:BR,6,FALSE),"")</f>
        <v>Plasma</v>
      </c>
      <c r="G10227" s="265">
        <v>120</v>
      </c>
      <c r="H10227" s="50" t="s">
        <v>59</v>
      </c>
      <c r="I10227" s="185">
        <v>7.1825589999999995E-2</v>
      </c>
      <c r="J10227" s="41" t="s">
        <v>956</v>
      </c>
      <c r="K10227" s="41" t="s">
        <v>334</v>
      </c>
      <c r="O10227" s="59">
        <v>0.1</v>
      </c>
      <c r="P10227" s="42" t="s">
        <v>3506</v>
      </c>
    </row>
    <row r="10228" spans="1:16" x14ac:dyDescent="0.25">
      <c r="A10228" s="30">
        <v>1317</v>
      </c>
      <c r="B10228" s="247" t="str">
        <f>IF(AND(A10228&lt;&gt;"",ISNUMBER(A10228)),VLOOKUP(A10228,Studies!A:BR,2,FALSE),"")</f>
        <v>Tiseo 1998</v>
      </c>
      <c r="C10228" s="248" t="str">
        <f>IF(AND(A10228&lt;&gt;"",ISNUMBER(A10228)),VLOOKUP(A10228,Studies!A:BR,3,FALSE),"")</f>
        <v>https://pubmed.ncbi.nlm.nih.gov/9839762/</v>
      </c>
      <c r="D10228" s="248" t="str">
        <f>IF(AND(A10228&lt;&gt;"",ISNUMBER(A10228)),VLOOKUP(A10228,Studies!A:BR,4,FALSE),"")</f>
        <v>PO 800 mg QD</v>
      </c>
      <c r="E10228" s="248" t="str">
        <f>IF(AND(A10228&lt;&gt;"",ISNUMBER(A10228)),VLOOKUP(A10228,Studies!A:BR,5,FALSE),"")</f>
        <v>Cimetidine</v>
      </c>
      <c r="F10228" s="249" t="str">
        <f>IF(AND(A10228&lt;&gt;"",ISNUMBER(A10228)),VLOOKUP(A10228,Studies!A:BR,6,FALSE),"")</f>
        <v>Plasma</v>
      </c>
      <c r="G10228" s="265">
        <v>144.5</v>
      </c>
      <c r="H10228" s="50" t="s">
        <v>59</v>
      </c>
      <c r="I10228" s="185">
        <v>7.8874990000000006E-2</v>
      </c>
      <c r="J10228" s="41" t="s">
        <v>956</v>
      </c>
      <c r="K10228" s="41" t="s">
        <v>334</v>
      </c>
      <c r="O10228" s="59">
        <v>0.1</v>
      </c>
      <c r="P10228" s="42" t="s">
        <v>3506</v>
      </c>
    </row>
    <row r="10229" spans="1:16" x14ac:dyDescent="0.25">
      <c r="A10229" s="30">
        <v>1317</v>
      </c>
      <c r="B10229" s="247" t="str">
        <f>IF(AND(A10229&lt;&gt;"",ISNUMBER(A10229)),VLOOKUP(A10229,Studies!A:BR,2,FALSE),"")</f>
        <v>Tiseo 1998</v>
      </c>
      <c r="C10229" s="248" t="str">
        <f>IF(AND(A10229&lt;&gt;"",ISNUMBER(A10229)),VLOOKUP(A10229,Studies!A:BR,3,FALSE),"")</f>
        <v>https://pubmed.ncbi.nlm.nih.gov/9839762/</v>
      </c>
      <c r="D10229" s="248" t="str">
        <f>IF(AND(A10229&lt;&gt;"",ISNUMBER(A10229)),VLOOKUP(A10229,Studies!A:BR,4,FALSE),"")</f>
        <v>PO 800 mg QD</v>
      </c>
      <c r="E10229" s="248" t="str">
        <f>IF(AND(A10229&lt;&gt;"",ISNUMBER(A10229)),VLOOKUP(A10229,Studies!A:BR,5,FALSE),"")</f>
        <v>Cimetidine</v>
      </c>
      <c r="F10229" s="249" t="str">
        <f>IF(AND(A10229&lt;&gt;"",ISNUMBER(A10229)),VLOOKUP(A10229,Studies!A:BR,6,FALSE),"")</f>
        <v>Plasma</v>
      </c>
      <c r="G10229" s="265">
        <v>145</v>
      </c>
      <c r="H10229" s="50" t="s">
        <v>59</v>
      </c>
      <c r="I10229" s="185">
        <v>0.92813020000000002</v>
      </c>
      <c r="J10229" s="41" t="s">
        <v>956</v>
      </c>
      <c r="K10229" s="41" t="s">
        <v>334</v>
      </c>
      <c r="O10229" s="59">
        <v>0.1</v>
      </c>
      <c r="P10229" s="42" t="s">
        <v>3506</v>
      </c>
    </row>
    <row r="10230" spans="1:16" x14ac:dyDescent="0.25">
      <c r="A10230" s="30">
        <v>1317</v>
      </c>
      <c r="B10230" s="247" t="str">
        <f>IF(AND(A10230&lt;&gt;"",ISNUMBER(A10230)),VLOOKUP(A10230,Studies!A:BR,2,FALSE),"")</f>
        <v>Tiseo 1998</v>
      </c>
      <c r="C10230" s="248" t="str">
        <f>IF(AND(A10230&lt;&gt;"",ISNUMBER(A10230)),VLOOKUP(A10230,Studies!A:BR,3,FALSE),"")</f>
        <v>https://pubmed.ncbi.nlm.nih.gov/9839762/</v>
      </c>
      <c r="D10230" s="248" t="str">
        <f>IF(AND(A10230&lt;&gt;"",ISNUMBER(A10230)),VLOOKUP(A10230,Studies!A:BR,4,FALSE),"")</f>
        <v>PO 800 mg QD</v>
      </c>
      <c r="E10230" s="248" t="str">
        <f>IF(AND(A10230&lt;&gt;"",ISNUMBER(A10230)),VLOOKUP(A10230,Studies!A:BR,5,FALSE),"")</f>
        <v>Cimetidine</v>
      </c>
      <c r="F10230" s="249" t="str">
        <f>IF(AND(A10230&lt;&gt;"",ISNUMBER(A10230)),VLOOKUP(A10230,Studies!A:BR,6,FALSE),"")</f>
        <v>Plasma</v>
      </c>
      <c r="G10230" s="265">
        <v>145.5</v>
      </c>
      <c r="H10230" s="50" t="s">
        <v>59</v>
      </c>
      <c r="I10230" s="185">
        <v>2.3664420000000002</v>
      </c>
      <c r="J10230" s="41" t="s">
        <v>956</v>
      </c>
      <c r="K10230" s="41" t="s">
        <v>334</v>
      </c>
      <c r="O10230" s="59">
        <v>0.1</v>
      </c>
      <c r="P10230" s="42" t="s">
        <v>3506</v>
      </c>
    </row>
    <row r="10231" spans="1:16" x14ac:dyDescent="0.25">
      <c r="A10231" s="30">
        <v>1317</v>
      </c>
      <c r="B10231" s="247" t="str">
        <f>IF(AND(A10231&lt;&gt;"",ISNUMBER(A10231)),VLOOKUP(A10231,Studies!A:BR,2,FALSE),"")</f>
        <v>Tiseo 1998</v>
      </c>
      <c r="C10231" s="248" t="str">
        <f>IF(AND(A10231&lt;&gt;"",ISNUMBER(A10231)),VLOOKUP(A10231,Studies!A:BR,3,FALSE),"")</f>
        <v>https://pubmed.ncbi.nlm.nih.gov/9839762/</v>
      </c>
      <c r="D10231" s="248" t="str">
        <f>IF(AND(A10231&lt;&gt;"",ISNUMBER(A10231)),VLOOKUP(A10231,Studies!A:BR,4,FALSE),"")</f>
        <v>PO 800 mg QD</v>
      </c>
      <c r="E10231" s="248" t="str">
        <f>IF(AND(A10231&lt;&gt;"",ISNUMBER(A10231)),VLOOKUP(A10231,Studies!A:BR,5,FALSE),"")</f>
        <v>Cimetidine</v>
      </c>
      <c r="F10231" s="249" t="str">
        <f>IF(AND(A10231&lt;&gt;"",ISNUMBER(A10231)),VLOOKUP(A10231,Studies!A:BR,6,FALSE),"")</f>
        <v>Plasma</v>
      </c>
      <c r="G10231" s="265">
        <v>146</v>
      </c>
      <c r="H10231" s="50" t="s">
        <v>59</v>
      </c>
      <c r="I10231" s="185">
        <v>3.00027</v>
      </c>
      <c r="J10231" s="41" t="s">
        <v>956</v>
      </c>
      <c r="K10231" s="41" t="s">
        <v>334</v>
      </c>
      <c r="O10231" s="59">
        <v>0.1</v>
      </c>
      <c r="P10231" s="42" t="s">
        <v>3506</v>
      </c>
    </row>
    <row r="10232" spans="1:16" x14ac:dyDescent="0.25">
      <c r="A10232" s="30">
        <v>1317</v>
      </c>
      <c r="B10232" s="247" t="str">
        <f>IF(AND(A10232&lt;&gt;"",ISNUMBER(A10232)),VLOOKUP(A10232,Studies!A:BR,2,FALSE),"")</f>
        <v>Tiseo 1998</v>
      </c>
      <c r="C10232" s="248" t="str">
        <f>IF(AND(A10232&lt;&gt;"",ISNUMBER(A10232)),VLOOKUP(A10232,Studies!A:BR,3,FALSE),"")</f>
        <v>https://pubmed.ncbi.nlm.nih.gov/9839762/</v>
      </c>
      <c r="D10232" s="248" t="str">
        <f>IF(AND(A10232&lt;&gt;"",ISNUMBER(A10232)),VLOOKUP(A10232,Studies!A:BR,4,FALSE),"")</f>
        <v>PO 800 mg QD</v>
      </c>
      <c r="E10232" s="248" t="str">
        <f>IF(AND(A10232&lt;&gt;"",ISNUMBER(A10232)),VLOOKUP(A10232,Studies!A:BR,5,FALSE),"")</f>
        <v>Cimetidine</v>
      </c>
      <c r="F10232" s="249" t="str">
        <f>IF(AND(A10232&lt;&gt;"",ISNUMBER(A10232)),VLOOKUP(A10232,Studies!A:BR,6,FALSE),"")</f>
        <v>Plasma</v>
      </c>
      <c r="G10232" s="265">
        <v>147</v>
      </c>
      <c r="H10232" s="50" t="s">
        <v>59</v>
      </c>
      <c r="I10232" s="185">
        <v>3.7541950000000002</v>
      </c>
      <c r="J10232" s="41" t="s">
        <v>956</v>
      </c>
      <c r="K10232" s="41" t="s">
        <v>334</v>
      </c>
      <c r="O10232" s="59">
        <v>0.1</v>
      </c>
      <c r="P10232" s="42" t="s">
        <v>3506</v>
      </c>
    </row>
    <row r="10233" spans="1:16" x14ac:dyDescent="0.25">
      <c r="A10233" s="30">
        <v>1317</v>
      </c>
      <c r="B10233" s="247" t="str">
        <f>IF(AND(A10233&lt;&gt;"",ISNUMBER(A10233)),VLOOKUP(A10233,Studies!A:BR,2,FALSE),"")</f>
        <v>Tiseo 1998</v>
      </c>
      <c r="C10233" s="248" t="str">
        <f>IF(AND(A10233&lt;&gt;"",ISNUMBER(A10233)),VLOOKUP(A10233,Studies!A:BR,3,FALSE),"")</f>
        <v>https://pubmed.ncbi.nlm.nih.gov/9839762/</v>
      </c>
      <c r="D10233" s="248" t="str">
        <f>IF(AND(A10233&lt;&gt;"",ISNUMBER(A10233)),VLOOKUP(A10233,Studies!A:BR,4,FALSE),"")</f>
        <v>PO 800 mg QD</v>
      </c>
      <c r="E10233" s="248" t="str">
        <f>IF(AND(A10233&lt;&gt;"",ISNUMBER(A10233)),VLOOKUP(A10233,Studies!A:BR,5,FALSE),"")</f>
        <v>Cimetidine</v>
      </c>
      <c r="F10233" s="249" t="str">
        <f>IF(AND(A10233&lt;&gt;"",ISNUMBER(A10233)),VLOOKUP(A10233,Studies!A:BR,6,FALSE),"")</f>
        <v>Plasma</v>
      </c>
      <c r="G10233" s="265">
        <v>148</v>
      </c>
      <c r="H10233" s="50" t="s">
        <v>59</v>
      </c>
      <c r="I10233" s="185">
        <v>2.9614859999999998</v>
      </c>
      <c r="J10233" s="41" t="s">
        <v>956</v>
      </c>
      <c r="K10233" s="41" t="s">
        <v>334</v>
      </c>
      <c r="O10233" s="59">
        <v>0.1</v>
      </c>
      <c r="P10233" s="42" t="s">
        <v>3506</v>
      </c>
    </row>
    <row r="10234" spans="1:16" x14ac:dyDescent="0.25">
      <c r="A10234" s="30">
        <v>1317</v>
      </c>
      <c r="B10234" s="247" t="str">
        <f>IF(AND(A10234&lt;&gt;"",ISNUMBER(A10234)),VLOOKUP(A10234,Studies!A:BR,2,FALSE),"")</f>
        <v>Tiseo 1998</v>
      </c>
      <c r="C10234" s="248" t="str">
        <f>IF(AND(A10234&lt;&gt;"",ISNUMBER(A10234)),VLOOKUP(A10234,Studies!A:BR,3,FALSE),"")</f>
        <v>https://pubmed.ncbi.nlm.nih.gov/9839762/</v>
      </c>
      <c r="D10234" s="248" t="str">
        <f>IF(AND(A10234&lt;&gt;"",ISNUMBER(A10234)),VLOOKUP(A10234,Studies!A:BR,4,FALSE),"")</f>
        <v>PO 800 mg QD</v>
      </c>
      <c r="E10234" s="248" t="str">
        <f>IF(AND(A10234&lt;&gt;"",ISNUMBER(A10234)),VLOOKUP(A10234,Studies!A:BR,5,FALSE),"")</f>
        <v>Cimetidine</v>
      </c>
      <c r="F10234" s="249" t="str">
        <f>IF(AND(A10234&lt;&gt;"",ISNUMBER(A10234)),VLOOKUP(A10234,Studies!A:BR,6,FALSE),"")</f>
        <v>Plasma</v>
      </c>
      <c r="G10234" s="265">
        <v>150</v>
      </c>
      <c r="H10234" s="50" t="s">
        <v>59</v>
      </c>
      <c r="I10234" s="185">
        <v>1.615094</v>
      </c>
      <c r="J10234" s="41" t="s">
        <v>956</v>
      </c>
      <c r="K10234" s="41" t="s">
        <v>334</v>
      </c>
      <c r="O10234" s="59">
        <v>0.1</v>
      </c>
      <c r="P10234" s="42" t="s">
        <v>3506</v>
      </c>
    </row>
    <row r="10235" spans="1:16" x14ac:dyDescent="0.25">
      <c r="A10235" s="30">
        <v>1317</v>
      </c>
      <c r="B10235" s="247" t="str">
        <f>IF(AND(A10235&lt;&gt;"",ISNUMBER(A10235)),VLOOKUP(A10235,Studies!A:BR,2,FALSE),"")</f>
        <v>Tiseo 1998</v>
      </c>
      <c r="C10235" s="248" t="str">
        <f>IF(AND(A10235&lt;&gt;"",ISNUMBER(A10235)),VLOOKUP(A10235,Studies!A:BR,3,FALSE),"")</f>
        <v>https://pubmed.ncbi.nlm.nih.gov/9839762/</v>
      </c>
      <c r="D10235" s="248" t="str">
        <f>IF(AND(A10235&lt;&gt;"",ISNUMBER(A10235)),VLOOKUP(A10235,Studies!A:BR,4,FALSE),"")</f>
        <v>PO 800 mg QD</v>
      </c>
      <c r="E10235" s="248" t="str">
        <f>IF(AND(A10235&lt;&gt;"",ISNUMBER(A10235)),VLOOKUP(A10235,Studies!A:BR,5,FALSE),"")</f>
        <v>Cimetidine</v>
      </c>
      <c r="F10235" s="249" t="str">
        <f>IF(AND(A10235&lt;&gt;"",ISNUMBER(A10235)),VLOOKUP(A10235,Studies!A:BR,6,FALSE),"")</f>
        <v>Plasma</v>
      </c>
      <c r="G10235" s="265">
        <v>152</v>
      </c>
      <c r="H10235" s="50" t="s">
        <v>59</v>
      </c>
      <c r="I10235" s="185">
        <v>0.88084019999999996</v>
      </c>
      <c r="J10235" s="41" t="s">
        <v>956</v>
      </c>
      <c r="K10235" s="41" t="s">
        <v>334</v>
      </c>
      <c r="O10235" s="59">
        <v>0.1</v>
      </c>
      <c r="P10235" s="42" t="s">
        <v>3506</v>
      </c>
    </row>
    <row r="10236" spans="1:16" x14ac:dyDescent="0.25">
      <c r="A10236" s="30">
        <v>1317</v>
      </c>
      <c r="B10236" s="247" t="str">
        <f>IF(AND(A10236&lt;&gt;"",ISNUMBER(A10236)),VLOOKUP(A10236,Studies!A:BR,2,FALSE),"")</f>
        <v>Tiseo 1998</v>
      </c>
      <c r="C10236" s="248" t="str">
        <f>IF(AND(A10236&lt;&gt;"",ISNUMBER(A10236)),VLOOKUP(A10236,Studies!A:BR,3,FALSE),"")</f>
        <v>https://pubmed.ncbi.nlm.nih.gov/9839762/</v>
      </c>
      <c r="D10236" s="248" t="str">
        <f>IF(AND(A10236&lt;&gt;"",ISNUMBER(A10236)),VLOOKUP(A10236,Studies!A:BR,4,FALSE),"")</f>
        <v>PO 800 mg QD</v>
      </c>
      <c r="E10236" s="248" t="str">
        <f>IF(AND(A10236&lt;&gt;"",ISNUMBER(A10236)),VLOOKUP(A10236,Studies!A:BR,5,FALSE),"")</f>
        <v>Cimetidine</v>
      </c>
      <c r="F10236" s="249" t="str">
        <f>IF(AND(A10236&lt;&gt;"",ISNUMBER(A10236)),VLOOKUP(A10236,Studies!A:BR,6,FALSE),"")</f>
        <v>Plasma</v>
      </c>
      <c r="G10236" s="265">
        <v>156</v>
      </c>
      <c r="H10236" s="50" t="s">
        <v>59</v>
      </c>
      <c r="I10236" s="185">
        <v>0.2798368</v>
      </c>
      <c r="J10236" s="41" t="s">
        <v>956</v>
      </c>
      <c r="K10236" s="41" t="s">
        <v>334</v>
      </c>
      <c r="O10236" s="59">
        <v>0.1</v>
      </c>
      <c r="P10236" s="42" t="s">
        <v>3506</v>
      </c>
    </row>
    <row r="10237" spans="1:16" x14ac:dyDescent="0.25">
      <c r="A10237" s="30">
        <v>1317</v>
      </c>
      <c r="B10237" s="247" t="str">
        <f>IF(AND(A10237&lt;&gt;"",ISNUMBER(A10237)),VLOOKUP(A10237,Studies!A:BR,2,FALSE),"")</f>
        <v>Tiseo 1998</v>
      </c>
      <c r="C10237" s="248" t="str">
        <f>IF(AND(A10237&lt;&gt;"",ISNUMBER(A10237)),VLOOKUP(A10237,Studies!A:BR,3,FALSE),"")</f>
        <v>https://pubmed.ncbi.nlm.nih.gov/9839762/</v>
      </c>
      <c r="D10237" s="248" t="str">
        <f>IF(AND(A10237&lt;&gt;"",ISNUMBER(A10237)),VLOOKUP(A10237,Studies!A:BR,4,FALSE),"")</f>
        <v>PO 800 mg QD</v>
      </c>
      <c r="E10237" s="248" t="str">
        <f>IF(AND(A10237&lt;&gt;"",ISNUMBER(A10237)),VLOOKUP(A10237,Studies!A:BR,5,FALSE),"")</f>
        <v>Cimetidine</v>
      </c>
      <c r="F10237" s="249" t="str">
        <f>IF(AND(A10237&lt;&gt;"",ISNUMBER(A10237)),VLOOKUP(A10237,Studies!A:BR,6,FALSE),"")</f>
        <v>Plasma</v>
      </c>
      <c r="G10237" s="265">
        <v>162</v>
      </c>
      <c r="H10237" s="50" t="s">
        <v>59</v>
      </c>
      <c r="I10237" s="185">
        <v>9.4974489999999995E-2</v>
      </c>
      <c r="J10237" s="41" t="s">
        <v>956</v>
      </c>
      <c r="K10237" s="41" t="s">
        <v>334</v>
      </c>
      <c r="O10237" s="59">
        <v>0.1</v>
      </c>
      <c r="P10237" s="42" t="s">
        <v>3506</v>
      </c>
    </row>
    <row r="10238" spans="1:16" x14ac:dyDescent="0.25">
      <c r="A10238" s="30">
        <v>1317</v>
      </c>
      <c r="B10238" s="247" t="str">
        <f>IF(AND(A10238&lt;&gt;"",ISNUMBER(A10238)),VLOOKUP(A10238,Studies!A:BR,2,FALSE),"")</f>
        <v>Tiseo 1998</v>
      </c>
      <c r="C10238" s="248" t="str">
        <f>IF(AND(A10238&lt;&gt;"",ISNUMBER(A10238)),VLOOKUP(A10238,Studies!A:BR,3,FALSE),"")</f>
        <v>https://pubmed.ncbi.nlm.nih.gov/9839762/</v>
      </c>
      <c r="D10238" s="248" t="str">
        <f>IF(AND(A10238&lt;&gt;"",ISNUMBER(A10238)),VLOOKUP(A10238,Studies!A:BR,4,FALSE),"")</f>
        <v>PO 800 mg QD</v>
      </c>
      <c r="E10238" s="248" t="str">
        <f>IF(AND(A10238&lt;&gt;"",ISNUMBER(A10238)),VLOOKUP(A10238,Studies!A:BR,5,FALSE),"")</f>
        <v>Cimetidine</v>
      </c>
      <c r="F10238" s="249" t="str">
        <f>IF(AND(A10238&lt;&gt;"",ISNUMBER(A10238)),VLOOKUP(A10238,Studies!A:BR,6,FALSE),"")</f>
        <v>Plasma</v>
      </c>
      <c r="G10238" s="265">
        <v>168</v>
      </c>
      <c r="H10238" s="50" t="s">
        <v>59</v>
      </c>
      <c r="I10238" s="185">
        <v>8.1106150000000002E-2</v>
      </c>
      <c r="J10238" s="41" t="s">
        <v>956</v>
      </c>
      <c r="K10238" s="41" t="s">
        <v>334</v>
      </c>
      <c r="O10238" s="59">
        <v>0.1</v>
      </c>
      <c r="P10238" s="42" t="s">
        <v>3506</v>
      </c>
    </row>
    <row r="10239" spans="1:16" x14ac:dyDescent="0.25">
      <c r="A10239" s="30">
        <v>1323</v>
      </c>
      <c r="B10239" s="247" t="str">
        <f>IF(AND(A10239&lt;&gt;"",ISNUMBER(A10239)),VLOOKUP(A10239,Studies!A:BR,2,FALSE),"")</f>
        <v>Fee 1987</v>
      </c>
      <c r="C10239" s="248" t="str">
        <f>IF(AND(A10239&lt;&gt;"",ISNUMBER(A10239)),VLOOKUP(A10239,Studies!A:BR,3,FALSE),"")</f>
        <v>https://pubmed.ncbi.nlm.nih.gov/3802710/</v>
      </c>
      <c r="D10239" s="248" t="str">
        <f>IF(AND(A10239&lt;&gt;"",ISNUMBER(A10239)),VLOOKUP(A10239,Studies!A:BR,4,FALSE),"")</f>
        <v>15 mg Midazolam control</v>
      </c>
      <c r="E10239" s="248" t="str">
        <f>IF(AND(A10239&lt;&gt;"",ISNUMBER(A10239)),VLOOKUP(A10239,Studies!A:BR,5,FALSE),"")</f>
        <v>Midazolam</v>
      </c>
      <c r="F10239" s="249" t="str">
        <f>IF(AND(A10239&lt;&gt;"",ISNUMBER(A10239)),VLOOKUP(A10239,Studies!A:BR,6,FALSE),"")</f>
        <v>Plasma</v>
      </c>
      <c r="G10239" s="265">
        <v>0.25</v>
      </c>
      <c r="H10239" s="50" t="s">
        <v>59</v>
      </c>
      <c r="I10239" s="185">
        <v>16.980779999999999</v>
      </c>
      <c r="J10239" s="41" t="s">
        <v>992</v>
      </c>
      <c r="K10239" s="41" t="s">
        <v>334</v>
      </c>
      <c r="L10239" s="193">
        <v>11.522209999999999</v>
      </c>
      <c r="M10239" s="52" t="s">
        <v>992</v>
      </c>
      <c r="N10239" s="52" t="s">
        <v>946</v>
      </c>
      <c r="P10239" s="42" t="s">
        <v>1068</v>
      </c>
    </row>
    <row r="10240" spans="1:16" x14ac:dyDescent="0.25">
      <c r="A10240" s="30">
        <v>1323</v>
      </c>
      <c r="B10240" s="247" t="str">
        <f>IF(AND(A10240&lt;&gt;"",ISNUMBER(A10240)),VLOOKUP(A10240,Studies!A:BR,2,FALSE),"")</f>
        <v>Fee 1987</v>
      </c>
      <c r="C10240" s="248" t="str">
        <f>IF(AND(A10240&lt;&gt;"",ISNUMBER(A10240)),VLOOKUP(A10240,Studies!A:BR,3,FALSE),"")</f>
        <v>https://pubmed.ncbi.nlm.nih.gov/3802710/</v>
      </c>
      <c r="D10240" s="248" t="str">
        <f>IF(AND(A10240&lt;&gt;"",ISNUMBER(A10240)),VLOOKUP(A10240,Studies!A:BR,4,FALSE),"")</f>
        <v>15 mg Midazolam control</v>
      </c>
      <c r="E10240" s="248" t="str">
        <f>IF(AND(A10240&lt;&gt;"",ISNUMBER(A10240)),VLOOKUP(A10240,Studies!A:BR,5,FALSE),"")</f>
        <v>Midazolam</v>
      </c>
      <c r="F10240" s="249" t="str">
        <f>IF(AND(A10240&lt;&gt;"",ISNUMBER(A10240)),VLOOKUP(A10240,Studies!A:BR,6,FALSE),"")</f>
        <v>Plasma</v>
      </c>
      <c r="G10240" s="265">
        <v>0.5</v>
      </c>
      <c r="H10240" s="50" t="s">
        <v>59</v>
      </c>
      <c r="I10240" s="185">
        <v>54.183320000000002</v>
      </c>
      <c r="J10240" s="41" t="s">
        <v>992</v>
      </c>
      <c r="K10240" s="41" t="s">
        <v>334</v>
      </c>
      <c r="L10240" s="193">
        <v>17.390360000000001</v>
      </c>
      <c r="M10240" s="52" t="s">
        <v>992</v>
      </c>
      <c r="N10240" s="52" t="s">
        <v>946</v>
      </c>
    </row>
    <row r="10241" spans="1:16" x14ac:dyDescent="0.25">
      <c r="A10241" s="30">
        <v>1323</v>
      </c>
      <c r="B10241" s="247" t="str">
        <f>IF(AND(A10241&lt;&gt;"",ISNUMBER(A10241)),VLOOKUP(A10241,Studies!A:BR,2,FALSE),"")</f>
        <v>Fee 1987</v>
      </c>
      <c r="C10241" s="248" t="str">
        <f>IF(AND(A10241&lt;&gt;"",ISNUMBER(A10241)),VLOOKUP(A10241,Studies!A:BR,3,FALSE),"")</f>
        <v>https://pubmed.ncbi.nlm.nih.gov/3802710/</v>
      </c>
      <c r="D10241" s="248" t="str">
        <f>IF(AND(A10241&lt;&gt;"",ISNUMBER(A10241)),VLOOKUP(A10241,Studies!A:BR,4,FALSE),"")</f>
        <v>15 mg Midazolam control</v>
      </c>
      <c r="E10241" s="248" t="str">
        <f>IF(AND(A10241&lt;&gt;"",ISNUMBER(A10241)),VLOOKUP(A10241,Studies!A:BR,5,FALSE),"")</f>
        <v>Midazolam</v>
      </c>
      <c r="F10241" s="249" t="str">
        <f>IF(AND(A10241&lt;&gt;"",ISNUMBER(A10241)),VLOOKUP(A10241,Studies!A:BR,6,FALSE),"")</f>
        <v>Plasma</v>
      </c>
      <c r="G10241" s="265">
        <v>0.75</v>
      </c>
      <c r="H10241" s="50" t="s">
        <v>59</v>
      </c>
      <c r="I10241" s="185">
        <v>87.251270000000005</v>
      </c>
      <c r="J10241" s="41" t="s">
        <v>992</v>
      </c>
      <c r="K10241" s="41" t="s">
        <v>334</v>
      </c>
      <c r="L10241" s="193">
        <v>14.78181</v>
      </c>
      <c r="M10241" s="52" t="s">
        <v>992</v>
      </c>
      <c r="N10241" s="52" t="s">
        <v>946</v>
      </c>
    </row>
    <row r="10242" spans="1:16" x14ac:dyDescent="0.25">
      <c r="A10242" s="30">
        <v>1323</v>
      </c>
      <c r="B10242" s="247" t="str">
        <f>IF(AND(A10242&lt;&gt;"",ISNUMBER(A10242)),VLOOKUP(A10242,Studies!A:BR,2,FALSE),"")</f>
        <v>Fee 1987</v>
      </c>
      <c r="C10242" s="248" t="str">
        <f>IF(AND(A10242&lt;&gt;"",ISNUMBER(A10242)),VLOOKUP(A10242,Studies!A:BR,3,FALSE),"")</f>
        <v>https://pubmed.ncbi.nlm.nih.gov/3802710/</v>
      </c>
      <c r="D10242" s="248" t="str">
        <f>IF(AND(A10242&lt;&gt;"",ISNUMBER(A10242)),VLOOKUP(A10242,Studies!A:BR,4,FALSE),"")</f>
        <v>15 mg Midazolam control</v>
      </c>
      <c r="E10242" s="248" t="str">
        <f>IF(AND(A10242&lt;&gt;"",ISNUMBER(A10242)),VLOOKUP(A10242,Studies!A:BR,5,FALSE),"")</f>
        <v>Midazolam</v>
      </c>
      <c r="F10242" s="249" t="str">
        <f>IF(AND(A10242&lt;&gt;"",ISNUMBER(A10242)),VLOOKUP(A10242,Studies!A:BR,6,FALSE),"")</f>
        <v>Plasma</v>
      </c>
      <c r="G10242" s="265">
        <v>1</v>
      </c>
      <c r="H10242" s="50" t="s">
        <v>59</v>
      </c>
      <c r="I10242" s="185">
        <v>87.493840000000006</v>
      </c>
      <c r="J10242" s="41" t="s">
        <v>992</v>
      </c>
      <c r="K10242" s="41" t="s">
        <v>334</v>
      </c>
      <c r="L10242" s="193">
        <v>11.955859999999999</v>
      </c>
      <c r="M10242" s="52" t="s">
        <v>992</v>
      </c>
      <c r="N10242" s="52" t="s">
        <v>946</v>
      </c>
    </row>
    <row r="10243" spans="1:16" x14ac:dyDescent="0.25">
      <c r="A10243" s="30">
        <v>1323</v>
      </c>
      <c r="B10243" s="247" t="str">
        <f>IF(AND(A10243&lt;&gt;"",ISNUMBER(A10243)),VLOOKUP(A10243,Studies!A:BR,2,FALSE),"")</f>
        <v>Fee 1987</v>
      </c>
      <c r="C10243" s="248" t="str">
        <f>IF(AND(A10243&lt;&gt;"",ISNUMBER(A10243)),VLOOKUP(A10243,Studies!A:BR,3,FALSE),"")</f>
        <v>https://pubmed.ncbi.nlm.nih.gov/3802710/</v>
      </c>
      <c r="D10243" s="248" t="str">
        <f>IF(AND(A10243&lt;&gt;"",ISNUMBER(A10243)),VLOOKUP(A10243,Studies!A:BR,4,FALSE),"")</f>
        <v>15 mg Midazolam control</v>
      </c>
      <c r="E10243" s="248" t="str">
        <f>IF(AND(A10243&lt;&gt;"",ISNUMBER(A10243)),VLOOKUP(A10243,Studies!A:BR,5,FALSE),"")</f>
        <v>Midazolam</v>
      </c>
      <c r="F10243" s="249" t="str">
        <f>IF(AND(A10243&lt;&gt;"",ISNUMBER(A10243)),VLOOKUP(A10243,Studies!A:BR,6,FALSE),"")</f>
        <v>Plasma</v>
      </c>
      <c r="G10243" s="265">
        <v>1.25</v>
      </c>
      <c r="H10243" s="50" t="s">
        <v>59</v>
      </c>
      <c r="I10243" s="185">
        <v>69.692830000000001</v>
      </c>
      <c r="J10243" s="41" t="s">
        <v>992</v>
      </c>
      <c r="K10243" s="41" t="s">
        <v>334</v>
      </c>
      <c r="L10243" s="193">
        <v>8.2604059999999997</v>
      </c>
      <c r="M10243" s="52" t="s">
        <v>992</v>
      </c>
      <c r="N10243" s="52" t="s">
        <v>946</v>
      </c>
    </row>
    <row r="10244" spans="1:16" x14ac:dyDescent="0.25">
      <c r="A10244" s="30">
        <v>1323</v>
      </c>
      <c r="B10244" s="247" t="str">
        <f>IF(AND(A10244&lt;&gt;"",ISNUMBER(A10244)),VLOOKUP(A10244,Studies!A:BR,2,FALSE),"")</f>
        <v>Fee 1987</v>
      </c>
      <c r="C10244" s="248" t="str">
        <f>IF(AND(A10244&lt;&gt;"",ISNUMBER(A10244)),VLOOKUP(A10244,Studies!A:BR,3,FALSE),"")</f>
        <v>https://pubmed.ncbi.nlm.nih.gov/3802710/</v>
      </c>
      <c r="D10244" s="248" t="str">
        <f>IF(AND(A10244&lt;&gt;"",ISNUMBER(A10244)),VLOOKUP(A10244,Studies!A:BR,4,FALSE),"")</f>
        <v>15 mg Midazolam control</v>
      </c>
      <c r="E10244" s="248" t="str">
        <f>IF(AND(A10244&lt;&gt;"",ISNUMBER(A10244)),VLOOKUP(A10244,Studies!A:BR,5,FALSE),"")</f>
        <v>Midazolam</v>
      </c>
      <c r="F10244" s="249" t="str">
        <f>IF(AND(A10244&lt;&gt;"",ISNUMBER(A10244)),VLOOKUP(A10244,Studies!A:BR,6,FALSE),"")</f>
        <v>Plasma</v>
      </c>
      <c r="G10244" s="265">
        <v>1.5</v>
      </c>
      <c r="H10244" s="50" t="s">
        <v>59</v>
      </c>
      <c r="I10244" s="185">
        <v>69.499529999999993</v>
      </c>
      <c r="J10244" s="41" t="s">
        <v>992</v>
      </c>
      <c r="K10244" s="41" t="s">
        <v>334</v>
      </c>
      <c r="L10244" s="193">
        <v>12.609109999999999</v>
      </c>
      <c r="M10244" s="52" t="s">
        <v>992</v>
      </c>
      <c r="N10244" s="52" t="s">
        <v>946</v>
      </c>
    </row>
    <row r="10245" spans="1:16" x14ac:dyDescent="0.25">
      <c r="A10245" s="30">
        <v>1323</v>
      </c>
      <c r="B10245" s="247" t="str">
        <f>IF(AND(A10245&lt;&gt;"",ISNUMBER(A10245)),VLOOKUP(A10245,Studies!A:BR,2,FALSE),"")</f>
        <v>Fee 1987</v>
      </c>
      <c r="C10245" s="248" t="str">
        <f>IF(AND(A10245&lt;&gt;"",ISNUMBER(A10245)),VLOOKUP(A10245,Studies!A:BR,3,FALSE),"")</f>
        <v>https://pubmed.ncbi.nlm.nih.gov/3802710/</v>
      </c>
      <c r="D10245" s="248" t="str">
        <f>IF(AND(A10245&lt;&gt;"",ISNUMBER(A10245)),VLOOKUP(A10245,Studies!A:BR,4,FALSE),"")</f>
        <v>15 mg Midazolam control</v>
      </c>
      <c r="E10245" s="248" t="str">
        <f>IF(AND(A10245&lt;&gt;"",ISNUMBER(A10245)),VLOOKUP(A10245,Studies!A:BR,5,FALSE),"")</f>
        <v>Midazolam</v>
      </c>
      <c r="F10245" s="249" t="str">
        <f>IF(AND(A10245&lt;&gt;"",ISNUMBER(A10245)),VLOOKUP(A10245,Studies!A:BR,6,FALSE),"")</f>
        <v>Plasma</v>
      </c>
      <c r="G10245" s="265">
        <v>2</v>
      </c>
      <c r="H10245" s="50" t="s">
        <v>59</v>
      </c>
      <c r="I10245" s="185">
        <v>61.939439999999998</v>
      </c>
      <c r="J10245" s="41" t="s">
        <v>992</v>
      </c>
      <c r="K10245" s="41" t="s">
        <v>334</v>
      </c>
      <c r="L10245" s="193">
        <v>9.7831689999999991</v>
      </c>
      <c r="M10245" s="52" t="s">
        <v>992</v>
      </c>
      <c r="N10245" s="52" t="s">
        <v>946</v>
      </c>
    </row>
    <row r="10246" spans="1:16" x14ac:dyDescent="0.25">
      <c r="A10246" s="30">
        <v>1323</v>
      </c>
      <c r="B10246" s="247" t="str">
        <f>IF(AND(A10246&lt;&gt;"",ISNUMBER(A10246)),VLOOKUP(A10246,Studies!A:BR,2,FALSE),"")</f>
        <v>Fee 1987</v>
      </c>
      <c r="C10246" s="248" t="str">
        <f>IF(AND(A10246&lt;&gt;"",ISNUMBER(A10246)),VLOOKUP(A10246,Studies!A:BR,3,FALSE),"")</f>
        <v>https://pubmed.ncbi.nlm.nih.gov/3802710/</v>
      </c>
      <c r="D10246" s="248" t="str">
        <f>IF(AND(A10246&lt;&gt;"",ISNUMBER(A10246)),VLOOKUP(A10246,Studies!A:BR,4,FALSE),"")</f>
        <v>15 mg Midazolam control</v>
      </c>
      <c r="E10246" s="248" t="str">
        <f>IF(AND(A10246&lt;&gt;"",ISNUMBER(A10246)),VLOOKUP(A10246,Studies!A:BR,5,FALSE),"")</f>
        <v>Midazolam</v>
      </c>
      <c r="F10246" s="249" t="str">
        <f>IF(AND(A10246&lt;&gt;"",ISNUMBER(A10246)),VLOOKUP(A10246,Studies!A:BR,6,FALSE),"")</f>
        <v>Plasma</v>
      </c>
      <c r="G10246" s="265">
        <v>3</v>
      </c>
      <c r="H10246" s="50" t="s">
        <v>59</v>
      </c>
      <c r="I10246" s="185">
        <v>49.646279999999997</v>
      </c>
      <c r="J10246" s="41" t="s">
        <v>992</v>
      </c>
      <c r="K10246" s="41" t="s">
        <v>334</v>
      </c>
      <c r="L10246" s="193">
        <v>9.1299360000000007</v>
      </c>
      <c r="M10246" s="52" t="s">
        <v>992</v>
      </c>
      <c r="N10246" s="52" t="s">
        <v>946</v>
      </c>
    </row>
    <row r="10247" spans="1:16" x14ac:dyDescent="0.25">
      <c r="A10247" s="30">
        <v>1323</v>
      </c>
      <c r="B10247" s="247" t="str">
        <f>IF(AND(A10247&lt;&gt;"",ISNUMBER(A10247)),VLOOKUP(A10247,Studies!A:BR,2,FALSE),"")</f>
        <v>Fee 1987</v>
      </c>
      <c r="C10247" s="248" t="str">
        <f>IF(AND(A10247&lt;&gt;"",ISNUMBER(A10247)),VLOOKUP(A10247,Studies!A:BR,3,FALSE),"")</f>
        <v>https://pubmed.ncbi.nlm.nih.gov/3802710/</v>
      </c>
      <c r="D10247" s="248" t="str">
        <f>IF(AND(A10247&lt;&gt;"",ISNUMBER(A10247)),VLOOKUP(A10247,Studies!A:BR,4,FALSE),"")</f>
        <v>15 mg Midazolam control</v>
      </c>
      <c r="E10247" s="248" t="str">
        <f>IF(AND(A10247&lt;&gt;"",ISNUMBER(A10247)),VLOOKUP(A10247,Studies!A:BR,5,FALSE),"")</f>
        <v>Midazolam</v>
      </c>
      <c r="F10247" s="249" t="str">
        <f>IF(AND(A10247&lt;&gt;"",ISNUMBER(A10247)),VLOOKUP(A10247,Studies!A:BR,6,FALSE),"")</f>
        <v>Plasma</v>
      </c>
      <c r="G10247" s="265">
        <v>4</v>
      </c>
      <c r="H10247" s="50" t="s">
        <v>59</v>
      </c>
      <c r="I10247" s="185">
        <v>29.093800000000002</v>
      </c>
      <c r="J10247" s="41" t="s">
        <v>992</v>
      </c>
      <c r="K10247" s="41" t="s">
        <v>334</v>
      </c>
      <c r="L10247" s="193">
        <v>5.2160070000000003</v>
      </c>
      <c r="M10247" s="52" t="s">
        <v>992</v>
      </c>
      <c r="N10247" s="52" t="s">
        <v>946</v>
      </c>
    </row>
    <row r="10248" spans="1:16" x14ac:dyDescent="0.25">
      <c r="A10248" s="30">
        <v>1323</v>
      </c>
      <c r="B10248" s="247" t="str">
        <f>IF(AND(A10248&lt;&gt;"",ISNUMBER(A10248)),VLOOKUP(A10248,Studies!A:BR,2,FALSE),"")</f>
        <v>Fee 1987</v>
      </c>
      <c r="C10248" s="248" t="str">
        <f>IF(AND(A10248&lt;&gt;"",ISNUMBER(A10248)),VLOOKUP(A10248,Studies!A:BR,3,FALSE),"")</f>
        <v>https://pubmed.ncbi.nlm.nih.gov/3802710/</v>
      </c>
      <c r="D10248" s="248" t="str">
        <f>IF(AND(A10248&lt;&gt;"",ISNUMBER(A10248)),VLOOKUP(A10248,Studies!A:BR,4,FALSE),"")</f>
        <v>15 mg Midazolam control</v>
      </c>
      <c r="E10248" s="248" t="str">
        <f>IF(AND(A10248&lt;&gt;"",ISNUMBER(A10248)),VLOOKUP(A10248,Studies!A:BR,5,FALSE),"")</f>
        <v>Midazolam</v>
      </c>
      <c r="F10248" s="249" t="str">
        <f>IF(AND(A10248&lt;&gt;"",ISNUMBER(A10248)),VLOOKUP(A10248,Studies!A:BR,6,FALSE),"")</f>
        <v>Plasma</v>
      </c>
      <c r="G10248" s="265">
        <v>5</v>
      </c>
      <c r="H10248" s="50" t="s">
        <v>59</v>
      </c>
      <c r="I10248" s="185">
        <v>20.27871</v>
      </c>
      <c r="J10248" s="41" t="s">
        <v>992</v>
      </c>
      <c r="K10248" s="41" t="s">
        <v>334</v>
      </c>
      <c r="L10248" s="193">
        <v>3.9128250000000002</v>
      </c>
      <c r="M10248" s="52" t="s">
        <v>992</v>
      </c>
      <c r="N10248" s="52" t="s">
        <v>946</v>
      </c>
    </row>
    <row r="10249" spans="1:16" x14ac:dyDescent="0.25">
      <c r="A10249" s="30">
        <v>1323</v>
      </c>
      <c r="B10249" s="247" t="str">
        <f>IF(AND(A10249&lt;&gt;"",ISNUMBER(A10249)),VLOOKUP(A10249,Studies!A:BR,2,FALSE),"")</f>
        <v>Fee 1987</v>
      </c>
      <c r="C10249" s="248" t="str">
        <f>IF(AND(A10249&lt;&gt;"",ISNUMBER(A10249)),VLOOKUP(A10249,Studies!A:BR,3,FALSE),"")</f>
        <v>https://pubmed.ncbi.nlm.nih.gov/3802710/</v>
      </c>
      <c r="D10249" s="248" t="str">
        <f>IF(AND(A10249&lt;&gt;"",ISNUMBER(A10249)),VLOOKUP(A10249,Studies!A:BR,4,FALSE),"")</f>
        <v>15 mg Midazolam control</v>
      </c>
      <c r="E10249" s="248" t="str">
        <f>IF(AND(A10249&lt;&gt;"",ISNUMBER(A10249)),VLOOKUP(A10249,Studies!A:BR,5,FALSE),"")</f>
        <v>Midazolam</v>
      </c>
      <c r="F10249" s="249" t="str">
        <f>IF(AND(A10249&lt;&gt;"",ISNUMBER(A10249)),VLOOKUP(A10249,Studies!A:BR,6,FALSE),"")</f>
        <v>Plasma</v>
      </c>
      <c r="G10249" s="265">
        <v>6</v>
      </c>
      <c r="H10249" s="50" t="s">
        <v>59</v>
      </c>
      <c r="I10249" s="185">
        <v>11.6799</v>
      </c>
      <c r="J10249" s="41" t="s">
        <v>992</v>
      </c>
      <c r="K10249" s="41" t="s">
        <v>334</v>
      </c>
      <c r="L10249" s="193">
        <v>2.6096469999999998</v>
      </c>
      <c r="M10249" s="52" t="s">
        <v>992</v>
      </c>
      <c r="N10249" s="52" t="s">
        <v>946</v>
      </c>
    </row>
    <row r="10250" spans="1:16" x14ac:dyDescent="0.25">
      <c r="A10250" s="30">
        <v>1323</v>
      </c>
      <c r="B10250" s="247" t="str">
        <f>IF(AND(A10250&lt;&gt;"",ISNUMBER(A10250)),VLOOKUP(A10250,Studies!A:BR,2,FALSE),"")</f>
        <v>Fee 1987</v>
      </c>
      <c r="C10250" s="248" t="str">
        <f>IF(AND(A10250&lt;&gt;"",ISNUMBER(A10250)),VLOOKUP(A10250,Studies!A:BR,3,FALSE),"")</f>
        <v>https://pubmed.ncbi.nlm.nih.gov/3802710/</v>
      </c>
      <c r="D10250" s="248" t="str">
        <f>IF(AND(A10250&lt;&gt;"",ISNUMBER(A10250)),VLOOKUP(A10250,Studies!A:BR,4,FALSE),"")</f>
        <v>15 mg Midazolam control</v>
      </c>
      <c r="E10250" s="248" t="str">
        <f>IF(AND(A10250&lt;&gt;"",ISNUMBER(A10250)),VLOOKUP(A10250,Studies!A:BR,5,FALSE),"")</f>
        <v>Midazolam</v>
      </c>
      <c r="F10250" s="249" t="str">
        <f>IF(AND(A10250&lt;&gt;"",ISNUMBER(A10250)),VLOOKUP(A10250,Studies!A:BR,6,FALSE),"")</f>
        <v>Plasma</v>
      </c>
      <c r="G10250" s="265">
        <v>7</v>
      </c>
      <c r="H10250" s="50" t="s">
        <v>59</v>
      </c>
      <c r="I10250" s="185">
        <v>7.4319660000000001</v>
      </c>
      <c r="J10250" s="41" t="s">
        <v>992</v>
      </c>
      <c r="K10250" s="41" t="s">
        <v>334</v>
      </c>
      <c r="L10250" s="193">
        <v>1.739036</v>
      </c>
      <c r="M10250" s="52" t="s">
        <v>992</v>
      </c>
      <c r="N10250" s="52" t="s">
        <v>946</v>
      </c>
    </row>
    <row r="10251" spans="1:16" x14ac:dyDescent="0.25">
      <c r="A10251" s="30">
        <v>1323</v>
      </c>
      <c r="B10251" s="247" t="str">
        <f>IF(AND(A10251&lt;&gt;"",ISNUMBER(A10251)),VLOOKUP(A10251,Studies!A:BR,2,FALSE),"")</f>
        <v>Fee 1987</v>
      </c>
      <c r="C10251" s="248" t="str">
        <f>IF(AND(A10251&lt;&gt;"",ISNUMBER(A10251)),VLOOKUP(A10251,Studies!A:BR,3,FALSE),"")</f>
        <v>https://pubmed.ncbi.nlm.nih.gov/3802710/</v>
      </c>
      <c r="D10251" s="248" t="str">
        <f>IF(AND(A10251&lt;&gt;"",ISNUMBER(A10251)),VLOOKUP(A10251,Studies!A:BR,4,FALSE),"")</f>
        <v>15 mg Midazolam control</v>
      </c>
      <c r="E10251" s="248" t="str">
        <f>IF(AND(A10251&lt;&gt;"",ISNUMBER(A10251)),VLOOKUP(A10251,Studies!A:BR,5,FALSE),"")</f>
        <v>Midazolam</v>
      </c>
      <c r="F10251" s="249" t="str">
        <f>IF(AND(A10251&lt;&gt;"",ISNUMBER(A10251)),VLOOKUP(A10251,Studies!A:BR,6,FALSE),"")</f>
        <v>Plasma</v>
      </c>
      <c r="G10251" s="265">
        <v>8</v>
      </c>
      <c r="H10251" s="50" t="s">
        <v>59</v>
      </c>
      <c r="I10251" s="185">
        <v>7.3131469999999998</v>
      </c>
      <c r="J10251" s="41" t="s">
        <v>992</v>
      </c>
      <c r="K10251" s="41" t="s">
        <v>334</v>
      </c>
      <c r="L10251" s="193">
        <v>1.5216559999999999</v>
      </c>
      <c r="M10251" s="52" t="s">
        <v>992</v>
      </c>
      <c r="N10251" s="52" t="s">
        <v>946</v>
      </c>
    </row>
    <row r="10252" spans="1:16" x14ac:dyDescent="0.25">
      <c r="A10252" s="30">
        <v>1323</v>
      </c>
      <c r="B10252" s="247" t="str">
        <f>IF(AND(A10252&lt;&gt;"",ISNUMBER(A10252)),VLOOKUP(A10252,Studies!A:BR,2,FALSE),"")</f>
        <v>Fee 1987</v>
      </c>
      <c r="C10252" s="248" t="str">
        <f>IF(AND(A10252&lt;&gt;"",ISNUMBER(A10252)),VLOOKUP(A10252,Studies!A:BR,3,FALSE),"")</f>
        <v>https://pubmed.ncbi.nlm.nih.gov/3802710/</v>
      </c>
      <c r="D10252" s="248" t="str">
        <f>IF(AND(A10252&lt;&gt;"",ISNUMBER(A10252)),VLOOKUP(A10252,Studies!A:BR,4,FALSE),"")</f>
        <v>15 mg Midazolam control</v>
      </c>
      <c r="E10252" s="248" t="str">
        <f>IF(AND(A10252&lt;&gt;"",ISNUMBER(A10252)),VLOOKUP(A10252,Studies!A:BR,5,FALSE),"")</f>
        <v>Midazolam</v>
      </c>
      <c r="F10252" s="249" t="str">
        <f>IF(AND(A10252&lt;&gt;"",ISNUMBER(A10252)),VLOOKUP(A10252,Studies!A:BR,6,FALSE),"")</f>
        <v>Plasma</v>
      </c>
      <c r="G10252" s="265">
        <v>9</v>
      </c>
      <c r="H10252" s="50" t="s">
        <v>59</v>
      </c>
      <c r="I10252" s="185">
        <v>2.8467389999999999</v>
      </c>
      <c r="J10252" s="41" t="s">
        <v>992</v>
      </c>
      <c r="K10252" s="41" t="s">
        <v>334</v>
      </c>
      <c r="L10252" s="193">
        <v>1.5205610000000001</v>
      </c>
      <c r="M10252" s="52" t="s">
        <v>992</v>
      </c>
      <c r="N10252" s="52" t="s">
        <v>946</v>
      </c>
    </row>
    <row r="10253" spans="1:16" x14ac:dyDescent="0.25">
      <c r="A10253" s="30">
        <v>1324</v>
      </c>
      <c r="B10253" s="247" t="str">
        <f>IF(AND(A10253&lt;&gt;"",ISNUMBER(A10253)),VLOOKUP(A10253,Studies!A:BR,2,FALSE),"")</f>
        <v>Fee 1987</v>
      </c>
      <c r="C10253" s="248" t="str">
        <f>IF(AND(A10253&lt;&gt;"",ISNUMBER(A10253)),VLOOKUP(A10253,Studies!A:BR,3,FALSE),"")</f>
        <v>https://pubmed.ncbi.nlm.nih.gov/3802710/</v>
      </c>
      <c r="D10253" s="248" t="str">
        <f>IF(AND(A10253&lt;&gt;"",ISNUMBER(A10253)),VLOOKUP(A10253,Studies!A:BR,4,FALSE),"")</f>
        <v>400 mg BID Cimetidine, 15 mg Midazolam</v>
      </c>
      <c r="E10253" s="248" t="str">
        <f>IF(AND(A10253&lt;&gt;"",ISNUMBER(A10253)),VLOOKUP(A10253,Studies!A:BR,5,FALSE),"")</f>
        <v>Midazolam</v>
      </c>
      <c r="F10253" s="249" t="str">
        <f>IF(AND(A10253&lt;&gt;"",ISNUMBER(A10253)),VLOOKUP(A10253,Studies!A:BR,6,FALSE),"")</f>
        <v>Plasma</v>
      </c>
      <c r="G10253" s="265">
        <v>25.25</v>
      </c>
      <c r="H10253" s="50" t="s">
        <v>59</v>
      </c>
      <c r="I10253" s="185">
        <v>44.807879999999997</v>
      </c>
      <c r="J10253" s="41" t="s">
        <v>992</v>
      </c>
      <c r="K10253" s="41" t="s">
        <v>334</v>
      </c>
      <c r="L10253" s="193">
        <v>30.8673</v>
      </c>
      <c r="M10253" s="52" t="s">
        <v>992</v>
      </c>
      <c r="N10253" s="52" t="s">
        <v>946</v>
      </c>
      <c r="P10253" s="42" t="s">
        <v>1062</v>
      </c>
    </row>
    <row r="10254" spans="1:16" x14ac:dyDescent="0.25">
      <c r="A10254" s="30">
        <v>1324</v>
      </c>
      <c r="B10254" s="247" t="str">
        <f>IF(AND(A10254&lt;&gt;"",ISNUMBER(A10254)),VLOOKUP(A10254,Studies!A:BR,2,FALSE),"")</f>
        <v>Fee 1987</v>
      </c>
      <c r="C10254" s="248" t="str">
        <f>IF(AND(A10254&lt;&gt;"",ISNUMBER(A10254)),VLOOKUP(A10254,Studies!A:BR,3,FALSE),"")</f>
        <v>https://pubmed.ncbi.nlm.nih.gov/3802710/</v>
      </c>
      <c r="D10254" s="248" t="str">
        <f>IF(AND(A10254&lt;&gt;"",ISNUMBER(A10254)),VLOOKUP(A10254,Studies!A:BR,4,FALSE),"")</f>
        <v>400 mg BID Cimetidine, 15 mg Midazolam</v>
      </c>
      <c r="E10254" s="248" t="str">
        <f>IF(AND(A10254&lt;&gt;"",ISNUMBER(A10254)),VLOOKUP(A10254,Studies!A:BR,5,FALSE),"")</f>
        <v>Midazolam</v>
      </c>
      <c r="F10254" s="249" t="str">
        <f>IF(AND(A10254&lt;&gt;"",ISNUMBER(A10254)),VLOOKUP(A10254,Studies!A:BR,6,FALSE),"")</f>
        <v>Plasma</v>
      </c>
      <c r="G10254" s="265">
        <v>25.5</v>
      </c>
      <c r="H10254" s="50" t="s">
        <v>59</v>
      </c>
      <c r="I10254" s="185">
        <v>99.617220000000003</v>
      </c>
      <c r="J10254" s="41" t="s">
        <v>992</v>
      </c>
      <c r="K10254" s="41" t="s">
        <v>334</v>
      </c>
      <c r="L10254" s="193">
        <v>14.78152</v>
      </c>
      <c r="M10254" s="52" t="s">
        <v>992</v>
      </c>
      <c r="N10254" s="52" t="s">
        <v>946</v>
      </c>
    </row>
    <row r="10255" spans="1:16" x14ac:dyDescent="0.25">
      <c r="A10255" s="30">
        <v>1324</v>
      </c>
      <c r="B10255" s="247" t="str">
        <f>IF(AND(A10255&lt;&gt;"",ISNUMBER(A10255)),VLOOKUP(A10255,Studies!A:BR,2,FALSE),"")</f>
        <v>Fee 1987</v>
      </c>
      <c r="C10255" s="248" t="str">
        <f>IF(AND(A10255&lt;&gt;"",ISNUMBER(A10255)),VLOOKUP(A10255,Studies!A:BR,3,FALSE),"")</f>
        <v>https://pubmed.ncbi.nlm.nih.gov/3802710/</v>
      </c>
      <c r="D10255" s="248" t="str">
        <f>IF(AND(A10255&lt;&gt;"",ISNUMBER(A10255)),VLOOKUP(A10255,Studies!A:BR,4,FALSE),"")</f>
        <v>400 mg BID Cimetidine, 15 mg Midazolam</v>
      </c>
      <c r="E10255" s="248" t="str">
        <f>IF(AND(A10255&lt;&gt;"",ISNUMBER(A10255)),VLOOKUP(A10255,Studies!A:BR,5,FALSE),"")</f>
        <v>Midazolam</v>
      </c>
      <c r="F10255" s="249" t="str">
        <f>IF(AND(A10255&lt;&gt;"",ISNUMBER(A10255)),VLOOKUP(A10255,Studies!A:BR,6,FALSE),"")</f>
        <v>Plasma</v>
      </c>
      <c r="G10255" s="265">
        <v>25.75</v>
      </c>
      <c r="H10255" s="50" t="s">
        <v>59</v>
      </c>
      <c r="I10255" s="185">
        <v>109.6384</v>
      </c>
      <c r="J10255" s="41" t="s">
        <v>992</v>
      </c>
      <c r="K10255" s="41" t="s">
        <v>334</v>
      </c>
      <c r="L10255" s="193">
        <v>25.217790000000001</v>
      </c>
      <c r="M10255" s="52" t="s">
        <v>992</v>
      </c>
      <c r="N10255" s="52" t="s">
        <v>946</v>
      </c>
    </row>
    <row r="10256" spans="1:16" x14ac:dyDescent="0.25">
      <c r="A10256" s="30">
        <v>1324</v>
      </c>
      <c r="B10256" s="247" t="str">
        <f>IF(AND(A10256&lt;&gt;"",ISNUMBER(A10256)),VLOOKUP(A10256,Studies!A:BR,2,FALSE),"")</f>
        <v>Fee 1987</v>
      </c>
      <c r="C10256" s="248" t="str">
        <f>IF(AND(A10256&lt;&gt;"",ISNUMBER(A10256)),VLOOKUP(A10256,Studies!A:BR,3,FALSE),"")</f>
        <v>https://pubmed.ncbi.nlm.nih.gov/3802710/</v>
      </c>
      <c r="D10256" s="248" t="str">
        <f>IF(AND(A10256&lt;&gt;"",ISNUMBER(A10256)),VLOOKUP(A10256,Studies!A:BR,4,FALSE),"")</f>
        <v>400 mg BID Cimetidine, 15 mg Midazolam</v>
      </c>
      <c r="E10256" s="248" t="str">
        <f>IF(AND(A10256&lt;&gt;"",ISNUMBER(A10256)),VLOOKUP(A10256,Studies!A:BR,5,FALSE),"")</f>
        <v>Midazolam</v>
      </c>
      <c r="F10256" s="249" t="str">
        <f>IF(AND(A10256&lt;&gt;"",ISNUMBER(A10256)),VLOOKUP(A10256,Studies!A:BR,6,FALSE),"")</f>
        <v>Plasma</v>
      </c>
      <c r="G10256" s="265">
        <v>26</v>
      </c>
      <c r="H10256" s="50" t="s">
        <v>59</v>
      </c>
      <c r="I10256" s="185">
        <v>89.229309999999998</v>
      </c>
      <c r="J10256" s="41" t="s">
        <v>992</v>
      </c>
      <c r="K10256" s="41" t="s">
        <v>334</v>
      </c>
      <c r="L10256" s="193">
        <v>18.696470000000001</v>
      </c>
      <c r="M10256" s="52" t="s">
        <v>992</v>
      </c>
      <c r="N10256" s="52" t="s">
        <v>946</v>
      </c>
    </row>
    <row r="10257" spans="1:16" x14ac:dyDescent="0.25">
      <c r="A10257" s="30">
        <v>1324</v>
      </c>
      <c r="B10257" s="247" t="str">
        <f>IF(AND(A10257&lt;&gt;"",ISNUMBER(A10257)),VLOOKUP(A10257,Studies!A:BR,2,FALSE),"")</f>
        <v>Fee 1987</v>
      </c>
      <c r="C10257" s="248" t="str">
        <f>IF(AND(A10257&lt;&gt;"",ISNUMBER(A10257)),VLOOKUP(A10257,Studies!A:BR,3,FALSE),"")</f>
        <v>https://pubmed.ncbi.nlm.nih.gov/3802710/</v>
      </c>
      <c r="D10257" s="248" t="str">
        <f>IF(AND(A10257&lt;&gt;"",ISNUMBER(A10257)),VLOOKUP(A10257,Studies!A:BR,4,FALSE),"")</f>
        <v>400 mg BID Cimetidine, 15 mg Midazolam</v>
      </c>
      <c r="E10257" s="248" t="str">
        <f>IF(AND(A10257&lt;&gt;"",ISNUMBER(A10257)),VLOOKUP(A10257,Studies!A:BR,5,FALSE),"")</f>
        <v>Midazolam</v>
      </c>
      <c r="F10257" s="249" t="str">
        <f>IF(AND(A10257&lt;&gt;"",ISNUMBER(A10257)),VLOOKUP(A10257,Studies!A:BR,6,FALSE),"")</f>
        <v>Plasma</v>
      </c>
      <c r="G10257" s="265">
        <v>26.25</v>
      </c>
      <c r="H10257" s="50" t="s">
        <v>59</v>
      </c>
      <c r="I10257" s="185">
        <v>91.429410000000004</v>
      </c>
      <c r="J10257" s="41" t="s">
        <v>992</v>
      </c>
      <c r="K10257" s="41" t="s">
        <v>334</v>
      </c>
      <c r="L10257" s="193">
        <v>16.520520000000001</v>
      </c>
      <c r="M10257" s="52" t="s">
        <v>992</v>
      </c>
      <c r="N10257" s="52" t="s">
        <v>946</v>
      </c>
    </row>
    <row r="10258" spans="1:16" x14ac:dyDescent="0.25">
      <c r="A10258" s="30">
        <v>1324</v>
      </c>
      <c r="B10258" s="247" t="str">
        <f>IF(AND(A10258&lt;&gt;"",ISNUMBER(A10258)),VLOOKUP(A10258,Studies!A:BR,2,FALSE),"")</f>
        <v>Fee 1987</v>
      </c>
      <c r="C10258" s="248" t="str">
        <f>IF(AND(A10258&lt;&gt;"",ISNUMBER(A10258)),VLOOKUP(A10258,Studies!A:BR,3,FALSE),"")</f>
        <v>https://pubmed.ncbi.nlm.nih.gov/3802710/</v>
      </c>
      <c r="D10258" s="248" t="str">
        <f>IF(AND(A10258&lt;&gt;"",ISNUMBER(A10258)),VLOOKUP(A10258,Studies!A:BR,4,FALSE),"")</f>
        <v>400 mg BID Cimetidine, 15 mg Midazolam</v>
      </c>
      <c r="E10258" s="248" t="str">
        <f>IF(AND(A10258&lt;&gt;"",ISNUMBER(A10258)),VLOOKUP(A10258,Studies!A:BR,5,FALSE),"")</f>
        <v>Midazolam</v>
      </c>
      <c r="F10258" s="249" t="str">
        <f>IF(AND(A10258&lt;&gt;"",ISNUMBER(A10258)),VLOOKUP(A10258,Studies!A:BR,6,FALSE),"")</f>
        <v>Plasma</v>
      </c>
      <c r="G10258" s="265">
        <v>26.5</v>
      </c>
      <c r="H10258" s="50" t="s">
        <v>59</v>
      </c>
      <c r="I10258" s="185">
        <v>90.14931</v>
      </c>
      <c r="J10258" s="41" t="s">
        <v>992</v>
      </c>
      <c r="K10258" s="41" t="s">
        <v>334</v>
      </c>
      <c r="L10258" s="193">
        <v>11.73827</v>
      </c>
      <c r="M10258" s="52" t="s">
        <v>992</v>
      </c>
      <c r="N10258" s="52" t="s">
        <v>946</v>
      </c>
    </row>
    <row r="10259" spans="1:16" x14ac:dyDescent="0.25">
      <c r="A10259" s="30">
        <v>1324</v>
      </c>
      <c r="B10259" s="247" t="str">
        <f>IF(AND(A10259&lt;&gt;"",ISNUMBER(A10259)),VLOOKUP(A10259,Studies!A:BR,2,FALSE),"")</f>
        <v>Fee 1987</v>
      </c>
      <c r="C10259" s="248" t="str">
        <f>IF(AND(A10259&lt;&gt;"",ISNUMBER(A10259)),VLOOKUP(A10259,Studies!A:BR,3,FALSE),"")</f>
        <v>https://pubmed.ncbi.nlm.nih.gov/3802710/</v>
      </c>
      <c r="D10259" s="248" t="str">
        <f>IF(AND(A10259&lt;&gt;"",ISNUMBER(A10259)),VLOOKUP(A10259,Studies!A:BR,4,FALSE),"")</f>
        <v>400 mg BID Cimetidine, 15 mg Midazolam</v>
      </c>
      <c r="E10259" s="248" t="str">
        <f>IF(AND(A10259&lt;&gt;"",ISNUMBER(A10259)),VLOOKUP(A10259,Studies!A:BR,5,FALSE),"")</f>
        <v>Midazolam</v>
      </c>
      <c r="F10259" s="249" t="str">
        <f>IF(AND(A10259&lt;&gt;"",ISNUMBER(A10259)),VLOOKUP(A10259,Studies!A:BR,6,FALSE),"")</f>
        <v>Plasma</v>
      </c>
      <c r="G10259" s="265">
        <v>27</v>
      </c>
      <c r="H10259" s="50" t="s">
        <v>59</v>
      </c>
      <c r="I10259" s="185">
        <v>88.893360000000001</v>
      </c>
      <c r="J10259" s="41" t="s">
        <v>992</v>
      </c>
      <c r="K10259" s="41" t="s">
        <v>334</v>
      </c>
      <c r="L10259" s="193">
        <v>15.653230000000001</v>
      </c>
      <c r="M10259" s="52" t="s">
        <v>992</v>
      </c>
      <c r="N10259" s="52" t="s">
        <v>946</v>
      </c>
    </row>
    <row r="10260" spans="1:16" x14ac:dyDescent="0.25">
      <c r="A10260" s="30">
        <v>1324</v>
      </c>
      <c r="B10260" s="247" t="str">
        <f>IF(AND(A10260&lt;&gt;"",ISNUMBER(A10260)),VLOOKUP(A10260,Studies!A:BR,2,FALSE),"")</f>
        <v>Fee 1987</v>
      </c>
      <c r="C10260" s="248" t="str">
        <f>IF(AND(A10260&lt;&gt;"",ISNUMBER(A10260)),VLOOKUP(A10260,Studies!A:BR,3,FALSE),"")</f>
        <v>https://pubmed.ncbi.nlm.nih.gov/3802710/</v>
      </c>
      <c r="D10260" s="248" t="str">
        <f>IF(AND(A10260&lt;&gt;"",ISNUMBER(A10260)),VLOOKUP(A10260,Studies!A:BR,4,FALSE),"")</f>
        <v>400 mg BID Cimetidine, 15 mg Midazolam</v>
      </c>
      <c r="E10260" s="248" t="str">
        <f>IF(AND(A10260&lt;&gt;"",ISNUMBER(A10260)),VLOOKUP(A10260,Studies!A:BR,5,FALSE),"")</f>
        <v>Midazolam</v>
      </c>
      <c r="F10260" s="249" t="str">
        <f>IF(AND(A10260&lt;&gt;"",ISNUMBER(A10260)),VLOOKUP(A10260,Studies!A:BR,6,FALSE),"")</f>
        <v>Plasma</v>
      </c>
      <c r="G10260" s="265">
        <v>28</v>
      </c>
      <c r="H10260" s="50" t="s">
        <v>59</v>
      </c>
      <c r="I10260" s="185">
        <v>55.948909999999998</v>
      </c>
      <c r="J10260" s="41" t="s">
        <v>992</v>
      </c>
      <c r="K10260" s="41" t="s">
        <v>334</v>
      </c>
      <c r="L10260" s="193">
        <v>6.9582100000000002</v>
      </c>
      <c r="M10260" s="52" t="s">
        <v>992</v>
      </c>
      <c r="N10260" s="52" t="s">
        <v>946</v>
      </c>
    </row>
    <row r="10261" spans="1:16" x14ac:dyDescent="0.25">
      <c r="A10261" s="30">
        <v>1324</v>
      </c>
      <c r="B10261" s="247" t="str">
        <f>IF(AND(A10261&lt;&gt;"",ISNUMBER(A10261)),VLOOKUP(A10261,Studies!A:BR,2,FALSE),"")</f>
        <v>Fee 1987</v>
      </c>
      <c r="C10261" s="248" t="str">
        <f>IF(AND(A10261&lt;&gt;"",ISNUMBER(A10261)),VLOOKUP(A10261,Studies!A:BR,3,FALSE),"")</f>
        <v>https://pubmed.ncbi.nlm.nih.gov/3802710/</v>
      </c>
      <c r="D10261" s="248" t="str">
        <f>IF(AND(A10261&lt;&gt;"",ISNUMBER(A10261)),VLOOKUP(A10261,Studies!A:BR,4,FALSE),"")</f>
        <v>400 mg BID Cimetidine, 15 mg Midazolam</v>
      </c>
      <c r="E10261" s="248" t="str">
        <f>IF(AND(A10261&lt;&gt;"",ISNUMBER(A10261)),VLOOKUP(A10261,Studies!A:BR,5,FALSE),"")</f>
        <v>Midazolam</v>
      </c>
      <c r="F10261" s="249" t="str">
        <f>IF(AND(A10261&lt;&gt;"",ISNUMBER(A10261)),VLOOKUP(A10261,Studies!A:BR,6,FALSE),"")</f>
        <v>Plasma</v>
      </c>
      <c r="G10261" s="265">
        <v>29</v>
      </c>
      <c r="H10261" s="50" t="s">
        <v>59</v>
      </c>
      <c r="I10261" s="185">
        <v>39.092440000000003</v>
      </c>
      <c r="J10261" s="41" t="s">
        <v>992</v>
      </c>
      <c r="K10261" s="41" t="s">
        <v>334</v>
      </c>
      <c r="L10261" s="193">
        <v>8.2602620000000009</v>
      </c>
      <c r="M10261" s="52" t="s">
        <v>992</v>
      </c>
      <c r="N10261" s="52" t="s">
        <v>946</v>
      </c>
    </row>
    <row r="10262" spans="1:16" x14ac:dyDescent="0.25">
      <c r="A10262" s="30">
        <v>1324</v>
      </c>
      <c r="B10262" s="247" t="str">
        <f>IF(AND(A10262&lt;&gt;"",ISNUMBER(A10262)),VLOOKUP(A10262,Studies!A:BR,2,FALSE),"")</f>
        <v>Fee 1987</v>
      </c>
      <c r="C10262" s="248" t="str">
        <f>IF(AND(A10262&lt;&gt;"",ISNUMBER(A10262)),VLOOKUP(A10262,Studies!A:BR,3,FALSE),"")</f>
        <v>https://pubmed.ncbi.nlm.nih.gov/3802710/</v>
      </c>
      <c r="D10262" s="248" t="str">
        <f>IF(AND(A10262&lt;&gt;"",ISNUMBER(A10262)),VLOOKUP(A10262,Studies!A:BR,4,FALSE),"")</f>
        <v>400 mg BID Cimetidine, 15 mg Midazolam</v>
      </c>
      <c r="E10262" s="248" t="str">
        <f>IF(AND(A10262&lt;&gt;"",ISNUMBER(A10262)),VLOOKUP(A10262,Studies!A:BR,5,FALSE),"")</f>
        <v>Midazolam</v>
      </c>
      <c r="F10262" s="249" t="str">
        <f>IF(AND(A10262&lt;&gt;"",ISNUMBER(A10262)),VLOOKUP(A10262,Studies!A:BR,6,FALSE),"")</f>
        <v>Plasma</v>
      </c>
      <c r="G10262" s="265">
        <v>30</v>
      </c>
      <c r="H10262" s="50" t="s">
        <v>59</v>
      </c>
      <c r="I10262" s="185">
        <v>23.10547</v>
      </c>
      <c r="J10262" s="41" t="s">
        <v>992</v>
      </c>
      <c r="K10262" s="41" t="s">
        <v>334</v>
      </c>
      <c r="L10262" s="193">
        <v>5.2170069999999997</v>
      </c>
      <c r="M10262" s="52" t="s">
        <v>992</v>
      </c>
      <c r="N10262" s="52" t="s">
        <v>946</v>
      </c>
    </row>
    <row r="10263" spans="1:16" x14ac:dyDescent="0.25">
      <c r="A10263" s="30">
        <v>1324</v>
      </c>
      <c r="B10263" s="247" t="str">
        <f>IF(AND(A10263&lt;&gt;"",ISNUMBER(A10263)),VLOOKUP(A10263,Studies!A:BR,2,FALSE),"")</f>
        <v>Fee 1987</v>
      </c>
      <c r="C10263" s="248" t="str">
        <f>IF(AND(A10263&lt;&gt;"",ISNUMBER(A10263)),VLOOKUP(A10263,Studies!A:BR,3,FALSE),"")</f>
        <v>https://pubmed.ncbi.nlm.nih.gov/3802710/</v>
      </c>
      <c r="D10263" s="248" t="str">
        <f>IF(AND(A10263&lt;&gt;"",ISNUMBER(A10263)),VLOOKUP(A10263,Studies!A:BR,4,FALSE),"")</f>
        <v>400 mg BID Cimetidine, 15 mg Midazolam</v>
      </c>
      <c r="E10263" s="248" t="str">
        <f>IF(AND(A10263&lt;&gt;"",ISNUMBER(A10263)),VLOOKUP(A10263,Studies!A:BR,5,FALSE),"")</f>
        <v>Midazolam</v>
      </c>
      <c r="F10263" s="249" t="str">
        <f>IF(AND(A10263&lt;&gt;"",ISNUMBER(A10263)),VLOOKUP(A10263,Studies!A:BR,6,FALSE),"")</f>
        <v>Plasma</v>
      </c>
      <c r="G10263" s="265">
        <v>31</v>
      </c>
      <c r="H10263" s="50" t="s">
        <v>59</v>
      </c>
      <c r="I10263" s="185">
        <v>16.243870000000001</v>
      </c>
      <c r="J10263" s="41" t="s">
        <v>992</v>
      </c>
      <c r="K10263" s="41" t="s">
        <v>334</v>
      </c>
      <c r="L10263" s="193">
        <v>5.2192059999999998</v>
      </c>
      <c r="M10263" s="52" t="s">
        <v>992</v>
      </c>
      <c r="N10263" s="52" t="s">
        <v>946</v>
      </c>
    </row>
    <row r="10264" spans="1:16" x14ac:dyDescent="0.25">
      <c r="A10264" s="30">
        <v>1324</v>
      </c>
      <c r="B10264" s="247" t="str">
        <f>IF(AND(A10264&lt;&gt;"",ISNUMBER(A10264)),VLOOKUP(A10264,Studies!A:BR,2,FALSE),"")</f>
        <v>Fee 1987</v>
      </c>
      <c r="C10264" s="248" t="str">
        <f>IF(AND(A10264&lt;&gt;"",ISNUMBER(A10264)),VLOOKUP(A10264,Studies!A:BR,3,FALSE),"")</f>
        <v>https://pubmed.ncbi.nlm.nih.gov/3802710/</v>
      </c>
      <c r="D10264" s="248" t="str">
        <f>IF(AND(A10264&lt;&gt;"",ISNUMBER(A10264)),VLOOKUP(A10264,Studies!A:BR,4,FALSE),"")</f>
        <v>400 mg BID Cimetidine, 15 mg Midazolam</v>
      </c>
      <c r="E10264" s="248" t="str">
        <f>IF(AND(A10264&lt;&gt;"",ISNUMBER(A10264)),VLOOKUP(A10264,Studies!A:BR,5,FALSE),"")</f>
        <v>Midazolam</v>
      </c>
      <c r="F10264" s="249" t="str">
        <f>IF(AND(A10264&lt;&gt;"",ISNUMBER(A10264)),VLOOKUP(A10264,Studies!A:BR,6,FALSE),"")</f>
        <v>Plasma</v>
      </c>
      <c r="G10264" s="265">
        <v>32</v>
      </c>
      <c r="H10264" s="50" t="s">
        <v>59</v>
      </c>
      <c r="I10264" s="185">
        <v>8.0824130000000007</v>
      </c>
      <c r="J10264" s="41" t="s">
        <v>992</v>
      </c>
      <c r="K10264" s="41" t="s">
        <v>334</v>
      </c>
      <c r="L10264" s="193">
        <v>1.304252</v>
      </c>
      <c r="M10264" s="52" t="s">
        <v>992</v>
      </c>
      <c r="N10264" s="52" t="s">
        <v>946</v>
      </c>
    </row>
    <row r="10265" spans="1:16" x14ac:dyDescent="0.25">
      <c r="A10265" s="30">
        <v>1324</v>
      </c>
      <c r="B10265" s="247" t="str">
        <f>IF(AND(A10265&lt;&gt;"",ISNUMBER(A10265)),VLOOKUP(A10265,Studies!A:BR,2,FALSE),"")</f>
        <v>Fee 1987</v>
      </c>
      <c r="C10265" s="248" t="str">
        <f>IF(AND(A10265&lt;&gt;"",ISNUMBER(A10265)),VLOOKUP(A10265,Studies!A:BR,3,FALSE),"")</f>
        <v>https://pubmed.ncbi.nlm.nih.gov/3802710/</v>
      </c>
      <c r="D10265" s="248" t="str">
        <f>IF(AND(A10265&lt;&gt;"",ISNUMBER(A10265)),VLOOKUP(A10265,Studies!A:BR,4,FALSE),"")</f>
        <v>400 mg BID Cimetidine, 15 mg Midazolam</v>
      </c>
      <c r="E10265" s="248" t="str">
        <f>IF(AND(A10265&lt;&gt;"",ISNUMBER(A10265)),VLOOKUP(A10265,Studies!A:BR,5,FALSE),"")</f>
        <v>Midazolam</v>
      </c>
      <c r="F10265" s="249" t="str">
        <f>IF(AND(A10265&lt;&gt;"",ISNUMBER(A10265)),VLOOKUP(A10265,Studies!A:BR,6,FALSE),"")</f>
        <v>Plasma</v>
      </c>
      <c r="G10265" s="265">
        <v>33</v>
      </c>
      <c r="H10265" s="50" t="s">
        <v>59</v>
      </c>
      <c r="I10265" s="185">
        <v>5.5727149999999996</v>
      </c>
      <c r="J10265" s="41" t="s">
        <v>992</v>
      </c>
      <c r="K10265" s="41" t="s">
        <v>334</v>
      </c>
      <c r="L10265" s="193">
        <v>1.7390030000000001</v>
      </c>
      <c r="M10265" s="52" t="s">
        <v>992</v>
      </c>
      <c r="N10265" s="52" t="s">
        <v>946</v>
      </c>
    </row>
    <row r="10266" spans="1:16" x14ac:dyDescent="0.25">
      <c r="A10266" s="30">
        <v>1324</v>
      </c>
      <c r="B10266" s="247" t="str">
        <f>IF(AND(A10266&lt;&gt;"",ISNUMBER(A10266)),VLOOKUP(A10266,Studies!A:BR,2,FALSE),"")</f>
        <v>Fee 1987</v>
      </c>
      <c r="C10266" s="248" t="str">
        <f>IF(AND(A10266&lt;&gt;"",ISNUMBER(A10266)),VLOOKUP(A10266,Studies!A:BR,3,FALSE),"")</f>
        <v>https://pubmed.ncbi.nlm.nih.gov/3802710/</v>
      </c>
      <c r="D10266" s="248" t="str">
        <f>IF(AND(A10266&lt;&gt;"",ISNUMBER(A10266)),VLOOKUP(A10266,Studies!A:BR,4,FALSE),"")</f>
        <v>400 mg BID Cimetidine, 15 mg Midazolam</v>
      </c>
      <c r="E10266" s="248" t="str">
        <f>IF(AND(A10266&lt;&gt;"",ISNUMBER(A10266)),VLOOKUP(A10266,Studies!A:BR,5,FALSE),"")</f>
        <v>Midazolam</v>
      </c>
      <c r="F10266" s="249" t="str">
        <f>IF(AND(A10266&lt;&gt;"",ISNUMBER(A10266)),VLOOKUP(A10266,Studies!A:BR,6,FALSE),"")</f>
        <v>Plasma</v>
      </c>
      <c r="G10266" s="265">
        <v>34</v>
      </c>
      <c r="H10266" s="50" t="s">
        <v>59</v>
      </c>
      <c r="I10266" s="185">
        <v>4.3672690000000003</v>
      </c>
      <c r="J10266" s="41" t="s">
        <v>992</v>
      </c>
      <c r="K10266" s="41" t="s">
        <v>334</v>
      </c>
      <c r="L10266" s="193">
        <v>1.7390030000000001</v>
      </c>
      <c r="M10266" s="52" t="s">
        <v>992</v>
      </c>
      <c r="N10266" s="52" t="s">
        <v>946</v>
      </c>
    </row>
    <row r="10267" spans="1:16" x14ac:dyDescent="0.25">
      <c r="A10267" s="30">
        <v>1324</v>
      </c>
      <c r="B10267" s="247" t="str">
        <f>IF(AND(A10267&lt;&gt;"",ISNUMBER(A10267)),VLOOKUP(A10267,Studies!A:BR,2,FALSE),"")</f>
        <v>Fee 1987</v>
      </c>
      <c r="C10267" s="248" t="str">
        <f>IF(AND(A10267&lt;&gt;"",ISNUMBER(A10267)),VLOOKUP(A10267,Studies!A:BR,3,FALSE),"")</f>
        <v>https://pubmed.ncbi.nlm.nih.gov/3802710/</v>
      </c>
      <c r="D10267" s="248" t="str">
        <f>IF(AND(A10267&lt;&gt;"",ISNUMBER(A10267)),VLOOKUP(A10267,Studies!A:BR,4,FALSE),"")</f>
        <v>400 mg BID Cimetidine, 15 mg Midazolam</v>
      </c>
      <c r="E10267" s="248" t="str">
        <f>IF(AND(A10267&lt;&gt;"",ISNUMBER(A10267)),VLOOKUP(A10267,Studies!A:BR,5,FALSE),"")</f>
        <v>Midazolam</v>
      </c>
      <c r="F10267" s="249" t="str">
        <f>IF(AND(A10267&lt;&gt;"",ISNUMBER(A10267)),VLOOKUP(A10267,Studies!A:BR,6,FALSE),"")</f>
        <v>Plasma</v>
      </c>
      <c r="G10267" s="265">
        <v>37</v>
      </c>
      <c r="H10267" s="50" t="s">
        <v>59</v>
      </c>
      <c r="I10267" s="185">
        <v>3.0424980000000001</v>
      </c>
      <c r="J10267" s="41" t="s">
        <v>992</v>
      </c>
      <c r="K10267" s="41" t="s">
        <v>334</v>
      </c>
      <c r="L10267" s="193">
        <v>0.86928559999999999</v>
      </c>
      <c r="M10267" s="52" t="s">
        <v>992</v>
      </c>
      <c r="N10267" s="52" t="s">
        <v>946</v>
      </c>
    </row>
    <row r="10268" spans="1:16" x14ac:dyDescent="0.25">
      <c r="A10268" s="30">
        <v>1315</v>
      </c>
      <c r="B10268" s="247" t="str">
        <f>IF(AND(A10268&lt;&gt;"",ISNUMBER(A10268)),VLOOKUP(A10268,Studies!A:BR,2,FALSE),"")</f>
        <v>Barbhaiya 1995</v>
      </c>
      <c r="C10268" s="248" t="str">
        <f>IF(AND(A10268&lt;&gt;"",ISNUMBER(A10268)),VLOOKUP(A10268,Studies!A:BR,3,FALSE),"")</f>
        <v>https://pubmed.ncbi.nlm.nih.gov/8562300/</v>
      </c>
      <c r="D10268" s="248" t="str">
        <f>IF(AND(A10268&lt;&gt;"",ISNUMBER(A10268)),VLOOKUP(A10268,Studies!A:BR,4,FALSE),"")</f>
        <v>PO 300 mg QID</v>
      </c>
      <c r="E10268" s="248" t="str">
        <f>IF(AND(A10268&lt;&gt;"",ISNUMBER(A10268)),VLOOKUP(A10268,Studies!A:BR,5,FALSE),"")</f>
        <v>Cimetidine</v>
      </c>
      <c r="F10268" s="249" t="str">
        <f>IF(AND(A10268&lt;&gt;"",ISNUMBER(A10268)),VLOOKUP(A10268,Studies!A:BR,6,FALSE),"")</f>
        <v>Plasma</v>
      </c>
      <c r="G10268" s="265">
        <v>144</v>
      </c>
      <c r="H10268" s="50" t="s">
        <v>59</v>
      </c>
      <c r="I10268" s="185">
        <v>296.03539999999998</v>
      </c>
      <c r="J10268" s="41" t="s">
        <v>938</v>
      </c>
      <c r="K10268" s="41" t="s">
        <v>334</v>
      </c>
      <c r="P10268" s="42" t="s">
        <v>1340</v>
      </c>
    </row>
    <row r="10269" spans="1:16" x14ac:dyDescent="0.25">
      <c r="A10269" s="30">
        <v>1315</v>
      </c>
      <c r="B10269" s="247" t="str">
        <f>IF(AND(A10269&lt;&gt;"",ISNUMBER(A10269)),VLOOKUP(A10269,Studies!A:BR,2,FALSE),"")</f>
        <v>Barbhaiya 1995</v>
      </c>
      <c r="C10269" s="248" t="str">
        <f>IF(AND(A10269&lt;&gt;"",ISNUMBER(A10269)),VLOOKUP(A10269,Studies!A:BR,3,FALSE),"")</f>
        <v>https://pubmed.ncbi.nlm.nih.gov/8562300/</v>
      </c>
      <c r="D10269" s="248" t="str">
        <f>IF(AND(A10269&lt;&gt;"",ISNUMBER(A10269)),VLOOKUP(A10269,Studies!A:BR,4,FALSE),"")</f>
        <v>PO 300 mg QID</v>
      </c>
      <c r="E10269" s="248" t="str">
        <f>IF(AND(A10269&lt;&gt;"",ISNUMBER(A10269)),VLOOKUP(A10269,Studies!A:BR,5,FALSE),"")</f>
        <v>Cimetidine</v>
      </c>
      <c r="F10269" s="249" t="str">
        <f>IF(AND(A10269&lt;&gt;"",ISNUMBER(A10269)),VLOOKUP(A10269,Studies!A:BR,6,FALSE),"")</f>
        <v>Plasma</v>
      </c>
      <c r="G10269" s="265">
        <v>144.5</v>
      </c>
      <c r="H10269" s="50" t="s">
        <v>59</v>
      </c>
      <c r="I10269" s="185">
        <v>829.08680000000004</v>
      </c>
      <c r="J10269" s="41" t="s">
        <v>938</v>
      </c>
      <c r="K10269" s="41" t="s">
        <v>334</v>
      </c>
    </row>
    <row r="10270" spans="1:16" x14ac:dyDescent="0.25">
      <c r="A10270" s="30">
        <v>1315</v>
      </c>
      <c r="B10270" s="247" t="str">
        <f>IF(AND(A10270&lt;&gt;"",ISNUMBER(A10270)),VLOOKUP(A10270,Studies!A:BR,2,FALSE),"")</f>
        <v>Barbhaiya 1995</v>
      </c>
      <c r="C10270" s="248" t="str">
        <f>IF(AND(A10270&lt;&gt;"",ISNUMBER(A10270)),VLOOKUP(A10270,Studies!A:BR,3,FALSE),"")</f>
        <v>https://pubmed.ncbi.nlm.nih.gov/8562300/</v>
      </c>
      <c r="D10270" s="248" t="str">
        <f>IF(AND(A10270&lt;&gt;"",ISNUMBER(A10270)),VLOOKUP(A10270,Studies!A:BR,4,FALSE),"")</f>
        <v>PO 300 mg QID</v>
      </c>
      <c r="E10270" s="248" t="str">
        <f>IF(AND(A10270&lt;&gt;"",ISNUMBER(A10270)),VLOOKUP(A10270,Studies!A:BR,5,FALSE),"")</f>
        <v>Cimetidine</v>
      </c>
      <c r="F10270" s="249" t="str">
        <f>IF(AND(A10270&lt;&gt;"",ISNUMBER(A10270)),VLOOKUP(A10270,Studies!A:BR,6,FALSE),"")</f>
        <v>Plasma</v>
      </c>
      <c r="G10270" s="265">
        <v>145</v>
      </c>
      <c r="H10270" s="50" t="s">
        <v>59</v>
      </c>
      <c r="I10270" s="185">
        <v>991.18910000000005</v>
      </c>
      <c r="J10270" s="41" t="s">
        <v>938</v>
      </c>
      <c r="K10270" s="41" t="s">
        <v>334</v>
      </c>
    </row>
    <row r="10271" spans="1:16" x14ac:dyDescent="0.25">
      <c r="A10271" s="30">
        <v>1315</v>
      </c>
      <c r="B10271" s="247" t="str">
        <f>IF(AND(A10271&lt;&gt;"",ISNUMBER(A10271)),VLOOKUP(A10271,Studies!A:BR,2,FALSE),"")</f>
        <v>Barbhaiya 1995</v>
      </c>
      <c r="C10271" s="248" t="str">
        <f>IF(AND(A10271&lt;&gt;"",ISNUMBER(A10271)),VLOOKUP(A10271,Studies!A:BR,3,FALSE),"")</f>
        <v>https://pubmed.ncbi.nlm.nih.gov/8562300/</v>
      </c>
      <c r="D10271" s="248" t="str">
        <f>IF(AND(A10271&lt;&gt;"",ISNUMBER(A10271)),VLOOKUP(A10271,Studies!A:BR,4,FALSE),"")</f>
        <v>PO 300 mg QID</v>
      </c>
      <c r="E10271" s="248" t="str">
        <f>IF(AND(A10271&lt;&gt;"",ISNUMBER(A10271)),VLOOKUP(A10271,Studies!A:BR,5,FALSE),"")</f>
        <v>Cimetidine</v>
      </c>
      <c r="F10271" s="249" t="str">
        <f>IF(AND(A10271&lt;&gt;"",ISNUMBER(A10271)),VLOOKUP(A10271,Studies!A:BR,6,FALSE),"")</f>
        <v>Plasma</v>
      </c>
      <c r="G10271" s="265">
        <v>145.5</v>
      </c>
      <c r="H10271" s="50" t="s">
        <v>59</v>
      </c>
      <c r="I10271" s="185">
        <v>1051.8399999999999</v>
      </c>
      <c r="J10271" s="41" t="s">
        <v>938</v>
      </c>
      <c r="K10271" s="41" t="s">
        <v>334</v>
      </c>
    </row>
    <row r="10272" spans="1:16" x14ac:dyDescent="0.25">
      <c r="A10272" s="30">
        <v>1315</v>
      </c>
      <c r="B10272" s="247" t="str">
        <f>IF(AND(A10272&lt;&gt;"",ISNUMBER(A10272)),VLOOKUP(A10272,Studies!A:BR,2,FALSE),"")</f>
        <v>Barbhaiya 1995</v>
      </c>
      <c r="C10272" s="248" t="str">
        <f>IF(AND(A10272&lt;&gt;"",ISNUMBER(A10272)),VLOOKUP(A10272,Studies!A:BR,3,FALSE),"")</f>
        <v>https://pubmed.ncbi.nlm.nih.gov/8562300/</v>
      </c>
      <c r="D10272" s="248" t="str">
        <f>IF(AND(A10272&lt;&gt;"",ISNUMBER(A10272)),VLOOKUP(A10272,Studies!A:BR,4,FALSE),"")</f>
        <v>PO 300 mg QID</v>
      </c>
      <c r="E10272" s="248" t="str">
        <f>IF(AND(A10272&lt;&gt;"",ISNUMBER(A10272)),VLOOKUP(A10272,Studies!A:BR,5,FALSE),"")</f>
        <v>Cimetidine</v>
      </c>
      <c r="F10272" s="249" t="str">
        <f>IF(AND(A10272&lt;&gt;"",ISNUMBER(A10272)),VLOOKUP(A10272,Studies!A:BR,6,FALSE),"")</f>
        <v>Plasma</v>
      </c>
      <c r="G10272" s="265">
        <v>146</v>
      </c>
      <c r="H10272" s="50" t="s">
        <v>59</v>
      </c>
      <c r="I10272" s="185">
        <v>1007.778</v>
      </c>
      <c r="J10272" s="41" t="s">
        <v>938</v>
      </c>
      <c r="K10272" s="41" t="s">
        <v>334</v>
      </c>
    </row>
    <row r="10273" spans="1:11" x14ac:dyDescent="0.25">
      <c r="A10273" s="30">
        <v>1315</v>
      </c>
      <c r="B10273" s="247" t="str">
        <f>IF(AND(A10273&lt;&gt;"",ISNUMBER(A10273)),VLOOKUP(A10273,Studies!A:BR,2,FALSE),"")</f>
        <v>Barbhaiya 1995</v>
      </c>
      <c r="C10273" s="248" t="str">
        <f>IF(AND(A10273&lt;&gt;"",ISNUMBER(A10273)),VLOOKUP(A10273,Studies!A:BR,3,FALSE),"")</f>
        <v>https://pubmed.ncbi.nlm.nih.gov/8562300/</v>
      </c>
      <c r="D10273" s="248" t="str">
        <f>IF(AND(A10273&lt;&gt;"",ISNUMBER(A10273)),VLOOKUP(A10273,Studies!A:BR,4,FALSE),"")</f>
        <v>PO 300 mg QID</v>
      </c>
      <c r="E10273" s="248" t="str">
        <f>IF(AND(A10273&lt;&gt;"",ISNUMBER(A10273)),VLOOKUP(A10273,Studies!A:BR,5,FALSE),"")</f>
        <v>Cimetidine</v>
      </c>
      <c r="F10273" s="249" t="str">
        <f>IF(AND(A10273&lt;&gt;"",ISNUMBER(A10273)),VLOOKUP(A10273,Studies!A:BR,6,FALSE),"")</f>
        <v>Plasma</v>
      </c>
      <c r="G10273" s="265">
        <v>147</v>
      </c>
      <c r="H10273" s="50" t="s">
        <v>59</v>
      </c>
      <c r="I10273" s="185">
        <v>925.23040000000003</v>
      </c>
      <c r="J10273" s="41" t="s">
        <v>938</v>
      </c>
      <c r="K10273" s="41" t="s">
        <v>334</v>
      </c>
    </row>
    <row r="10274" spans="1:11" x14ac:dyDescent="0.25">
      <c r="A10274" s="30">
        <v>1315</v>
      </c>
      <c r="B10274" s="247" t="str">
        <f>IF(AND(A10274&lt;&gt;"",ISNUMBER(A10274)),VLOOKUP(A10274,Studies!A:BR,2,FALSE),"")</f>
        <v>Barbhaiya 1995</v>
      </c>
      <c r="C10274" s="248" t="str">
        <f>IF(AND(A10274&lt;&gt;"",ISNUMBER(A10274)),VLOOKUP(A10274,Studies!A:BR,3,FALSE),"")</f>
        <v>https://pubmed.ncbi.nlm.nih.gov/8562300/</v>
      </c>
      <c r="D10274" s="248" t="str">
        <f>IF(AND(A10274&lt;&gt;"",ISNUMBER(A10274)),VLOOKUP(A10274,Studies!A:BR,4,FALSE),"")</f>
        <v>PO 300 mg QID</v>
      </c>
      <c r="E10274" s="248" t="str">
        <f>IF(AND(A10274&lt;&gt;"",ISNUMBER(A10274)),VLOOKUP(A10274,Studies!A:BR,5,FALSE),"")</f>
        <v>Cimetidine</v>
      </c>
      <c r="F10274" s="249" t="str">
        <f>IF(AND(A10274&lt;&gt;"",ISNUMBER(A10274)),VLOOKUP(A10274,Studies!A:BR,6,FALSE),"")</f>
        <v>Plasma</v>
      </c>
      <c r="G10274" s="265">
        <v>148</v>
      </c>
      <c r="H10274" s="50" t="s">
        <v>59</v>
      </c>
      <c r="I10274" s="185">
        <v>652.41660000000002</v>
      </c>
      <c r="J10274" s="41" t="s">
        <v>938</v>
      </c>
      <c r="K10274" s="41" t="s">
        <v>334</v>
      </c>
    </row>
    <row r="10275" spans="1:11" x14ac:dyDescent="0.25">
      <c r="A10275" s="30">
        <v>1315</v>
      </c>
      <c r="B10275" s="247" t="str">
        <f>IF(AND(A10275&lt;&gt;"",ISNUMBER(A10275)),VLOOKUP(A10275,Studies!A:BR,2,FALSE),"")</f>
        <v>Barbhaiya 1995</v>
      </c>
      <c r="C10275" s="248" t="str">
        <f>IF(AND(A10275&lt;&gt;"",ISNUMBER(A10275)),VLOOKUP(A10275,Studies!A:BR,3,FALSE),"")</f>
        <v>https://pubmed.ncbi.nlm.nih.gov/8562300/</v>
      </c>
      <c r="D10275" s="248" t="str">
        <f>IF(AND(A10275&lt;&gt;"",ISNUMBER(A10275)),VLOOKUP(A10275,Studies!A:BR,4,FALSE),"")</f>
        <v>PO 300 mg QID</v>
      </c>
      <c r="E10275" s="248" t="str">
        <f>IF(AND(A10275&lt;&gt;"",ISNUMBER(A10275)),VLOOKUP(A10275,Studies!A:BR,5,FALSE),"")</f>
        <v>Cimetidine</v>
      </c>
      <c r="F10275" s="249" t="str">
        <f>IF(AND(A10275&lt;&gt;"",ISNUMBER(A10275)),VLOOKUP(A10275,Studies!A:BR,6,FALSE),"")</f>
        <v>Plasma</v>
      </c>
      <c r="G10275" s="265">
        <v>150</v>
      </c>
      <c r="H10275" s="50" t="s">
        <v>59</v>
      </c>
      <c r="I10275" s="185">
        <v>378.11009999999999</v>
      </c>
      <c r="J10275" s="41" t="s">
        <v>938</v>
      </c>
      <c r="K10275" s="41" t="s">
        <v>334</v>
      </c>
    </row>
    <row r="10276" spans="1:11" x14ac:dyDescent="0.25">
      <c r="A10276" s="30">
        <v>1315</v>
      </c>
      <c r="B10276" s="247" t="str">
        <f>IF(AND(A10276&lt;&gt;"",ISNUMBER(A10276)),VLOOKUP(A10276,Studies!A:BR,2,FALSE),"")</f>
        <v>Barbhaiya 1995</v>
      </c>
      <c r="C10276" s="248" t="str">
        <f>IF(AND(A10276&lt;&gt;"",ISNUMBER(A10276)),VLOOKUP(A10276,Studies!A:BR,3,FALSE),"")</f>
        <v>https://pubmed.ncbi.nlm.nih.gov/8562300/</v>
      </c>
      <c r="D10276" s="248" t="str">
        <f>IF(AND(A10276&lt;&gt;"",ISNUMBER(A10276)),VLOOKUP(A10276,Studies!A:BR,4,FALSE),"")</f>
        <v>PO 300 mg QID</v>
      </c>
      <c r="E10276" s="248" t="str">
        <f>IF(AND(A10276&lt;&gt;"",ISNUMBER(A10276)),VLOOKUP(A10276,Studies!A:BR,5,FALSE),"")</f>
        <v>Cimetidine</v>
      </c>
      <c r="F10276" s="249" t="str">
        <f>IF(AND(A10276&lt;&gt;"",ISNUMBER(A10276)),VLOOKUP(A10276,Studies!A:BR,6,FALSE),"")</f>
        <v>Plasma</v>
      </c>
      <c r="G10276" s="265">
        <v>152</v>
      </c>
      <c r="H10276" s="50" t="s">
        <v>59</v>
      </c>
      <c r="I10276" s="185">
        <v>210.00389999999999</v>
      </c>
      <c r="J10276" s="41" t="s">
        <v>938</v>
      </c>
      <c r="K10276" s="41" t="s">
        <v>334</v>
      </c>
    </row>
    <row r="10277" spans="1:11" x14ac:dyDescent="0.25">
      <c r="A10277" s="30">
        <v>1315</v>
      </c>
      <c r="B10277" s="247" t="str">
        <f>IF(AND(A10277&lt;&gt;"",ISNUMBER(A10277)),VLOOKUP(A10277,Studies!A:BR,2,FALSE),"")</f>
        <v>Barbhaiya 1995</v>
      </c>
      <c r="C10277" s="248" t="str">
        <f>IF(AND(A10277&lt;&gt;"",ISNUMBER(A10277)),VLOOKUP(A10277,Studies!A:BR,3,FALSE),"")</f>
        <v>https://pubmed.ncbi.nlm.nih.gov/8562300/</v>
      </c>
      <c r="D10277" s="248" t="str">
        <f>IF(AND(A10277&lt;&gt;"",ISNUMBER(A10277)),VLOOKUP(A10277,Studies!A:BR,4,FALSE),"")</f>
        <v>PO 300 mg QID</v>
      </c>
      <c r="E10277" s="248" t="str">
        <f>IF(AND(A10277&lt;&gt;"",ISNUMBER(A10277)),VLOOKUP(A10277,Studies!A:BR,5,FALSE),"")</f>
        <v>Cimetidine</v>
      </c>
      <c r="F10277" s="249" t="str">
        <f>IF(AND(A10277&lt;&gt;"",ISNUMBER(A10277)),VLOOKUP(A10277,Studies!A:BR,6,FALSE),"")</f>
        <v>Plasma</v>
      </c>
      <c r="G10277" s="265">
        <v>154</v>
      </c>
      <c r="H10277" s="50" t="s">
        <v>59</v>
      </c>
      <c r="I10277" s="185">
        <v>133.66</v>
      </c>
      <c r="J10277" s="41" t="s">
        <v>938</v>
      </c>
      <c r="K10277" s="41" t="s">
        <v>334</v>
      </c>
    </row>
    <row r="10278" spans="1:11" x14ac:dyDescent="0.25">
      <c r="A10278" s="30">
        <v>1315</v>
      </c>
      <c r="B10278" s="247" t="str">
        <f>IF(AND(A10278&lt;&gt;"",ISNUMBER(A10278)),VLOOKUP(A10278,Studies!A:BR,2,FALSE),"")</f>
        <v>Barbhaiya 1995</v>
      </c>
      <c r="C10278" s="248" t="str">
        <f>IF(AND(A10278&lt;&gt;"",ISNUMBER(A10278)),VLOOKUP(A10278,Studies!A:BR,3,FALSE),"")</f>
        <v>https://pubmed.ncbi.nlm.nih.gov/8562300/</v>
      </c>
      <c r="D10278" s="248" t="str">
        <f>IF(AND(A10278&lt;&gt;"",ISNUMBER(A10278)),VLOOKUP(A10278,Studies!A:BR,4,FALSE),"")</f>
        <v>PO 300 mg QID</v>
      </c>
      <c r="E10278" s="248" t="str">
        <f>IF(AND(A10278&lt;&gt;"",ISNUMBER(A10278)),VLOOKUP(A10278,Studies!A:BR,5,FALSE),"")</f>
        <v>Cimetidine</v>
      </c>
      <c r="F10278" s="249" t="str">
        <f>IF(AND(A10278&lt;&gt;"",ISNUMBER(A10278)),VLOOKUP(A10278,Studies!A:BR,6,FALSE),"")</f>
        <v>Plasma</v>
      </c>
      <c r="G10278" s="265">
        <v>156</v>
      </c>
      <c r="H10278" s="50" t="s">
        <v>59</v>
      </c>
      <c r="I10278" s="185">
        <v>113.6174</v>
      </c>
      <c r="J10278" s="41" t="s">
        <v>938</v>
      </c>
      <c r="K10278" s="41" t="s">
        <v>334</v>
      </c>
    </row>
    <row r="10279" spans="1:11" x14ac:dyDescent="0.25">
      <c r="A10279" s="30">
        <v>1307</v>
      </c>
      <c r="B10279" s="247" t="str">
        <f>IF(AND(A10279&lt;&gt;"",ISNUMBER(A10279)),VLOOKUP(A10279,Studies!A:BR,2,FALSE),"")</f>
        <v>Burland 1975</v>
      </c>
      <c r="C10279" s="248" t="str">
        <f>IF(AND(A10279&lt;&gt;"",ISNUMBER(A10279)),VLOOKUP(A10279,Studies!A:BR,3,FALSE),"")</f>
        <v>https://pubmed.ncbi.nlm.nih.gov/9952/</v>
      </c>
      <c r="D10279" s="248" t="str">
        <f>IF(AND(A10279&lt;&gt;"",ISNUMBER(A10279)),VLOOKUP(A10279,Studies!A:BR,4,FALSE),"")</f>
        <v>PO 200 mg sol</v>
      </c>
      <c r="E10279" s="248" t="str">
        <f>IF(AND(A10279&lt;&gt;"",ISNUMBER(A10279)),VLOOKUP(A10279,Studies!A:BR,5,FALSE),"")</f>
        <v>Cimetidine</v>
      </c>
      <c r="F10279" s="249" t="str">
        <f>IF(AND(A10279&lt;&gt;"",ISNUMBER(A10279)),VLOOKUP(A10279,Studies!A:BR,6,FALSE),"")</f>
        <v>Whole Blood</v>
      </c>
      <c r="G10279" s="265">
        <v>0</v>
      </c>
      <c r="H10279" s="50" t="s">
        <v>59</v>
      </c>
      <c r="I10279" s="185">
        <v>0</v>
      </c>
      <c r="J10279" s="41" t="s">
        <v>1207</v>
      </c>
      <c r="K10279" s="41" t="s">
        <v>334</v>
      </c>
    </row>
    <row r="10280" spans="1:11" x14ac:dyDescent="0.25">
      <c r="A10280" s="30">
        <v>1307</v>
      </c>
      <c r="B10280" s="247" t="str">
        <f>IF(AND(A10280&lt;&gt;"",ISNUMBER(A10280)),VLOOKUP(A10280,Studies!A:BR,2,FALSE),"")</f>
        <v>Burland 1975</v>
      </c>
      <c r="C10280" s="248" t="str">
        <f>IF(AND(A10280&lt;&gt;"",ISNUMBER(A10280)),VLOOKUP(A10280,Studies!A:BR,3,FALSE),"")</f>
        <v>https://pubmed.ncbi.nlm.nih.gov/9952/</v>
      </c>
      <c r="D10280" s="248" t="str">
        <f>IF(AND(A10280&lt;&gt;"",ISNUMBER(A10280)),VLOOKUP(A10280,Studies!A:BR,4,FALSE),"")</f>
        <v>PO 200 mg sol</v>
      </c>
      <c r="E10280" s="248" t="str">
        <f>IF(AND(A10280&lt;&gt;"",ISNUMBER(A10280)),VLOOKUP(A10280,Studies!A:BR,5,FALSE),"")</f>
        <v>Cimetidine</v>
      </c>
      <c r="F10280" s="249" t="str">
        <f>IF(AND(A10280&lt;&gt;"",ISNUMBER(A10280)),VLOOKUP(A10280,Studies!A:BR,6,FALSE),"")</f>
        <v>Whole Blood</v>
      </c>
      <c r="G10280" s="265">
        <v>0.25</v>
      </c>
      <c r="H10280" s="50" t="s">
        <v>59</v>
      </c>
      <c r="I10280" s="185">
        <v>1.6153850000000001</v>
      </c>
      <c r="J10280" s="41" t="s">
        <v>1207</v>
      </c>
      <c r="K10280" s="41" t="s">
        <v>334</v>
      </c>
    </row>
    <row r="10281" spans="1:11" x14ac:dyDescent="0.25">
      <c r="A10281" s="30">
        <v>1307</v>
      </c>
      <c r="B10281" s="247" t="str">
        <f>IF(AND(A10281&lt;&gt;"",ISNUMBER(A10281)),VLOOKUP(A10281,Studies!A:BR,2,FALSE),"")</f>
        <v>Burland 1975</v>
      </c>
      <c r="C10281" s="248" t="str">
        <f>IF(AND(A10281&lt;&gt;"",ISNUMBER(A10281)),VLOOKUP(A10281,Studies!A:BR,3,FALSE),"")</f>
        <v>https://pubmed.ncbi.nlm.nih.gov/9952/</v>
      </c>
      <c r="D10281" s="248" t="str">
        <f>IF(AND(A10281&lt;&gt;"",ISNUMBER(A10281)),VLOOKUP(A10281,Studies!A:BR,4,FALSE),"")</f>
        <v>PO 200 mg sol</v>
      </c>
      <c r="E10281" s="248" t="str">
        <f>IF(AND(A10281&lt;&gt;"",ISNUMBER(A10281)),VLOOKUP(A10281,Studies!A:BR,5,FALSE),"")</f>
        <v>Cimetidine</v>
      </c>
      <c r="F10281" s="249" t="str">
        <f>IF(AND(A10281&lt;&gt;"",ISNUMBER(A10281)),VLOOKUP(A10281,Studies!A:BR,6,FALSE),"")</f>
        <v>Whole Blood</v>
      </c>
      <c r="G10281" s="265">
        <v>0.5</v>
      </c>
      <c r="H10281" s="50" t="s">
        <v>59</v>
      </c>
      <c r="I10281" s="185">
        <v>3.643357</v>
      </c>
      <c r="J10281" s="41" t="s">
        <v>1207</v>
      </c>
      <c r="K10281" s="41" t="s">
        <v>334</v>
      </c>
    </row>
    <row r="10282" spans="1:11" x14ac:dyDescent="0.25">
      <c r="A10282" s="30">
        <v>1307</v>
      </c>
      <c r="B10282" s="247" t="str">
        <f>IF(AND(A10282&lt;&gt;"",ISNUMBER(A10282)),VLOOKUP(A10282,Studies!A:BR,2,FALSE),"")</f>
        <v>Burland 1975</v>
      </c>
      <c r="C10282" s="248" t="str">
        <f>IF(AND(A10282&lt;&gt;"",ISNUMBER(A10282)),VLOOKUP(A10282,Studies!A:BR,3,FALSE),"")</f>
        <v>https://pubmed.ncbi.nlm.nih.gov/9952/</v>
      </c>
      <c r="D10282" s="248" t="str">
        <f>IF(AND(A10282&lt;&gt;"",ISNUMBER(A10282)),VLOOKUP(A10282,Studies!A:BR,4,FALSE),"")</f>
        <v>PO 200 mg sol</v>
      </c>
      <c r="E10282" s="248" t="str">
        <f>IF(AND(A10282&lt;&gt;"",ISNUMBER(A10282)),VLOOKUP(A10282,Studies!A:BR,5,FALSE),"")</f>
        <v>Cimetidine</v>
      </c>
      <c r="F10282" s="249" t="str">
        <f>IF(AND(A10282&lt;&gt;"",ISNUMBER(A10282)),VLOOKUP(A10282,Studies!A:BR,6,FALSE),"")</f>
        <v>Whole Blood</v>
      </c>
      <c r="G10282" s="265">
        <v>0.75</v>
      </c>
      <c r="H10282" s="50" t="s">
        <v>59</v>
      </c>
      <c r="I10282" s="185">
        <v>3.1818179999999998</v>
      </c>
      <c r="J10282" s="41" t="s">
        <v>1207</v>
      </c>
      <c r="K10282" s="41" t="s">
        <v>334</v>
      </c>
    </row>
    <row r="10283" spans="1:11" x14ac:dyDescent="0.25">
      <c r="A10283" s="30">
        <v>1307</v>
      </c>
      <c r="B10283" s="247" t="str">
        <f>IF(AND(A10283&lt;&gt;"",ISNUMBER(A10283)),VLOOKUP(A10283,Studies!A:BR,2,FALSE),"")</f>
        <v>Burland 1975</v>
      </c>
      <c r="C10283" s="248" t="str">
        <f>IF(AND(A10283&lt;&gt;"",ISNUMBER(A10283)),VLOOKUP(A10283,Studies!A:BR,3,FALSE),"")</f>
        <v>https://pubmed.ncbi.nlm.nih.gov/9952/</v>
      </c>
      <c r="D10283" s="248" t="str">
        <f>IF(AND(A10283&lt;&gt;"",ISNUMBER(A10283)),VLOOKUP(A10283,Studies!A:BR,4,FALSE),"")</f>
        <v>PO 200 mg sol</v>
      </c>
      <c r="E10283" s="248" t="str">
        <f>IF(AND(A10283&lt;&gt;"",ISNUMBER(A10283)),VLOOKUP(A10283,Studies!A:BR,5,FALSE),"")</f>
        <v>Cimetidine</v>
      </c>
      <c r="F10283" s="249" t="str">
        <f>IF(AND(A10283&lt;&gt;"",ISNUMBER(A10283)),VLOOKUP(A10283,Studies!A:BR,6,FALSE),"")</f>
        <v>Whole Blood</v>
      </c>
      <c r="G10283" s="265">
        <v>1</v>
      </c>
      <c r="H10283" s="50" t="s">
        <v>59</v>
      </c>
      <c r="I10283" s="185">
        <v>2.6713290000000001</v>
      </c>
      <c r="J10283" s="41" t="s">
        <v>1207</v>
      </c>
      <c r="K10283" s="41" t="s">
        <v>334</v>
      </c>
    </row>
    <row r="10284" spans="1:11" x14ac:dyDescent="0.25">
      <c r="A10284" s="30">
        <v>1307</v>
      </c>
      <c r="B10284" s="247" t="str">
        <f>IF(AND(A10284&lt;&gt;"",ISNUMBER(A10284)),VLOOKUP(A10284,Studies!A:BR,2,FALSE),"")</f>
        <v>Burland 1975</v>
      </c>
      <c r="C10284" s="248" t="str">
        <f>IF(AND(A10284&lt;&gt;"",ISNUMBER(A10284)),VLOOKUP(A10284,Studies!A:BR,3,FALSE),"")</f>
        <v>https://pubmed.ncbi.nlm.nih.gov/9952/</v>
      </c>
      <c r="D10284" s="248" t="str">
        <f>IF(AND(A10284&lt;&gt;"",ISNUMBER(A10284)),VLOOKUP(A10284,Studies!A:BR,4,FALSE),"")</f>
        <v>PO 200 mg sol</v>
      </c>
      <c r="E10284" s="248" t="str">
        <f>IF(AND(A10284&lt;&gt;"",ISNUMBER(A10284)),VLOOKUP(A10284,Studies!A:BR,5,FALSE),"")</f>
        <v>Cimetidine</v>
      </c>
      <c r="F10284" s="249" t="str">
        <f>IF(AND(A10284&lt;&gt;"",ISNUMBER(A10284)),VLOOKUP(A10284,Studies!A:BR,6,FALSE),"")</f>
        <v>Whole Blood</v>
      </c>
      <c r="G10284" s="265">
        <v>1.25</v>
      </c>
      <c r="H10284" s="50" t="s">
        <v>59</v>
      </c>
      <c r="I10284" s="185">
        <v>2.664336</v>
      </c>
      <c r="J10284" s="41" t="s">
        <v>1207</v>
      </c>
      <c r="K10284" s="41" t="s">
        <v>334</v>
      </c>
    </row>
    <row r="10285" spans="1:11" x14ac:dyDescent="0.25">
      <c r="A10285" s="30">
        <v>1307</v>
      </c>
      <c r="B10285" s="247" t="str">
        <f>IF(AND(A10285&lt;&gt;"",ISNUMBER(A10285)),VLOOKUP(A10285,Studies!A:BR,2,FALSE),"")</f>
        <v>Burland 1975</v>
      </c>
      <c r="C10285" s="248" t="str">
        <f>IF(AND(A10285&lt;&gt;"",ISNUMBER(A10285)),VLOOKUP(A10285,Studies!A:BR,3,FALSE),"")</f>
        <v>https://pubmed.ncbi.nlm.nih.gov/9952/</v>
      </c>
      <c r="D10285" s="248" t="str">
        <f>IF(AND(A10285&lt;&gt;"",ISNUMBER(A10285)),VLOOKUP(A10285,Studies!A:BR,4,FALSE),"")</f>
        <v>PO 200 mg sol</v>
      </c>
      <c r="E10285" s="248" t="str">
        <f>IF(AND(A10285&lt;&gt;"",ISNUMBER(A10285)),VLOOKUP(A10285,Studies!A:BR,5,FALSE),"")</f>
        <v>Cimetidine</v>
      </c>
      <c r="F10285" s="249" t="str">
        <f>IF(AND(A10285&lt;&gt;"",ISNUMBER(A10285)),VLOOKUP(A10285,Studies!A:BR,6,FALSE),"")</f>
        <v>Whole Blood</v>
      </c>
      <c r="G10285" s="265">
        <v>1.5</v>
      </c>
      <c r="H10285" s="50" t="s">
        <v>59</v>
      </c>
      <c r="I10285" s="185">
        <v>2.895105</v>
      </c>
      <c r="J10285" s="41" t="s">
        <v>1207</v>
      </c>
      <c r="K10285" s="41" t="s">
        <v>334</v>
      </c>
    </row>
    <row r="10286" spans="1:11" x14ac:dyDescent="0.25">
      <c r="A10286" s="30">
        <v>1307</v>
      </c>
      <c r="B10286" s="247" t="str">
        <f>IF(AND(A10286&lt;&gt;"",ISNUMBER(A10286)),VLOOKUP(A10286,Studies!A:BR,2,FALSE),"")</f>
        <v>Burland 1975</v>
      </c>
      <c r="C10286" s="248" t="str">
        <f>IF(AND(A10286&lt;&gt;"",ISNUMBER(A10286)),VLOOKUP(A10286,Studies!A:BR,3,FALSE),"")</f>
        <v>https://pubmed.ncbi.nlm.nih.gov/9952/</v>
      </c>
      <c r="D10286" s="248" t="str">
        <f>IF(AND(A10286&lt;&gt;"",ISNUMBER(A10286)),VLOOKUP(A10286,Studies!A:BR,4,FALSE),"")</f>
        <v>PO 200 mg sol</v>
      </c>
      <c r="E10286" s="248" t="str">
        <f>IF(AND(A10286&lt;&gt;"",ISNUMBER(A10286)),VLOOKUP(A10286,Studies!A:BR,5,FALSE),"")</f>
        <v>Cimetidine</v>
      </c>
      <c r="F10286" s="249" t="str">
        <f>IF(AND(A10286&lt;&gt;"",ISNUMBER(A10286)),VLOOKUP(A10286,Studies!A:BR,6,FALSE),"")</f>
        <v>Whole Blood</v>
      </c>
      <c r="G10286" s="265">
        <v>1.75</v>
      </c>
      <c r="H10286" s="50" t="s">
        <v>59</v>
      </c>
      <c r="I10286" s="185">
        <v>2.0629369999999998</v>
      </c>
      <c r="J10286" s="41" t="s">
        <v>1207</v>
      </c>
      <c r="K10286" s="41" t="s">
        <v>334</v>
      </c>
    </row>
    <row r="10287" spans="1:11" x14ac:dyDescent="0.25">
      <c r="A10287" s="30">
        <v>1307</v>
      </c>
      <c r="B10287" s="247" t="str">
        <f>IF(AND(A10287&lt;&gt;"",ISNUMBER(A10287)),VLOOKUP(A10287,Studies!A:BR,2,FALSE),"")</f>
        <v>Burland 1975</v>
      </c>
      <c r="C10287" s="248" t="str">
        <f>IF(AND(A10287&lt;&gt;"",ISNUMBER(A10287)),VLOOKUP(A10287,Studies!A:BR,3,FALSE),"")</f>
        <v>https://pubmed.ncbi.nlm.nih.gov/9952/</v>
      </c>
      <c r="D10287" s="248" t="str">
        <f>IF(AND(A10287&lt;&gt;"",ISNUMBER(A10287)),VLOOKUP(A10287,Studies!A:BR,4,FALSE),"")</f>
        <v>PO 200 mg sol</v>
      </c>
      <c r="E10287" s="248" t="str">
        <f>IF(AND(A10287&lt;&gt;"",ISNUMBER(A10287)),VLOOKUP(A10287,Studies!A:BR,5,FALSE),"")</f>
        <v>Cimetidine</v>
      </c>
      <c r="F10287" s="249" t="str">
        <f>IF(AND(A10287&lt;&gt;"",ISNUMBER(A10287)),VLOOKUP(A10287,Studies!A:BR,6,FALSE),"")</f>
        <v>Whole Blood</v>
      </c>
      <c r="G10287" s="265">
        <v>2</v>
      </c>
      <c r="H10287" s="50" t="s">
        <v>59</v>
      </c>
      <c r="I10287" s="185">
        <v>2.1328670000000001</v>
      </c>
      <c r="J10287" s="41" t="s">
        <v>1207</v>
      </c>
      <c r="K10287" s="41" t="s">
        <v>334</v>
      </c>
    </row>
    <row r="10288" spans="1:11" x14ac:dyDescent="0.25">
      <c r="A10288" s="30">
        <v>1307</v>
      </c>
      <c r="B10288" s="247" t="str">
        <f>IF(AND(A10288&lt;&gt;"",ISNUMBER(A10288)),VLOOKUP(A10288,Studies!A:BR,2,FALSE),"")</f>
        <v>Burland 1975</v>
      </c>
      <c r="C10288" s="248" t="str">
        <f>IF(AND(A10288&lt;&gt;"",ISNUMBER(A10288)),VLOOKUP(A10288,Studies!A:BR,3,FALSE),"")</f>
        <v>https://pubmed.ncbi.nlm.nih.gov/9952/</v>
      </c>
      <c r="D10288" s="248" t="str">
        <f>IF(AND(A10288&lt;&gt;"",ISNUMBER(A10288)),VLOOKUP(A10288,Studies!A:BR,4,FALSE),"")</f>
        <v>PO 200 mg sol</v>
      </c>
      <c r="E10288" s="248" t="str">
        <f>IF(AND(A10288&lt;&gt;"",ISNUMBER(A10288)),VLOOKUP(A10288,Studies!A:BR,5,FALSE),"")</f>
        <v>Cimetidine</v>
      </c>
      <c r="F10288" s="249" t="str">
        <f>IF(AND(A10288&lt;&gt;"",ISNUMBER(A10288)),VLOOKUP(A10288,Studies!A:BR,6,FALSE),"")</f>
        <v>Whole Blood</v>
      </c>
      <c r="G10288" s="265">
        <v>2.5</v>
      </c>
      <c r="H10288" s="50" t="s">
        <v>59</v>
      </c>
      <c r="I10288" s="185">
        <v>2.104895</v>
      </c>
      <c r="J10288" s="41" t="s">
        <v>1207</v>
      </c>
      <c r="K10288" s="41" t="s">
        <v>334</v>
      </c>
    </row>
    <row r="10289" spans="1:11" x14ac:dyDescent="0.25">
      <c r="A10289" s="30">
        <v>1307</v>
      </c>
      <c r="B10289" s="247" t="str">
        <f>IF(AND(A10289&lt;&gt;"",ISNUMBER(A10289)),VLOOKUP(A10289,Studies!A:BR,2,FALSE),"")</f>
        <v>Burland 1975</v>
      </c>
      <c r="C10289" s="248" t="str">
        <f>IF(AND(A10289&lt;&gt;"",ISNUMBER(A10289)),VLOOKUP(A10289,Studies!A:BR,3,FALSE),"")</f>
        <v>https://pubmed.ncbi.nlm.nih.gov/9952/</v>
      </c>
      <c r="D10289" s="248" t="str">
        <f>IF(AND(A10289&lt;&gt;"",ISNUMBER(A10289)),VLOOKUP(A10289,Studies!A:BR,4,FALSE),"")</f>
        <v>PO 200 mg sol</v>
      </c>
      <c r="E10289" s="248" t="str">
        <f>IF(AND(A10289&lt;&gt;"",ISNUMBER(A10289)),VLOOKUP(A10289,Studies!A:BR,5,FALSE),"")</f>
        <v>Cimetidine</v>
      </c>
      <c r="F10289" s="249" t="str">
        <f>IF(AND(A10289&lt;&gt;"",ISNUMBER(A10289)),VLOOKUP(A10289,Studies!A:BR,6,FALSE),"")</f>
        <v>Whole Blood</v>
      </c>
      <c r="G10289" s="265">
        <v>3</v>
      </c>
      <c r="H10289" s="50" t="s">
        <v>59</v>
      </c>
      <c r="I10289" s="185">
        <v>1.6923079999999999</v>
      </c>
      <c r="J10289" s="41" t="s">
        <v>1207</v>
      </c>
      <c r="K10289" s="41" t="s">
        <v>334</v>
      </c>
    </row>
    <row r="10290" spans="1:11" x14ac:dyDescent="0.25">
      <c r="A10290" s="30">
        <v>1307</v>
      </c>
      <c r="B10290" s="247" t="str">
        <f>IF(AND(A10290&lt;&gt;"",ISNUMBER(A10290)),VLOOKUP(A10290,Studies!A:BR,2,FALSE),"")</f>
        <v>Burland 1975</v>
      </c>
      <c r="C10290" s="248" t="str">
        <f>IF(AND(A10290&lt;&gt;"",ISNUMBER(A10290)),VLOOKUP(A10290,Studies!A:BR,3,FALSE),"")</f>
        <v>https://pubmed.ncbi.nlm.nih.gov/9952/</v>
      </c>
      <c r="D10290" s="248" t="str">
        <f>IF(AND(A10290&lt;&gt;"",ISNUMBER(A10290)),VLOOKUP(A10290,Studies!A:BR,4,FALSE),"")</f>
        <v>PO 200 mg sol</v>
      </c>
      <c r="E10290" s="248" t="str">
        <f>IF(AND(A10290&lt;&gt;"",ISNUMBER(A10290)),VLOOKUP(A10290,Studies!A:BR,5,FALSE),"")</f>
        <v>Cimetidine</v>
      </c>
      <c r="F10290" s="249" t="str">
        <f>IF(AND(A10290&lt;&gt;"",ISNUMBER(A10290)),VLOOKUP(A10290,Studies!A:BR,6,FALSE),"")</f>
        <v>Whole Blood</v>
      </c>
      <c r="G10290" s="265">
        <v>3.5</v>
      </c>
      <c r="H10290" s="50" t="s">
        <v>59</v>
      </c>
      <c r="I10290" s="185">
        <v>1.5174829999999999</v>
      </c>
      <c r="J10290" s="41" t="s">
        <v>1207</v>
      </c>
      <c r="K10290" s="41" t="s">
        <v>334</v>
      </c>
    </row>
    <row r="10291" spans="1:11" x14ac:dyDescent="0.25">
      <c r="A10291" s="30">
        <v>1307</v>
      </c>
      <c r="B10291" s="247" t="str">
        <f>IF(AND(A10291&lt;&gt;"",ISNUMBER(A10291)),VLOOKUP(A10291,Studies!A:BR,2,FALSE),"")</f>
        <v>Burland 1975</v>
      </c>
      <c r="C10291" s="248" t="str">
        <f>IF(AND(A10291&lt;&gt;"",ISNUMBER(A10291)),VLOOKUP(A10291,Studies!A:BR,3,FALSE),"")</f>
        <v>https://pubmed.ncbi.nlm.nih.gov/9952/</v>
      </c>
      <c r="D10291" s="248" t="str">
        <f>IF(AND(A10291&lt;&gt;"",ISNUMBER(A10291)),VLOOKUP(A10291,Studies!A:BR,4,FALSE),"")</f>
        <v>PO 200 mg sol</v>
      </c>
      <c r="E10291" s="248" t="str">
        <f>IF(AND(A10291&lt;&gt;"",ISNUMBER(A10291)),VLOOKUP(A10291,Studies!A:BR,5,FALSE),"")</f>
        <v>Cimetidine</v>
      </c>
      <c r="F10291" s="249" t="str">
        <f>IF(AND(A10291&lt;&gt;"",ISNUMBER(A10291)),VLOOKUP(A10291,Studies!A:BR,6,FALSE),"")</f>
        <v>Whole Blood</v>
      </c>
      <c r="G10291" s="265">
        <v>4</v>
      </c>
      <c r="H10291" s="50" t="s">
        <v>59</v>
      </c>
      <c r="I10291" s="185">
        <v>1.293706</v>
      </c>
      <c r="J10291" s="41" t="s">
        <v>1207</v>
      </c>
      <c r="K10291" s="41" t="s">
        <v>334</v>
      </c>
    </row>
    <row r="10292" spans="1:11" x14ac:dyDescent="0.25">
      <c r="A10292" s="30">
        <v>1307</v>
      </c>
      <c r="B10292" s="247" t="str">
        <f>IF(AND(A10292&lt;&gt;"",ISNUMBER(A10292)),VLOOKUP(A10292,Studies!A:BR,2,FALSE),"")</f>
        <v>Burland 1975</v>
      </c>
      <c r="C10292" s="248" t="str">
        <f>IF(AND(A10292&lt;&gt;"",ISNUMBER(A10292)),VLOOKUP(A10292,Studies!A:BR,3,FALSE),"")</f>
        <v>https://pubmed.ncbi.nlm.nih.gov/9952/</v>
      </c>
      <c r="D10292" s="248" t="str">
        <f>IF(AND(A10292&lt;&gt;"",ISNUMBER(A10292)),VLOOKUP(A10292,Studies!A:BR,4,FALSE),"")</f>
        <v>PO 200 mg sol</v>
      </c>
      <c r="E10292" s="248" t="str">
        <f>IF(AND(A10292&lt;&gt;"",ISNUMBER(A10292)),VLOOKUP(A10292,Studies!A:BR,5,FALSE),"")</f>
        <v>Cimetidine</v>
      </c>
      <c r="F10292" s="249" t="str">
        <f>IF(AND(A10292&lt;&gt;"",ISNUMBER(A10292)),VLOOKUP(A10292,Studies!A:BR,6,FALSE),"")</f>
        <v>Whole Blood</v>
      </c>
      <c r="G10292" s="265">
        <v>5</v>
      </c>
      <c r="H10292" s="50" t="s">
        <v>59</v>
      </c>
      <c r="I10292" s="185">
        <v>0.91608389999999995</v>
      </c>
      <c r="J10292" s="41" t="s">
        <v>1207</v>
      </c>
      <c r="K10292" s="41" t="s">
        <v>334</v>
      </c>
    </row>
    <row r="10293" spans="1:11" x14ac:dyDescent="0.25">
      <c r="A10293" s="30">
        <v>1307</v>
      </c>
      <c r="B10293" s="247" t="str">
        <f>IF(AND(A10293&lt;&gt;"",ISNUMBER(A10293)),VLOOKUP(A10293,Studies!A:BR,2,FALSE),"")</f>
        <v>Burland 1975</v>
      </c>
      <c r="C10293" s="248" t="str">
        <f>IF(AND(A10293&lt;&gt;"",ISNUMBER(A10293)),VLOOKUP(A10293,Studies!A:BR,3,FALSE),"")</f>
        <v>https://pubmed.ncbi.nlm.nih.gov/9952/</v>
      </c>
      <c r="D10293" s="248" t="str">
        <f>IF(AND(A10293&lt;&gt;"",ISNUMBER(A10293)),VLOOKUP(A10293,Studies!A:BR,4,FALSE),"")</f>
        <v>PO 200 mg sol</v>
      </c>
      <c r="E10293" s="248" t="str">
        <f>IF(AND(A10293&lt;&gt;"",ISNUMBER(A10293)),VLOOKUP(A10293,Studies!A:BR,5,FALSE),"")</f>
        <v>Cimetidine</v>
      </c>
      <c r="F10293" s="249" t="str">
        <f>IF(AND(A10293&lt;&gt;"",ISNUMBER(A10293)),VLOOKUP(A10293,Studies!A:BR,6,FALSE),"")</f>
        <v>Whole Blood</v>
      </c>
      <c r="G10293" s="265">
        <v>6</v>
      </c>
      <c r="H10293" s="50" t="s">
        <v>59</v>
      </c>
      <c r="I10293" s="185">
        <v>0.62237759999999998</v>
      </c>
      <c r="J10293" s="41" t="s">
        <v>1207</v>
      </c>
      <c r="K10293" s="41" t="s">
        <v>334</v>
      </c>
    </row>
    <row r="10294" spans="1:11" x14ac:dyDescent="0.25">
      <c r="A10294" s="30">
        <v>1308</v>
      </c>
      <c r="B10294" s="247" t="str">
        <f>IF(AND(A10294&lt;&gt;"",ISNUMBER(A10294)),VLOOKUP(A10294,Studies!A:BR,2,FALSE),"")</f>
        <v>Burland 1975</v>
      </c>
      <c r="C10294" s="248" t="str">
        <f>IF(AND(A10294&lt;&gt;"",ISNUMBER(A10294)),VLOOKUP(A10294,Studies!A:BR,3,FALSE),"")</f>
        <v>https://pubmed.ncbi.nlm.nih.gov/9952/</v>
      </c>
      <c r="D10294" s="248" t="str">
        <f>IF(AND(A10294&lt;&gt;"",ISNUMBER(A10294)),VLOOKUP(A10294,Studies!A:BR,4,FALSE),"")</f>
        <v>PO 200 mg caps</v>
      </c>
      <c r="E10294" s="248" t="str">
        <f>IF(AND(A10294&lt;&gt;"",ISNUMBER(A10294)),VLOOKUP(A10294,Studies!A:BR,5,FALSE),"")</f>
        <v>Cimetidine</v>
      </c>
      <c r="F10294" s="249" t="str">
        <f>IF(AND(A10294&lt;&gt;"",ISNUMBER(A10294)),VLOOKUP(A10294,Studies!A:BR,6,FALSE),"")</f>
        <v>Whole Blood</v>
      </c>
      <c r="G10294" s="265">
        <v>0.25</v>
      </c>
      <c r="H10294" s="50" t="s">
        <v>59</v>
      </c>
      <c r="I10294" s="185">
        <v>8.3916080000000004E-2</v>
      </c>
      <c r="J10294" s="41" t="s">
        <v>1207</v>
      </c>
      <c r="K10294" s="41" t="s">
        <v>334</v>
      </c>
    </row>
    <row r="10295" spans="1:11" x14ac:dyDescent="0.25">
      <c r="A10295" s="30">
        <v>1308</v>
      </c>
      <c r="B10295" s="247" t="str">
        <f>IF(AND(A10295&lt;&gt;"",ISNUMBER(A10295)),VLOOKUP(A10295,Studies!A:BR,2,FALSE),"")</f>
        <v>Burland 1975</v>
      </c>
      <c r="C10295" s="248" t="str">
        <f>IF(AND(A10295&lt;&gt;"",ISNUMBER(A10295)),VLOOKUP(A10295,Studies!A:BR,3,FALSE),"")</f>
        <v>https://pubmed.ncbi.nlm.nih.gov/9952/</v>
      </c>
      <c r="D10295" s="248" t="str">
        <f>IF(AND(A10295&lt;&gt;"",ISNUMBER(A10295)),VLOOKUP(A10295,Studies!A:BR,4,FALSE),"")</f>
        <v>PO 200 mg caps</v>
      </c>
      <c r="E10295" s="248" t="str">
        <f>IF(AND(A10295&lt;&gt;"",ISNUMBER(A10295)),VLOOKUP(A10295,Studies!A:BR,5,FALSE),"")</f>
        <v>Cimetidine</v>
      </c>
      <c r="F10295" s="249" t="str">
        <f>IF(AND(A10295&lt;&gt;"",ISNUMBER(A10295)),VLOOKUP(A10295,Studies!A:BR,6,FALSE),"")</f>
        <v>Whole Blood</v>
      </c>
      <c r="G10295" s="265">
        <v>0.5</v>
      </c>
      <c r="H10295" s="50" t="s">
        <v>59</v>
      </c>
      <c r="I10295" s="185">
        <v>2.454545</v>
      </c>
      <c r="J10295" s="41" t="s">
        <v>1207</v>
      </c>
      <c r="K10295" s="41" t="s">
        <v>334</v>
      </c>
    </row>
    <row r="10296" spans="1:11" x14ac:dyDescent="0.25">
      <c r="A10296" s="30">
        <v>1308</v>
      </c>
      <c r="B10296" s="247" t="str">
        <f>IF(AND(A10296&lt;&gt;"",ISNUMBER(A10296)),VLOOKUP(A10296,Studies!A:BR,2,FALSE),"")</f>
        <v>Burland 1975</v>
      </c>
      <c r="C10296" s="248" t="str">
        <f>IF(AND(A10296&lt;&gt;"",ISNUMBER(A10296)),VLOOKUP(A10296,Studies!A:BR,3,FALSE),"")</f>
        <v>https://pubmed.ncbi.nlm.nih.gov/9952/</v>
      </c>
      <c r="D10296" s="248" t="str">
        <f>IF(AND(A10296&lt;&gt;"",ISNUMBER(A10296)),VLOOKUP(A10296,Studies!A:BR,4,FALSE),"")</f>
        <v>PO 200 mg caps</v>
      </c>
      <c r="E10296" s="248" t="str">
        <f>IF(AND(A10296&lt;&gt;"",ISNUMBER(A10296)),VLOOKUP(A10296,Studies!A:BR,5,FALSE),"")</f>
        <v>Cimetidine</v>
      </c>
      <c r="F10296" s="249" t="str">
        <f>IF(AND(A10296&lt;&gt;"",ISNUMBER(A10296)),VLOOKUP(A10296,Studies!A:BR,6,FALSE),"")</f>
        <v>Whole Blood</v>
      </c>
      <c r="G10296" s="265">
        <v>0.75</v>
      </c>
      <c r="H10296" s="50" t="s">
        <v>59</v>
      </c>
      <c r="I10296" s="185">
        <v>3.356643</v>
      </c>
      <c r="J10296" s="41" t="s">
        <v>1207</v>
      </c>
      <c r="K10296" s="41" t="s">
        <v>334</v>
      </c>
    </row>
    <row r="10297" spans="1:11" x14ac:dyDescent="0.25">
      <c r="A10297" s="30">
        <v>1308</v>
      </c>
      <c r="B10297" s="247" t="str">
        <f>IF(AND(A10297&lt;&gt;"",ISNUMBER(A10297)),VLOOKUP(A10297,Studies!A:BR,2,FALSE),"")</f>
        <v>Burland 1975</v>
      </c>
      <c r="C10297" s="248" t="str">
        <f>IF(AND(A10297&lt;&gt;"",ISNUMBER(A10297)),VLOOKUP(A10297,Studies!A:BR,3,FALSE),"")</f>
        <v>https://pubmed.ncbi.nlm.nih.gov/9952/</v>
      </c>
      <c r="D10297" s="248" t="str">
        <f>IF(AND(A10297&lt;&gt;"",ISNUMBER(A10297)),VLOOKUP(A10297,Studies!A:BR,4,FALSE),"")</f>
        <v>PO 200 mg caps</v>
      </c>
      <c r="E10297" s="248" t="str">
        <f>IF(AND(A10297&lt;&gt;"",ISNUMBER(A10297)),VLOOKUP(A10297,Studies!A:BR,5,FALSE),"")</f>
        <v>Cimetidine</v>
      </c>
      <c r="F10297" s="249" t="str">
        <f>IF(AND(A10297&lt;&gt;"",ISNUMBER(A10297)),VLOOKUP(A10297,Studies!A:BR,6,FALSE),"")</f>
        <v>Whole Blood</v>
      </c>
      <c r="G10297" s="265">
        <v>1</v>
      </c>
      <c r="H10297" s="50" t="s">
        <v>59</v>
      </c>
      <c r="I10297" s="185">
        <v>3.7202799999999998</v>
      </c>
      <c r="J10297" s="41" t="s">
        <v>1207</v>
      </c>
      <c r="K10297" s="41" t="s">
        <v>334</v>
      </c>
    </row>
    <row r="10298" spans="1:11" x14ac:dyDescent="0.25">
      <c r="A10298" s="30">
        <v>1308</v>
      </c>
      <c r="B10298" s="247" t="str">
        <f>IF(AND(A10298&lt;&gt;"",ISNUMBER(A10298)),VLOOKUP(A10298,Studies!A:BR,2,FALSE),"")</f>
        <v>Burland 1975</v>
      </c>
      <c r="C10298" s="248" t="str">
        <f>IF(AND(A10298&lt;&gt;"",ISNUMBER(A10298)),VLOOKUP(A10298,Studies!A:BR,3,FALSE),"")</f>
        <v>https://pubmed.ncbi.nlm.nih.gov/9952/</v>
      </c>
      <c r="D10298" s="248" t="str">
        <f>IF(AND(A10298&lt;&gt;"",ISNUMBER(A10298)),VLOOKUP(A10298,Studies!A:BR,4,FALSE),"")</f>
        <v>PO 200 mg caps</v>
      </c>
      <c r="E10298" s="248" t="str">
        <f>IF(AND(A10298&lt;&gt;"",ISNUMBER(A10298)),VLOOKUP(A10298,Studies!A:BR,5,FALSE),"")</f>
        <v>Cimetidine</v>
      </c>
      <c r="F10298" s="249" t="str">
        <f>IF(AND(A10298&lt;&gt;"",ISNUMBER(A10298)),VLOOKUP(A10298,Studies!A:BR,6,FALSE),"")</f>
        <v>Whole Blood</v>
      </c>
      <c r="G10298" s="265">
        <v>1.25</v>
      </c>
      <c r="H10298" s="50" t="s">
        <v>59</v>
      </c>
      <c r="I10298" s="185">
        <v>3.4895109999999998</v>
      </c>
      <c r="J10298" s="41" t="s">
        <v>1207</v>
      </c>
      <c r="K10298" s="41" t="s">
        <v>334</v>
      </c>
    </row>
    <row r="10299" spans="1:11" x14ac:dyDescent="0.25">
      <c r="A10299" s="30">
        <v>1308</v>
      </c>
      <c r="B10299" s="247" t="str">
        <f>IF(AND(A10299&lt;&gt;"",ISNUMBER(A10299)),VLOOKUP(A10299,Studies!A:BR,2,FALSE),"")</f>
        <v>Burland 1975</v>
      </c>
      <c r="C10299" s="248" t="str">
        <f>IF(AND(A10299&lt;&gt;"",ISNUMBER(A10299)),VLOOKUP(A10299,Studies!A:BR,3,FALSE),"")</f>
        <v>https://pubmed.ncbi.nlm.nih.gov/9952/</v>
      </c>
      <c r="D10299" s="248" t="str">
        <f>IF(AND(A10299&lt;&gt;"",ISNUMBER(A10299)),VLOOKUP(A10299,Studies!A:BR,4,FALSE),"")</f>
        <v>PO 200 mg caps</v>
      </c>
      <c r="E10299" s="248" t="str">
        <f>IF(AND(A10299&lt;&gt;"",ISNUMBER(A10299)),VLOOKUP(A10299,Studies!A:BR,5,FALSE),"")</f>
        <v>Cimetidine</v>
      </c>
      <c r="F10299" s="249" t="str">
        <f>IF(AND(A10299&lt;&gt;"",ISNUMBER(A10299)),VLOOKUP(A10299,Studies!A:BR,6,FALSE),"")</f>
        <v>Whole Blood</v>
      </c>
      <c r="G10299" s="265">
        <v>1.5</v>
      </c>
      <c r="H10299" s="50" t="s">
        <v>59</v>
      </c>
      <c r="I10299" s="185">
        <v>3.3076919999999999</v>
      </c>
      <c r="J10299" s="41" t="s">
        <v>1207</v>
      </c>
      <c r="K10299" s="41" t="s">
        <v>334</v>
      </c>
    </row>
    <row r="10300" spans="1:11" x14ac:dyDescent="0.25">
      <c r="A10300" s="30">
        <v>1308</v>
      </c>
      <c r="B10300" s="247" t="str">
        <f>IF(AND(A10300&lt;&gt;"",ISNUMBER(A10300)),VLOOKUP(A10300,Studies!A:BR,2,FALSE),"")</f>
        <v>Burland 1975</v>
      </c>
      <c r="C10300" s="248" t="str">
        <f>IF(AND(A10300&lt;&gt;"",ISNUMBER(A10300)),VLOOKUP(A10300,Studies!A:BR,3,FALSE),"")</f>
        <v>https://pubmed.ncbi.nlm.nih.gov/9952/</v>
      </c>
      <c r="D10300" s="248" t="str">
        <f>IF(AND(A10300&lt;&gt;"",ISNUMBER(A10300)),VLOOKUP(A10300,Studies!A:BR,4,FALSE),"")</f>
        <v>PO 200 mg caps</v>
      </c>
      <c r="E10300" s="248" t="str">
        <f>IF(AND(A10300&lt;&gt;"",ISNUMBER(A10300)),VLOOKUP(A10300,Studies!A:BR,5,FALSE),"")</f>
        <v>Cimetidine</v>
      </c>
      <c r="F10300" s="249" t="str">
        <f>IF(AND(A10300&lt;&gt;"",ISNUMBER(A10300)),VLOOKUP(A10300,Studies!A:BR,6,FALSE),"")</f>
        <v>Whole Blood</v>
      </c>
      <c r="G10300" s="265">
        <v>1.75</v>
      </c>
      <c r="H10300" s="50" t="s">
        <v>59</v>
      </c>
      <c r="I10300" s="185">
        <v>2.8111890000000002</v>
      </c>
      <c r="J10300" s="41" t="s">
        <v>1207</v>
      </c>
      <c r="K10300" s="41" t="s">
        <v>334</v>
      </c>
    </row>
    <row r="10301" spans="1:11" x14ac:dyDescent="0.25">
      <c r="A10301" s="30">
        <v>1308</v>
      </c>
      <c r="B10301" s="247" t="str">
        <f>IF(AND(A10301&lt;&gt;"",ISNUMBER(A10301)),VLOOKUP(A10301,Studies!A:BR,2,FALSE),"")</f>
        <v>Burland 1975</v>
      </c>
      <c r="C10301" s="248" t="str">
        <f>IF(AND(A10301&lt;&gt;"",ISNUMBER(A10301)),VLOOKUP(A10301,Studies!A:BR,3,FALSE),"")</f>
        <v>https://pubmed.ncbi.nlm.nih.gov/9952/</v>
      </c>
      <c r="D10301" s="248" t="str">
        <f>IF(AND(A10301&lt;&gt;"",ISNUMBER(A10301)),VLOOKUP(A10301,Studies!A:BR,4,FALSE),"")</f>
        <v>PO 200 mg caps</v>
      </c>
      <c r="E10301" s="248" t="str">
        <f>IF(AND(A10301&lt;&gt;"",ISNUMBER(A10301)),VLOOKUP(A10301,Studies!A:BR,5,FALSE),"")</f>
        <v>Cimetidine</v>
      </c>
      <c r="F10301" s="249" t="str">
        <f>IF(AND(A10301&lt;&gt;"",ISNUMBER(A10301)),VLOOKUP(A10301,Studies!A:BR,6,FALSE),"")</f>
        <v>Whole Blood</v>
      </c>
      <c r="G10301" s="265">
        <v>2.5</v>
      </c>
      <c r="H10301" s="50" t="s">
        <v>59</v>
      </c>
      <c r="I10301" s="185">
        <v>1.7832170000000001</v>
      </c>
      <c r="J10301" s="41" t="s">
        <v>1207</v>
      </c>
      <c r="K10301" s="41" t="s">
        <v>334</v>
      </c>
    </row>
    <row r="10302" spans="1:11" x14ac:dyDescent="0.25">
      <c r="A10302" s="30">
        <v>1308</v>
      </c>
      <c r="B10302" s="247" t="str">
        <f>IF(AND(A10302&lt;&gt;"",ISNUMBER(A10302)),VLOOKUP(A10302,Studies!A:BR,2,FALSE),"")</f>
        <v>Burland 1975</v>
      </c>
      <c r="C10302" s="248" t="str">
        <f>IF(AND(A10302&lt;&gt;"",ISNUMBER(A10302)),VLOOKUP(A10302,Studies!A:BR,3,FALSE),"")</f>
        <v>https://pubmed.ncbi.nlm.nih.gov/9952/</v>
      </c>
      <c r="D10302" s="248" t="str">
        <f>IF(AND(A10302&lt;&gt;"",ISNUMBER(A10302)),VLOOKUP(A10302,Studies!A:BR,4,FALSE),"")</f>
        <v>PO 200 mg caps</v>
      </c>
      <c r="E10302" s="248" t="str">
        <f>IF(AND(A10302&lt;&gt;"",ISNUMBER(A10302)),VLOOKUP(A10302,Studies!A:BR,5,FALSE),"")</f>
        <v>Cimetidine</v>
      </c>
      <c r="F10302" s="249" t="str">
        <f>IF(AND(A10302&lt;&gt;"",ISNUMBER(A10302)),VLOOKUP(A10302,Studies!A:BR,6,FALSE),"")</f>
        <v>Whole Blood</v>
      </c>
      <c r="G10302" s="265">
        <v>3</v>
      </c>
      <c r="H10302" s="50" t="s">
        <v>59</v>
      </c>
      <c r="I10302" s="185">
        <v>1.454545</v>
      </c>
      <c r="J10302" s="41" t="s">
        <v>1207</v>
      </c>
      <c r="K10302" s="41" t="s">
        <v>334</v>
      </c>
    </row>
    <row r="10303" spans="1:11" x14ac:dyDescent="0.25">
      <c r="A10303" s="30">
        <v>1308</v>
      </c>
      <c r="B10303" s="247" t="str">
        <f>IF(AND(A10303&lt;&gt;"",ISNUMBER(A10303)),VLOOKUP(A10303,Studies!A:BR,2,FALSE),"")</f>
        <v>Burland 1975</v>
      </c>
      <c r="C10303" s="248" t="str">
        <f>IF(AND(A10303&lt;&gt;"",ISNUMBER(A10303)),VLOOKUP(A10303,Studies!A:BR,3,FALSE),"")</f>
        <v>https://pubmed.ncbi.nlm.nih.gov/9952/</v>
      </c>
      <c r="D10303" s="248" t="str">
        <f>IF(AND(A10303&lt;&gt;"",ISNUMBER(A10303)),VLOOKUP(A10303,Studies!A:BR,4,FALSE),"")</f>
        <v>PO 200 mg caps</v>
      </c>
      <c r="E10303" s="248" t="str">
        <f>IF(AND(A10303&lt;&gt;"",ISNUMBER(A10303)),VLOOKUP(A10303,Studies!A:BR,5,FALSE),"")</f>
        <v>Cimetidine</v>
      </c>
      <c r="F10303" s="249" t="str">
        <f>IF(AND(A10303&lt;&gt;"",ISNUMBER(A10303)),VLOOKUP(A10303,Studies!A:BR,6,FALSE),"")</f>
        <v>Whole Blood</v>
      </c>
      <c r="G10303" s="265">
        <v>3.5</v>
      </c>
      <c r="H10303" s="50" t="s">
        <v>59</v>
      </c>
      <c r="I10303" s="185">
        <v>1.405594</v>
      </c>
      <c r="J10303" s="41" t="s">
        <v>1207</v>
      </c>
      <c r="K10303" s="41" t="s">
        <v>334</v>
      </c>
    </row>
    <row r="10304" spans="1:11" x14ac:dyDescent="0.25">
      <c r="A10304" s="30">
        <v>1308</v>
      </c>
      <c r="B10304" s="247" t="str">
        <f>IF(AND(A10304&lt;&gt;"",ISNUMBER(A10304)),VLOOKUP(A10304,Studies!A:BR,2,FALSE),"")</f>
        <v>Burland 1975</v>
      </c>
      <c r="C10304" s="248" t="str">
        <f>IF(AND(A10304&lt;&gt;"",ISNUMBER(A10304)),VLOOKUP(A10304,Studies!A:BR,3,FALSE),"")</f>
        <v>https://pubmed.ncbi.nlm.nih.gov/9952/</v>
      </c>
      <c r="D10304" s="248" t="str">
        <f>IF(AND(A10304&lt;&gt;"",ISNUMBER(A10304)),VLOOKUP(A10304,Studies!A:BR,4,FALSE),"")</f>
        <v>PO 200 mg caps</v>
      </c>
      <c r="E10304" s="248" t="str">
        <f>IF(AND(A10304&lt;&gt;"",ISNUMBER(A10304)),VLOOKUP(A10304,Studies!A:BR,5,FALSE),"")</f>
        <v>Cimetidine</v>
      </c>
      <c r="F10304" s="249" t="str">
        <f>IF(AND(A10304&lt;&gt;"",ISNUMBER(A10304)),VLOOKUP(A10304,Studies!A:BR,6,FALSE),"")</f>
        <v>Whole Blood</v>
      </c>
      <c r="G10304" s="265">
        <v>4</v>
      </c>
      <c r="H10304" s="50" t="s">
        <v>59</v>
      </c>
      <c r="I10304" s="185">
        <v>1.125874</v>
      </c>
      <c r="J10304" s="41" t="s">
        <v>1207</v>
      </c>
      <c r="K10304" s="41" t="s">
        <v>334</v>
      </c>
    </row>
    <row r="10305" spans="1:16" x14ac:dyDescent="0.25">
      <c r="A10305" s="30">
        <v>1308</v>
      </c>
      <c r="B10305" s="247" t="str">
        <f>IF(AND(A10305&lt;&gt;"",ISNUMBER(A10305)),VLOOKUP(A10305,Studies!A:BR,2,FALSE),"")</f>
        <v>Burland 1975</v>
      </c>
      <c r="C10305" s="248" t="str">
        <f>IF(AND(A10305&lt;&gt;"",ISNUMBER(A10305)),VLOOKUP(A10305,Studies!A:BR,3,FALSE),"")</f>
        <v>https://pubmed.ncbi.nlm.nih.gov/9952/</v>
      </c>
      <c r="D10305" s="248" t="str">
        <f>IF(AND(A10305&lt;&gt;"",ISNUMBER(A10305)),VLOOKUP(A10305,Studies!A:BR,4,FALSE),"")</f>
        <v>PO 200 mg caps</v>
      </c>
      <c r="E10305" s="248" t="str">
        <f>IF(AND(A10305&lt;&gt;"",ISNUMBER(A10305)),VLOOKUP(A10305,Studies!A:BR,5,FALSE),"")</f>
        <v>Cimetidine</v>
      </c>
      <c r="F10305" s="249" t="str">
        <f>IF(AND(A10305&lt;&gt;"",ISNUMBER(A10305)),VLOOKUP(A10305,Studies!A:BR,6,FALSE),"")</f>
        <v>Whole Blood</v>
      </c>
      <c r="G10305" s="265">
        <v>5</v>
      </c>
      <c r="H10305" s="50" t="s">
        <v>59</v>
      </c>
      <c r="I10305" s="185">
        <v>0.79020979999999996</v>
      </c>
      <c r="J10305" s="41" t="s">
        <v>1207</v>
      </c>
      <c r="K10305" s="41" t="s">
        <v>334</v>
      </c>
    </row>
    <row r="10306" spans="1:16" x14ac:dyDescent="0.25">
      <c r="A10306" s="30">
        <v>1308</v>
      </c>
      <c r="B10306" s="247" t="str">
        <f>IF(AND(A10306&lt;&gt;"",ISNUMBER(A10306)),VLOOKUP(A10306,Studies!A:BR,2,FALSE),"")</f>
        <v>Burland 1975</v>
      </c>
      <c r="C10306" s="248" t="str">
        <f>IF(AND(A10306&lt;&gt;"",ISNUMBER(A10306)),VLOOKUP(A10306,Studies!A:BR,3,FALSE),"")</f>
        <v>https://pubmed.ncbi.nlm.nih.gov/9952/</v>
      </c>
      <c r="D10306" s="248" t="str">
        <f>IF(AND(A10306&lt;&gt;"",ISNUMBER(A10306)),VLOOKUP(A10306,Studies!A:BR,4,FALSE),"")</f>
        <v>PO 200 mg caps</v>
      </c>
      <c r="E10306" s="248" t="str">
        <f>IF(AND(A10306&lt;&gt;"",ISNUMBER(A10306)),VLOOKUP(A10306,Studies!A:BR,5,FALSE),"")</f>
        <v>Cimetidine</v>
      </c>
      <c r="F10306" s="249" t="str">
        <f>IF(AND(A10306&lt;&gt;"",ISNUMBER(A10306)),VLOOKUP(A10306,Studies!A:BR,6,FALSE),"")</f>
        <v>Whole Blood</v>
      </c>
      <c r="G10306" s="265">
        <v>6</v>
      </c>
      <c r="H10306" s="50" t="s">
        <v>59</v>
      </c>
      <c r="I10306" s="185">
        <v>0.51748249999999996</v>
      </c>
      <c r="J10306" s="41" t="s">
        <v>1207</v>
      </c>
      <c r="K10306" s="41" t="s">
        <v>334</v>
      </c>
    </row>
    <row r="10307" spans="1:16" x14ac:dyDescent="0.25">
      <c r="A10307" s="30">
        <v>1309</v>
      </c>
      <c r="B10307" s="247" t="str">
        <f>IF(AND(A10307&lt;&gt;"",ISNUMBER(A10307)),VLOOKUP(A10307,Studies!A:BR,2,FALSE),"")</f>
        <v>D'Angio 1986</v>
      </c>
      <c r="C10307" s="248" t="str">
        <f>IF(AND(A10307&lt;&gt;"",ISNUMBER(A10307)),VLOOKUP(A10307,Studies!A:BR,3,FALSE),"")</f>
        <v>https://pubmed.ncbi.nlm.nih.gov/3755052/</v>
      </c>
      <c r="D10307" s="248" t="str">
        <f>IF(AND(A10307&lt;&gt;"",ISNUMBER(A10307)),VLOOKUP(A10307,Studies!A:BR,4,FALSE),"")</f>
        <v>PO 300 mg tab subject 1</v>
      </c>
      <c r="E10307" s="248" t="str">
        <f>IF(AND(A10307&lt;&gt;"",ISNUMBER(A10307)),VLOOKUP(A10307,Studies!A:BR,5,FALSE),"")</f>
        <v>Cimetidine</v>
      </c>
      <c r="F10307" s="249" t="str">
        <f>IF(AND(A10307&lt;&gt;"",ISNUMBER(A10307)),VLOOKUP(A10307,Studies!A:BR,6,FALSE),"")</f>
        <v>Serum</v>
      </c>
      <c r="G10307" s="265">
        <v>0.25</v>
      </c>
      <c r="H10307" s="50" t="s">
        <v>59</v>
      </c>
      <c r="I10307" s="185">
        <v>0.2153234</v>
      </c>
      <c r="J10307" s="41" t="s">
        <v>956</v>
      </c>
      <c r="K10307" s="41" t="s">
        <v>75</v>
      </c>
      <c r="O10307" s="59">
        <v>0.1</v>
      </c>
      <c r="P10307" s="42" t="s">
        <v>3505</v>
      </c>
    </row>
    <row r="10308" spans="1:16" x14ac:dyDescent="0.25">
      <c r="A10308" s="30">
        <v>1309</v>
      </c>
      <c r="B10308" s="247" t="str">
        <f>IF(AND(A10308&lt;&gt;"",ISNUMBER(A10308)),VLOOKUP(A10308,Studies!A:BR,2,FALSE),"")</f>
        <v>D'Angio 1986</v>
      </c>
      <c r="C10308" s="248" t="str">
        <f>IF(AND(A10308&lt;&gt;"",ISNUMBER(A10308)),VLOOKUP(A10308,Studies!A:BR,3,FALSE),"")</f>
        <v>https://pubmed.ncbi.nlm.nih.gov/3755052/</v>
      </c>
      <c r="D10308" s="248" t="str">
        <f>IF(AND(A10308&lt;&gt;"",ISNUMBER(A10308)),VLOOKUP(A10308,Studies!A:BR,4,FALSE),"")</f>
        <v>PO 300 mg tab subject 1</v>
      </c>
      <c r="E10308" s="248" t="str">
        <f>IF(AND(A10308&lt;&gt;"",ISNUMBER(A10308)),VLOOKUP(A10308,Studies!A:BR,5,FALSE),"")</f>
        <v>Cimetidine</v>
      </c>
      <c r="F10308" s="249" t="str">
        <f>IF(AND(A10308&lt;&gt;"",ISNUMBER(A10308)),VLOOKUP(A10308,Studies!A:BR,6,FALSE),"")</f>
        <v>Serum</v>
      </c>
      <c r="G10308" s="265">
        <v>0.5</v>
      </c>
      <c r="H10308" s="50" t="s">
        <v>59</v>
      </c>
      <c r="I10308" s="185">
        <v>0.91994140000000002</v>
      </c>
      <c r="J10308" s="41" t="s">
        <v>956</v>
      </c>
      <c r="K10308" s="41" t="s">
        <v>75</v>
      </c>
      <c r="O10308" s="59">
        <v>0.1</v>
      </c>
    </row>
    <row r="10309" spans="1:16" x14ac:dyDescent="0.25">
      <c r="A10309" s="30">
        <v>1309</v>
      </c>
      <c r="B10309" s="247" t="str">
        <f>IF(AND(A10309&lt;&gt;"",ISNUMBER(A10309)),VLOOKUP(A10309,Studies!A:BR,2,FALSE),"")</f>
        <v>D'Angio 1986</v>
      </c>
      <c r="C10309" s="248" t="str">
        <f>IF(AND(A10309&lt;&gt;"",ISNUMBER(A10309)),VLOOKUP(A10309,Studies!A:BR,3,FALSE),"")</f>
        <v>https://pubmed.ncbi.nlm.nih.gov/3755052/</v>
      </c>
      <c r="D10309" s="248" t="str">
        <f>IF(AND(A10309&lt;&gt;"",ISNUMBER(A10309)),VLOOKUP(A10309,Studies!A:BR,4,FALSE),"")</f>
        <v>PO 300 mg tab subject 1</v>
      </c>
      <c r="E10309" s="248" t="str">
        <f>IF(AND(A10309&lt;&gt;"",ISNUMBER(A10309)),VLOOKUP(A10309,Studies!A:BR,5,FALSE),"")</f>
        <v>Cimetidine</v>
      </c>
      <c r="F10309" s="249" t="str">
        <f>IF(AND(A10309&lt;&gt;"",ISNUMBER(A10309)),VLOOKUP(A10309,Studies!A:BR,6,FALSE),"")</f>
        <v>Serum</v>
      </c>
      <c r="G10309" s="265">
        <v>0.75</v>
      </c>
      <c r="H10309" s="50" t="s">
        <v>59</v>
      </c>
      <c r="I10309" s="185">
        <v>0.94889400000000002</v>
      </c>
      <c r="J10309" s="41" t="s">
        <v>956</v>
      </c>
      <c r="K10309" s="41" t="s">
        <v>75</v>
      </c>
      <c r="O10309" s="59">
        <v>0.1</v>
      </c>
    </row>
    <row r="10310" spans="1:16" x14ac:dyDescent="0.25">
      <c r="A10310" s="30">
        <v>1309</v>
      </c>
      <c r="B10310" s="247" t="str">
        <f>IF(AND(A10310&lt;&gt;"",ISNUMBER(A10310)),VLOOKUP(A10310,Studies!A:BR,2,FALSE),"")</f>
        <v>D'Angio 1986</v>
      </c>
      <c r="C10310" s="248" t="str">
        <f>IF(AND(A10310&lt;&gt;"",ISNUMBER(A10310)),VLOOKUP(A10310,Studies!A:BR,3,FALSE),"")</f>
        <v>https://pubmed.ncbi.nlm.nih.gov/3755052/</v>
      </c>
      <c r="D10310" s="248" t="str">
        <f>IF(AND(A10310&lt;&gt;"",ISNUMBER(A10310)),VLOOKUP(A10310,Studies!A:BR,4,FALSE),"")</f>
        <v>PO 300 mg tab subject 1</v>
      </c>
      <c r="E10310" s="248" t="str">
        <f>IF(AND(A10310&lt;&gt;"",ISNUMBER(A10310)),VLOOKUP(A10310,Studies!A:BR,5,FALSE),"")</f>
        <v>Cimetidine</v>
      </c>
      <c r="F10310" s="249" t="str">
        <f>IF(AND(A10310&lt;&gt;"",ISNUMBER(A10310)),VLOOKUP(A10310,Studies!A:BR,6,FALSE),"")</f>
        <v>Serum</v>
      </c>
      <c r="G10310" s="265">
        <v>1</v>
      </c>
      <c r="H10310" s="50" t="s">
        <v>59</v>
      </c>
      <c r="I10310" s="185">
        <v>0.56319359999999996</v>
      </c>
      <c r="J10310" s="41" t="s">
        <v>956</v>
      </c>
      <c r="K10310" s="41" t="s">
        <v>75</v>
      </c>
      <c r="O10310" s="59">
        <v>0.1</v>
      </c>
    </row>
    <row r="10311" spans="1:16" x14ac:dyDescent="0.25">
      <c r="A10311" s="30">
        <v>1309</v>
      </c>
      <c r="B10311" s="247" t="str">
        <f>IF(AND(A10311&lt;&gt;"",ISNUMBER(A10311)),VLOOKUP(A10311,Studies!A:BR,2,FALSE),"")</f>
        <v>D'Angio 1986</v>
      </c>
      <c r="C10311" s="248" t="str">
        <f>IF(AND(A10311&lt;&gt;"",ISNUMBER(A10311)),VLOOKUP(A10311,Studies!A:BR,3,FALSE),"")</f>
        <v>https://pubmed.ncbi.nlm.nih.gov/3755052/</v>
      </c>
      <c r="D10311" s="248" t="str">
        <f>IF(AND(A10311&lt;&gt;"",ISNUMBER(A10311)),VLOOKUP(A10311,Studies!A:BR,4,FALSE),"")</f>
        <v>PO 300 mg tab subject 1</v>
      </c>
      <c r="E10311" s="248" t="str">
        <f>IF(AND(A10311&lt;&gt;"",ISNUMBER(A10311)),VLOOKUP(A10311,Studies!A:BR,5,FALSE),"")</f>
        <v>Cimetidine</v>
      </c>
      <c r="F10311" s="249" t="str">
        <f>IF(AND(A10311&lt;&gt;"",ISNUMBER(A10311)),VLOOKUP(A10311,Studies!A:BR,6,FALSE),"")</f>
        <v>Serum</v>
      </c>
      <c r="G10311" s="265">
        <v>1.25</v>
      </c>
      <c r="H10311" s="50" t="s">
        <v>59</v>
      </c>
      <c r="I10311" s="185">
        <v>0.4547523</v>
      </c>
      <c r="J10311" s="41" t="s">
        <v>956</v>
      </c>
      <c r="K10311" s="41" t="s">
        <v>75</v>
      </c>
      <c r="O10311" s="59">
        <v>0.1</v>
      </c>
    </row>
    <row r="10312" spans="1:16" x14ac:dyDescent="0.25">
      <c r="A10312" s="30">
        <v>1309</v>
      </c>
      <c r="B10312" s="247" t="str">
        <f>IF(AND(A10312&lt;&gt;"",ISNUMBER(A10312)),VLOOKUP(A10312,Studies!A:BR,2,FALSE),"")</f>
        <v>D'Angio 1986</v>
      </c>
      <c r="C10312" s="248" t="str">
        <f>IF(AND(A10312&lt;&gt;"",ISNUMBER(A10312)),VLOOKUP(A10312,Studies!A:BR,3,FALSE),"")</f>
        <v>https://pubmed.ncbi.nlm.nih.gov/3755052/</v>
      </c>
      <c r="D10312" s="248" t="str">
        <f>IF(AND(A10312&lt;&gt;"",ISNUMBER(A10312)),VLOOKUP(A10312,Studies!A:BR,4,FALSE),"")</f>
        <v>PO 300 mg tab subject 1</v>
      </c>
      <c r="E10312" s="248" t="str">
        <f>IF(AND(A10312&lt;&gt;"",ISNUMBER(A10312)),VLOOKUP(A10312,Studies!A:BR,5,FALSE),"")</f>
        <v>Cimetidine</v>
      </c>
      <c r="F10312" s="249" t="str">
        <f>IF(AND(A10312&lt;&gt;"",ISNUMBER(A10312)),VLOOKUP(A10312,Studies!A:BR,6,FALSE),"")</f>
        <v>Serum</v>
      </c>
      <c r="G10312" s="265">
        <v>1.5</v>
      </c>
      <c r="H10312" s="50" t="s">
        <v>59</v>
      </c>
      <c r="I10312" s="185">
        <v>0.45810960000000001</v>
      </c>
      <c r="J10312" s="41" t="s">
        <v>956</v>
      </c>
      <c r="K10312" s="41" t="s">
        <v>75</v>
      </c>
      <c r="O10312" s="59">
        <v>0.1</v>
      </c>
    </row>
    <row r="10313" spans="1:16" x14ac:dyDescent="0.25">
      <c r="A10313" s="30">
        <v>1309</v>
      </c>
      <c r="B10313" s="247" t="str">
        <f>IF(AND(A10313&lt;&gt;"",ISNUMBER(A10313)),VLOOKUP(A10313,Studies!A:BR,2,FALSE),"")</f>
        <v>D'Angio 1986</v>
      </c>
      <c r="C10313" s="248" t="str">
        <f>IF(AND(A10313&lt;&gt;"",ISNUMBER(A10313)),VLOOKUP(A10313,Studies!A:BR,3,FALSE),"")</f>
        <v>https://pubmed.ncbi.nlm.nih.gov/3755052/</v>
      </c>
      <c r="D10313" s="248" t="str">
        <f>IF(AND(A10313&lt;&gt;"",ISNUMBER(A10313)),VLOOKUP(A10313,Studies!A:BR,4,FALSE),"")</f>
        <v>PO 300 mg tab subject 1</v>
      </c>
      <c r="E10313" s="248" t="str">
        <f>IF(AND(A10313&lt;&gt;"",ISNUMBER(A10313)),VLOOKUP(A10313,Studies!A:BR,5,FALSE),"")</f>
        <v>Cimetidine</v>
      </c>
      <c r="F10313" s="249" t="str">
        <f>IF(AND(A10313&lt;&gt;"",ISNUMBER(A10313)),VLOOKUP(A10313,Studies!A:BR,6,FALSE),"")</f>
        <v>Serum</v>
      </c>
      <c r="G10313" s="265">
        <v>1.75</v>
      </c>
      <c r="H10313" s="50" t="s">
        <v>59</v>
      </c>
      <c r="I10313" s="185">
        <v>0.38786710000000002</v>
      </c>
      <c r="J10313" s="41" t="s">
        <v>956</v>
      </c>
      <c r="K10313" s="41" t="s">
        <v>75</v>
      </c>
      <c r="O10313" s="59">
        <v>0.1</v>
      </c>
    </row>
    <row r="10314" spans="1:16" x14ac:dyDescent="0.25">
      <c r="A10314" s="30">
        <v>1309</v>
      </c>
      <c r="B10314" s="247" t="str">
        <f>IF(AND(A10314&lt;&gt;"",ISNUMBER(A10314)),VLOOKUP(A10314,Studies!A:BR,2,FALSE),"")</f>
        <v>D'Angio 1986</v>
      </c>
      <c r="C10314" s="248" t="str">
        <f>IF(AND(A10314&lt;&gt;"",ISNUMBER(A10314)),VLOOKUP(A10314,Studies!A:BR,3,FALSE),"")</f>
        <v>https://pubmed.ncbi.nlm.nih.gov/3755052/</v>
      </c>
      <c r="D10314" s="248" t="str">
        <f>IF(AND(A10314&lt;&gt;"",ISNUMBER(A10314)),VLOOKUP(A10314,Studies!A:BR,4,FALSE),"")</f>
        <v>PO 300 mg tab subject 1</v>
      </c>
      <c r="E10314" s="248" t="str">
        <f>IF(AND(A10314&lt;&gt;"",ISNUMBER(A10314)),VLOOKUP(A10314,Studies!A:BR,5,FALSE),"")</f>
        <v>Cimetidine</v>
      </c>
      <c r="F10314" s="249" t="str">
        <f>IF(AND(A10314&lt;&gt;"",ISNUMBER(A10314)),VLOOKUP(A10314,Studies!A:BR,6,FALSE),"")</f>
        <v>Serum</v>
      </c>
      <c r="G10314" s="265">
        <v>2</v>
      </c>
      <c r="H10314" s="50" t="s">
        <v>59</v>
      </c>
      <c r="I10314" s="185">
        <v>0.55743969999999998</v>
      </c>
      <c r="J10314" s="41" t="s">
        <v>956</v>
      </c>
      <c r="K10314" s="41" t="s">
        <v>75</v>
      </c>
      <c r="O10314" s="59">
        <v>0.1</v>
      </c>
    </row>
    <row r="10315" spans="1:16" x14ac:dyDescent="0.25">
      <c r="A10315" s="30">
        <v>1309</v>
      </c>
      <c r="B10315" s="247" t="str">
        <f>IF(AND(A10315&lt;&gt;"",ISNUMBER(A10315)),VLOOKUP(A10315,Studies!A:BR,2,FALSE),"")</f>
        <v>D'Angio 1986</v>
      </c>
      <c r="C10315" s="248" t="str">
        <f>IF(AND(A10315&lt;&gt;"",ISNUMBER(A10315)),VLOOKUP(A10315,Studies!A:BR,3,FALSE),"")</f>
        <v>https://pubmed.ncbi.nlm.nih.gov/3755052/</v>
      </c>
      <c r="D10315" s="248" t="str">
        <f>IF(AND(A10315&lt;&gt;"",ISNUMBER(A10315)),VLOOKUP(A10315,Studies!A:BR,4,FALSE),"")</f>
        <v>PO 300 mg tab subject 1</v>
      </c>
      <c r="E10315" s="248" t="str">
        <f>IF(AND(A10315&lt;&gt;"",ISNUMBER(A10315)),VLOOKUP(A10315,Studies!A:BR,5,FALSE),"")</f>
        <v>Cimetidine</v>
      </c>
      <c r="F10315" s="249" t="str">
        <f>IF(AND(A10315&lt;&gt;"",ISNUMBER(A10315)),VLOOKUP(A10315,Studies!A:BR,6,FALSE),"")</f>
        <v>Serum</v>
      </c>
      <c r="G10315" s="265">
        <v>2.5</v>
      </c>
      <c r="H10315" s="50" t="s">
        <v>59</v>
      </c>
      <c r="I10315" s="185">
        <v>0.57461139999999999</v>
      </c>
      <c r="J10315" s="41" t="s">
        <v>956</v>
      </c>
      <c r="K10315" s="41" t="s">
        <v>75</v>
      </c>
      <c r="O10315" s="59">
        <v>0.1</v>
      </c>
    </row>
    <row r="10316" spans="1:16" x14ac:dyDescent="0.25">
      <c r="A10316" s="30">
        <v>1309</v>
      </c>
      <c r="B10316" s="247" t="str">
        <f>IF(AND(A10316&lt;&gt;"",ISNUMBER(A10316)),VLOOKUP(A10316,Studies!A:BR,2,FALSE),"")</f>
        <v>D'Angio 1986</v>
      </c>
      <c r="C10316" s="248" t="str">
        <f>IF(AND(A10316&lt;&gt;"",ISNUMBER(A10316)),VLOOKUP(A10316,Studies!A:BR,3,FALSE),"")</f>
        <v>https://pubmed.ncbi.nlm.nih.gov/3755052/</v>
      </c>
      <c r="D10316" s="248" t="str">
        <f>IF(AND(A10316&lt;&gt;"",ISNUMBER(A10316)),VLOOKUP(A10316,Studies!A:BR,4,FALSE),"")</f>
        <v>PO 300 mg tab subject 1</v>
      </c>
      <c r="E10316" s="248" t="str">
        <f>IF(AND(A10316&lt;&gt;"",ISNUMBER(A10316)),VLOOKUP(A10316,Studies!A:BR,5,FALSE),"")</f>
        <v>Cimetidine</v>
      </c>
      <c r="F10316" s="249" t="str">
        <f>IF(AND(A10316&lt;&gt;"",ISNUMBER(A10316)),VLOOKUP(A10316,Studies!A:BR,6,FALSE),"")</f>
        <v>Serum</v>
      </c>
      <c r="G10316" s="265">
        <v>3</v>
      </c>
      <c r="H10316" s="50" t="s">
        <v>59</v>
      </c>
      <c r="I10316" s="185">
        <v>0.50974870000000005</v>
      </c>
      <c r="J10316" s="41" t="s">
        <v>956</v>
      </c>
      <c r="K10316" s="41" t="s">
        <v>75</v>
      </c>
      <c r="O10316" s="59">
        <v>0.1</v>
      </c>
    </row>
    <row r="10317" spans="1:16" x14ac:dyDescent="0.25">
      <c r="A10317" s="30">
        <v>1309</v>
      </c>
      <c r="B10317" s="247" t="str">
        <f>IF(AND(A10317&lt;&gt;"",ISNUMBER(A10317)),VLOOKUP(A10317,Studies!A:BR,2,FALSE),"")</f>
        <v>D'Angio 1986</v>
      </c>
      <c r="C10317" s="248" t="str">
        <f>IF(AND(A10317&lt;&gt;"",ISNUMBER(A10317)),VLOOKUP(A10317,Studies!A:BR,3,FALSE),"")</f>
        <v>https://pubmed.ncbi.nlm.nih.gov/3755052/</v>
      </c>
      <c r="D10317" s="248" t="str">
        <f>IF(AND(A10317&lt;&gt;"",ISNUMBER(A10317)),VLOOKUP(A10317,Studies!A:BR,4,FALSE),"")</f>
        <v>PO 300 mg tab subject 1</v>
      </c>
      <c r="E10317" s="248" t="str">
        <f>IF(AND(A10317&lt;&gt;"",ISNUMBER(A10317)),VLOOKUP(A10317,Studies!A:BR,5,FALSE),"")</f>
        <v>Cimetidine</v>
      </c>
      <c r="F10317" s="249" t="str">
        <f>IF(AND(A10317&lt;&gt;"",ISNUMBER(A10317)),VLOOKUP(A10317,Studies!A:BR,6,FALSE),"")</f>
        <v>Serum</v>
      </c>
      <c r="G10317" s="265">
        <v>3.5</v>
      </c>
      <c r="H10317" s="50" t="s">
        <v>59</v>
      </c>
      <c r="I10317" s="185">
        <v>0.51733110000000004</v>
      </c>
      <c r="J10317" s="41" t="s">
        <v>956</v>
      </c>
      <c r="K10317" s="41" t="s">
        <v>75</v>
      </c>
      <c r="O10317" s="59">
        <v>0.1</v>
      </c>
    </row>
    <row r="10318" spans="1:16" x14ac:dyDescent="0.25">
      <c r="A10318" s="30">
        <v>1309</v>
      </c>
      <c r="B10318" s="247" t="str">
        <f>IF(AND(A10318&lt;&gt;"",ISNUMBER(A10318)),VLOOKUP(A10318,Studies!A:BR,2,FALSE),"")</f>
        <v>D'Angio 1986</v>
      </c>
      <c r="C10318" s="248" t="str">
        <f>IF(AND(A10318&lt;&gt;"",ISNUMBER(A10318)),VLOOKUP(A10318,Studies!A:BR,3,FALSE),"")</f>
        <v>https://pubmed.ncbi.nlm.nih.gov/3755052/</v>
      </c>
      <c r="D10318" s="248" t="str">
        <f>IF(AND(A10318&lt;&gt;"",ISNUMBER(A10318)),VLOOKUP(A10318,Studies!A:BR,4,FALSE),"")</f>
        <v>PO 300 mg tab subject 1</v>
      </c>
      <c r="E10318" s="248" t="str">
        <f>IF(AND(A10318&lt;&gt;"",ISNUMBER(A10318)),VLOOKUP(A10318,Studies!A:BR,5,FALSE),"")</f>
        <v>Cimetidine</v>
      </c>
      <c r="F10318" s="249" t="str">
        <f>IF(AND(A10318&lt;&gt;"",ISNUMBER(A10318)),VLOOKUP(A10318,Studies!A:BR,6,FALSE),"")</f>
        <v>Serum</v>
      </c>
      <c r="G10318" s="265">
        <v>4</v>
      </c>
      <c r="H10318" s="50" t="s">
        <v>59</v>
      </c>
      <c r="I10318" s="185">
        <v>0.55476930000000002</v>
      </c>
      <c r="J10318" s="41" t="s">
        <v>956</v>
      </c>
      <c r="K10318" s="41" t="s">
        <v>75</v>
      </c>
      <c r="O10318" s="59">
        <v>0.1</v>
      </c>
    </row>
    <row r="10319" spans="1:16" x14ac:dyDescent="0.25">
      <c r="A10319" s="30">
        <v>1309</v>
      </c>
      <c r="B10319" s="247" t="str">
        <f>IF(AND(A10319&lt;&gt;"",ISNUMBER(A10319)),VLOOKUP(A10319,Studies!A:BR,2,FALSE),"")</f>
        <v>D'Angio 1986</v>
      </c>
      <c r="C10319" s="248" t="str">
        <f>IF(AND(A10319&lt;&gt;"",ISNUMBER(A10319)),VLOOKUP(A10319,Studies!A:BR,3,FALSE),"")</f>
        <v>https://pubmed.ncbi.nlm.nih.gov/3755052/</v>
      </c>
      <c r="D10319" s="248" t="str">
        <f>IF(AND(A10319&lt;&gt;"",ISNUMBER(A10319)),VLOOKUP(A10319,Studies!A:BR,4,FALSE),"")</f>
        <v>PO 300 mg tab subject 1</v>
      </c>
      <c r="E10319" s="248" t="str">
        <f>IF(AND(A10319&lt;&gt;"",ISNUMBER(A10319)),VLOOKUP(A10319,Studies!A:BR,5,FALSE),"")</f>
        <v>Cimetidine</v>
      </c>
      <c r="F10319" s="249" t="str">
        <f>IF(AND(A10319&lt;&gt;"",ISNUMBER(A10319)),VLOOKUP(A10319,Studies!A:BR,6,FALSE),"")</f>
        <v>Serum</v>
      </c>
      <c r="G10319" s="265">
        <v>4.5</v>
      </c>
      <c r="H10319" s="50" t="s">
        <v>59</v>
      </c>
      <c r="I10319" s="185">
        <v>0.44071840000000001</v>
      </c>
      <c r="J10319" s="41" t="s">
        <v>956</v>
      </c>
      <c r="K10319" s="41" t="s">
        <v>75</v>
      </c>
      <c r="O10319" s="59">
        <v>0.1</v>
      </c>
    </row>
    <row r="10320" spans="1:16" x14ac:dyDescent="0.25">
      <c r="A10320" s="30">
        <v>1309</v>
      </c>
      <c r="B10320" s="247" t="str">
        <f>IF(AND(A10320&lt;&gt;"",ISNUMBER(A10320)),VLOOKUP(A10320,Studies!A:BR,2,FALSE),"")</f>
        <v>D'Angio 1986</v>
      </c>
      <c r="C10320" s="248" t="str">
        <f>IF(AND(A10320&lt;&gt;"",ISNUMBER(A10320)),VLOOKUP(A10320,Studies!A:BR,3,FALSE),"")</f>
        <v>https://pubmed.ncbi.nlm.nih.gov/3755052/</v>
      </c>
      <c r="D10320" s="248" t="str">
        <f>IF(AND(A10320&lt;&gt;"",ISNUMBER(A10320)),VLOOKUP(A10320,Studies!A:BR,4,FALSE),"")</f>
        <v>PO 300 mg tab subject 1</v>
      </c>
      <c r="E10320" s="248" t="str">
        <f>IF(AND(A10320&lt;&gt;"",ISNUMBER(A10320)),VLOOKUP(A10320,Studies!A:BR,5,FALSE),"")</f>
        <v>Cimetidine</v>
      </c>
      <c r="F10320" s="249" t="str">
        <f>IF(AND(A10320&lt;&gt;"",ISNUMBER(A10320)),VLOOKUP(A10320,Studies!A:BR,6,FALSE),"")</f>
        <v>Serum</v>
      </c>
      <c r="G10320" s="265">
        <v>6</v>
      </c>
      <c r="H10320" s="50" t="s">
        <v>59</v>
      </c>
      <c r="I10320" s="185">
        <v>0.20908779999999999</v>
      </c>
      <c r="J10320" s="41" t="s">
        <v>956</v>
      </c>
      <c r="K10320" s="41" t="s">
        <v>75</v>
      </c>
      <c r="O10320" s="59">
        <v>0.1</v>
      </c>
    </row>
    <row r="10321" spans="1:16" x14ac:dyDescent="0.25">
      <c r="A10321" s="30">
        <v>1309</v>
      </c>
      <c r="B10321" s="247" t="str">
        <f>IF(AND(A10321&lt;&gt;"",ISNUMBER(A10321)),VLOOKUP(A10321,Studies!A:BR,2,FALSE),"")</f>
        <v>D'Angio 1986</v>
      </c>
      <c r="C10321" s="248" t="str">
        <f>IF(AND(A10321&lt;&gt;"",ISNUMBER(A10321)),VLOOKUP(A10321,Studies!A:BR,3,FALSE),"")</f>
        <v>https://pubmed.ncbi.nlm.nih.gov/3755052/</v>
      </c>
      <c r="D10321" s="248" t="str">
        <f>IF(AND(A10321&lt;&gt;"",ISNUMBER(A10321)),VLOOKUP(A10321,Studies!A:BR,4,FALSE),"")</f>
        <v>PO 300 mg tab subject 1</v>
      </c>
      <c r="E10321" s="248" t="str">
        <f>IF(AND(A10321&lt;&gt;"",ISNUMBER(A10321)),VLOOKUP(A10321,Studies!A:BR,5,FALSE),"")</f>
        <v>Cimetidine</v>
      </c>
      <c r="F10321" s="249" t="str">
        <f>IF(AND(A10321&lt;&gt;"",ISNUMBER(A10321)),VLOOKUP(A10321,Studies!A:BR,6,FALSE),"")</f>
        <v>Serum</v>
      </c>
      <c r="G10321" s="265">
        <v>8</v>
      </c>
      <c r="H10321" s="50" t="s">
        <v>59</v>
      </c>
      <c r="I10321" s="185">
        <v>8.9409340000000004E-2</v>
      </c>
      <c r="J10321" s="41" t="s">
        <v>956</v>
      </c>
      <c r="K10321" s="41" t="s">
        <v>75</v>
      </c>
      <c r="O10321" s="59">
        <v>0.1</v>
      </c>
    </row>
    <row r="10322" spans="1:16" x14ac:dyDescent="0.25">
      <c r="A10322" s="30">
        <v>1309</v>
      </c>
      <c r="B10322" s="247" t="str">
        <f>IF(AND(A10322&lt;&gt;"",ISNUMBER(A10322)),VLOOKUP(A10322,Studies!A:BR,2,FALSE),"")</f>
        <v>D'Angio 1986</v>
      </c>
      <c r="C10322" s="248" t="str">
        <f>IF(AND(A10322&lt;&gt;"",ISNUMBER(A10322)),VLOOKUP(A10322,Studies!A:BR,3,FALSE),"")</f>
        <v>https://pubmed.ncbi.nlm.nih.gov/3755052/</v>
      </c>
      <c r="D10322" s="248" t="str">
        <f>IF(AND(A10322&lt;&gt;"",ISNUMBER(A10322)),VLOOKUP(A10322,Studies!A:BR,4,FALSE),"")</f>
        <v>PO 300 mg tab subject 1</v>
      </c>
      <c r="E10322" s="248" t="str">
        <f>IF(AND(A10322&lt;&gt;"",ISNUMBER(A10322)),VLOOKUP(A10322,Studies!A:BR,5,FALSE),"")</f>
        <v>Cimetidine</v>
      </c>
      <c r="F10322" s="249" t="str">
        <f>IF(AND(A10322&lt;&gt;"",ISNUMBER(A10322)),VLOOKUP(A10322,Studies!A:BR,6,FALSE),"")</f>
        <v>Serum</v>
      </c>
      <c r="G10322" s="265">
        <v>10</v>
      </c>
      <c r="H10322" s="50" t="s">
        <v>59</v>
      </c>
      <c r="I10322" s="185">
        <v>8.0955299999999994E-2</v>
      </c>
      <c r="J10322" s="41" t="s">
        <v>956</v>
      </c>
      <c r="K10322" s="41" t="s">
        <v>75</v>
      </c>
      <c r="O10322" s="59">
        <v>0.1</v>
      </c>
    </row>
    <row r="10323" spans="1:16" x14ac:dyDescent="0.25">
      <c r="A10323" s="30">
        <v>1310</v>
      </c>
      <c r="B10323" s="247" t="str">
        <f>IF(AND(A10323&lt;&gt;"",ISNUMBER(A10323)),VLOOKUP(A10323,Studies!A:BR,2,FALSE),"")</f>
        <v>D'Angio 1986</v>
      </c>
      <c r="C10323" s="248" t="str">
        <f>IF(AND(A10323&lt;&gt;"",ISNUMBER(A10323)),VLOOKUP(A10323,Studies!A:BR,3,FALSE),"")</f>
        <v>https://pubmed.ncbi.nlm.nih.gov/3755052/</v>
      </c>
      <c r="D10323" s="248" t="str">
        <f>IF(AND(A10323&lt;&gt;"",ISNUMBER(A10323)),VLOOKUP(A10323,Studies!A:BR,4,FALSE),"")</f>
        <v>PO 300 mg tab subject 2</v>
      </c>
      <c r="E10323" s="248" t="str">
        <f>IF(AND(A10323&lt;&gt;"",ISNUMBER(A10323)),VLOOKUP(A10323,Studies!A:BR,5,FALSE),"")</f>
        <v>Cimetidine</v>
      </c>
      <c r="F10323" s="249" t="str">
        <f>IF(AND(A10323&lt;&gt;"",ISNUMBER(A10323)),VLOOKUP(A10323,Studies!A:BR,6,FALSE),"")</f>
        <v>Serum</v>
      </c>
      <c r="G10323" s="265">
        <v>0.25</v>
      </c>
      <c r="H10323" s="50" t="s">
        <v>59</v>
      </c>
      <c r="I10323" s="185">
        <v>0.42946450000000003</v>
      </c>
      <c r="J10323" s="41" t="s">
        <v>956</v>
      </c>
      <c r="K10323" s="41" t="s">
        <v>75</v>
      </c>
      <c r="O10323" s="59">
        <v>0.1</v>
      </c>
      <c r="P10323" s="42" t="s">
        <v>3505</v>
      </c>
    </row>
    <row r="10324" spans="1:16" x14ac:dyDescent="0.25">
      <c r="A10324" s="30">
        <v>1310</v>
      </c>
      <c r="B10324" s="247" t="str">
        <f>IF(AND(A10324&lt;&gt;"",ISNUMBER(A10324)),VLOOKUP(A10324,Studies!A:BR,2,FALSE),"")</f>
        <v>D'Angio 1986</v>
      </c>
      <c r="C10324" s="248" t="str">
        <f>IF(AND(A10324&lt;&gt;"",ISNUMBER(A10324)),VLOOKUP(A10324,Studies!A:BR,3,FALSE),"")</f>
        <v>https://pubmed.ncbi.nlm.nih.gov/3755052/</v>
      </c>
      <c r="D10324" s="248" t="str">
        <f>IF(AND(A10324&lt;&gt;"",ISNUMBER(A10324)),VLOOKUP(A10324,Studies!A:BR,4,FALSE),"")</f>
        <v>PO 300 mg tab subject 2</v>
      </c>
      <c r="E10324" s="248" t="str">
        <f>IF(AND(A10324&lt;&gt;"",ISNUMBER(A10324)),VLOOKUP(A10324,Studies!A:BR,5,FALSE),"")</f>
        <v>Cimetidine</v>
      </c>
      <c r="F10324" s="249" t="str">
        <f>IF(AND(A10324&lt;&gt;"",ISNUMBER(A10324)),VLOOKUP(A10324,Studies!A:BR,6,FALSE),"")</f>
        <v>Serum</v>
      </c>
      <c r="G10324" s="265">
        <v>0.5</v>
      </c>
      <c r="H10324" s="50" t="s">
        <v>59</v>
      </c>
      <c r="I10324" s="185">
        <v>1.824508</v>
      </c>
      <c r="J10324" s="41" t="s">
        <v>956</v>
      </c>
      <c r="K10324" s="41" t="s">
        <v>75</v>
      </c>
      <c r="O10324" s="59">
        <v>0.1</v>
      </c>
    </row>
    <row r="10325" spans="1:16" x14ac:dyDescent="0.25">
      <c r="A10325" s="30">
        <v>1310</v>
      </c>
      <c r="B10325" s="247" t="str">
        <f>IF(AND(A10325&lt;&gt;"",ISNUMBER(A10325)),VLOOKUP(A10325,Studies!A:BR,2,FALSE),"")</f>
        <v>D'Angio 1986</v>
      </c>
      <c r="C10325" s="248" t="str">
        <f>IF(AND(A10325&lt;&gt;"",ISNUMBER(A10325)),VLOOKUP(A10325,Studies!A:BR,3,FALSE),"")</f>
        <v>https://pubmed.ncbi.nlm.nih.gov/3755052/</v>
      </c>
      <c r="D10325" s="248" t="str">
        <f>IF(AND(A10325&lt;&gt;"",ISNUMBER(A10325)),VLOOKUP(A10325,Studies!A:BR,4,FALSE),"")</f>
        <v>PO 300 mg tab subject 2</v>
      </c>
      <c r="E10325" s="248" t="str">
        <f>IF(AND(A10325&lt;&gt;"",ISNUMBER(A10325)),VLOOKUP(A10325,Studies!A:BR,5,FALSE),"")</f>
        <v>Cimetidine</v>
      </c>
      <c r="F10325" s="249" t="str">
        <f>IF(AND(A10325&lt;&gt;"",ISNUMBER(A10325)),VLOOKUP(A10325,Studies!A:BR,6,FALSE),"")</f>
        <v>Serum</v>
      </c>
      <c r="G10325" s="265">
        <v>0.75</v>
      </c>
      <c r="H10325" s="50" t="s">
        <v>59</v>
      </c>
      <c r="I10325" s="185">
        <v>1.711247</v>
      </c>
      <c r="J10325" s="41" t="s">
        <v>956</v>
      </c>
      <c r="K10325" s="41" t="s">
        <v>75</v>
      </c>
      <c r="O10325" s="59">
        <v>0.1</v>
      </c>
    </row>
    <row r="10326" spans="1:16" x14ac:dyDescent="0.25">
      <c r="A10326" s="30">
        <v>1310</v>
      </c>
      <c r="B10326" s="247" t="str">
        <f>IF(AND(A10326&lt;&gt;"",ISNUMBER(A10326)),VLOOKUP(A10326,Studies!A:BR,2,FALSE),"")</f>
        <v>D'Angio 1986</v>
      </c>
      <c r="C10326" s="248" t="str">
        <f>IF(AND(A10326&lt;&gt;"",ISNUMBER(A10326)),VLOOKUP(A10326,Studies!A:BR,3,FALSE),"")</f>
        <v>https://pubmed.ncbi.nlm.nih.gov/3755052/</v>
      </c>
      <c r="D10326" s="248" t="str">
        <f>IF(AND(A10326&lt;&gt;"",ISNUMBER(A10326)),VLOOKUP(A10326,Studies!A:BR,4,FALSE),"")</f>
        <v>PO 300 mg tab subject 2</v>
      </c>
      <c r="E10326" s="248" t="str">
        <f>IF(AND(A10326&lt;&gt;"",ISNUMBER(A10326)),VLOOKUP(A10326,Studies!A:BR,5,FALSE),"")</f>
        <v>Cimetidine</v>
      </c>
      <c r="F10326" s="249" t="str">
        <f>IF(AND(A10326&lt;&gt;"",ISNUMBER(A10326)),VLOOKUP(A10326,Studies!A:BR,6,FALSE),"")</f>
        <v>Serum</v>
      </c>
      <c r="G10326" s="265">
        <v>1</v>
      </c>
      <c r="H10326" s="50" t="s">
        <v>59</v>
      </c>
      <c r="I10326" s="185">
        <v>1.2261340000000001</v>
      </c>
      <c r="J10326" s="41" t="s">
        <v>956</v>
      </c>
      <c r="K10326" s="41" t="s">
        <v>75</v>
      </c>
      <c r="O10326" s="59">
        <v>0.1</v>
      </c>
    </row>
    <row r="10327" spans="1:16" x14ac:dyDescent="0.25">
      <c r="A10327" s="30">
        <v>1310</v>
      </c>
      <c r="B10327" s="247" t="str">
        <f>IF(AND(A10327&lt;&gt;"",ISNUMBER(A10327)),VLOOKUP(A10327,Studies!A:BR,2,FALSE),"")</f>
        <v>D'Angio 1986</v>
      </c>
      <c r="C10327" s="248" t="str">
        <f>IF(AND(A10327&lt;&gt;"",ISNUMBER(A10327)),VLOOKUP(A10327,Studies!A:BR,3,FALSE),"")</f>
        <v>https://pubmed.ncbi.nlm.nih.gov/3755052/</v>
      </c>
      <c r="D10327" s="248" t="str">
        <f>IF(AND(A10327&lt;&gt;"",ISNUMBER(A10327)),VLOOKUP(A10327,Studies!A:BR,4,FALSE),"")</f>
        <v>PO 300 mg tab subject 2</v>
      </c>
      <c r="E10327" s="248" t="str">
        <f>IF(AND(A10327&lt;&gt;"",ISNUMBER(A10327)),VLOOKUP(A10327,Studies!A:BR,5,FALSE),"")</f>
        <v>Cimetidine</v>
      </c>
      <c r="F10327" s="249" t="str">
        <f>IF(AND(A10327&lt;&gt;"",ISNUMBER(A10327)),VLOOKUP(A10327,Studies!A:BR,6,FALSE),"")</f>
        <v>Serum</v>
      </c>
      <c r="G10327" s="265">
        <v>1.25</v>
      </c>
      <c r="H10327" s="50" t="s">
        <v>59</v>
      </c>
      <c r="I10327" s="185">
        <v>0.67672770000000004</v>
      </c>
      <c r="J10327" s="41" t="s">
        <v>956</v>
      </c>
      <c r="K10327" s="41" t="s">
        <v>75</v>
      </c>
      <c r="O10327" s="59">
        <v>0.1</v>
      </c>
    </row>
    <row r="10328" spans="1:16" x14ac:dyDescent="0.25">
      <c r="A10328" s="30">
        <v>1310</v>
      </c>
      <c r="B10328" s="247" t="str">
        <f>IF(AND(A10328&lt;&gt;"",ISNUMBER(A10328)),VLOOKUP(A10328,Studies!A:BR,2,FALSE),"")</f>
        <v>D'Angio 1986</v>
      </c>
      <c r="C10328" s="248" t="str">
        <f>IF(AND(A10328&lt;&gt;"",ISNUMBER(A10328)),VLOOKUP(A10328,Studies!A:BR,3,FALSE),"")</f>
        <v>https://pubmed.ncbi.nlm.nih.gov/3755052/</v>
      </c>
      <c r="D10328" s="248" t="str">
        <f>IF(AND(A10328&lt;&gt;"",ISNUMBER(A10328)),VLOOKUP(A10328,Studies!A:BR,4,FALSE),"")</f>
        <v>PO 300 mg tab subject 2</v>
      </c>
      <c r="E10328" s="248" t="str">
        <f>IF(AND(A10328&lt;&gt;"",ISNUMBER(A10328)),VLOOKUP(A10328,Studies!A:BR,5,FALSE),"")</f>
        <v>Cimetidine</v>
      </c>
      <c r="F10328" s="249" t="str">
        <f>IF(AND(A10328&lt;&gt;"",ISNUMBER(A10328)),VLOOKUP(A10328,Studies!A:BR,6,FALSE),"")</f>
        <v>Serum</v>
      </c>
      <c r="G10328" s="265">
        <v>1.5</v>
      </c>
      <c r="H10328" s="50" t="s">
        <v>59</v>
      </c>
      <c r="I10328" s="185">
        <v>0.65511889999999995</v>
      </c>
      <c r="J10328" s="41" t="s">
        <v>956</v>
      </c>
      <c r="K10328" s="41" t="s">
        <v>75</v>
      </c>
      <c r="O10328" s="59">
        <v>0.1</v>
      </c>
    </row>
    <row r="10329" spans="1:16" x14ac:dyDescent="0.25">
      <c r="A10329" s="30">
        <v>1310</v>
      </c>
      <c r="B10329" s="247" t="str">
        <f>IF(AND(A10329&lt;&gt;"",ISNUMBER(A10329)),VLOOKUP(A10329,Studies!A:BR,2,FALSE),"")</f>
        <v>D'Angio 1986</v>
      </c>
      <c r="C10329" s="248" t="str">
        <f>IF(AND(A10329&lt;&gt;"",ISNUMBER(A10329)),VLOOKUP(A10329,Studies!A:BR,3,FALSE),"")</f>
        <v>https://pubmed.ncbi.nlm.nih.gov/3755052/</v>
      </c>
      <c r="D10329" s="248" t="str">
        <f>IF(AND(A10329&lt;&gt;"",ISNUMBER(A10329)),VLOOKUP(A10329,Studies!A:BR,4,FALSE),"")</f>
        <v>PO 300 mg tab subject 2</v>
      </c>
      <c r="E10329" s="248" t="str">
        <f>IF(AND(A10329&lt;&gt;"",ISNUMBER(A10329)),VLOOKUP(A10329,Studies!A:BR,5,FALSE),"")</f>
        <v>Cimetidine</v>
      </c>
      <c r="F10329" s="249" t="str">
        <f>IF(AND(A10329&lt;&gt;"",ISNUMBER(A10329)),VLOOKUP(A10329,Studies!A:BR,6,FALSE),"")</f>
        <v>Serum</v>
      </c>
      <c r="G10329" s="265">
        <v>1.75</v>
      </c>
      <c r="H10329" s="50" t="s">
        <v>59</v>
      </c>
      <c r="I10329" s="185">
        <v>0.6493099</v>
      </c>
      <c r="J10329" s="41" t="s">
        <v>956</v>
      </c>
      <c r="K10329" s="41" t="s">
        <v>75</v>
      </c>
      <c r="O10329" s="59">
        <v>0.1</v>
      </c>
    </row>
    <row r="10330" spans="1:16" x14ac:dyDescent="0.25">
      <c r="A10330" s="30">
        <v>1310</v>
      </c>
      <c r="B10330" s="247" t="str">
        <f>IF(AND(A10330&lt;&gt;"",ISNUMBER(A10330)),VLOOKUP(A10330,Studies!A:BR,2,FALSE),"")</f>
        <v>D'Angio 1986</v>
      </c>
      <c r="C10330" s="248" t="str">
        <f>IF(AND(A10330&lt;&gt;"",ISNUMBER(A10330)),VLOOKUP(A10330,Studies!A:BR,3,FALSE),"")</f>
        <v>https://pubmed.ncbi.nlm.nih.gov/3755052/</v>
      </c>
      <c r="D10330" s="248" t="str">
        <f>IF(AND(A10330&lt;&gt;"",ISNUMBER(A10330)),VLOOKUP(A10330,Studies!A:BR,4,FALSE),"")</f>
        <v>PO 300 mg tab subject 2</v>
      </c>
      <c r="E10330" s="248" t="str">
        <f>IF(AND(A10330&lt;&gt;"",ISNUMBER(A10330)),VLOOKUP(A10330,Studies!A:BR,5,FALSE),"")</f>
        <v>Cimetidine</v>
      </c>
      <c r="F10330" s="249" t="str">
        <f>IF(AND(A10330&lt;&gt;"",ISNUMBER(A10330)),VLOOKUP(A10330,Studies!A:BR,6,FALSE),"")</f>
        <v>Serum</v>
      </c>
      <c r="G10330" s="265">
        <v>2</v>
      </c>
      <c r="H10330" s="50" t="s">
        <v>59</v>
      </c>
      <c r="I10330" s="185">
        <v>0.63345280000000004</v>
      </c>
      <c r="J10330" s="41" t="s">
        <v>956</v>
      </c>
      <c r="K10330" s="41" t="s">
        <v>75</v>
      </c>
      <c r="O10330" s="59">
        <v>0.1</v>
      </c>
    </row>
    <row r="10331" spans="1:16" x14ac:dyDescent="0.25">
      <c r="A10331" s="30">
        <v>1310</v>
      </c>
      <c r="B10331" s="247" t="str">
        <f>IF(AND(A10331&lt;&gt;"",ISNUMBER(A10331)),VLOOKUP(A10331,Studies!A:BR,2,FALSE),"")</f>
        <v>D'Angio 1986</v>
      </c>
      <c r="C10331" s="248" t="str">
        <f>IF(AND(A10331&lt;&gt;"",ISNUMBER(A10331)),VLOOKUP(A10331,Studies!A:BR,3,FALSE),"")</f>
        <v>https://pubmed.ncbi.nlm.nih.gov/3755052/</v>
      </c>
      <c r="D10331" s="248" t="str">
        <f>IF(AND(A10331&lt;&gt;"",ISNUMBER(A10331)),VLOOKUP(A10331,Studies!A:BR,4,FALSE),"")</f>
        <v>PO 300 mg tab subject 2</v>
      </c>
      <c r="E10331" s="248" t="str">
        <f>IF(AND(A10331&lt;&gt;"",ISNUMBER(A10331)),VLOOKUP(A10331,Studies!A:BR,5,FALSE),"")</f>
        <v>Cimetidine</v>
      </c>
      <c r="F10331" s="249" t="str">
        <f>IF(AND(A10331&lt;&gt;"",ISNUMBER(A10331)),VLOOKUP(A10331,Studies!A:BR,6,FALSE),"")</f>
        <v>Serum</v>
      </c>
      <c r="G10331" s="265">
        <v>2.5</v>
      </c>
      <c r="H10331" s="50" t="s">
        <v>59</v>
      </c>
      <c r="I10331" s="185">
        <v>1.1084609999999999</v>
      </c>
      <c r="J10331" s="41" t="s">
        <v>956</v>
      </c>
      <c r="K10331" s="41" t="s">
        <v>75</v>
      </c>
      <c r="O10331" s="59">
        <v>0.1</v>
      </c>
    </row>
    <row r="10332" spans="1:16" x14ac:dyDescent="0.25">
      <c r="A10332" s="30">
        <v>1310</v>
      </c>
      <c r="B10332" s="247" t="str">
        <f>IF(AND(A10332&lt;&gt;"",ISNUMBER(A10332)),VLOOKUP(A10332,Studies!A:BR,2,FALSE),"")</f>
        <v>D'Angio 1986</v>
      </c>
      <c r="C10332" s="248" t="str">
        <f>IF(AND(A10332&lt;&gt;"",ISNUMBER(A10332)),VLOOKUP(A10332,Studies!A:BR,3,FALSE),"")</f>
        <v>https://pubmed.ncbi.nlm.nih.gov/3755052/</v>
      </c>
      <c r="D10332" s="248" t="str">
        <f>IF(AND(A10332&lt;&gt;"",ISNUMBER(A10332)),VLOOKUP(A10332,Studies!A:BR,4,FALSE),"")</f>
        <v>PO 300 mg tab subject 2</v>
      </c>
      <c r="E10332" s="248" t="str">
        <f>IF(AND(A10332&lt;&gt;"",ISNUMBER(A10332)),VLOOKUP(A10332,Studies!A:BR,5,FALSE),"")</f>
        <v>Cimetidine</v>
      </c>
      <c r="F10332" s="249" t="str">
        <f>IF(AND(A10332&lt;&gt;"",ISNUMBER(A10332)),VLOOKUP(A10332,Studies!A:BR,6,FALSE),"")</f>
        <v>Serum</v>
      </c>
      <c r="G10332" s="265">
        <v>3</v>
      </c>
      <c r="H10332" s="50" t="s">
        <v>59</v>
      </c>
      <c r="I10332" s="185">
        <v>1.4251050000000001</v>
      </c>
      <c r="J10332" s="41" t="s">
        <v>956</v>
      </c>
      <c r="K10332" s="41" t="s">
        <v>75</v>
      </c>
      <c r="O10332" s="59">
        <v>0.1</v>
      </c>
    </row>
    <row r="10333" spans="1:16" x14ac:dyDescent="0.25">
      <c r="A10333" s="30">
        <v>1310</v>
      </c>
      <c r="B10333" s="247" t="str">
        <f>IF(AND(A10333&lt;&gt;"",ISNUMBER(A10333)),VLOOKUP(A10333,Studies!A:BR,2,FALSE),"")</f>
        <v>D'Angio 1986</v>
      </c>
      <c r="C10333" s="248" t="str">
        <f>IF(AND(A10333&lt;&gt;"",ISNUMBER(A10333)),VLOOKUP(A10333,Studies!A:BR,3,FALSE),"")</f>
        <v>https://pubmed.ncbi.nlm.nih.gov/3755052/</v>
      </c>
      <c r="D10333" s="248" t="str">
        <f>IF(AND(A10333&lt;&gt;"",ISNUMBER(A10333)),VLOOKUP(A10333,Studies!A:BR,4,FALSE),"")</f>
        <v>PO 300 mg tab subject 2</v>
      </c>
      <c r="E10333" s="248" t="str">
        <f>IF(AND(A10333&lt;&gt;"",ISNUMBER(A10333)),VLOOKUP(A10333,Studies!A:BR,5,FALSE),"")</f>
        <v>Cimetidine</v>
      </c>
      <c r="F10333" s="249" t="str">
        <f>IF(AND(A10333&lt;&gt;"",ISNUMBER(A10333)),VLOOKUP(A10333,Studies!A:BR,6,FALSE),"")</f>
        <v>Serum</v>
      </c>
      <c r="G10333" s="265">
        <v>3.5</v>
      </c>
      <c r="H10333" s="50" t="s">
        <v>59</v>
      </c>
      <c r="I10333" s="185">
        <v>0.95763419999999999</v>
      </c>
      <c r="J10333" s="41" t="s">
        <v>956</v>
      </c>
      <c r="K10333" s="41" t="s">
        <v>75</v>
      </c>
      <c r="O10333" s="59">
        <v>0.1</v>
      </c>
    </row>
    <row r="10334" spans="1:16" x14ac:dyDescent="0.25">
      <c r="A10334" s="30">
        <v>1310</v>
      </c>
      <c r="B10334" s="247" t="str">
        <f>IF(AND(A10334&lt;&gt;"",ISNUMBER(A10334)),VLOOKUP(A10334,Studies!A:BR,2,FALSE),"")</f>
        <v>D'Angio 1986</v>
      </c>
      <c r="C10334" s="248" t="str">
        <f>IF(AND(A10334&lt;&gt;"",ISNUMBER(A10334)),VLOOKUP(A10334,Studies!A:BR,3,FALSE),"")</f>
        <v>https://pubmed.ncbi.nlm.nih.gov/3755052/</v>
      </c>
      <c r="D10334" s="248" t="str">
        <f>IF(AND(A10334&lt;&gt;"",ISNUMBER(A10334)),VLOOKUP(A10334,Studies!A:BR,4,FALSE),"")</f>
        <v>PO 300 mg tab subject 2</v>
      </c>
      <c r="E10334" s="248" t="str">
        <f>IF(AND(A10334&lt;&gt;"",ISNUMBER(A10334)),VLOOKUP(A10334,Studies!A:BR,5,FALSE),"")</f>
        <v>Cimetidine</v>
      </c>
      <c r="F10334" s="249" t="str">
        <f>IF(AND(A10334&lt;&gt;"",ISNUMBER(A10334)),VLOOKUP(A10334,Studies!A:BR,6,FALSE),"")</f>
        <v>Serum</v>
      </c>
      <c r="G10334" s="265">
        <v>4</v>
      </c>
      <c r="H10334" s="50" t="s">
        <v>59</v>
      </c>
      <c r="I10334" s="185">
        <v>0.63340680000000005</v>
      </c>
      <c r="J10334" s="41" t="s">
        <v>956</v>
      </c>
      <c r="K10334" s="41" t="s">
        <v>75</v>
      </c>
      <c r="O10334" s="59">
        <v>0.1</v>
      </c>
    </row>
    <row r="10335" spans="1:16" x14ac:dyDescent="0.25">
      <c r="A10335" s="30">
        <v>1310</v>
      </c>
      <c r="B10335" s="247" t="str">
        <f>IF(AND(A10335&lt;&gt;"",ISNUMBER(A10335)),VLOOKUP(A10335,Studies!A:BR,2,FALSE),"")</f>
        <v>D'Angio 1986</v>
      </c>
      <c r="C10335" s="248" t="str">
        <f>IF(AND(A10335&lt;&gt;"",ISNUMBER(A10335)),VLOOKUP(A10335,Studies!A:BR,3,FALSE),"")</f>
        <v>https://pubmed.ncbi.nlm.nih.gov/3755052/</v>
      </c>
      <c r="D10335" s="248" t="str">
        <f>IF(AND(A10335&lt;&gt;"",ISNUMBER(A10335)),VLOOKUP(A10335,Studies!A:BR,4,FALSE),"")</f>
        <v>PO 300 mg tab subject 2</v>
      </c>
      <c r="E10335" s="248" t="str">
        <f>IF(AND(A10335&lt;&gt;"",ISNUMBER(A10335)),VLOOKUP(A10335,Studies!A:BR,5,FALSE),"")</f>
        <v>Cimetidine</v>
      </c>
      <c r="F10335" s="249" t="str">
        <f>IF(AND(A10335&lt;&gt;"",ISNUMBER(A10335)),VLOOKUP(A10335,Studies!A:BR,6,FALSE),"")</f>
        <v>Serum</v>
      </c>
      <c r="G10335" s="265">
        <v>4.5</v>
      </c>
      <c r="H10335" s="50" t="s">
        <v>59</v>
      </c>
      <c r="I10335" s="185">
        <v>0.50661780000000001</v>
      </c>
      <c r="J10335" s="41" t="s">
        <v>956</v>
      </c>
      <c r="K10335" s="41" t="s">
        <v>75</v>
      </c>
      <c r="O10335" s="59">
        <v>0.1</v>
      </c>
    </row>
    <row r="10336" spans="1:16" x14ac:dyDescent="0.25">
      <c r="A10336" s="30">
        <v>1310</v>
      </c>
      <c r="B10336" s="247" t="str">
        <f>IF(AND(A10336&lt;&gt;"",ISNUMBER(A10336)),VLOOKUP(A10336,Studies!A:BR,2,FALSE),"")</f>
        <v>D'Angio 1986</v>
      </c>
      <c r="C10336" s="248" t="str">
        <f>IF(AND(A10336&lt;&gt;"",ISNUMBER(A10336)),VLOOKUP(A10336,Studies!A:BR,3,FALSE),"")</f>
        <v>https://pubmed.ncbi.nlm.nih.gov/3755052/</v>
      </c>
      <c r="D10336" s="248" t="str">
        <f>IF(AND(A10336&lt;&gt;"",ISNUMBER(A10336)),VLOOKUP(A10336,Studies!A:BR,4,FALSE),"")</f>
        <v>PO 300 mg tab subject 2</v>
      </c>
      <c r="E10336" s="248" t="str">
        <f>IF(AND(A10336&lt;&gt;"",ISNUMBER(A10336)),VLOOKUP(A10336,Studies!A:BR,5,FALSE),"")</f>
        <v>Cimetidine</v>
      </c>
      <c r="F10336" s="249" t="str">
        <f>IF(AND(A10336&lt;&gt;"",ISNUMBER(A10336)),VLOOKUP(A10336,Studies!A:BR,6,FALSE),"")</f>
        <v>Serum</v>
      </c>
      <c r="G10336" s="265">
        <v>6</v>
      </c>
      <c r="H10336" s="50" t="s">
        <v>59</v>
      </c>
      <c r="I10336" s="185">
        <v>0.37583060000000001</v>
      </c>
      <c r="J10336" s="41" t="s">
        <v>956</v>
      </c>
      <c r="K10336" s="41" t="s">
        <v>75</v>
      </c>
      <c r="O10336" s="59">
        <v>0.1</v>
      </c>
    </row>
    <row r="10337" spans="1:16" x14ac:dyDescent="0.25">
      <c r="A10337" s="30">
        <v>1310</v>
      </c>
      <c r="B10337" s="247" t="str">
        <f>IF(AND(A10337&lt;&gt;"",ISNUMBER(A10337)),VLOOKUP(A10337,Studies!A:BR,2,FALSE),"")</f>
        <v>D'Angio 1986</v>
      </c>
      <c r="C10337" s="248" t="str">
        <f>IF(AND(A10337&lt;&gt;"",ISNUMBER(A10337)),VLOOKUP(A10337,Studies!A:BR,3,FALSE),"")</f>
        <v>https://pubmed.ncbi.nlm.nih.gov/3755052/</v>
      </c>
      <c r="D10337" s="248" t="str">
        <f>IF(AND(A10337&lt;&gt;"",ISNUMBER(A10337)),VLOOKUP(A10337,Studies!A:BR,4,FALSE),"")</f>
        <v>PO 300 mg tab subject 2</v>
      </c>
      <c r="E10337" s="248" t="str">
        <f>IF(AND(A10337&lt;&gt;"",ISNUMBER(A10337)),VLOOKUP(A10337,Studies!A:BR,5,FALSE),"")</f>
        <v>Cimetidine</v>
      </c>
      <c r="F10337" s="249" t="str">
        <f>IF(AND(A10337&lt;&gt;"",ISNUMBER(A10337)),VLOOKUP(A10337,Studies!A:BR,6,FALSE),"")</f>
        <v>Serum</v>
      </c>
      <c r="G10337" s="265">
        <v>8</v>
      </c>
      <c r="H10337" s="50" t="s">
        <v>59</v>
      </c>
      <c r="I10337" s="185">
        <v>0.27385979999999999</v>
      </c>
      <c r="J10337" s="41" t="s">
        <v>956</v>
      </c>
      <c r="K10337" s="41" t="s">
        <v>75</v>
      </c>
      <c r="O10337" s="59">
        <v>0.1</v>
      </c>
    </row>
    <row r="10338" spans="1:16" x14ac:dyDescent="0.25">
      <c r="A10338" s="30">
        <v>1310</v>
      </c>
      <c r="B10338" s="247" t="str">
        <f>IF(AND(A10338&lt;&gt;"",ISNUMBER(A10338)),VLOOKUP(A10338,Studies!A:BR,2,FALSE),"")</f>
        <v>D'Angio 1986</v>
      </c>
      <c r="C10338" s="248" t="str">
        <f>IF(AND(A10338&lt;&gt;"",ISNUMBER(A10338)),VLOOKUP(A10338,Studies!A:BR,3,FALSE),"")</f>
        <v>https://pubmed.ncbi.nlm.nih.gov/3755052/</v>
      </c>
      <c r="D10338" s="248" t="str">
        <f>IF(AND(A10338&lt;&gt;"",ISNUMBER(A10338)),VLOOKUP(A10338,Studies!A:BR,4,FALSE),"")</f>
        <v>PO 300 mg tab subject 2</v>
      </c>
      <c r="E10338" s="248" t="str">
        <f>IF(AND(A10338&lt;&gt;"",ISNUMBER(A10338)),VLOOKUP(A10338,Studies!A:BR,5,FALSE),"")</f>
        <v>Cimetidine</v>
      </c>
      <c r="F10338" s="249" t="str">
        <f>IF(AND(A10338&lt;&gt;"",ISNUMBER(A10338)),VLOOKUP(A10338,Studies!A:BR,6,FALSE),"")</f>
        <v>Serum</v>
      </c>
      <c r="G10338" s="265">
        <v>10</v>
      </c>
      <c r="H10338" s="50" t="s">
        <v>59</v>
      </c>
      <c r="I10338" s="185">
        <v>0.1222096</v>
      </c>
      <c r="J10338" s="41" t="s">
        <v>956</v>
      </c>
      <c r="K10338" s="41" t="s">
        <v>75</v>
      </c>
      <c r="O10338" s="59">
        <v>0.1</v>
      </c>
    </row>
    <row r="10339" spans="1:16" x14ac:dyDescent="0.25">
      <c r="A10339" s="30">
        <v>1311</v>
      </c>
      <c r="B10339" s="247" t="str">
        <f>IF(AND(A10339&lt;&gt;"",ISNUMBER(A10339)),VLOOKUP(A10339,Studies!A:BR,2,FALSE),"")</f>
        <v>D'Angio 1986</v>
      </c>
      <c r="C10339" s="248" t="str">
        <f>IF(AND(A10339&lt;&gt;"",ISNUMBER(A10339)),VLOOKUP(A10339,Studies!A:BR,3,FALSE),"")</f>
        <v>https://pubmed.ncbi.nlm.nih.gov/3755052/</v>
      </c>
      <c r="D10339" s="248" t="str">
        <f>IF(AND(A10339&lt;&gt;"",ISNUMBER(A10339)),VLOOKUP(A10339,Studies!A:BR,4,FALSE),"")</f>
        <v>PO 300 mg tab subject 3</v>
      </c>
      <c r="E10339" s="248" t="str">
        <f>IF(AND(A10339&lt;&gt;"",ISNUMBER(A10339)),VLOOKUP(A10339,Studies!A:BR,5,FALSE),"")</f>
        <v>Cimetidine</v>
      </c>
      <c r="F10339" s="249" t="str">
        <f>IF(AND(A10339&lt;&gt;"",ISNUMBER(A10339)),VLOOKUP(A10339,Studies!A:BR,6,FALSE),"")</f>
        <v>Serum</v>
      </c>
      <c r="G10339" s="265">
        <v>0.25</v>
      </c>
      <c r="H10339" s="50" t="s">
        <v>59</v>
      </c>
      <c r="I10339" s="185">
        <v>1.644833</v>
      </c>
      <c r="J10339" s="41" t="s">
        <v>956</v>
      </c>
      <c r="K10339" s="41" t="s">
        <v>75</v>
      </c>
      <c r="O10339" s="59">
        <v>0.1</v>
      </c>
      <c r="P10339" s="42" t="s">
        <v>3505</v>
      </c>
    </row>
    <row r="10340" spans="1:16" x14ac:dyDescent="0.25">
      <c r="A10340" s="30">
        <v>1311</v>
      </c>
      <c r="B10340" s="247" t="str">
        <f>IF(AND(A10340&lt;&gt;"",ISNUMBER(A10340)),VLOOKUP(A10340,Studies!A:BR,2,FALSE),"")</f>
        <v>D'Angio 1986</v>
      </c>
      <c r="C10340" s="248" t="str">
        <f>IF(AND(A10340&lt;&gt;"",ISNUMBER(A10340)),VLOOKUP(A10340,Studies!A:BR,3,FALSE),"")</f>
        <v>https://pubmed.ncbi.nlm.nih.gov/3755052/</v>
      </c>
      <c r="D10340" s="248" t="str">
        <f>IF(AND(A10340&lt;&gt;"",ISNUMBER(A10340)),VLOOKUP(A10340,Studies!A:BR,4,FALSE),"")</f>
        <v>PO 300 mg tab subject 3</v>
      </c>
      <c r="E10340" s="248" t="str">
        <f>IF(AND(A10340&lt;&gt;"",ISNUMBER(A10340)),VLOOKUP(A10340,Studies!A:BR,5,FALSE),"")</f>
        <v>Cimetidine</v>
      </c>
      <c r="F10340" s="249" t="str">
        <f>IF(AND(A10340&lt;&gt;"",ISNUMBER(A10340)),VLOOKUP(A10340,Studies!A:BR,6,FALSE),"")</f>
        <v>Serum</v>
      </c>
      <c r="G10340" s="265">
        <v>0.5</v>
      </c>
      <c r="H10340" s="50" t="s">
        <v>59</v>
      </c>
      <c r="I10340" s="185">
        <v>3.5729120000000001</v>
      </c>
      <c r="J10340" s="41" t="s">
        <v>956</v>
      </c>
      <c r="K10340" s="41" t="s">
        <v>75</v>
      </c>
      <c r="O10340" s="59">
        <v>0.1</v>
      </c>
    </row>
    <row r="10341" spans="1:16" x14ac:dyDescent="0.25">
      <c r="A10341" s="30">
        <v>1311</v>
      </c>
      <c r="B10341" s="247" t="str">
        <f>IF(AND(A10341&lt;&gt;"",ISNUMBER(A10341)),VLOOKUP(A10341,Studies!A:BR,2,FALSE),"")</f>
        <v>D'Angio 1986</v>
      </c>
      <c r="C10341" s="248" t="str">
        <f>IF(AND(A10341&lt;&gt;"",ISNUMBER(A10341)),VLOOKUP(A10341,Studies!A:BR,3,FALSE),"")</f>
        <v>https://pubmed.ncbi.nlm.nih.gov/3755052/</v>
      </c>
      <c r="D10341" s="248" t="str">
        <f>IF(AND(A10341&lt;&gt;"",ISNUMBER(A10341)),VLOOKUP(A10341,Studies!A:BR,4,FALSE),"")</f>
        <v>PO 300 mg tab subject 3</v>
      </c>
      <c r="E10341" s="248" t="str">
        <f>IF(AND(A10341&lt;&gt;"",ISNUMBER(A10341)),VLOOKUP(A10341,Studies!A:BR,5,FALSE),"")</f>
        <v>Cimetidine</v>
      </c>
      <c r="F10341" s="249" t="str">
        <f>IF(AND(A10341&lt;&gt;"",ISNUMBER(A10341)),VLOOKUP(A10341,Studies!A:BR,6,FALSE),"")</f>
        <v>Serum</v>
      </c>
      <c r="G10341" s="265">
        <v>0.75</v>
      </c>
      <c r="H10341" s="50" t="s">
        <v>59</v>
      </c>
      <c r="I10341" s="185">
        <v>3.458323</v>
      </c>
      <c r="J10341" s="41" t="s">
        <v>956</v>
      </c>
      <c r="K10341" s="41" t="s">
        <v>75</v>
      </c>
      <c r="O10341" s="59">
        <v>0.1</v>
      </c>
    </row>
    <row r="10342" spans="1:16" x14ac:dyDescent="0.25">
      <c r="A10342" s="30">
        <v>1311</v>
      </c>
      <c r="B10342" s="247" t="str">
        <f>IF(AND(A10342&lt;&gt;"",ISNUMBER(A10342)),VLOOKUP(A10342,Studies!A:BR,2,FALSE),"")</f>
        <v>D'Angio 1986</v>
      </c>
      <c r="C10342" s="248" t="str">
        <f>IF(AND(A10342&lt;&gt;"",ISNUMBER(A10342)),VLOOKUP(A10342,Studies!A:BR,3,FALSE),"")</f>
        <v>https://pubmed.ncbi.nlm.nih.gov/3755052/</v>
      </c>
      <c r="D10342" s="248" t="str">
        <f>IF(AND(A10342&lt;&gt;"",ISNUMBER(A10342)),VLOOKUP(A10342,Studies!A:BR,4,FALSE),"")</f>
        <v>PO 300 mg tab subject 3</v>
      </c>
      <c r="E10342" s="248" t="str">
        <f>IF(AND(A10342&lt;&gt;"",ISNUMBER(A10342)),VLOOKUP(A10342,Studies!A:BR,5,FALSE),"")</f>
        <v>Cimetidine</v>
      </c>
      <c r="F10342" s="249" t="str">
        <f>IF(AND(A10342&lt;&gt;"",ISNUMBER(A10342)),VLOOKUP(A10342,Studies!A:BR,6,FALSE),"")</f>
        <v>Serum</v>
      </c>
      <c r="G10342" s="265">
        <v>1</v>
      </c>
      <c r="H10342" s="50" t="s">
        <v>59</v>
      </c>
      <c r="I10342" s="185">
        <v>1.818179</v>
      </c>
      <c r="J10342" s="41" t="s">
        <v>956</v>
      </c>
      <c r="K10342" s="41" t="s">
        <v>75</v>
      </c>
      <c r="O10342" s="59">
        <v>0.1</v>
      </c>
    </row>
    <row r="10343" spans="1:16" x14ac:dyDescent="0.25">
      <c r="A10343" s="30">
        <v>1311</v>
      </c>
      <c r="B10343" s="247" t="str">
        <f>IF(AND(A10343&lt;&gt;"",ISNUMBER(A10343)),VLOOKUP(A10343,Studies!A:BR,2,FALSE),"")</f>
        <v>D'Angio 1986</v>
      </c>
      <c r="C10343" s="248" t="str">
        <f>IF(AND(A10343&lt;&gt;"",ISNUMBER(A10343)),VLOOKUP(A10343,Studies!A:BR,3,FALSE),"")</f>
        <v>https://pubmed.ncbi.nlm.nih.gov/3755052/</v>
      </c>
      <c r="D10343" s="248" t="str">
        <f>IF(AND(A10343&lt;&gt;"",ISNUMBER(A10343)),VLOOKUP(A10343,Studies!A:BR,4,FALSE),"")</f>
        <v>PO 300 mg tab subject 3</v>
      </c>
      <c r="E10343" s="248" t="str">
        <f>IF(AND(A10343&lt;&gt;"",ISNUMBER(A10343)),VLOOKUP(A10343,Studies!A:BR,5,FALSE),"")</f>
        <v>Cimetidine</v>
      </c>
      <c r="F10343" s="249" t="str">
        <f>IF(AND(A10343&lt;&gt;"",ISNUMBER(A10343)),VLOOKUP(A10343,Studies!A:BR,6,FALSE),"")</f>
        <v>Serum</v>
      </c>
      <c r="G10343" s="265">
        <v>1.25</v>
      </c>
      <c r="H10343" s="50" t="s">
        <v>59</v>
      </c>
      <c r="I10343" s="185">
        <v>1.9199569999999999</v>
      </c>
      <c r="J10343" s="41" t="s">
        <v>956</v>
      </c>
      <c r="K10343" s="41" t="s">
        <v>75</v>
      </c>
      <c r="O10343" s="59">
        <v>0.1</v>
      </c>
    </row>
    <row r="10344" spans="1:16" x14ac:dyDescent="0.25">
      <c r="A10344" s="30">
        <v>1311</v>
      </c>
      <c r="B10344" s="247" t="str">
        <f>IF(AND(A10344&lt;&gt;"",ISNUMBER(A10344)),VLOOKUP(A10344,Studies!A:BR,2,FALSE),"")</f>
        <v>D'Angio 1986</v>
      </c>
      <c r="C10344" s="248" t="str">
        <f>IF(AND(A10344&lt;&gt;"",ISNUMBER(A10344)),VLOOKUP(A10344,Studies!A:BR,3,FALSE),"")</f>
        <v>https://pubmed.ncbi.nlm.nih.gov/3755052/</v>
      </c>
      <c r="D10344" s="248" t="str">
        <f>IF(AND(A10344&lt;&gt;"",ISNUMBER(A10344)),VLOOKUP(A10344,Studies!A:BR,4,FALSE),"")</f>
        <v>PO 300 mg tab subject 3</v>
      </c>
      <c r="E10344" s="248" t="str">
        <f>IF(AND(A10344&lt;&gt;"",ISNUMBER(A10344)),VLOOKUP(A10344,Studies!A:BR,5,FALSE),"")</f>
        <v>Cimetidine</v>
      </c>
      <c r="F10344" s="249" t="str">
        <f>IF(AND(A10344&lt;&gt;"",ISNUMBER(A10344)),VLOOKUP(A10344,Studies!A:BR,6,FALSE),"")</f>
        <v>Serum</v>
      </c>
      <c r="G10344" s="265">
        <v>1.5</v>
      </c>
      <c r="H10344" s="50" t="s">
        <v>59</v>
      </c>
      <c r="I10344" s="185">
        <v>1.3642620000000001</v>
      </c>
      <c r="J10344" s="41" t="s">
        <v>956</v>
      </c>
      <c r="K10344" s="41" t="s">
        <v>75</v>
      </c>
      <c r="O10344" s="59">
        <v>0.1</v>
      </c>
    </row>
    <row r="10345" spans="1:16" x14ac:dyDescent="0.25">
      <c r="A10345" s="30">
        <v>1311</v>
      </c>
      <c r="B10345" s="247" t="str">
        <f>IF(AND(A10345&lt;&gt;"",ISNUMBER(A10345)),VLOOKUP(A10345,Studies!A:BR,2,FALSE),"")</f>
        <v>D'Angio 1986</v>
      </c>
      <c r="C10345" s="248" t="str">
        <f>IF(AND(A10345&lt;&gt;"",ISNUMBER(A10345)),VLOOKUP(A10345,Studies!A:BR,3,FALSE),"")</f>
        <v>https://pubmed.ncbi.nlm.nih.gov/3755052/</v>
      </c>
      <c r="D10345" s="248" t="str">
        <f>IF(AND(A10345&lt;&gt;"",ISNUMBER(A10345)),VLOOKUP(A10345,Studies!A:BR,4,FALSE),"")</f>
        <v>PO 300 mg tab subject 3</v>
      </c>
      <c r="E10345" s="248" t="str">
        <f>IF(AND(A10345&lt;&gt;"",ISNUMBER(A10345)),VLOOKUP(A10345,Studies!A:BR,5,FALSE),"")</f>
        <v>Cimetidine</v>
      </c>
      <c r="F10345" s="249" t="str">
        <f>IF(AND(A10345&lt;&gt;"",ISNUMBER(A10345)),VLOOKUP(A10345,Studies!A:BR,6,FALSE),"")</f>
        <v>Serum</v>
      </c>
      <c r="G10345" s="265">
        <v>1.75</v>
      </c>
      <c r="H10345" s="50" t="s">
        <v>59</v>
      </c>
      <c r="I10345" s="185">
        <v>1.44076</v>
      </c>
      <c r="J10345" s="41" t="s">
        <v>956</v>
      </c>
      <c r="K10345" s="41" t="s">
        <v>75</v>
      </c>
      <c r="O10345" s="59">
        <v>0.1</v>
      </c>
    </row>
    <row r="10346" spans="1:16" x14ac:dyDescent="0.25">
      <c r="A10346" s="30">
        <v>1311</v>
      </c>
      <c r="B10346" s="247" t="str">
        <f>IF(AND(A10346&lt;&gt;"",ISNUMBER(A10346)),VLOOKUP(A10346,Studies!A:BR,2,FALSE),"")</f>
        <v>D'Angio 1986</v>
      </c>
      <c r="C10346" s="248" t="str">
        <f>IF(AND(A10346&lt;&gt;"",ISNUMBER(A10346)),VLOOKUP(A10346,Studies!A:BR,3,FALSE),"")</f>
        <v>https://pubmed.ncbi.nlm.nih.gov/3755052/</v>
      </c>
      <c r="D10346" s="248" t="str">
        <f>IF(AND(A10346&lt;&gt;"",ISNUMBER(A10346)),VLOOKUP(A10346,Studies!A:BR,4,FALSE),"")</f>
        <v>PO 300 mg tab subject 3</v>
      </c>
      <c r="E10346" s="248" t="str">
        <f>IF(AND(A10346&lt;&gt;"",ISNUMBER(A10346)),VLOOKUP(A10346,Studies!A:BR,5,FALSE),"")</f>
        <v>Cimetidine</v>
      </c>
      <c r="F10346" s="249" t="str">
        <f>IF(AND(A10346&lt;&gt;"",ISNUMBER(A10346)),VLOOKUP(A10346,Studies!A:BR,6,FALSE),"")</f>
        <v>Serum</v>
      </c>
      <c r="G10346" s="265">
        <v>2</v>
      </c>
      <c r="H10346" s="50" t="s">
        <v>59</v>
      </c>
      <c r="I10346" s="185">
        <v>1.5095400000000001</v>
      </c>
      <c r="J10346" s="41" t="s">
        <v>956</v>
      </c>
      <c r="K10346" s="41" t="s">
        <v>75</v>
      </c>
      <c r="O10346" s="59">
        <v>0.1</v>
      </c>
    </row>
    <row r="10347" spans="1:16" x14ac:dyDescent="0.25">
      <c r="A10347" s="30">
        <v>1311</v>
      </c>
      <c r="B10347" s="247" t="str">
        <f>IF(AND(A10347&lt;&gt;"",ISNUMBER(A10347)),VLOOKUP(A10347,Studies!A:BR,2,FALSE),"")</f>
        <v>D'Angio 1986</v>
      </c>
      <c r="C10347" s="248" t="str">
        <f>IF(AND(A10347&lt;&gt;"",ISNUMBER(A10347)),VLOOKUP(A10347,Studies!A:BR,3,FALSE),"")</f>
        <v>https://pubmed.ncbi.nlm.nih.gov/3755052/</v>
      </c>
      <c r="D10347" s="248" t="str">
        <f>IF(AND(A10347&lt;&gt;"",ISNUMBER(A10347)),VLOOKUP(A10347,Studies!A:BR,4,FALSE),"")</f>
        <v>PO 300 mg tab subject 3</v>
      </c>
      <c r="E10347" s="248" t="str">
        <f>IF(AND(A10347&lt;&gt;"",ISNUMBER(A10347)),VLOOKUP(A10347,Studies!A:BR,5,FALSE),"")</f>
        <v>Cimetidine</v>
      </c>
      <c r="F10347" s="249" t="str">
        <f>IF(AND(A10347&lt;&gt;"",ISNUMBER(A10347)),VLOOKUP(A10347,Studies!A:BR,6,FALSE),"")</f>
        <v>Serum</v>
      </c>
      <c r="G10347" s="265">
        <v>2.5</v>
      </c>
      <c r="H10347" s="50" t="s">
        <v>59</v>
      </c>
      <c r="I10347" s="185">
        <v>1.5307409999999999</v>
      </c>
      <c r="J10347" s="41" t="s">
        <v>956</v>
      </c>
      <c r="K10347" s="41" t="s">
        <v>75</v>
      </c>
      <c r="O10347" s="59">
        <v>0.1</v>
      </c>
    </row>
    <row r="10348" spans="1:16" x14ac:dyDescent="0.25">
      <c r="A10348" s="30">
        <v>1311</v>
      </c>
      <c r="B10348" s="247" t="str">
        <f>IF(AND(A10348&lt;&gt;"",ISNUMBER(A10348)),VLOOKUP(A10348,Studies!A:BR,2,FALSE),"")</f>
        <v>D'Angio 1986</v>
      </c>
      <c r="C10348" s="248" t="str">
        <f>IF(AND(A10348&lt;&gt;"",ISNUMBER(A10348)),VLOOKUP(A10348,Studies!A:BR,3,FALSE),"")</f>
        <v>https://pubmed.ncbi.nlm.nih.gov/3755052/</v>
      </c>
      <c r="D10348" s="248" t="str">
        <f>IF(AND(A10348&lt;&gt;"",ISNUMBER(A10348)),VLOOKUP(A10348,Studies!A:BR,4,FALSE),"")</f>
        <v>PO 300 mg tab subject 3</v>
      </c>
      <c r="E10348" s="248" t="str">
        <f>IF(AND(A10348&lt;&gt;"",ISNUMBER(A10348)),VLOOKUP(A10348,Studies!A:BR,5,FALSE),"")</f>
        <v>Cimetidine</v>
      </c>
      <c r="F10348" s="249" t="str">
        <f>IF(AND(A10348&lt;&gt;"",ISNUMBER(A10348)),VLOOKUP(A10348,Studies!A:BR,6,FALSE),"")</f>
        <v>Serum</v>
      </c>
      <c r="G10348" s="265">
        <v>3</v>
      </c>
      <c r="H10348" s="50" t="s">
        <v>59</v>
      </c>
      <c r="I10348" s="185">
        <v>1.3673010000000001</v>
      </c>
      <c r="J10348" s="41" t="s">
        <v>956</v>
      </c>
      <c r="K10348" s="41" t="s">
        <v>75</v>
      </c>
      <c r="O10348" s="59">
        <v>0.1</v>
      </c>
    </row>
    <row r="10349" spans="1:16" x14ac:dyDescent="0.25">
      <c r="A10349" s="30">
        <v>1311</v>
      </c>
      <c r="B10349" s="247" t="str">
        <f>IF(AND(A10349&lt;&gt;"",ISNUMBER(A10349)),VLOOKUP(A10349,Studies!A:BR,2,FALSE),"")</f>
        <v>D'Angio 1986</v>
      </c>
      <c r="C10349" s="248" t="str">
        <f>IF(AND(A10349&lt;&gt;"",ISNUMBER(A10349)),VLOOKUP(A10349,Studies!A:BR,3,FALSE),"")</f>
        <v>https://pubmed.ncbi.nlm.nih.gov/3755052/</v>
      </c>
      <c r="D10349" s="248" t="str">
        <f>IF(AND(A10349&lt;&gt;"",ISNUMBER(A10349)),VLOOKUP(A10349,Studies!A:BR,4,FALSE),"")</f>
        <v>PO 300 mg tab subject 3</v>
      </c>
      <c r="E10349" s="248" t="str">
        <f>IF(AND(A10349&lt;&gt;"",ISNUMBER(A10349)),VLOOKUP(A10349,Studies!A:BR,5,FALSE),"")</f>
        <v>Cimetidine</v>
      </c>
      <c r="F10349" s="249" t="str">
        <f>IF(AND(A10349&lt;&gt;"",ISNUMBER(A10349)),VLOOKUP(A10349,Studies!A:BR,6,FALSE),"")</f>
        <v>Serum</v>
      </c>
      <c r="G10349" s="265">
        <v>3.5</v>
      </c>
      <c r="H10349" s="50" t="s">
        <v>59</v>
      </c>
      <c r="I10349" s="185">
        <v>1.08426</v>
      </c>
      <c r="J10349" s="41" t="s">
        <v>956</v>
      </c>
      <c r="K10349" s="41" t="s">
        <v>75</v>
      </c>
      <c r="O10349" s="59">
        <v>0.1</v>
      </c>
    </row>
    <row r="10350" spans="1:16" x14ac:dyDescent="0.25">
      <c r="A10350" s="30">
        <v>1311</v>
      </c>
      <c r="B10350" s="247" t="str">
        <f>IF(AND(A10350&lt;&gt;"",ISNUMBER(A10350)),VLOOKUP(A10350,Studies!A:BR,2,FALSE),"")</f>
        <v>D'Angio 1986</v>
      </c>
      <c r="C10350" s="248" t="str">
        <f>IF(AND(A10350&lt;&gt;"",ISNUMBER(A10350)),VLOOKUP(A10350,Studies!A:BR,3,FALSE),"")</f>
        <v>https://pubmed.ncbi.nlm.nih.gov/3755052/</v>
      </c>
      <c r="D10350" s="248" t="str">
        <f>IF(AND(A10350&lt;&gt;"",ISNUMBER(A10350)),VLOOKUP(A10350,Studies!A:BR,4,FALSE),"")</f>
        <v>PO 300 mg tab subject 3</v>
      </c>
      <c r="E10350" s="248" t="str">
        <f>IF(AND(A10350&lt;&gt;"",ISNUMBER(A10350)),VLOOKUP(A10350,Studies!A:BR,5,FALSE),"")</f>
        <v>Cimetidine</v>
      </c>
      <c r="F10350" s="249" t="str">
        <f>IF(AND(A10350&lt;&gt;"",ISNUMBER(A10350)),VLOOKUP(A10350,Studies!A:BR,6,FALSE),"")</f>
        <v>Serum</v>
      </c>
      <c r="G10350" s="265">
        <v>4</v>
      </c>
      <c r="H10350" s="50" t="s">
        <v>59</v>
      </c>
      <c r="I10350" s="185">
        <v>0.83976580000000001</v>
      </c>
      <c r="J10350" s="41" t="s">
        <v>956</v>
      </c>
      <c r="K10350" s="41" t="s">
        <v>75</v>
      </c>
      <c r="O10350" s="59">
        <v>0.1</v>
      </c>
    </row>
    <row r="10351" spans="1:16" x14ac:dyDescent="0.25">
      <c r="A10351" s="30">
        <v>1311</v>
      </c>
      <c r="B10351" s="247" t="str">
        <f>IF(AND(A10351&lt;&gt;"",ISNUMBER(A10351)),VLOOKUP(A10351,Studies!A:BR,2,FALSE),"")</f>
        <v>D'Angio 1986</v>
      </c>
      <c r="C10351" s="248" t="str">
        <f>IF(AND(A10351&lt;&gt;"",ISNUMBER(A10351)),VLOOKUP(A10351,Studies!A:BR,3,FALSE),"")</f>
        <v>https://pubmed.ncbi.nlm.nih.gov/3755052/</v>
      </c>
      <c r="D10351" s="248" t="str">
        <f>IF(AND(A10351&lt;&gt;"",ISNUMBER(A10351)),VLOOKUP(A10351,Studies!A:BR,4,FALSE),"")</f>
        <v>PO 300 mg tab subject 3</v>
      </c>
      <c r="E10351" s="248" t="str">
        <f>IF(AND(A10351&lt;&gt;"",ISNUMBER(A10351)),VLOOKUP(A10351,Studies!A:BR,5,FALSE),"")</f>
        <v>Cimetidine</v>
      </c>
      <c r="F10351" s="249" t="str">
        <f>IF(AND(A10351&lt;&gt;"",ISNUMBER(A10351)),VLOOKUP(A10351,Studies!A:BR,6,FALSE),"")</f>
        <v>Serum</v>
      </c>
      <c r="G10351" s="265">
        <v>4.5</v>
      </c>
      <c r="H10351" s="50" t="s">
        <v>59</v>
      </c>
      <c r="I10351" s="185">
        <v>0.58669349999999998</v>
      </c>
      <c r="J10351" s="41" t="s">
        <v>956</v>
      </c>
      <c r="K10351" s="41" t="s">
        <v>75</v>
      </c>
      <c r="O10351" s="59">
        <v>0.1</v>
      </c>
    </row>
    <row r="10352" spans="1:16" x14ac:dyDescent="0.25">
      <c r="A10352" s="30">
        <v>1311</v>
      </c>
      <c r="B10352" s="247" t="str">
        <f>IF(AND(A10352&lt;&gt;"",ISNUMBER(A10352)),VLOOKUP(A10352,Studies!A:BR,2,FALSE),"")</f>
        <v>D'Angio 1986</v>
      </c>
      <c r="C10352" s="248" t="str">
        <f>IF(AND(A10352&lt;&gt;"",ISNUMBER(A10352)),VLOOKUP(A10352,Studies!A:BR,3,FALSE),"")</f>
        <v>https://pubmed.ncbi.nlm.nih.gov/3755052/</v>
      </c>
      <c r="D10352" s="248" t="str">
        <f>IF(AND(A10352&lt;&gt;"",ISNUMBER(A10352)),VLOOKUP(A10352,Studies!A:BR,4,FALSE),"")</f>
        <v>PO 300 mg tab subject 3</v>
      </c>
      <c r="E10352" s="248" t="str">
        <f>IF(AND(A10352&lt;&gt;"",ISNUMBER(A10352)),VLOOKUP(A10352,Studies!A:BR,5,FALSE),"")</f>
        <v>Cimetidine</v>
      </c>
      <c r="F10352" s="249" t="str">
        <f>IF(AND(A10352&lt;&gt;"",ISNUMBER(A10352)),VLOOKUP(A10352,Studies!A:BR,6,FALSE),"")</f>
        <v>Serum</v>
      </c>
      <c r="G10352" s="265">
        <v>6</v>
      </c>
      <c r="H10352" s="50" t="s">
        <v>59</v>
      </c>
      <c r="I10352" s="185">
        <v>0.4247957</v>
      </c>
      <c r="J10352" s="41" t="s">
        <v>956</v>
      </c>
      <c r="K10352" s="41" t="s">
        <v>75</v>
      </c>
      <c r="O10352" s="59">
        <v>0.1</v>
      </c>
    </row>
    <row r="10353" spans="1:16" x14ac:dyDescent="0.25">
      <c r="A10353" s="30">
        <v>1311</v>
      </c>
      <c r="B10353" s="247" t="str">
        <f>IF(AND(A10353&lt;&gt;"",ISNUMBER(A10353)),VLOOKUP(A10353,Studies!A:BR,2,FALSE),"")</f>
        <v>D'Angio 1986</v>
      </c>
      <c r="C10353" s="248" t="str">
        <f>IF(AND(A10353&lt;&gt;"",ISNUMBER(A10353)),VLOOKUP(A10353,Studies!A:BR,3,FALSE),"")</f>
        <v>https://pubmed.ncbi.nlm.nih.gov/3755052/</v>
      </c>
      <c r="D10353" s="248" t="str">
        <f>IF(AND(A10353&lt;&gt;"",ISNUMBER(A10353)),VLOOKUP(A10353,Studies!A:BR,4,FALSE),"")</f>
        <v>PO 300 mg tab subject 3</v>
      </c>
      <c r="E10353" s="248" t="str">
        <f>IF(AND(A10353&lt;&gt;"",ISNUMBER(A10353)),VLOOKUP(A10353,Studies!A:BR,5,FALSE),"")</f>
        <v>Cimetidine</v>
      </c>
      <c r="F10353" s="249" t="str">
        <f>IF(AND(A10353&lt;&gt;"",ISNUMBER(A10353)),VLOOKUP(A10353,Studies!A:BR,6,FALSE),"")</f>
        <v>Serum</v>
      </c>
      <c r="G10353" s="265">
        <v>8</v>
      </c>
      <c r="H10353" s="50" t="s">
        <v>59</v>
      </c>
      <c r="I10353" s="185">
        <v>0.2064433</v>
      </c>
      <c r="J10353" s="41" t="s">
        <v>956</v>
      </c>
      <c r="K10353" s="41" t="s">
        <v>75</v>
      </c>
      <c r="O10353" s="59">
        <v>0.1</v>
      </c>
    </row>
    <row r="10354" spans="1:16" x14ac:dyDescent="0.25">
      <c r="A10354" s="30">
        <v>1311</v>
      </c>
      <c r="B10354" s="247" t="str">
        <f>IF(AND(A10354&lt;&gt;"",ISNUMBER(A10354)),VLOOKUP(A10354,Studies!A:BR,2,FALSE),"")</f>
        <v>D'Angio 1986</v>
      </c>
      <c r="C10354" s="248" t="str">
        <f>IF(AND(A10354&lt;&gt;"",ISNUMBER(A10354)),VLOOKUP(A10354,Studies!A:BR,3,FALSE),"")</f>
        <v>https://pubmed.ncbi.nlm.nih.gov/3755052/</v>
      </c>
      <c r="D10354" s="248" t="str">
        <f>IF(AND(A10354&lt;&gt;"",ISNUMBER(A10354)),VLOOKUP(A10354,Studies!A:BR,4,FALSE),"")</f>
        <v>PO 300 mg tab subject 3</v>
      </c>
      <c r="E10354" s="248" t="str">
        <f>IF(AND(A10354&lt;&gt;"",ISNUMBER(A10354)),VLOOKUP(A10354,Studies!A:BR,5,FALSE),"")</f>
        <v>Cimetidine</v>
      </c>
      <c r="F10354" s="249" t="str">
        <f>IF(AND(A10354&lt;&gt;"",ISNUMBER(A10354)),VLOOKUP(A10354,Studies!A:BR,6,FALSE),"")</f>
        <v>Serum</v>
      </c>
      <c r="G10354" s="265">
        <v>10</v>
      </c>
      <c r="H10354" s="50" t="s">
        <v>59</v>
      </c>
      <c r="I10354" s="185">
        <v>0.1121987</v>
      </c>
      <c r="J10354" s="41" t="s">
        <v>956</v>
      </c>
      <c r="K10354" s="41" t="s">
        <v>75</v>
      </c>
      <c r="O10354" s="59">
        <v>0.1</v>
      </c>
    </row>
    <row r="10355" spans="1:16" x14ac:dyDescent="0.25">
      <c r="A10355" s="30">
        <v>1312</v>
      </c>
      <c r="B10355" s="247" t="str">
        <f>IF(AND(A10355&lt;&gt;"",ISNUMBER(A10355)),VLOOKUP(A10355,Studies!A:BR,2,FALSE),"")</f>
        <v>D'Angio 1986</v>
      </c>
      <c r="C10355" s="248" t="str">
        <f>IF(AND(A10355&lt;&gt;"",ISNUMBER(A10355)),VLOOKUP(A10355,Studies!A:BR,3,FALSE),"")</f>
        <v>https://pubmed.ncbi.nlm.nih.gov/3755052/</v>
      </c>
      <c r="D10355" s="248" t="str">
        <f>IF(AND(A10355&lt;&gt;"",ISNUMBER(A10355)),VLOOKUP(A10355,Studies!A:BR,4,FALSE),"")</f>
        <v>PO 300 mg tab subject 4</v>
      </c>
      <c r="E10355" s="248" t="str">
        <f>IF(AND(A10355&lt;&gt;"",ISNUMBER(A10355)),VLOOKUP(A10355,Studies!A:BR,5,FALSE),"")</f>
        <v>Cimetidine</v>
      </c>
      <c r="F10355" s="249" t="str">
        <f>IF(AND(A10355&lt;&gt;"",ISNUMBER(A10355)),VLOOKUP(A10355,Studies!A:BR,6,FALSE),"")</f>
        <v>Serum</v>
      </c>
      <c r="G10355" s="265">
        <v>0.25</v>
      </c>
      <c r="H10355" s="50" t="s">
        <v>59</v>
      </c>
      <c r="I10355" s="185">
        <v>0.47635359999999999</v>
      </c>
      <c r="J10355" s="41" t="s">
        <v>956</v>
      </c>
      <c r="K10355" s="41" t="s">
        <v>75</v>
      </c>
      <c r="O10355" s="59">
        <v>0.1</v>
      </c>
      <c r="P10355" s="42" t="s">
        <v>3505</v>
      </c>
    </row>
    <row r="10356" spans="1:16" x14ac:dyDescent="0.25">
      <c r="A10356" s="30">
        <v>1312</v>
      </c>
      <c r="B10356" s="247" t="str">
        <f>IF(AND(A10356&lt;&gt;"",ISNUMBER(A10356)),VLOOKUP(A10356,Studies!A:BR,2,FALSE),"")</f>
        <v>D'Angio 1986</v>
      </c>
      <c r="C10356" s="248" t="str">
        <f>IF(AND(A10356&lt;&gt;"",ISNUMBER(A10356)),VLOOKUP(A10356,Studies!A:BR,3,FALSE),"")</f>
        <v>https://pubmed.ncbi.nlm.nih.gov/3755052/</v>
      </c>
      <c r="D10356" s="248" t="str">
        <f>IF(AND(A10356&lt;&gt;"",ISNUMBER(A10356)),VLOOKUP(A10356,Studies!A:BR,4,FALSE),"")</f>
        <v>PO 300 mg tab subject 4</v>
      </c>
      <c r="E10356" s="248" t="str">
        <f>IF(AND(A10356&lt;&gt;"",ISNUMBER(A10356)),VLOOKUP(A10356,Studies!A:BR,5,FALSE),"")</f>
        <v>Cimetidine</v>
      </c>
      <c r="F10356" s="249" t="str">
        <f>IF(AND(A10356&lt;&gt;"",ISNUMBER(A10356)),VLOOKUP(A10356,Studies!A:BR,6,FALSE),"")</f>
        <v>Serum</v>
      </c>
      <c r="G10356" s="265">
        <v>0.5</v>
      </c>
      <c r="H10356" s="50" t="s">
        <v>59</v>
      </c>
      <c r="I10356" s="185">
        <v>0.67131940000000001</v>
      </c>
      <c r="J10356" s="41" t="s">
        <v>956</v>
      </c>
      <c r="K10356" s="41" t="s">
        <v>75</v>
      </c>
      <c r="O10356" s="59">
        <v>0.1</v>
      </c>
    </row>
    <row r="10357" spans="1:16" x14ac:dyDescent="0.25">
      <c r="A10357" s="30">
        <v>1312</v>
      </c>
      <c r="B10357" s="247" t="str">
        <f>IF(AND(A10357&lt;&gt;"",ISNUMBER(A10357)),VLOOKUP(A10357,Studies!A:BR,2,FALSE),"")</f>
        <v>D'Angio 1986</v>
      </c>
      <c r="C10357" s="248" t="str">
        <f>IF(AND(A10357&lt;&gt;"",ISNUMBER(A10357)),VLOOKUP(A10357,Studies!A:BR,3,FALSE),"")</f>
        <v>https://pubmed.ncbi.nlm.nih.gov/3755052/</v>
      </c>
      <c r="D10357" s="248" t="str">
        <f>IF(AND(A10357&lt;&gt;"",ISNUMBER(A10357)),VLOOKUP(A10357,Studies!A:BR,4,FALSE),"")</f>
        <v>PO 300 mg tab subject 4</v>
      </c>
      <c r="E10357" s="248" t="str">
        <f>IF(AND(A10357&lt;&gt;"",ISNUMBER(A10357)),VLOOKUP(A10357,Studies!A:BR,5,FALSE),"")</f>
        <v>Cimetidine</v>
      </c>
      <c r="F10357" s="249" t="str">
        <f>IF(AND(A10357&lt;&gt;"",ISNUMBER(A10357)),VLOOKUP(A10357,Studies!A:BR,6,FALSE),"")</f>
        <v>Serum</v>
      </c>
      <c r="G10357" s="265">
        <v>0.75</v>
      </c>
      <c r="H10357" s="50" t="s">
        <v>59</v>
      </c>
      <c r="I10357" s="185">
        <v>0.73843650000000005</v>
      </c>
      <c r="J10357" s="41" t="s">
        <v>956</v>
      </c>
      <c r="K10357" s="41" t="s">
        <v>75</v>
      </c>
      <c r="O10357" s="59">
        <v>0.1</v>
      </c>
    </row>
    <row r="10358" spans="1:16" x14ac:dyDescent="0.25">
      <c r="A10358" s="30">
        <v>1312</v>
      </c>
      <c r="B10358" s="247" t="str">
        <f>IF(AND(A10358&lt;&gt;"",ISNUMBER(A10358)),VLOOKUP(A10358,Studies!A:BR,2,FALSE),"")</f>
        <v>D'Angio 1986</v>
      </c>
      <c r="C10358" s="248" t="str">
        <f>IF(AND(A10358&lt;&gt;"",ISNUMBER(A10358)),VLOOKUP(A10358,Studies!A:BR,3,FALSE),"")</f>
        <v>https://pubmed.ncbi.nlm.nih.gov/3755052/</v>
      </c>
      <c r="D10358" s="248" t="str">
        <f>IF(AND(A10358&lt;&gt;"",ISNUMBER(A10358)),VLOOKUP(A10358,Studies!A:BR,4,FALSE),"")</f>
        <v>PO 300 mg tab subject 4</v>
      </c>
      <c r="E10358" s="248" t="str">
        <f>IF(AND(A10358&lt;&gt;"",ISNUMBER(A10358)),VLOOKUP(A10358,Studies!A:BR,5,FALSE),"")</f>
        <v>Cimetidine</v>
      </c>
      <c r="F10358" s="249" t="str">
        <f>IF(AND(A10358&lt;&gt;"",ISNUMBER(A10358)),VLOOKUP(A10358,Studies!A:BR,6,FALSE),"")</f>
        <v>Serum</v>
      </c>
      <c r="G10358" s="265">
        <v>1</v>
      </c>
      <c r="H10358" s="50" t="s">
        <v>59</v>
      </c>
      <c r="I10358" s="185">
        <v>0.63889090000000004</v>
      </c>
      <c r="J10358" s="41" t="s">
        <v>956</v>
      </c>
      <c r="K10358" s="41" t="s">
        <v>75</v>
      </c>
      <c r="O10358" s="59">
        <v>0.1</v>
      </c>
    </row>
    <row r="10359" spans="1:16" x14ac:dyDescent="0.25">
      <c r="A10359" s="30">
        <v>1312</v>
      </c>
      <c r="B10359" s="247" t="str">
        <f>IF(AND(A10359&lt;&gt;"",ISNUMBER(A10359)),VLOOKUP(A10359,Studies!A:BR,2,FALSE),"")</f>
        <v>D'Angio 1986</v>
      </c>
      <c r="C10359" s="248" t="str">
        <f>IF(AND(A10359&lt;&gt;"",ISNUMBER(A10359)),VLOOKUP(A10359,Studies!A:BR,3,FALSE),"")</f>
        <v>https://pubmed.ncbi.nlm.nih.gov/3755052/</v>
      </c>
      <c r="D10359" s="248" t="str">
        <f>IF(AND(A10359&lt;&gt;"",ISNUMBER(A10359)),VLOOKUP(A10359,Studies!A:BR,4,FALSE),"")</f>
        <v>PO 300 mg tab subject 4</v>
      </c>
      <c r="E10359" s="248" t="str">
        <f>IF(AND(A10359&lt;&gt;"",ISNUMBER(A10359)),VLOOKUP(A10359,Studies!A:BR,5,FALSE),"")</f>
        <v>Cimetidine</v>
      </c>
      <c r="F10359" s="249" t="str">
        <f>IF(AND(A10359&lt;&gt;"",ISNUMBER(A10359)),VLOOKUP(A10359,Studies!A:BR,6,FALSE),"")</f>
        <v>Serum</v>
      </c>
      <c r="G10359" s="265">
        <v>1.25</v>
      </c>
      <c r="H10359" s="50" t="s">
        <v>59</v>
      </c>
      <c r="I10359" s="185">
        <v>0.45987620000000001</v>
      </c>
      <c r="J10359" s="41" t="s">
        <v>956</v>
      </c>
      <c r="K10359" s="41" t="s">
        <v>75</v>
      </c>
      <c r="O10359" s="59">
        <v>0.1</v>
      </c>
    </row>
    <row r="10360" spans="1:16" x14ac:dyDescent="0.25">
      <c r="A10360" s="30">
        <v>1312</v>
      </c>
      <c r="B10360" s="247" t="str">
        <f>IF(AND(A10360&lt;&gt;"",ISNUMBER(A10360)),VLOOKUP(A10360,Studies!A:BR,2,FALSE),"")</f>
        <v>D'Angio 1986</v>
      </c>
      <c r="C10360" s="248" t="str">
        <f>IF(AND(A10360&lt;&gt;"",ISNUMBER(A10360)),VLOOKUP(A10360,Studies!A:BR,3,FALSE),"")</f>
        <v>https://pubmed.ncbi.nlm.nih.gov/3755052/</v>
      </c>
      <c r="D10360" s="248" t="str">
        <f>IF(AND(A10360&lt;&gt;"",ISNUMBER(A10360)),VLOOKUP(A10360,Studies!A:BR,4,FALSE),"")</f>
        <v>PO 300 mg tab subject 4</v>
      </c>
      <c r="E10360" s="248" t="str">
        <f>IF(AND(A10360&lt;&gt;"",ISNUMBER(A10360)),VLOOKUP(A10360,Studies!A:BR,5,FALSE),"")</f>
        <v>Cimetidine</v>
      </c>
      <c r="F10360" s="249" t="str">
        <f>IF(AND(A10360&lt;&gt;"",ISNUMBER(A10360)),VLOOKUP(A10360,Studies!A:BR,6,FALSE),"")</f>
        <v>Serum</v>
      </c>
      <c r="G10360" s="265">
        <v>1.5</v>
      </c>
      <c r="H10360" s="50" t="s">
        <v>59</v>
      </c>
      <c r="I10360" s="185">
        <v>0.84391130000000003</v>
      </c>
      <c r="J10360" s="41" t="s">
        <v>956</v>
      </c>
      <c r="K10360" s="41" t="s">
        <v>75</v>
      </c>
      <c r="O10360" s="59">
        <v>0.1</v>
      </c>
    </row>
    <row r="10361" spans="1:16" x14ac:dyDescent="0.25">
      <c r="A10361" s="30">
        <v>1312</v>
      </c>
      <c r="B10361" s="247" t="str">
        <f>IF(AND(A10361&lt;&gt;"",ISNUMBER(A10361)),VLOOKUP(A10361,Studies!A:BR,2,FALSE),"")</f>
        <v>D'Angio 1986</v>
      </c>
      <c r="C10361" s="248" t="str">
        <f>IF(AND(A10361&lt;&gt;"",ISNUMBER(A10361)),VLOOKUP(A10361,Studies!A:BR,3,FALSE),"")</f>
        <v>https://pubmed.ncbi.nlm.nih.gov/3755052/</v>
      </c>
      <c r="D10361" s="248" t="str">
        <f>IF(AND(A10361&lt;&gt;"",ISNUMBER(A10361)),VLOOKUP(A10361,Studies!A:BR,4,FALSE),"")</f>
        <v>PO 300 mg tab subject 4</v>
      </c>
      <c r="E10361" s="248" t="str">
        <f>IF(AND(A10361&lt;&gt;"",ISNUMBER(A10361)),VLOOKUP(A10361,Studies!A:BR,5,FALSE),"")</f>
        <v>Cimetidine</v>
      </c>
      <c r="F10361" s="249" t="str">
        <f>IF(AND(A10361&lt;&gt;"",ISNUMBER(A10361)),VLOOKUP(A10361,Studies!A:BR,6,FALSE),"")</f>
        <v>Serum</v>
      </c>
      <c r="G10361" s="265">
        <v>1.75</v>
      </c>
      <c r="H10361" s="50" t="s">
        <v>59</v>
      </c>
      <c r="I10361" s="185">
        <v>0.79080930000000005</v>
      </c>
      <c r="J10361" s="41" t="s">
        <v>956</v>
      </c>
      <c r="K10361" s="41" t="s">
        <v>75</v>
      </c>
      <c r="O10361" s="59">
        <v>0.1</v>
      </c>
    </row>
    <row r="10362" spans="1:16" x14ac:dyDescent="0.25">
      <c r="A10362" s="30">
        <v>1312</v>
      </c>
      <c r="B10362" s="247" t="str">
        <f>IF(AND(A10362&lt;&gt;"",ISNUMBER(A10362)),VLOOKUP(A10362,Studies!A:BR,2,FALSE),"")</f>
        <v>D'Angio 1986</v>
      </c>
      <c r="C10362" s="248" t="str">
        <f>IF(AND(A10362&lt;&gt;"",ISNUMBER(A10362)),VLOOKUP(A10362,Studies!A:BR,3,FALSE),"")</f>
        <v>https://pubmed.ncbi.nlm.nih.gov/3755052/</v>
      </c>
      <c r="D10362" s="248" t="str">
        <f>IF(AND(A10362&lt;&gt;"",ISNUMBER(A10362)),VLOOKUP(A10362,Studies!A:BR,4,FALSE),"")</f>
        <v>PO 300 mg tab subject 4</v>
      </c>
      <c r="E10362" s="248" t="str">
        <f>IF(AND(A10362&lt;&gt;"",ISNUMBER(A10362)),VLOOKUP(A10362,Studies!A:BR,5,FALSE),"")</f>
        <v>Cimetidine</v>
      </c>
      <c r="F10362" s="249" t="str">
        <f>IF(AND(A10362&lt;&gt;"",ISNUMBER(A10362)),VLOOKUP(A10362,Studies!A:BR,6,FALSE),"")</f>
        <v>Serum</v>
      </c>
      <c r="G10362" s="265">
        <v>2</v>
      </c>
      <c r="H10362" s="50" t="s">
        <v>59</v>
      </c>
      <c r="I10362" s="185">
        <v>1.141702</v>
      </c>
      <c r="J10362" s="41" t="s">
        <v>956</v>
      </c>
      <c r="K10362" s="41" t="s">
        <v>75</v>
      </c>
      <c r="O10362" s="59">
        <v>0.1</v>
      </c>
    </row>
    <row r="10363" spans="1:16" x14ac:dyDescent="0.25">
      <c r="A10363" s="30">
        <v>1312</v>
      </c>
      <c r="B10363" s="247" t="str">
        <f>IF(AND(A10363&lt;&gt;"",ISNUMBER(A10363)),VLOOKUP(A10363,Studies!A:BR,2,FALSE),"")</f>
        <v>D'Angio 1986</v>
      </c>
      <c r="C10363" s="248" t="str">
        <f>IF(AND(A10363&lt;&gt;"",ISNUMBER(A10363)),VLOOKUP(A10363,Studies!A:BR,3,FALSE),"")</f>
        <v>https://pubmed.ncbi.nlm.nih.gov/3755052/</v>
      </c>
      <c r="D10363" s="248" t="str">
        <f>IF(AND(A10363&lt;&gt;"",ISNUMBER(A10363)),VLOOKUP(A10363,Studies!A:BR,4,FALSE),"")</f>
        <v>PO 300 mg tab subject 4</v>
      </c>
      <c r="E10363" s="248" t="str">
        <f>IF(AND(A10363&lt;&gt;"",ISNUMBER(A10363)),VLOOKUP(A10363,Studies!A:BR,5,FALSE),"")</f>
        <v>Cimetidine</v>
      </c>
      <c r="F10363" s="249" t="str">
        <f>IF(AND(A10363&lt;&gt;"",ISNUMBER(A10363)),VLOOKUP(A10363,Studies!A:BR,6,FALSE),"")</f>
        <v>Serum</v>
      </c>
      <c r="G10363" s="265">
        <v>2.5</v>
      </c>
      <c r="H10363" s="50" t="s">
        <v>59</v>
      </c>
      <c r="I10363" s="185">
        <v>1.425986</v>
      </c>
      <c r="J10363" s="41" t="s">
        <v>956</v>
      </c>
      <c r="K10363" s="41" t="s">
        <v>75</v>
      </c>
      <c r="O10363" s="59">
        <v>0.1</v>
      </c>
    </row>
    <row r="10364" spans="1:16" x14ac:dyDescent="0.25">
      <c r="A10364" s="30">
        <v>1312</v>
      </c>
      <c r="B10364" s="247" t="str">
        <f>IF(AND(A10364&lt;&gt;"",ISNUMBER(A10364)),VLOOKUP(A10364,Studies!A:BR,2,FALSE),"")</f>
        <v>D'Angio 1986</v>
      </c>
      <c r="C10364" s="248" t="str">
        <f>IF(AND(A10364&lt;&gt;"",ISNUMBER(A10364)),VLOOKUP(A10364,Studies!A:BR,3,FALSE),"")</f>
        <v>https://pubmed.ncbi.nlm.nih.gov/3755052/</v>
      </c>
      <c r="D10364" s="248" t="str">
        <f>IF(AND(A10364&lt;&gt;"",ISNUMBER(A10364)),VLOOKUP(A10364,Studies!A:BR,4,FALSE),"")</f>
        <v>PO 300 mg tab subject 4</v>
      </c>
      <c r="E10364" s="248" t="str">
        <f>IF(AND(A10364&lt;&gt;"",ISNUMBER(A10364)),VLOOKUP(A10364,Studies!A:BR,5,FALSE),"")</f>
        <v>Cimetidine</v>
      </c>
      <c r="F10364" s="249" t="str">
        <f>IF(AND(A10364&lt;&gt;"",ISNUMBER(A10364)),VLOOKUP(A10364,Studies!A:BR,6,FALSE),"")</f>
        <v>Serum</v>
      </c>
      <c r="G10364" s="265">
        <v>3</v>
      </c>
      <c r="H10364" s="50" t="s">
        <v>59</v>
      </c>
      <c r="I10364" s="185">
        <v>1.9138090000000001</v>
      </c>
      <c r="J10364" s="41" t="s">
        <v>956</v>
      </c>
      <c r="K10364" s="41" t="s">
        <v>75</v>
      </c>
      <c r="O10364" s="59">
        <v>0.1</v>
      </c>
    </row>
    <row r="10365" spans="1:16" x14ac:dyDescent="0.25">
      <c r="A10365" s="30">
        <v>1312</v>
      </c>
      <c r="B10365" s="247" t="str">
        <f>IF(AND(A10365&lt;&gt;"",ISNUMBER(A10365)),VLOOKUP(A10365,Studies!A:BR,2,FALSE),"")</f>
        <v>D'Angio 1986</v>
      </c>
      <c r="C10365" s="248" t="str">
        <f>IF(AND(A10365&lt;&gt;"",ISNUMBER(A10365)),VLOOKUP(A10365,Studies!A:BR,3,FALSE),"")</f>
        <v>https://pubmed.ncbi.nlm.nih.gov/3755052/</v>
      </c>
      <c r="D10365" s="248" t="str">
        <f>IF(AND(A10365&lt;&gt;"",ISNUMBER(A10365)),VLOOKUP(A10365,Studies!A:BR,4,FALSE),"")</f>
        <v>PO 300 mg tab subject 4</v>
      </c>
      <c r="E10365" s="248" t="str">
        <f>IF(AND(A10365&lt;&gt;"",ISNUMBER(A10365)),VLOOKUP(A10365,Studies!A:BR,5,FALSE),"")</f>
        <v>Cimetidine</v>
      </c>
      <c r="F10365" s="249" t="str">
        <f>IF(AND(A10365&lt;&gt;"",ISNUMBER(A10365)),VLOOKUP(A10365,Studies!A:BR,6,FALSE),"")</f>
        <v>Serum</v>
      </c>
      <c r="G10365" s="265">
        <v>3.5</v>
      </c>
      <c r="H10365" s="50" t="s">
        <v>59</v>
      </c>
      <c r="I10365" s="185">
        <v>1.539269</v>
      </c>
      <c r="J10365" s="41" t="s">
        <v>956</v>
      </c>
      <c r="K10365" s="41" t="s">
        <v>75</v>
      </c>
      <c r="O10365" s="59">
        <v>0.1</v>
      </c>
    </row>
    <row r="10366" spans="1:16" x14ac:dyDescent="0.25">
      <c r="A10366" s="30">
        <v>1312</v>
      </c>
      <c r="B10366" s="247" t="str">
        <f>IF(AND(A10366&lt;&gt;"",ISNUMBER(A10366)),VLOOKUP(A10366,Studies!A:BR,2,FALSE),"")</f>
        <v>D'Angio 1986</v>
      </c>
      <c r="C10366" s="248" t="str">
        <f>IF(AND(A10366&lt;&gt;"",ISNUMBER(A10366)),VLOOKUP(A10366,Studies!A:BR,3,FALSE),"")</f>
        <v>https://pubmed.ncbi.nlm.nih.gov/3755052/</v>
      </c>
      <c r="D10366" s="248" t="str">
        <f>IF(AND(A10366&lt;&gt;"",ISNUMBER(A10366)),VLOOKUP(A10366,Studies!A:BR,4,FALSE),"")</f>
        <v>PO 300 mg tab subject 4</v>
      </c>
      <c r="E10366" s="248" t="str">
        <f>IF(AND(A10366&lt;&gt;"",ISNUMBER(A10366)),VLOOKUP(A10366,Studies!A:BR,5,FALSE),"")</f>
        <v>Cimetidine</v>
      </c>
      <c r="F10366" s="249" t="str">
        <f>IF(AND(A10366&lt;&gt;"",ISNUMBER(A10366)),VLOOKUP(A10366,Studies!A:BR,6,FALSE),"")</f>
        <v>Serum</v>
      </c>
      <c r="G10366" s="265">
        <v>4</v>
      </c>
      <c r="H10366" s="50" t="s">
        <v>59</v>
      </c>
      <c r="I10366" s="185">
        <v>1.1432279999999999</v>
      </c>
      <c r="J10366" s="41" t="s">
        <v>956</v>
      </c>
      <c r="K10366" s="41" t="s">
        <v>75</v>
      </c>
      <c r="O10366" s="59">
        <v>0.1</v>
      </c>
    </row>
    <row r="10367" spans="1:16" x14ac:dyDescent="0.25">
      <c r="A10367" s="30">
        <v>1312</v>
      </c>
      <c r="B10367" s="247" t="str">
        <f>IF(AND(A10367&lt;&gt;"",ISNUMBER(A10367)),VLOOKUP(A10367,Studies!A:BR,2,FALSE),"")</f>
        <v>D'Angio 1986</v>
      </c>
      <c r="C10367" s="248" t="str">
        <f>IF(AND(A10367&lt;&gt;"",ISNUMBER(A10367)),VLOOKUP(A10367,Studies!A:BR,3,FALSE),"")</f>
        <v>https://pubmed.ncbi.nlm.nih.gov/3755052/</v>
      </c>
      <c r="D10367" s="248" t="str">
        <f>IF(AND(A10367&lt;&gt;"",ISNUMBER(A10367)),VLOOKUP(A10367,Studies!A:BR,4,FALSE),"")</f>
        <v>PO 300 mg tab subject 4</v>
      </c>
      <c r="E10367" s="248" t="str">
        <f>IF(AND(A10367&lt;&gt;"",ISNUMBER(A10367)),VLOOKUP(A10367,Studies!A:BR,5,FALSE),"")</f>
        <v>Cimetidine</v>
      </c>
      <c r="F10367" s="249" t="str">
        <f>IF(AND(A10367&lt;&gt;"",ISNUMBER(A10367)),VLOOKUP(A10367,Studies!A:BR,6,FALSE),"")</f>
        <v>Serum</v>
      </c>
      <c r="G10367" s="265">
        <v>4.5</v>
      </c>
      <c r="H10367" s="50" t="s">
        <v>59</v>
      </c>
      <c r="I10367" s="185">
        <v>0.80310150000000002</v>
      </c>
      <c r="J10367" s="41" t="s">
        <v>956</v>
      </c>
      <c r="K10367" s="41" t="s">
        <v>75</v>
      </c>
      <c r="O10367" s="59">
        <v>0.1</v>
      </c>
    </row>
    <row r="10368" spans="1:16" x14ac:dyDescent="0.25">
      <c r="A10368" s="30">
        <v>1312</v>
      </c>
      <c r="B10368" s="247" t="str">
        <f>IF(AND(A10368&lt;&gt;"",ISNUMBER(A10368)),VLOOKUP(A10368,Studies!A:BR,2,FALSE),"")</f>
        <v>D'Angio 1986</v>
      </c>
      <c r="C10368" s="248" t="str">
        <f>IF(AND(A10368&lt;&gt;"",ISNUMBER(A10368)),VLOOKUP(A10368,Studies!A:BR,3,FALSE),"")</f>
        <v>https://pubmed.ncbi.nlm.nih.gov/3755052/</v>
      </c>
      <c r="D10368" s="248" t="str">
        <f>IF(AND(A10368&lt;&gt;"",ISNUMBER(A10368)),VLOOKUP(A10368,Studies!A:BR,4,FALSE),"")</f>
        <v>PO 300 mg tab subject 4</v>
      </c>
      <c r="E10368" s="248" t="str">
        <f>IF(AND(A10368&lt;&gt;"",ISNUMBER(A10368)),VLOOKUP(A10368,Studies!A:BR,5,FALSE),"")</f>
        <v>Cimetidine</v>
      </c>
      <c r="F10368" s="249" t="str">
        <f>IF(AND(A10368&lt;&gt;"",ISNUMBER(A10368)),VLOOKUP(A10368,Studies!A:BR,6,FALSE),"")</f>
        <v>Serum</v>
      </c>
      <c r="G10368" s="265">
        <v>6</v>
      </c>
      <c r="H10368" s="50" t="s">
        <v>59</v>
      </c>
      <c r="I10368" s="185">
        <v>0.52311640000000004</v>
      </c>
      <c r="J10368" s="41" t="s">
        <v>956</v>
      </c>
      <c r="K10368" s="41" t="s">
        <v>75</v>
      </c>
      <c r="O10368" s="59">
        <v>0.1</v>
      </c>
    </row>
    <row r="10369" spans="1:16" x14ac:dyDescent="0.25">
      <c r="A10369" s="30">
        <v>1312</v>
      </c>
      <c r="B10369" s="247" t="str">
        <f>IF(AND(A10369&lt;&gt;"",ISNUMBER(A10369)),VLOOKUP(A10369,Studies!A:BR,2,FALSE),"")</f>
        <v>D'Angio 1986</v>
      </c>
      <c r="C10369" s="248" t="str">
        <f>IF(AND(A10369&lt;&gt;"",ISNUMBER(A10369)),VLOOKUP(A10369,Studies!A:BR,3,FALSE),"")</f>
        <v>https://pubmed.ncbi.nlm.nih.gov/3755052/</v>
      </c>
      <c r="D10369" s="248" t="str">
        <f>IF(AND(A10369&lt;&gt;"",ISNUMBER(A10369)),VLOOKUP(A10369,Studies!A:BR,4,FALSE),"")</f>
        <v>PO 300 mg tab subject 4</v>
      </c>
      <c r="E10369" s="248" t="str">
        <f>IF(AND(A10369&lt;&gt;"",ISNUMBER(A10369)),VLOOKUP(A10369,Studies!A:BR,5,FALSE),"")</f>
        <v>Cimetidine</v>
      </c>
      <c r="F10369" s="249" t="str">
        <f>IF(AND(A10369&lt;&gt;"",ISNUMBER(A10369)),VLOOKUP(A10369,Studies!A:BR,6,FALSE),"")</f>
        <v>Serum</v>
      </c>
      <c r="G10369" s="265">
        <v>8</v>
      </c>
      <c r="H10369" s="50" t="s">
        <v>59</v>
      </c>
      <c r="I10369" s="185">
        <v>0.18827540000000001</v>
      </c>
      <c r="J10369" s="41" t="s">
        <v>956</v>
      </c>
      <c r="K10369" s="41" t="s">
        <v>75</v>
      </c>
      <c r="O10369" s="59">
        <v>0.1</v>
      </c>
    </row>
    <row r="10370" spans="1:16" x14ac:dyDescent="0.25">
      <c r="A10370" s="30">
        <v>1312</v>
      </c>
      <c r="B10370" s="247" t="str">
        <f>IF(AND(A10370&lt;&gt;"",ISNUMBER(A10370)),VLOOKUP(A10370,Studies!A:BR,2,FALSE),"")</f>
        <v>D'Angio 1986</v>
      </c>
      <c r="C10370" s="248" t="str">
        <f>IF(AND(A10370&lt;&gt;"",ISNUMBER(A10370)),VLOOKUP(A10370,Studies!A:BR,3,FALSE),"")</f>
        <v>https://pubmed.ncbi.nlm.nih.gov/3755052/</v>
      </c>
      <c r="D10370" s="248" t="str">
        <f>IF(AND(A10370&lt;&gt;"",ISNUMBER(A10370)),VLOOKUP(A10370,Studies!A:BR,4,FALSE),"")</f>
        <v>PO 300 mg tab subject 4</v>
      </c>
      <c r="E10370" s="248" t="str">
        <f>IF(AND(A10370&lt;&gt;"",ISNUMBER(A10370)),VLOOKUP(A10370,Studies!A:BR,5,FALSE),"")</f>
        <v>Cimetidine</v>
      </c>
      <c r="F10370" s="249" t="str">
        <f>IF(AND(A10370&lt;&gt;"",ISNUMBER(A10370)),VLOOKUP(A10370,Studies!A:BR,6,FALSE),"")</f>
        <v>Serum</v>
      </c>
      <c r="G10370" s="265">
        <v>10</v>
      </c>
      <c r="H10370" s="50" t="s">
        <v>59</v>
      </c>
      <c r="I10370" s="185">
        <v>8.8957149999999999E-2</v>
      </c>
      <c r="J10370" s="41" t="s">
        <v>956</v>
      </c>
      <c r="K10370" s="41" t="s">
        <v>75</v>
      </c>
      <c r="O10370" s="59">
        <v>0.1</v>
      </c>
    </row>
    <row r="10371" spans="1:16" x14ac:dyDescent="0.25">
      <c r="A10371" s="30">
        <v>1313</v>
      </c>
      <c r="B10371" s="247" t="str">
        <f>IF(AND(A10371&lt;&gt;"",ISNUMBER(A10371)),VLOOKUP(A10371,Studies!A:BR,2,FALSE),"")</f>
        <v>D'Angio 1986</v>
      </c>
      <c r="C10371" s="248" t="str">
        <f>IF(AND(A10371&lt;&gt;"",ISNUMBER(A10371)),VLOOKUP(A10371,Studies!A:BR,3,FALSE),"")</f>
        <v>https://pubmed.ncbi.nlm.nih.gov/3755052/</v>
      </c>
      <c r="D10371" s="248" t="str">
        <f>IF(AND(A10371&lt;&gt;"",ISNUMBER(A10371)),VLOOKUP(A10371,Studies!A:BR,4,FALSE),"")</f>
        <v>PO 300 mg tab subject 5</v>
      </c>
      <c r="E10371" s="248" t="str">
        <f>IF(AND(A10371&lt;&gt;"",ISNUMBER(A10371)),VLOOKUP(A10371,Studies!A:BR,5,FALSE),"")</f>
        <v>Cimetidine</v>
      </c>
      <c r="F10371" s="249" t="str">
        <f>IF(AND(A10371&lt;&gt;"",ISNUMBER(A10371)),VLOOKUP(A10371,Studies!A:BR,6,FALSE),"")</f>
        <v>Serum</v>
      </c>
      <c r="G10371" s="265">
        <v>0.5</v>
      </c>
      <c r="H10371" s="50" t="s">
        <v>59</v>
      </c>
      <c r="I10371" s="185">
        <v>0.74378540000000004</v>
      </c>
      <c r="J10371" s="41" t="s">
        <v>956</v>
      </c>
      <c r="K10371" s="41" t="s">
        <v>75</v>
      </c>
      <c r="O10371" s="59">
        <v>0.1</v>
      </c>
      <c r="P10371" s="42" t="s">
        <v>3507</v>
      </c>
    </row>
    <row r="10372" spans="1:16" x14ac:dyDescent="0.25">
      <c r="A10372" s="30">
        <v>1313</v>
      </c>
      <c r="B10372" s="247" t="str">
        <f>IF(AND(A10372&lt;&gt;"",ISNUMBER(A10372)),VLOOKUP(A10372,Studies!A:BR,2,FALSE),"")</f>
        <v>D'Angio 1986</v>
      </c>
      <c r="C10372" s="248" t="str">
        <f>IF(AND(A10372&lt;&gt;"",ISNUMBER(A10372)),VLOOKUP(A10372,Studies!A:BR,3,FALSE),"")</f>
        <v>https://pubmed.ncbi.nlm.nih.gov/3755052/</v>
      </c>
      <c r="D10372" s="248" t="str">
        <f>IF(AND(A10372&lt;&gt;"",ISNUMBER(A10372)),VLOOKUP(A10372,Studies!A:BR,4,FALSE),"")</f>
        <v>PO 300 mg tab subject 5</v>
      </c>
      <c r="E10372" s="248" t="str">
        <f>IF(AND(A10372&lt;&gt;"",ISNUMBER(A10372)),VLOOKUP(A10372,Studies!A:BR,5,FALSE),"")</f>
        <v>Cimetidine</v>
      </c>
      <c r="F10372" s="249" t="str">
        <f>IF(AND(A10372&lt;&gt;"",ISNUMBER(A10372)),VLOOKUP(A10372,Studies!A:BR,6,FALSE),"")</f>
        <v>Serum</v>
      </c>
      <c r="G10372" s="265">
        <v>0.75</v>
      </c>
      <c r="H10372" s="50" t="s">
        <v>59</v>
      </c>
      <c r="I10372" s="185">
        <v>2.2858719999999999</v>
      </c>
      <c r="J10372" s="41" t="s">
        <v>956</v>
      </c>
      <c r="K10372" s="41" t="s">
        <v>75</v>
      </c>
      <c r="O10372" s="59">
        <v>0.1</v>
      </c>
    </row>
    <row r="10373" spans="1:16" x14ac:dyDescent="0.25">
      <c r="A10373" s="30">
        <v>1313</v>
      </c>
      <c r="B10373" s="247" t="str">
        <f>IF(AND(A10373&lt;&gt;"",ISNUMBER(A10373)),VLOOKUP(A10373,Studies!A:BR,2,FALSE),"")</f>
        <v>D'Angio 1986</v>
      </c>
      <c r="C10373" s="248" t="str">
        <f>IF(AND(A10373&lt;&gt;"",ISNUMBER(A10373)),VLOOKUP(A10373,Studies!A:BR,3,FALSE),"")</f>
        <v>https://pubmed.ncbi.nlm.nih.gov/3755052/</v>
      </c>
      <c r="D10373" s="248" t="str">
        <f>IF(AND(A10373&lt;&gt;"",ISNUMBER(A10373)),VLOOKUP(A10373,Studies!A:BR,4,FALSE),"")</f>
        <v>PO 300 mg tab subject 5</v>
      </c>
      <c r="E10373" s="248" t="str">
        <f>IF(AND(A10373&lt;&gt;"",ISNUMBER(A10373)),VLOOKUP(A10373,Studies!A:BR,5,FALSE),"")</f>
        <v>Cimetidine</v>
      </c>
      <c r="F10373" s="249" t="str">
        <f>IF(AND(A10373&lt;&gt;"",ISNUMBER(A10373)),VLOOKUP(A10373,Studies!A:BR,6,FALSE),"")</f>
        <v>Serum</v>
      </c>
      <c r="G10373" s="265">
        <v>1</v>
      </c>
      <c r="H10373" s="50" t="s">
        <v>59</v>
      </c>
      <c r="I10373" s="185">
        <v>1.995236</v>
      </c>
      <c r="J10373" s="41" t="s">
        <v>956</v>
      </c>
      <c r="K10373" s="41" t="s">
        <v>75</v>
      </c>
      <c r="O10373" s="59">
        <v>0.1</v>
      </c>
    </row>
    <row r="10374" spans="1:16" x14ac:dyDescent="0.25">
      <c r="A10374" s="30">
        <v>1313</v>
      </c>
      <c r="B10374" s="247" t="str">
        <f>IF(AND(A10374&lt;&gt;"",ISNUMBER(A10374)),VLOOKUP(A10374,Studies!A:BR,2,FALSE),"")</f>
        <v>D'Angio 1986</v>
      </c>
      <c r="C10374" s="248" t="str">
        <f>IF(AND(A10374&lt;&gt;"",ISNUMBER(A10374)),VLOOKUP(A10374,Studies!A:BR,3,FALSE),"")</f>
        <v>https://pubmed.ncbi.nlm.nih.gov/3755052/</v>
      </c>
      <c r="D10374" s="248" t="str">
        <f>IF(AND(A10374&lt;&gt;"",ISNUMBER(A10374)),VLOOKUP(A10374,Studies!A:BR,4,FALSE),"")</f>
        <v>PO 300 mg tab subject 5</v>
      </c>
      <c r="E10374" s="248" t="str">
        <f>IF(AND(A10374&lt;&gt;"",ISNUMBER(A10374)),VLOOKUP(A10374,Studies!A:BR,5,FALSE),"")</f>
        <v>Cimetidine</v>
      </c>
      <c r="F10374" s="249" t="str">
        <f>IF(AND(A10374&lt;&gt;"",ISNUMBER(A10374)),VLOOKUP(A10374,Studies!A:BR,6,FALSE),"")</f>
        <v>Serum</v>
      </c>
      <c r="G10374" s="265">
        <v>1.25</v>
      </c>
      <c r="H10374" s="50" t="s">
        <v>59</v>
      </c>
      <c r="I10374" s="185">
        <v>1.197478</v>
      </c>
      <c r="J10374" s="41" t="s">
        <v>956</v>
      </c>
      <c r="K10374" s="41" t="s">
        <v>75</v>
      </c>
      <c r="O10374" s="59">
        <v>0.1</v>
      </c>
    </row>
    <row r="10375" spans="1:16" x14ac:dyDescent="0.25">
      <c r="A10375" s="30">
        <v>1313</v>
      </c>
      <c r="B10375" s="247" t="str">
        <f>IF(AND(A10375&lt;&gt;"",ISNUMBER(A10375)),VLOOKUP(A10375,Studies!A:BR,2,FALSE),"")</f>
        <v>D'Angio 1986</v>
      </c>
      <c r="C10375" s="248" t="str">
        <f>IF(AND(A10375&lt;&gt;"",ISNUMBER(A10375)),VLOOKUP(A10375,Studies!A:BR,3,FALSE),"")</f>
        <v>https://pubmed.ncbi.nlm.nih.gov/3755052/</v>
      </c>
      <c r="D10375" s="248" t="str">
        <f>IF(AND(A10375&lt;&gt;"",ISNUMBER(A10375)),VLOOKUP(A10375,Studies!A:BR,4,FALSE),"")</f>
        <v>PO 300 mg tab subject 5</v>
      </c>
      <c r="E10375" s="248" t="str">
        <f>IF(AND(A10375&lt;&gt;"",ISNUMBER(A10375)),VLOOKUP(A10375,Studies!A:BR,5,FALSE),"")</f>
        <v>Cimetidine</v>
      </c>
      <c r="F10375" s="249" t="str">
        <f>IF(AND(A10375&lt;&gt;"",ISNUMBER(A10375)),VLOOKUP(A10375,Studies!A:BR,6,FALSE),"")</f>
        <v>Serum</v>
      </c>
      <c r="G10375" s="265">
        <v>1.5</v>
      </c>
      <c r="H10375" s="50" t="s">
        <v>59</v>
      </c>
      <c r="I10375" s="185">
        <v>0.82946489999999995</v>
      </c>
      <c r="J10375" s="41" t="s">
        <v>956</v>
      </c>
      <c r="K10375" s="41" t="s">
        <v>75</v>
      </c>
      <c r="O10375" s="59">
        <v>0.1</v>
      </c>
    </row>
    <row r="10376" spans="1:16" x14ac:dyDescent="0.25">
      <c r="A10376" s="30">
        <v>1313</v>
      </c>
      <c r="B10376" s="247" t="str">
        <f>IF(AND(A10376&lt;&gt;"",ISNUMBER(A10376)),VLOOKUP(A10376,Studies!A:BR,2,FALSE),"")</f>
        <v>D'Angio 1986</v>
      </c>
      <c r="C10376" s="248" t="str">
        <f>IF(AND(A10376&lt;&gt;"",ISNUMBER(A10376)),VLOOKUP(A10376,Studies!A:BR,3,FALSE),"")</f>
        <v>https://pubmed.ncbi.nlm.nih.gov/3755052/</v>
      </c>
      <c r="D10376" s="248" t="str">
        <f>IF(AND(A10376&lt;&gt;"",ISNUMBER(A10376)),VLOOKUP(A10376,Studies!A:BR,4,FALSE),"")</f>
        <v>PO 300 mg tab subject 5</v>
      </c>
      <c r="E10376" s="248" t="str">
        <f>IF(AND(A10376&lt;&gt;"",ISNUMBER(A10376)),VLOOKUP(A10376,Studies!A:BR,5,FALSE),"")</f>
        <v>Cimetidine</v>
      </c>
      <c r="F10376" s="249" t="str">
        <f>IF(AND(A10376&lt;&gt;"",ISNUMBER(A10376)),VLOOKUP(A10376,Studies!A:BR,6,FALSE),"")</f>
        <v>Serum</v>
      </c>
      <c r="G10376" s="265">
        <v>1.75</v>
      </c>
      <c r="H10376" s="50" t="s">
        <v>59</v>
      </c>
      <c r="I10376" s="185">
        <v>1.0528390000000001</v>
      </c>
      <c r="J10376" s="41" t="s">
        <v>956</v>
      </c>
      <c r="K10376" s="41" t="s">
        <v>75</v>
      </c>
      <c r="O10376" s="59">
        <v>0.1</v>
      </c>
    </row>
    <row r="10377" spans="1:16" x14ac:dyDescent="0.25">
      <c r="A10377" s="30">
        <v>1313</v>
      </c>
      <c r="B10377" s="247" t="str">
        <f>IF(AND(A10377&lt;&gt;"",ISNUMBER(A10377)),VLOOKUP(A10377,Studies!A:BR,2,FALSE),"")</f>
        <v>D'Angio 1986</v>
      </c>
      <c r="C10377" s="248" t="str">
        <f>IF(AND(A10377&lt;&gt;"",ISNUMBER(A10377)),VLOOKUP(A10377,Studies!A:BR,3,FALSE),"")</f>
        <v>https://pubmed.ncbi.nlm.nih.gov/3755052/</v>
      </c>
      <c r="D10377" s="248" t="str">
        <f>IF(AND(A10377&lt;&gt;"",ISNUMBER(A10377)),VLOOKUP(A10377,Studies!A:BR,4,FALSE),"")</f>
        <v>PO 300 mg tab subject 5</v>
      </c>
      <c r="E10377" s="248" t="str">
        <f>IF(AND(A10377&lt;&gt;"",ISNUMBER(A10377)),VLOOKUP(A10377,Studies!A:BR,5,FALSE),"")</f>
        <v>Cimetidine</v>
      </c>
      <c r="F10377" s="249" t="str">
        <f>IF(AND(A10377&lt;&gt;"",ISNUMBER(A10377)),VLOOKUP(A10377,Studies!A:BR,6,FALSE),"")</f>
        <v>Serum</v>
      </c>
      <c r="G10377" s="265">
        <v>2</v>
      </c>
      <c r="H10377" s="50" t="s">
        <v>59</v>
      </c>
      <c r="I10377" s="185">
        <v>1.0274129999999999</v>
      </c>
      <c r="J10377" s="41" t="s">
        <v>956</v>
      </c>
      <c r="K10377" s="41" t="s">
        <v>75</v>
      </c>
      <c r="O10377" s="59">
        <v>0.1</v>
      </c>
    </row>
    <row r="10378" spans="1:16" x14ac:dyDescent="0.25">
      <c r="A10378" s="30">
        <v>1313</v>
      </c>
      <c r="B10378" s="247" t="str">
        <f>IF(AND(A10378&lt;&gt;"",ISNUMBER(A10378)),VLOOKUP(A10378,Studies!A:BR,2,FALSE),"")</f>
        <v>D'Angio 1986</v>
      </c>
      <c r="C10378" s="248" t="str">
        <f>IF(AND(A10378&lt;&gt;"",ISNUMBER(A10378)),VLOOKUP(A10378,Studies!A:BR,3,FALSE),"")</f>
        <v>https://pubmed.ncbi.nlm.nih.gov/3755052/</v>
      </c>
      <c r="D10378" s="248" t="str">
        <f>IF(AND(A10378&lt;&gt;"",ISNUMBER(A10378)),VLOOKUP(A10378,Studies!A:BR,4,FALSE),"")</f>
        <v>PO 300 mg tab subject 5</v>
      </c>
      <c r="E10378" s="248" t="str">
        <f>IF(AND(A10378&lt;&gt;"",ISNUMBER(A10378)),VLOOKUP(A10378,Studies!A:BR,5,FALSE),"")</f>
        <v>Cimetidine</v>
      </c>
      <c r="F10378" s="249" t="str">
        <f>IF(AND(A10378&lt;&gt;"",ISNUMBER(A10378)),VLOOKUP(A10378,Studies!A:BR,6,FALSE),"")</f>
        <v>Serum</v>
      </c>
      <c r="G10378" s="265">
        <v>2.5</v>
      </c>
      <c r="H10378" s="50" t="s">
        <v>59</v>
      </c>
      <c r="I10378" s="185">
        <v>0.86808620000000003</v>
      </c>
      <c r="J10378" s="41" t="s">
        <v>956</v>
      </c>
      <c r="K10378" s="41" t="s">
        <v>75</v>
      </c>
      <c r="O10378" s="59">
        <v>0.1</v>
      </c>
    </row>
    <row r="10379" spans="1:16" x14ac:dyDescent="0.25">
      <c r="A10379" s="30">
        <v>1313</v>
      </c>
      <c r="B10379" s="247" t="str">
        <f>IF(AND(A10379&lt;&gt;"",ISNUMBER(A10379)),VLOOKUP(A10379,Studies!A:BR,2,FALSE),"")</f>
        <v>D'Angio 1986</v>
      </c>
      <c r="C10379" s="248" t="str">
        <f>IF(AND(A10379&lt;&gt;"",ISNUMBER(A10379)),VLOOKUP(A10379,Studies!A:BR,3,FALSE),"")</f>
        <v>https://pubmed.ncbi.nlm.nih.gov/3755052/</v>
      </c>
      <c r="D10379" s="248" t="str">
        <f>IF(AND(A10379&lt;&gt;"",ISNUMBER(A10379)),VLOOKUP(A10379,Studies!A:BR,4,FALSE),"")</f>
        <v>PO 300 mg tab subject 5</v>
      </c>
      <c r="E10379" s="248" t="str">
        <f>IF(AND(A10379&lt;&gt;"",ISNUMBER(A10379)),VLOOKUP(A10379,Studies!A:BR,5,FALSE),"")</f>
        <v>Cimetidine</v>
      </c>
      <c r="F10379" s="249" t="str">
        <f>IF(AND(A10379&lt;&gt;"",ISNUMBER(A10379)),VLOOKUP(A10379,Studies!A:BR,6,FALSE),"")</f>
        <v>Serum</v>
      </c>
      <c r="G10379" s="265">
        <v>3</v>
      </c>
      <c r="H10379" s="50" t="s">
        <v>59</v>
      </c>
      <c r="I10379" s="185">
        <v>1.240918</v>
      </c>
      <c r="J10379" s="41" t="s">
        <v>956</v>
      </c>
      <c r="K10379" s="41" t="s">
        <v>75</v>
      </c>
      <c r="O10379" s="59">
        <v>0.1</v>
      </c>
    </row>
    <row r="10380" spans="1:16" x14ac:dyDescent="0.25">
      <c r="A10380" s="30">
        <v>1313</v>
      </c>
      <c r="B10380" s="247" t="str">
        <f>IF(AND(A10380&lt;&gt;"",ISNUMBER(A10380)),VLOOKUP(A10380,Studies!A:BR,2,FALSE),"")</f>
        <v>D'Angio 1986</v>
      </c>
      <c r="C10380" s="248" t="str">
        <f>IF(AND(A10380&lt;&gt;"",ISNUMBER(A10380)),VLOOKUP(A10380,Studies!A:BR,3,FALSE),"")</f>
        <v>https://pubmed.ncbi.nlm.nih.gov/3755052/</v>
      </c>
      <c r="D10380" s="248" t="str">
        <f>IF(AND(A10380&lt;&gt;"",ISNUMBER(A10380)),VLOOKUP(A10380,Studies!A:BR,4,FALSE),"")</f>
        <v>PO 300 mg tab subject 5</v>
      </c>
      <c r="E10380" s="248" t="str">
        <f>IF(AND(A10380&lt;&gt;"",ISNUMBER(A10380)),VLOOKUP(A10380,Studies!A:BR,5,FALSE),"")</f>
        <v>Cimetidine</v>
      </c>
      <c r="F10380" s="249" t="str">
        <f>IF(AND(A10380&lt;&gt;"",ISNUMBER(A10380)),VLOOKUP(A10380,Studies!A:BR,6,FALSE),"")</f>
        <v>Serum</v>
      </c>
      <c r="G10380" s="265">
        <v>3.5</v>
      </c>
      <c r="H10380" s="50" t="s">
        <v>59</v>
      </c>
      <c r="I10380" s="185">
        <v>1.2005539999999999</v>
      </c>
      <c r="J10380" s="41" t="s">
        <v>956</v>
      </c>
      <c r="K10380" s="41" t="s">
        <v>75</v>
      </c>
      <c r="O10380" s="59">
        <v>0.1</v>
      </c>
    </row>
    <row r="10381" spans="1:16" x14ac:dyDescent="0.25">
      <c r="A10381" s="30">
        <v>1313</v>
      </c>
      <c r="B10381" s="247" t="str">
        <f>IF(AND(A10381&lt;&gt;"",ISNUMBER(A10381)),VLOOKUP(A10381,Studies!A:BR,2,FALSE),"")</f>
        <v>D'Angio 1986</v>
      </c>
      <c r="C10381" s="248" t="str">
        <f>IF(AND(A10381&lt;&gt;"",ISNUMBER(A10381)),VLOOKUP(A10381,Studies!A:BR,3,FALSE),"")</f>
        <v>https://pubmed.ncbi.nlm.nih.gov/3755052/</v>
      </c>
      <c r="D10381" s="248" t="str">
        <f>IF(AND(A10381&lt;&gt;"",ISNUMBER(A10381)),VLOOKUP(A10381,Studies!A:BR,4,FALSE),"")</f>
        <v>PO 300 mg tab subject 5</v>
      </c>
      <c r="E10381" s="248" t="str">
        <f>IF(AND(A10381&lt;&gt;"",ISNUMBER(A10381)),VLOOKUP(A10381,Studies!A:BR,5,FALSE),"")</f>
        <v>Cimetidine</v>
      </c>
      <c r="F10381" s="249" t="str">
        <f>IF(AND(A10381&lt;&gt;"",ISNUMBER(A10381)),VLOOKUP(A10381,Studies!A:BR,6,FALSE),"")</f>
        <v>Serum</v>
      </c>
      <c r="G10381" s="265">
        <v>4</v>
      </c>
      <c r="H10381" s="50" t="s">
        <v>59</v>
      </c>
      <c r="I10381" s="185">
        <v>1.072497</v>
      </c>
      <c r="J10381" s="41" t="s">
        <v>956</v>
      </c>
      <c r="K10381" s="41" t="s">
        <v>75</v>
      </c>
      <c r="O10381" s="59">
        <v>0.1</v>
      </c>
    </row>
    <row r="10382" spans="1:16" x14ac:dyDescent="0.25">
      <c r="A10382" s="30">
        <v>1313</v>
      </c>
      <c r="B10382" s="247" t="str">
        <f>IF(AND(A10382&lt;&gt;"",ISNUMBER(A10382)),VLOOKUP(A10382,Studies!A:BR,2,FALSE),"")</f>
        <v>D'Angio 1986</v>
      </c>
      <c r="C10382" s="248" t="str">
        <f>IF(AND(A10382&lt;&gt;"",ISNUMBER(A10382)),VLOOKUP(A10382,Studies!A:BR,3,FALSE),"")</f>
        <v>https://pubmed.ncbi.nlm.nih.gov/3755052/</v>
      </c>
      <c r="D10382" s="248" t="str">
        <f>IF(AND(A10382&lt;&gt;"",ISNUMBER(A10382)),VLOOKUP(A10382,Studies!A:BR,4,FALSE),"")</f>
        <v>PO 300 mg tab subject 5</v>
      </c>
      <c r="E10382" s="248" t="str">
        <f>IF(AND(A10382&lt;&gt;"",ISNUMBER(A10382)),VLOOKUP(A10382,Studies!A:BR,5,FALSE),"")</f>
        <v>Cimetidine</v>
      </c>
      <c r="F10382" s="249" t="str">
        <f>IF(AND(A10382&lt;&gt;"",ISNUMBER(A10382)),VLOOKUP(A10382,Studies!A:BR,6,FALSE),"")</f>
        <v>Serum</v>
      </c>
      <c r="G10382" s="265">
        <v>4.5</v>
      </c>
      <c r="H10382" s="50" t="s">
        <v>59</v>
      </c>
      <c r="I10382" s="185">
        <v>0.99736190000000002</v>
      </c>
      <c r="J10382" s="41" t="s">
        <v>956</v>
      </c>
      <c r="K10382" s="41" t="s">
        <v>75</v>
      </c>
      <c r="O10382" s="59">
        <v>0.1</v>
      </c>
    </row>
    <row r="10383" spans="1:16" x14ac:dyDescent="0.25">
      <c r="A10383" s="30">
        <v>1313</v>
      </c>
      <c r="B10383" s="247" t="str">
        <f>IF(AND(A10383&lt;&gt;"",ISNUMBER(A10383)),VLOOKUP(A10383,Studies!A:BR,2,FALSE),"")</f>
        <v>D'Angio 1986</v>
      </c>
      <c r="C10383" s="248" t="str">
        <f>IF(AND(A10383&lt;&gt;"",ISNUMBER(A10383)),VLOOKUP(A10383,Studies!A:BR,3,FALSE),"")</f>
        <v>https://pubmed.ncbi.nlm.nih.gov/3755052/</v>
      </c>
      <c r="D10383" s="248" t="str">
        <f>IF(AND(A10383&lt;&gt;"",ISNUMBER(A10383)),VLOOKUP(A10383,Studies!A:BR,4,FALSE),"")</f>
        <v>PO 300 mg tab subject 5</v>
      </c>
      <c r="E10383" s="248" t="str">
        <f>IF(AND(A10383&lt;&gt;"",ISNUMBER(A10383)),VLOOKUP(A10383,Studies!A:BR,5,FALSE),"")</f>
        <v>Cimetidine</v>
      </c>
      <c r="F10383" s="249" t="str">
        <f>IF(AND(A10383&lt;&gt;"",ISNUMBER(A10383)),VLOOKUP(A10383,Studies!A:BR,6,FALSE),"")</f>
        <v>Serum</v>
      </c>
      <c r="G10383" s="265">
        <v>6</v>
      </c>
      <c r="H10383" s="50" t="s">
        <v>59</v>
      </c>
      <c r="I10383" s="185">
        <v>0.38809090000000002</v>
      </c>
      <c r="J10383" s="41" t="s">
        <v>956</v>
      </c>
      <c r="K10383" s="41" t="s">
        <v>75</v>
      </c>
      <c r="O10383" s="59">
        <v>0.1</v>
      </c>
    </row>
    <row r="10384" spans="1:16" x14ac:dyDescent="0.25">
      <c r="A10384" s="30">
        <v>1313</v>
      </c>
      <c r="B10384" s="247" t="str">
        <f>IF(AND(A10384&lt;&gt;"",ISNUMBER(A10384)),VLOOKUP(A10384,Studies!A:BR,2,FALSE),"")</f>
        <v>D'Angio 1986</v>
      </c>
      <c r="C10384" s="248" t="str">
        <f>IF(AND(A10384&lt;&gt;"",ISNUMBER(A10384)),VLOOKUP(A10384,Studies!A:BR,3,FALSE),"")</f>
        <v>https://pubmed.ncbi.nlm.nih.gov/3755052/</v>
      </c>
      <c r="D10384" s="248" t="str">
        <f>IF(AND(A10384&lt;&gt;"",ISNUMBER(A10384)),VLOOKUP(A10384,Studies!A:BR,4,FALSE),"")</f>
        <v>PO 300 mg tab subject 5</v>
      </c>
      <c r="E10384" s="248" t="str">
        <f>IF(AND(A10384&lt;&gt;"",ISNUMBER(A10384)),VLOOKUP(A10384,Studies!A:BR,5,FALSE),"")</f>
        <v>Cimetidine</v>
      </c>
      <c r="F10384" s="249" t="str">
        <f>IF(AND(A10384&lt;&gt;"",ISNUMBER(A10384)),VLOOKUP(A10384,Studies!A:BR,6,FALSE),"")</f>
        <v>Serum</v>
      </c>
      <c r="G10384" s="265">
        <v>8</v>
      </c>
      <c r="H10384" s="50" t="s">
        <v>59</v>
      </c>
      <c r="I10384" s="185">
        <v>0.20419509999999999</v>
      </c>
      <c r="J10384" s="41" t="s">
        <v>956</v>
      </c>
      <c r="K10384" s="41" t="s">
        <v>75</v>
      </c>
      <c r="O10384" s="59">
        <v>0.1</v>
      </c>
    </row>
    <row r="10385" spans="1:16" x14ac:dyDescent="0.25">
      <c r="A10385" s="30">
        <v>1313</v>
      </c>
      <c r="B10385" s="247" t="str">
        <f>IF(AND(A10385&lt;&gt;"",ISNUMBER(A10385)),VLOOKUP(A10385,Studies!A:BR,2,FALSE),"")</f>
        <v>D'Angio 1986</v>
      </c>
      <c r="C10385" s="248" t="str">
        <f>IF(AND(A10385&lt;&gt;"",ISNUMBER(A10385)),VLOOKUP(A10385,Studies!A:BR,3,FALSE),"")</f>
        <v>https://pubmed.ncbi.nlm.nih.gov/3755052/</v>
      </c>
      <c r="D10385" s="248" t="str">
        <f>IF(AND(A10385&lt;&gt;"",ISNUMBER(A10385)),VLOOKUP(A10385,Studies!A:BR,4,FALSE),"")</f>
        <v>PO 300 mg tab subject 5</v>
      </c>
      <c r="E10385" s="248" t="str">
        <f>IF(AND(A10385&lt;&gt;"",ISNUMBER(A10385)),VLOOKUP(A10385,Studies!A:BR,5,FALSE),"")</f>
        <v>Cimetidine</v>
      </c>
      <c r="F10385" s="249" t="str">
        <f>IF(AND(A10385&lt;&gt;"",ISNUMBER(A10385)),VLOOKUP(A10385,Studies!A:BR,6,FALSE),"")</f>
        <v>Serum</v>
      </c>
      <c r="G10385" s="265">
        <v>10</v>
      </c>
      <c r="H10385" s="50" t="s">
        <v>59</v>
      </c>
      <c r="I10385" s="185">
        <v>0.13220870000000001</v>
      </c>
      <c r="J10385" s="41" t="s">
        <v>956</v>
      </c>
      <c r="K10385" s="41" t="s">
        <v>75</v>
      </c>
      <c r="O10385" s="59">
        <v>0.1</v>
      </c>
    </row>
    <row r="10386" spans="1:16" x14ac:dyDescent="0.25">
      <c r="A10386" s="30">
        <v>1314</v>
      </c>
      <c r="B10386" s="247" t="str">
        <f>IF(AND(A10386&lt;&gt;"",ISNUMBER(A10386)),VLOOKUP(A10386,Studies!A:BR,2,FALSE),"")</f>
        <v>D'Angio 1986</v>
      </c>
      <c r="C10386" s="248" t="str">
        <f>IF(AND(A10386&lt;&gt;"",ISNUMBER(A10386)),VLOOKUP(A10386,Studies!A:BR,3,FALSE),"")</f>
        <v>https://pubmed.ncbi.nlm.nih.gov/3755052/</v>
      </c>
      <c r="D10386" s="248" t="str">
        <f>IF(AND(A10386&lt;&gt;"",ISNUMBER(A10386)),VLOOKUP(A10386,Studies!A:BR,4,FALSE),"")</f>
        <v>PO 300 mg tab subject 6</v>
      </c>
      <c r="E10386" s="248" t="str">
        <f>IF(AND(A10386&lt;&gt;"",ISNUMBER(A10386)),VLOOKUP(A10386,Studies!A:BR,5,FALSE),"")</f>
        <v>Cimetidine</v>
      </c>
      <c r="F10386" s="249" t="str">
        <f>IF(AND(A10386&lt;&gt;"",ISNUMBER(A10386)),VLOOKUP(A10386,Studies!A:BR,6,FALSE),"")</f>
        <v>Serum</v>
      </c>
      <c r="G10386" s="265">
        <v>0.5</v>
      </c>
      <c r="H10386" s="50" t="s">
        <v>59</v>
      </c>
      <c r="I10386" s="185">
        <v>0.32220979999999999</v>
      </c>
      <c r="J10386" s="41" t="s">
        <v>956</v>
      </c>
      <c r="K10386" s="41" t="s">
        <v>75</v>
      </c>
      <c r="O10386" s="59">
        <v>0.1</v>
      </c>
      <c r="P10386" s="42" t="s">
        <v>3508</v>
      </c>
    </row>
    <row r="10387" spans="1:16" x14ac:dyDescent="0.25">
      <c r="A10387" s="30">
        <v>1314</v>
      </c>
      <c r="B10387" s="247" t="str">
        <f>IF(AND(A10387&lt;&gt;"",ISNUMBER(A10387)),VLOOKUP(A10387,Studies!A:BR,2,FALSE),"")</f>
        <v>D'Angio 1986</v>
      </c>
      <c r="C10387" s="248" t="str">
        <f>IF(AND(A10387&lt;&gt;"",ISNUMBER(A10387)),VLOOKUP(A10387,Studies!A:BR,3,FALSE),"")</f>
        <v>https://pubmed.ncbi.nlm.nih.gov/3755052/</v>
      </c>
      <c r="D10387" s="248" t="str">
        <f>IF(AND(A10387&lt;&gt;"",ISNUMBER(A10387)),VLOOKUP(A10387,Studies!A:BR,4,FALSE),"")</f>
        <v>PO 300 mg tab subject 6</v>
      </c>
      <c r="E10387" s="248" t="str">
        <f>IF(AND(A10387&lt;&gt;"",ISNUMBER(A10387)),VLOOKUP(A10387,Studies!A:BR,5,FALSE),"")</f>
        <v>Cimetidine</v>
      </c>
      <c r="F10387" s="249" t="str">
        <f>IF(AND(A10387&lt;&gt;"",ISNUMBER(A10387)),VLOOKUP(A10387,Studies!A:BR,6,FALSE),"")</f>
        <v>Serum</v>
      </c>
      <c r="G10387" s="265">
        <v>0.75</v>
      </c>
      <c r="H10387" s="50" t="s">
        <v>59</v>
      </c>
      <c r="I10387" s="185">
        <v>1.1893320000000001</v>
      </c>
      <c r="J10387" s="41" t="s">
        <v>956</v>
      </c>
      <c r="K10387" s="41" t="s">
        <v>75</v>
      </c>
      <c r="O10387" s="59">
        <v>0.1</v>
      </c>
    </row>
    <row r="10388" spans="1:16" x14ac:dyDescent="0.25">
      <c r="A10388" s="30">
        <v>1314</v>
      </c>
      <c r="B10388" s="247" t="str">
        <f>IF(AND(A10388&lt;&gt;"",ISNUMBER(A10388)),VLOOKUP(A10388,Studies!A:BR,2,FALSE),"")</f>
        <v>D'Angio 1986</v>
      </c>
      <c r="C10388" s="248" t="str">
        <f>IF(AND(A10388&lt;&gt;"",ISNUMBER(A10388)),VLOOKUP(A10388,Studies!A:BR,3,FALSE),"")</f>
        <v>https://pubmed.ncbi.nlm.nih.gov/3755052/</v>
      </c>
      <c r="D10388" s="248" t="str">
        <f>IF(AND(A10388&lt;&gt;"",ISNUMBER(A10388)),VLOOKUP(A10388,Studies!A:BR,4,FALSE),"")</f>
        <v>PO 300 mg tab subject 6</v>
      </c>
      <c r="E10388" s="248" t="str">
        <f>IF(AND(A10388&lt;&gt;"",ISNUMBER(A10388)),VLOOKUP(A10388,Studies!A:BR,5,FALSE),"")</f>
        <v>Cimetidine</v>
      </c>
      <c r="F10388" s="249" t="str">
        <f>IF(AND(A10388&lt;&gt;"",ISNUMBER(A10388)),VLOOKUP(A10388,Studies!A:BR,6,FALSE),"")</f>
        <v>Serum</v>
      </c>
      <c r="G10388" s="265">
        <v>1</v>
      </c>
      <c r="H10388" s="50" t="s">
        <v>59</v>
      </c>
      <c r="I10388" s="185">
        <v>0.98955879999999996</v>
      </c>
      <c r="J10388" s="41" t="s">
        <v>956</v>
      </c>
      <c r="K10388" s="41" t="s">
        <v>75</v>
      </c>
      <c r="O10388" s="59">
        <v>0.1</v>
      </c>
    </row>
    <row r="10389" spans="1:16" x14ac:dyDescent="0.25">
      <c r="A10389" s="30">
        <v>1314</v>
      </c>
      <c r="B10389" s="247" t="str">
        <f>IF(AND(A10389&lt;&gt;"",ISNUMBER(A10389)),VLOOKUP(A10389,Studies!A:BR,2,FALSE),"")</f>
        <v>D'Angio 1986</v>
      </c>
      <c r="C10389" s="248" t="str">
        <f>IF(AND(A10389&lt;&gt;"",ISNUMBER(A10389)),VLOOKUP(A10389,Studies!A:BR,3,FALSE),"")</f>
        <v>https://pubmed.ncbi.nlm.nih.gov/3755052/</v>
      </c>
      <c r="D10389" s="248" t="str">
        <f>IF(AND(A10389&lt;&gt;"",ISNUMBER(A10389)),VLOOKUP(A10389,Studies!A:BR,4,FALSE),"")</f>
        <v>PO 300 mg tab subject 6</v>
      </c>
      <c r="E10389" s="248" t="str">
        <f>IF(AND(A10389&lt;&gt;"",ISNUMBER(A10389)),VLOOKUP(A10389,Studies!A:BR,5,FALSE),"")</f>
        <v>Cimetidine</v>
      </c>
      <c r="F10389" s="249" t="str">
        <f>IF(AND(A10389&lt;&gt;"",ISNUMBER(A10389)),VLOOKUP(A10389,Studies!A:BR,6,FALSE),"")</f>
        <v>Serum</v>
      </c>
      <c r="G10389" s="265">
        <v>1.25</v>
      </c>
      <c r="H10389" s="50" t="s">
        <v>59</v>
      </c>
      <c r="I10389" s="185">
        <v>2.1423329999999998</v>
      </c>
      <c r="J10389" s="41" t="s">
        <v>956</v>
      </c>
      <c r="K10389" s="41" t="s">
        <v>75</v>
      </c>
      <c r="O10389" s="59">
        <v>0.1</v>
      </c>
    </row>
    <row r="10390" spans="1:16" x14ac:dyDescent="0.25">
      <c r="A10390" s="30">
        <v>1314</v>
      </c>
      <c r="B10390" s="247" t="str">
        <f>IF(AND(A10390&lt;&gt;"",ISNUMBER(A10390)),VLOOKUP(A10390,Studies!A:BR,2,FALSE),"")</f>
        <v>D'Angio 1986</v>
      </c>
      <c r="C10390" s="248" t="str">
        <f>IF(AND(A10390&lt;&gt;"",ISNUMBER(A10390)),VLOOKUP(A10390,Studies!A:BR,3,FALSE),"")</f>
        <v>https://pubmed.ncbi.nlm.nih.gov/3755052/</v>
      </c>
      <c r="D10390" s="248" t="str">
        <f>IF(AND(A10390&lt;&gt;"",ISNUMBER(A10390)),VLOOKUP(A10390,Studies!A:BR,4,FALSE),"")</f>
        <v>PO 300 mg tab subject 6</v>
      </c>
      <c r="E10390" s="248" t="str">
        <f>IF(AND(A10390&lt;&gt;"",ISNUMBER(A10390)),VLOOKUP(A10390,Studies!A:BR,5,FALSE),"")</f>
        <v>Cimetidine</v>
      </c>
      <c r="F10390" s="249" t="str">
        <f>IF(AND(A10390&lt;&gt;"",ISNUMBER(A10390)),VLOOKUP(A10390,Studies!A:BR,6,FALSE),"")</f>
        <v>Serum</v>
      </c>
      <c r="G10390" s="265">
        <v>1.5</v>
      </c>
      <c r="H10390" s="50" t="s">
        <v>59</v>
      </c>
      <c r="I10390" s="185">
        <v>1.5816239999999999</v>
      </c>
      <c r="J10390" s="41" t="s">
        <v>956</v>
      </c>
      <c r="K10390" s="41" t="s">
        <v>75</v>
      </c>
      <c r="O10390" s="59">
        <v>0.1</v>
      </c>
    </row>
    <row r="10391" spans="1:16" x14ac:dyDescent="0.25">
      <c r="A10391" s="30">
        <v>1314</v>
      </c>
      <c r="B10391" s="247" t="str">
        <f>IF(AND(A10391&lt;&gt;"",ISNUMBER(A10391)),VLOOKUP(A10391,Studies!A:BR,2,FALSE),"")</f>
        <v>D'Angio 1986</v>
      </c>
      <c r="C10391" s="248" t="str">
        <f>IF(AND(A10391&lt;&gt;"",ISNUMBER(A10391)),VLOOKUP(A10391,Studies!A:BR,3,FALSE),"")</f>
        <v>https://pubmed.ncbi.nlm.nih.gov/3755052/</v>
      </c>
      <c r="D10391" s="248" t="str">
        <f>IF(AND(A10391&lt;&gt;"",ISNUMBER(A10391)),VLOOKUP(A10391,Studies!A:BR,4,FALSE),"")</f>
        <v>PO 300 mg tab subject 6</v>
      </c>
      <c r="E10391" s="248" t="str">
        <f>IF(AND(A10391&lt;&gt;"",ISNUMBER(A10391)),VLOOKUP(A10391,Studies!A:BR,5,FALSE),"")</f>
        <v>Cimetidine</v>
      </c>
      <c r="F10391" s="249" t="str">
        <f>IF(AND(A10391&lt;&gt;"",ISNUMBER(A10391)),VLOOKUP(A10391,Studies!A:BR,6,FALSE),"")</f>
        <v>Serum</v>
      </c>
      <c r="G10391" s="265">
        <v>1.75</v>
      </c>
      <c r="H10391" s="50" t="s">
        <v>59</v>
      </c>
      <c r="I10391" s="185">
        <v>1.913626</v>
      </c>
      <c r="J10391" s="41" t="s">
        <v>956</v>
      </c>
      <c r="K10391" s="41" t="s">
        <v>75</v>
      </c>
      <c r="O10391" s="59">
        <v>0.1</v>
      </c>
    </row>
    <row r="10392" spans="1:16" x14ac:dyDescent="0.25">
      <c r="A10392" s="30">
        <v>1314</v>
      </c>
      <c r="B10392" s="247" t="str">
        <f>IF(AND(A10392&lt;&gt;"",ISNUMBER(A10392)),VLOOKUP(A10392,Studies!A:BR,2,FALSE),"")</f>
        <v>D'Angio 1986</v>
      </c>
      <c r="C10392" s="248" t="str">
        <f>IF(AND(A10392&lt;&gt;"",ISNUMBER(A10392)),VLOOKUP(A10392,Studies!A:BR,3,FALSE),"")</f>
        <v>https://pubmed.ncbi.nlm.nih.gov/3755052/</v>
      </c>
      <c r="D10392" s="248" t="str">
        <f>IF(AND(A10392&lt;&gt;"",ISNUMBER(A10392)),VLOOKUP(A10392,Studies!A:BR,4,FALSE),"")</f>
        <v>PO 300 mg tab subject 6</v>
      </c>
      <c r="E10392" s="248" t="str">
        <f>IF(AND(A10392&lt;&gt;"",ISNUMBER(A10392)),VLOOKUP(A10392,Studies!A:BR,5,FALSE),"")</f>
        <v>Cimetidine</v>
      </c>
      <c r="F10392" s="249" t="str">
        <f>IF(AND(A10392&lt;&gt;"",ISNUMBER(A10392)),VLOOKUP(A10392,Studies!A:BR,6,FALSE),"")</f>
        <v>Serum</v>
      </c>
      <c r="G10392" s="265">
        <v>2</v>
      </c>
      <c r="H10392" s="50" t="s">
        <v>59</v>
      </c>
      <c r="I10392" s="185">
        <v>1.6439269999999999</v>
      </c>
      <c r="J10392" s="41" t="s">
        <v>956</v>
      </c>
      <c r="K10392" s="41" t="s">
        <v>75</v>
      </c>
      <c r="O10392" s="59">
        <v>0.1</v>
      </c>
    </row>
    <row r="10393" spans="1:16" x14ac:dyDescent="0.25">
      <c r="A10393" s="30">
        <v>1314</v>
      </c>
      <c r="B10393" s="247" t="str">
        <f>IF(AND(A10393&lt;&gt;"",ISNUMBER(A10393)),VLOOKUP(A10393,Studies!A:BR,2,FALSE),"")</f>
        <v>D'Angio 1986</v>
      </c>
      <c r="C10393" s="248" t="str">
        <f>IF(AND(A10393&lt;&gt;"",ISNUMBER(A10393)),VLOOKUP(A10393,Studies!A:BR,3,FALSE),"")</f>
        <v>https://pubmed.ncbi.nlm.nih.gov/3755052/</v>
      </c>
      <c r="D10393" s="248" t="str">
        <f>IF(AND(A10393&lt;&gt;"",ISNUMBER(A10393)),VLOOKUP(A10393,Studies!A:BR,4,FALSE),"")</f>
        <v>PO 300 mg tab subject 6</v>
      </c>
      <c r="E10393" s="248" t="str">
        <f>IF(AND(A10393&lt;&gt;"",ISNUMBER(A10393)),VLOOKUP(A10393,Studies!A:BR,5,FALSE),"")</f>
        <v>Cimetidine</v>
      </c>
      <c r="F10393" s="249" t="str">
        <f>IF(AND(A10393&lt;&gt;"",ISNUMBER(A10393)),VLOOKUP(A10393,Studies!A:BR,6,FALSE),"")</f>
        <v>Serum</v>
      </c>
      <c r="G10393" s="265">
        <v>2.5</v>
      </c>
      <c r="H10393" s="50" t="s">
        <v>59</v>
      </c>
      <c r="I10393" s="185">
        <v>1.1842919999999999</v>
      </c>
      <c r="J10393" s="41" t="s">
        <v>956</v>
      </c>
      <c r="K10393" s="41" t="s">
        <v>75</v>
      </c>
      <c r="O10393" s="59">
        <v>0.1</v>
      </c>
    </row>
    <row r="10394" spans="1:16" x14ac:dyDescent="0.25">
      <c r="A10394" s="30">
        <v>1314</v>
      </c>
      <c r="B10394" s="247" t="str">
        <f>IF(AND(A10394&lt;&gt;"",ISNUMBER(A10394)),VLOOKUP(A10394,Studies!A:BR,2,FALSE),"")</f>
        <v>D'Angio 1986</v>
      </c>
      <c r="C10394" s="248" t="str">
        <f>IF(AND(A10394&lt;&gt;"",ISNUMBER(A10394)),VLOOKUP(A10394,Studies!A:BR,3,FALSE),"")</f>
        <v>https://pubmed.ncbi.nlm.nih.gov/3755052/</v>
      </c>
      <c r="D10394" s="248" t="str">
        <f>IF(AND(A10394&lt;&gt;"",ISNUMBER(A10394)),VLOOKUP(A10394,Studies!A:BR,4,FALSE),"")</f>
        <v>PO 300 mg tab subject 6</v>
      </c>
      <c r="E10394" s="248" t="str">
        <f>IF(AND(A10394&lt;&gt;"",ISNUMBER(A10394)),VLOOKUP(A10394,Studies!A:BR,5,FALSE),"")</f>
        <v>Cimetidine</v>
      </c>
      <c r="F10394" s="249" t="str">
        <f>IF(AND(A10394&lt;&gt;"",ISNUMBER(A10394)),VLOOKUP(A10394,Studies!A:BR,6,FALSE),"")</f>
        <v>Serum</v>
      </c>
      <c r="G10394" s="265">
        <v>3.5</v>
      </c>
      <c r="H10394" s="50" t="s">
        <v>59</v>
      </c>
      <c r="I10394" s="185">
        <v>0.72087029999999996</v>
      </c>
      <c r="J10394" s="41" t="s">
        <v>956</v>
      </c>
      <c r="K10394" s="41" t="s">
        <v>75</v>
      </c>
      <c r="O10394" s="59">
        <v>0.1</v>
      </c>
    </row>
    <row r="10395" spans="1:16" x14ac:dyDescent="0.25">
      <c r="A10395" s="30">
        <v>1314</v>
      </c>
      <c r="B10395" s="247" t="str">
        <f>IF(AND(A10395&lt;&gt;"",ISNUMBER(A10395)),VLOOKUP(A10395,Studies!A:BR,2,FALSE),"")</f>
        <v>D'Angio 1986</v>
      </c>
      <c r="C10395" s="248" t="str">
        <f>IF(AND(A10395&lt;&gt;"",ISNUMBER(A10395)),VLOOKUP(A10395,Studies!A:BR,3,FALSE),"")</f>
        <v>https://pubmed.ncbi.nlm.nih.gov/3755052/</v>
      </c>
      <c r="D10395" s="248" t="str">
        <f>IF(AND(A10395&lt;&gt;"",ISNUMBER(A10395)),VLOOKUP(A10395,Studies!A:BR,4,FALSE),"")</f>
        <v>PO 300 mg tab subject 6</v>
      </c>
      <c r="E10395" s="248" t="str">
        <f>IF(AND(A10395&lt;&gt;"",ISNUMBER(A10395)),VLOOKUP(A10395,Studies!A:BR,5,FALSE),"")</f>
        <v>Cimetidine</v>
      </c>
      <c r="F10395" s="249" t="str">
        <f>IF(AND(A10395&lt;&gt;"",ISNUMBER(A10395)),VLOOKUP(A10395,Studies!A:BR,6,FALSE),"")</f>
        <v>Serum</v>
      </c>
      <c r="G10395" s="265">
        <v>4</v>
      </c>
      <c r="H10395" s="50" t="s">
        <v>59</v>
      </c>
      <c r="I10395" s="185">
        <v>0.76142520000000002</v>
      </c>
      <c r="J10395" s="41" t="s">
        <v>956</v>
      </c>
      <c r="K10395" s="41" t="s">
        <v>75</v>
      </c>
      <c r="O10395" s="59">
        <v>0.1</v>
      </c>
    </row>
    <row r="10396" spans="1:16" x14ac:dyDescent="0.25">
      <c r="A10396" s="30">
        <v>1314</v>
      </c>
      <c r="B10396" s="247" t="str">
        <f>IF(AND(A10396&lt;&gt;"",ISNUMBER(A10396)),VLOOKUP(A10396,Studies!A:BR,2,FALSE),"")</f>
        <v>D'Angio 1986</v>
      </c>
      <c r="C10396" s="248" t="str">
        <f>IF(AND(A10396&lt;&gt;"",ISNUMBER(A10396)),VLOOKUP(A10396,Studies!A:BR,3,FALSE),"")</f>
        <v>https://pubmed.ncbi.nlm.nih.gov/3755052/</v>
      </c>
      <c r="D10396" s="248" t="str">
        <f>IF(AND(A10396&lt;&gt;"",ISNUMBER(A10396)),VLOOKUP(A10396,Studies!A:BR,4,FALSE),"")</f>
        <v>PO 300 mg tab subject 6</v>
      </c>
      <c r="E10396" s="248" t="str">
        <f>IF(AND(A10396&lt;&gt;"",ISNUMBER(A10396)),VLOOKUP(A10396,Studies!A:BR,5,FALSE),"")</f>
        <v>Cimetidine</v>
      </c>
      <c r="F10396" s="249" t="str">
        <f>IF(AND(A10396&lt;&gt;"",ISNUMBER(A10396)),VLOOKUP(A10396,Studies!A:BR,6,FALSE),"")</f>
        <v>Serum</v>
      </c>
      <c r="G10396" s="265">
        <v>4.5</v>
      </c>
      <c r="H10396" s="50" t="s">
        <v>59</v>
      </c>
      <c r="I10396" s="185">
        <v>0.52711350000000001</v>
      </c>
      <c r="J10396" s="41" t="s">
        <v>956</v>
      </c>
      <c r="K10396" s="41" t="s">
        <v>75</v>
      </c>
      <c r="O10396" s="59">
        <v>0.1</v>
      </c>
    </row>
    <row r="10397" spans="1:16" x14ac:dyDescent="0.25">
      <c r="A10397" s="30">
        <v>1314</v>
      </c>
      <c r="B10397" s="247" t="str">
        <f>IF(AND(A10397&lt;&gt;"",ISNUMBER(A10397)),VLOOKUP(A10397,Studies!A:BR,2,FALSE),"")</f>
        <v>D'Angio 1986</v>
      </c>
      <c r="C10397" s="248" t="str">
        <f>IF(AND(A10397&lt;&gt;"",ISNUMBER(A10397)),VLOOKUP(A10397,Studies!A:BR,3,FALSE),"")</f>
        <v>https://pubmed.ncbi.nlm.nih.gov/3755052/</v>
      </c>
      <c r="D10397" s="248" t="str">
        <f>IF(AND(A10397&lt;&gt;"",ISNUMBER(A10397)),VLOOKUP(A10397,Studies!A:BR,4,FALSE),"")</f>
        <v>PO 300 mg tab subject 6</v>
      </c>
      <c r="E10397" s="248" t="str">
        <f>IF(AND(A10397&lt;&gt;"",ISNUMBER(A10397)),VLOOKUP(A10397,Studies!A:BR,5,FALSE),"")</f>
        <v>Cimetidine</v>
      </c>
      <c r="F10397" s="249" t="str">
        <f>IF(AND(A10397&lt;&gt;"",ISNUMBER(A10397)),VLOOKUP(A10397,Studies!A:BR,6,FALSE),"")</f>
        <v>Serum</v>
      </c>
      <c r="G10397" s="265">
        <v>6</v>
      </c>
      <c r="H10397" s="50" t="s">
        <v>59</v>
      </c>
      <c r="I10397" s="185">
        <v>0.32306459999999998</v>
      </c>
      <c r="J10397" s="41" t="s">
        <v>956</v>
      </c>
      <c r="K10397" s="41" t="s">
        <v>75</v>
      </c>
      <c r="O10397" s="59">
        <v>0.1</v>
      </c>
    </row>
    <row r="10398" spans="1:16" x14ac:dyDescent="0.25">
      <c r="A10398" s="30">
        <v>1314</v>
      </c>
      <c r="B10398" s="247" t="str">
        <f>IF(AND(A10398&lt;&gt;"",ISNUMBER(A10398)),VLOOKUP(A10398,Studies!A:BR,2,FALSE),"")</f>
        <v>D'Angio 1986</v>
      </c>
      <c r="C10398" s="248" t="str">
        <f>IF(AND(A10398&lt;&gt;"",ISNUMBER(A10398)),VLOOKUP(A10398,Studies!A:BR,3,FALSE),"")</f>
        <v>https://pubmed.ncbi.nlm.nih.gov/3755052/</v>
      </c>
      <c r="D10398" s="248" t="str">
        <f>IF(AND(A10398&lt;&gt;"",ISNUMBER(A10398)),VLOOKUP(A10398,Studies!A:BR,4,FALSE),"")</f>
        <v>PO 300 mg tab subject 6</v>
      </c>
      <c r="E10398" s="248" t="str">
        <f>IF(AND(A10398&lt;&gt;"",ISNUMBER(A10398)),VLOOKUP(A10398,Studies!A:BR,5,FALSE),"")</f>
        <v>Cimetidine</v>
      </c>
      <c r="F10398" s="249" t="str">
        <f>IF(AND(A10398&lt;&gt;"",ISNUMBER(A10398)),VLOOKUP(A10398,Studies!A:BR,6,FALSE),"")</f>
        <v>Serum</v>
      </c>
      <c r="G10398" s="265">
        <v>8</v>
      </c>
      <c r="H10398" s="50" t="s">
        <v>59</v>
      </c>
      <c r="I10398" s="185">
        <v>0.1607933</v>
      </c>
      <c r="J10398" s="41" t="s">
        <v>956</v>
      </c>
      <c r="K10398" s="41" t="s">
        <v>75</v>
      </c>
      <c r="O10398" s="59">
        <v>0.1</v>
      </c>
    </row>
    <row r="10399" spans="1:16" x14ac:dyDescent="0.25">
      <c r="A10399" s="30">
        <v>1314</v>
      </c>
      <c r="B10399" s="247" t="str">
        <f>IF(AND(A10399&lt;&gt;"",ISNUMBER(A10399)),VLOOKUP(A10399,Studies!A:BR,2,FALSE),"")</f>
        <v>D'Angio 1986</v>
      </c>
      <c r="C10399" s="248" t="str">
        <f>IF(AND(A10399&lt;&gt;"",ISNUMBER(A10399)),VLOOKUP(A10399,Studies!A:BR,3,FALSE),"")</f>
        <v>https://pubmed.ncbi.nlm.nih.gov/3755052/</v>
      </c>
      <c r="D10399" s="248" t="str">
        <f>IF(AND(A10399&lt;&gt;"",ISNUMBER(A10399)),VLOOKUP(A10399,Studies!A:BR,4,FALSE),"")</f>
        <v>PO 300 mg tab subject 6</v>
      </c>
      <c r="E10399" s="248" t="str">
        <f>IF(AND(A10399&lt;&gt;"",ISNUMBER(A10399)),VLOOKUP(A10399,Studies!A:BR,5,FALSE),"")</f>
        <v>Cimetidine</v>
      </c>
      <c r="F10399" s="249" t="str">
        <f>IF(AND(A10399&lt;&gt;"",ISNUMBER(A10399)),VLOOKUP(A10399,Studies!A:BR,6,FALSE),"")</f>
        <v>Serum</v>
      </c>
      <c r="G10399" s="265">
        <v>10</v>
      </c>
      <c r="H10399" s="50" t="s">
        <v>59</v>
      </c>
      <c r="I10399" s="185">
        <v>7.9998310000000003E-2</v>
      </c>
      <c r="J10399" s="41" t="s">
        <v>956</v>
      </c>
      <c r="K10399" s="41" t="s">
        <v>75</v>
      </c>
      <c r="O10399" s="59">
        <v>0.1</v>
      </c>
    </row>
    <row r="10400" spans="1:16" x14ac:dyDescent="0.25">
      <c r="A10400" s="30">
        <v>1306</v>
      </c>
      <c r="B10400" s="247" t="str">
        <f>IF(AND(A10400&lt;&gt;"",ISNUMBER(A10400)),VLOOKUP(A10400,Studies!A:BR,2,FALSE),"")</f>
        <v>Kanto 1981</v>
      </c>
      <c r="C10400" s="248" t="str">
        <f>IF(AND(A10400&lt;&gt;"",ISNUMBER(A10400)),VLOOKUP(A10400,Studies!A:BR,3,FALSE),"")</f>
        <v>https://pubmed.ncbi.nlm.nih.gov/7272182/</v>
      </c>
      <c r="D10400" s="248" t="str">
        <f>IF(AND(A10400&lt;&gt;"",ISNUMBER(A10400)),VLOOKUP(A10400,Studies!A:BR,4,FALSE),"")</f>
        <v>PO  200 mg</v>
      </c>
      <c r="E10400" s="248" t="str">
        <f>IF(AND(A10400&lt;&gt;"",ISNUMBER(A10400)),VLOOKUP(A10400,Studies!A:BR,5,FALSE),"")</f>
        <v>Cimetidine</v>
      </c>
      <c r="F10400" s="249" t="str">
        <f>IF(AND(A10400&lt;&gt;"",ISNUMBER(A10400)),VLOOKUP(A10400,Studies!A:BR,6,FALSE),"")</f>
        <v>Plasma</v>
      </c>
      <c r="G10400" s="265">
        <v>0.25</v>
      </c>
      <c r="H10400" s="50" t="s">
        <v>59</v>
      </c>
      <c r="I10400" s="185">
        <v>1.578477E-2</v>
      </c>
      <c r="J10400" s="41" t="s">
        <v>1027</v>
      </c>
      <c r="K10400" s="41" t="s">
        <v>334</v>
      </c>
      <c r="L10400" s="193">
        <v>2.8289350000000001E-2</v>
      </c>
      <c r="M10400" s="52" t="s">
        <v>1027</v>
      </c>
      <c r="N10400" s="52" t="s">
        <v>946</v>
      </c>
      <c r="O10400" s="59">
        <v>0.05</v>
      </c>
      <c r="P10400" s="42" t="s">
        <v>3505</v>
      </c>
    </row>
    <row r="10401" spans="1:16" x14ac:dyDescent="0.25">
      <c r="A10401" s="30">
        <v>1306</v>
      </c>
      <c r="B10401" s="247" t="str">
        <f>IF(AND(A10401&lt;&gt;"",ISNUMBER(A10401)),VLOOKUP(A10401,Studies!A:BR,2,FALSE),"")</f>
        <v>Kanto 1981</v>
      </c>
      <c r="C10401" s="248" t="str">
        <f>IF(AND(A10401&lt;&gt;"",ISNUMBER(A10401)),VLOOKUP(A10401,Studies!A:BR,3,FALSE),"")</f>
        <v>https://pubmed.ncbi.nlm.nih.gov/7272182/</v>
      </c>
      <c r="D10401" s="248" t="str">
        <f>IF(AND(A10401&lt;&gt;"",ISNUMBER(A10401)),VLOOKUP(A10401,Studies!A:BR,4,FALSE),"")</f>
        <v>PO  200 mg</v>
      </c>
      <c r="E10401" s="248" t="str">
        <f>IF(AND(A10401&lt;&gt;"",ISNUMBER(A10401)),VLOOKUP(A10401,Studies!A:BR,5,FALSE),"")</f>
        <v>Cimetidine</v>
      </c>
      <c r="F10401" s="249" t="str">
        <f>IF(AND(A10401&lt;&gt;"",ISNUMBER(A10401)),VLOOKUP(A10401,Studies!A:BR,6,FALSE),"")</f>
        <v>Plasma</v>
      </c>
      <c r="G10401" s="265">
        <v>0.5</v>
      </c>
      <c r="H10401" s="50" t="s">
        <v>59</v>
      </c>
      <c r="I10401" s="185">
        <v>0.46732390000000001</v>
      </c>
      <c r="J10401" s="41" t="s">
        <v>1027</v>
      </c>
      <c r="K10401" s="41" t="s">
        <v>334</v>
      </c>
      <c r="L10401" s="193">
        <v>0.14718890000000001</v>
      </c>
      <c r="M10401" s="52" t="s">
        <v>1027</v>
      </c>
      <c r="N10401" s="52" t="s">
        <v>946</v>
      </c>
      <c r="O10401" s="59">
        <v>0.05</v>
      </c>
    </row>
    <row r="10402" spans="1:16" x14ac:dyDescent="0.25">
      <c r="A10402" s="30">
        <v>1306</v>
      </c>
      <c r="B10402" s="247" t="str">
        <f>IF(AND(A10402&lt;&gt;"",ISNUMBER(A10402)),VLOOKUP(A10402,Studies!A:BR,2,FALSE),"")</f>
        <v>Kanto 1981</v>
      </c>
      <c r="C10402" s="248" t="str">
        <f>IF(AND(A10402&lt;&gt;"",ISNUMBER(A10402)),VLOOKUP(A10402,Studies!A:BR,3,FALSE),"")</f>
        <v>https://pubmed.ncbi.nlm.nih.gov/7272182/</v>
      </c>
      <c r="D10402" s="248" t="str">
        <f>IF(AND(A10402&lt;&gt;"",ISNUMBER(A10402)),VLOOKUP(A10402,Studies!A:BR,4,FALSE),"")</f>
        <v>PO  200 mg</v>
      </c>
      <c r="E10402" s="248" t="str">
        <f>IF(AND(A10402&lt;&gt;"",ISNUMBER(A10402)),VLOOKUP(A10402,Studies!A:BR,5,FALSE),"")</f>
        <v>Cimetidine</v>
      </c>
      <c r="F10402" s="249" t="str">
        <f>IF(AND(A10402&lt;&gt;"",ISNUMBER(A10402)),VLOOKUP(A10402,Studies!A:BR,6,FALSE),"")</f>
        <v>Plasma</v>
      </c>
      <c r="G10402" s="265">
        <v>0.75</v>
      </c>
      <c r="H10402" s="50" t="s">
        <v>59</v>
      </c>
      <c r="I10402" s="185">
        <v>0.91515979999999997</v>
      </c>
      <c r="J10402" s="41" t="s">
        <v>1027</v>
      </c>
      <c r="K10402" s="41" t="s">
        <v>334</v>
      </c>
      <c r="L10402" s="193">
        <v>0.1622593</v>
      </c>
      <c r="M10402" s="52" t="s">
        <v>1027</v>
      </c>
      <c r="N10402" s="52" t="s">
        <v>946</v>
      </c>
      <c r="O10402" s="59">
        <v>0.05</v>
      </c>
    </row>
    <row r="10403" spans="1:16" x14ac:dyDescent="0.25">
      <c r="A10403" s="30">
        <v>1306</v>
      </c>
      <c r="B10403" s="247" t="str">
        <f>IF(AND(A10403&lt;&gt;"",ISNUMBER(A10403)),VLOOKUP(A10403,Studies!A:BR,2,FALSE),"")</f>
        <v>Kanto 1981</v>
      </c>
      <c r="C10403" s="248" t="str">
        <f>IF(AND(A10403&lt;&gt;"",ISNUMBER(A10403)),VLOOKUP(A10403,Studies!A:BR,3,FALSE),"")</f>
        <v>https://pubmed.ncbi.nlm.nih.gov/7272182/</v>
      </c>
      <c r="D10403" s="248" t="str">
        <f>IF(AND(A10403&lt;&gt;"",ISNUMBER(A10403)),VLOOKUP(A10403,Studies!A:BR,4,FALSE),"")</f>
        <v>PO  200 mg</v>
      </c>
      <c r="E10403" s="248" t="str">
        <f>IF(AND(A10403&lt;&gt;"",ISNUMBER(A10403)),VLOOKUP(A10403,Studies!A:BR,5,FALSE),"")</f>
        <v>Cimetidine</v>
      </c>
      <c r="F10403" s="249" t="str">
        <f>IF(AND(A10403&lt;&gt;"",ISNUMBER(A10403)),VLOOKUP(A10403,Studies!A:BR,6,FALSE),"")</f>
        <v>Plasma</v>
      </c>
      <c r="G10403" s="265">
        <v>1</v>
      </c>
      <c r="H10403" s="50" t="s">
        <v>59</v>
      </c>
      <c r="I10403" s="185">
        <v>0.87804570000000004</v>
      </c>
      <c r="J10403" s="41" t="s">
        <v>1027</v>
      </c>
      <c r="K10403" s="41" t="s">
        <v>334</v>
      </c>
      <c r="L10403" s="193">
        <v>0.1207746</v>
      </c>
      <c r="M10403" s="52" t="s">
        <v>1027</v>
      </c>
      <c r="N10403" s="52" t="s">
        <v>946</v>
      </c>
      <c r="O10403" s="59">
        <v>0.05</v>
      </c>
    </row>
    <row r="10404" spans="1:16" x14ac:dyDescent="0.25">
      <c r="A10404" s="30">
        <v>1306</v>
      </c>
      <c r="B10404" s="247" t="str">
        <f>IF(AND(A10404&lt;&gt;"",ISNUMBER(A10404)),VLOOKUP(A10404,Studies!A:BR,2,FALSE),"")</f>
        <v>Kanto 1981</v>
      </c>
      <c r="C10404" s="248" t="str">
        <f>IF(AND(A10404&lt;&gt;"",ISNUMBER(A10404)),VLOOKUP(A10404,Studies!A:BR,3,FALSE),"")</f>
        <v>https://pubmed.ncbi.nlm.nih.gov/7272182/</v>
      </c>
      <c r="D10404" s="248" t="str">
        <f>IF(AND(A10404&lt;&gt;"",ISNUMBER(A10404)),VLOOKUP(A10404,Studies!A:BR,4,FALSE),"")</f>
        <v>PO  200 mg</v>
      </c>
      <c r="E10404" s="248" t="str">
        <f>IF(AND(A10404&lt;&gt;"",ISNUMBER(A10404)),VLOOKUP(A10404,Studies!A:BR,5,FALSE),"")</f>
        <v>Cimetidine</v>
      </c>
      <c r="F10404" s="249" t="str">
        <f>IF(AND(A10404&lt;&gt;"",ISNUMBER(A10404)),VLOOKUP(A10404,Studies!A:BR,6,FALSE),"")</f>
        <v>Plasma</v>
      </c>
      <c r="G10404" s="265">
        <v>1.25</v>
      </c>
      <c r="H10404" s="50" t="s">
        <v>59</v>
      </c>
      <c r="I10404" s="185">
        <v>0.76168860000000005</v>
      </c>
      <c r="J10404" s="41" t="s">
        <v>1027</v>
      </c>
      <c r="K10404" s="41" t="s">
        <v>334</v>
      </c>
      <c r="L10404" s="193">
        <v>9.6223589999999998E-2</v>
      </c>
      <c r="M10404" s="52" t="s">
        <v>1027</v>
      </c>
      <c r="N10404" s="52" t="s">
        <v>946</v>
      </c>
      <c r="O10404" s="59">
        <v>0.05</v>
      </c>
    </row>
    <row r="10405" spans="1:16" x14ac:dyDescent="0.25">
      <c r="A10405" s="30">
        <v>1306</v>
      </c>
      <c r="B10405" s="247" t="str">
        <f>IF(AND(A10405&lt;&gt;"",ISNUMBER(A10405)),VLOOKUP(A10405,Studies!A:BR,2,FALSE),"")</f>
        <v>Kanto 1981</v>
      </c>
      <c r="C10405" s="248" t="str">
        <f>IF(AND(A10405&lt;&gt;"",ISNUMBER(A10405)),VLOOKUP(A10405,Studies!A:BR,3,FALSE),"")</f>
        <v>https://pubmed.ncbi.nlm.nih.gov/7272182/</v>
      </c>
      <c r="D10405" s="248" t="str">
        <f>IF(AND(A10405&lt;&gt;"",ISNUMBER(A10405)),VLOOKUP(A10405,Studies!A:BR,4,FALSE),"")</f>
        <v>PO  200 mg</v>
      </c>
      <c r="E10405" s="248" t="str">
        <f>IF(AND(A10405&lt;&gt;"",ISNUMBER(A10405)),VLOOKUP(A10405,Studies!A:BR,5,FALSE),"")</f>
        <v>Cimetidine</v>
      </c>
      <c r="F10405" s="249" t="str">
        <f>IF(AND(A10405&lt;&gt;"",ISNUMBER(A10405)),VLOOKUP(A10405,Studies!A:BR,6,FALSE),"")</f>
        <v>Plasma</v>
      </c>
      <c r="G10405" s="265">
        <v>1.5</v>
      </c>
      <c r="H10405" s="50" t="s">
        <v>59</v>
      </c>
      <c r="I10405" s="185">
        <v>0.77741479999999996</v>
      </c>
      <c r="J10405" s="41" t="s">
        <v>1027</v>
      </c>
      <c r="K10405" s="41" t="s">
        <v>334</v>
      </c>
      <c r="L10405" s="193">
        <v>0.1434037</v>
      </c>
      <c r="M10405" s="52" t="s">
        <v>1027</v>
      </c>
      <c r="N10405" s="52" t="s">
        <v>946</v>
      </c>
      <c r="O10405" s="59">
        <v>0.05</v>
      </c>
    </row>
    <row r="10406" spans="1:16" x14ac:dyDescent="0.25">
      <c r="A10406" s="30">
        <v>1306</v>
      </c>
      <c r="B10406" s="247" t="str">
        <f>IF(AND(A10406&lt;&gt;"",ISNUMBER(A10406)),VLOOKUP(A10406,Studies!A:BR,2,FALSE),"")</f>
        <v>Kanto 1981</v>
      </c>
      <c r="C10406" s="248" t="str">
        <f>IF(AND(A10406&lt;&gt;"",ISNUMBER(A10406)),VLOOKUP(A10406,Studies!A:BR,3,FALSE),"")</f>
        <v>https://pubmed.ncbi.nlm.nih.gov/7272182/</v>
      </c>
      <c r="D10406" s="248" t="str">
        <f>IF(AND(A10406&lt;&gt;"",ISNUMBER(A10406)),VLOOKUP(A10406,Studies!A:BR,4,FALSE),"")</f>
        <v>PO  200 mg</v>
      </c>
      <c r="E10406" s="248" t="str">
        <f>IF(AND(A10406&lt;&gt;"",ISNUMBER(A10406)),VLOOKUP(A10406,Studies!A:BR,5,FALSE),"")</f>
        <v>Cimetidine</v>
      </c>
      <c r="F10406" s="249" t="str">
        <f>IF(AND(A10406&lt;&gt;"",ISNUMBER(A10406)),VLOOKUP(A10406,Studies!A:BR,6,FALSE),"")</f>
        <v>Plasma</v>
      </c>
      <c r="G10406" s="265">
        <v>1.75</v>
      </c>
      <c r="H10406" s="50" t="s">
        <v>59</v>
      </c>
      <c r="I10406" s="185">
        <v>0.63842860000000001</v>
      </c>
      <c r="J10406" s="41" t="s">
        <v>1027</v>
      </c>
      <c r="K10406" s="41" t="s">
        <v>334</v>
      </c>
      <c r="L10406" s="193">
        <v>0.1037705</v>
      </c>
      <c r="M10406" s="52" t="s">
        <v>1027</v>
      </c>
      <c r="N10406" s="52" t="s">
        <v>946</v>
      </c>
      <c r="O10406" s="59">
        <v>0.05</v>
      </c>
    </row>
    <row r="10407" spans="1:16" x14ac:dyDescent="0.25">
      <c r="A10407" s="30">
        <v>1306</v>
      </c>
      <c r="B10407" s="247" t="str">
        <f>IF(AND(A10407&lt;&gt;"",ISNUMBER(A10407)),VLOOKUP(A10407,Studies!A:BR,2,FALSE),"")</f>
        <v>Kanto 1981</v>
      </c>
      <c r="C10407" s="248" t="str">
        <f>IF(AND(A10407&lt;&gt;"",ISNUMBER(A10407)),VLOOKUP(A10407,Studies!A:BR,3,FALSE),"")</f>
        <v>https://pubmed.ncbi.nlm.nih.gov/7272182/</v>
      </c>
      <c r="D10407" s="248" t="str">
        <f>IF(AND(A10407&lt;&gt;"",ISNUMBER(A10407)),VLOOKUP(A10407,Studies!A:BR,4,FALSE),"")</f>
        <v>PO  200 mg</v>
      </c>
      <c r="E10407" s="248" t="str">
        <f>IF(AND(A10407&lt;&gt;"",ISNUMBER(A10407)),VLOOKUP(A10407,Studies!A:BR,5,FALSE),"")</f>
        <v>Cimetidine</v>
      </c>
      <c r="F10407" s="249" t="str">
        <f>IF(AND(A10407&lt;&gt;"",ISNUMBER(A10407)),VLOOKUP(A10407,Studies!A:BR,6,FALSE),"")</f>
        <v>Plasma</v>
      </c>
      <c r="G10407" s="265">
        <v>2</v>
      </c>
      <c r="H10407" s="50" t="s">
        <v>59</v>
      </c>
      <c r="I10407" s="185">
        <v>0.59942770000000001</v>
      </c>
      <c r="J10407" s="41" t="s">
        <v>1027</v>
      </c>
      <c r="K10407" s="41" t="s">
        <v>334</v>
      </c>
      <c r="L10407" s="193">
        <v>6.4172510000000002E-2</v>
      </c>
      <c r="M10407" s="52" t="s">
        <v>1027</v>
      </c>
      <c r="N10407" s="52" t="s">
        <v>946</v>
      </c>
      <c r="O10407" s="59">
        <v>0.05</v>
      </c>
    </row>
    <row r="10408" spans="1:16" x14ac:dyDescent="0.25">
      <c r="A10408" s="30">
        <v>1306</v>
      </c>
      <c r="B10408" s="247" t="str">
        <f>IF(AND(A10408&lt;&gt;"",ISNUMBER(A10408)),VLOOKUP(A10408,Studies!A:BR,2,FALSE),"")</f>
        <v>Kanto 1981</v>
      </c>
      <c r="C10408" s="248" t="str">
        <f>IF(AND(A10408&lt;&gt;"",ISNUMBER(A10408)),VLOOKUP(A10408,Studies!A:BR,3,FALSE),"")</f>
        <v>https://pubmed.ncbi.nlm.nih.gov/7272182/</v>
      </c>
      <c r="D10408" s="248" t="str">
        <f>IF(AND(A10408&lt;&gt;"",ISNUMBER(A10408)),VLOOKUP(A10408,Studies!A:BR,4,FALSE),"")</f>
        <v>PO  200 mg</v>
      </c>
      <c r="E10408" s="248" t="str">
        <f>IF(AND(A10408&lt;&gt;"",ISNUMBER(A10408)),VLOOKUP(A10408,Studies!A:BR,5,FALSE),"")</f>
        <v>Cimetidine</v>
      </c>
      <c r="F10408" s="249" t="str">
        <f>IF(AND(A10408&lt;&gt;"",ISNUMBER(A10408)),VLOOKUP(A10408,Studies!A:BR,6,FALSE),"")</f>
        <v>Plasma</v>
      </c>
      <c r="G10408" s="265">
        <v>2.5</v>
      </c>
      <c r="H10408" s="50" t="s">
        <v>59</v>
      </c>
      <c r="I10408" s="185">
        <v>0.59313369999999999</v>
      </c>
      <c r="J10408" s="41" t="s">
        <v>1027</v>
      </c>
      <c r="K10408" s="41" t="s">
        <v>334</v>
      </c>
      <c r="L10408" s="193">
        <v>4.7168429999999997E-2</v>
      </c>
      <c r="M10408" s="52" t="s">
        <v>1027</v>
      </c>
      <c r="N10408" s="52" t="s">
        <v>946</v>
      </c>
      <c r="O10408" s="59">
        <v>0.05</v>
      </c>
    </row>
    <row r="10409" spans="1:16" x14ac:dyDescent="0.25">
      <c r="A10409" s="30">
        <v>1306</v>
      </c>
      <c r="B10409" s="247" t="str">
        <f>IF(AND(A10409&lt;&gt;"",ISNUMBER(A10409)),VLOOKUP(A10409,Studies!A:BR,2,FALSE),"")</f>
        <v>Kanto 1981</v>
      </c>
      <c r="C10409" s="248" t="str">
        <f>IF(AND(A10409&lt;&gt;"",ISNUMBER(A10409)),VLOOKUP(A10409,Studies!A:BR,3,FALSE),"")</f>
        <v>https://pubmed.ncbi.nlm.nih.gov/7272182/</v>
      </c>
      <c r="D10409" s="248" t="str">
        <f>IF(AND(A10409&lt;&gt;"",ISNUMBER(A10409)),VLOOKUP(A10409,Studies!A:BR,4,FALSE),"")</f>
        <v>PO  200 mg</v>
      </c>
      <c r="E10409" s="248" t="str">
        <f>IF(AND(A10409&lt;&gt;"",ISNUMBER(A10409)),VLOOKUP(A10409,Studies!A:BR,5,FALSE),"")</f>
        <v>Cimetidine</v>
      </c>
      <c r="F10409" s="249" t="str">
        <f>IF(AND(A10409&lt;&gt;"",ISNUMBER(A10409)),VLOOKUP(A10409,Studies!A:BR,6,FALSE),"")</f>
        <v>Plasma</v>
      </c>
      <c r="G10409" s="265">
        <v>3</v>
      </c>
      <c r="H10409" s="50" t="s">
        <v>59</v>
      </c>
      <c r="I10409" s="185">
        <v>0.74533729999999998</v>
      </c>
      <c r="J10409" s="41" t="s">
        <v>1027</v>
      </c>
      <c r="K10409" s="41" t="s">
        <v>334</v>
      </c>
      <c r="L10409" s="193">
        <v>0.105669</v>
      </c>
      <c r="M10409" s="52" t="s">
        <v>1027</v>
      </c>
      <c r="N10409" s="52" t="s">
        <v>946</v>
      </c>
      <c r="O10409" s="59">
        <v>0.05</v>
      </c>
    </row>
    <row r="10410" spans="1:16" x14ac:dyDescent="0.25">
      <c r="A10410" s="30">
        <v>1306</v>
      </c>
      <c r="B10410" s="247" t="str">
        <f>IF(AND(A10410&lt;&gt;"",ISNUMBER(A10410)),VLOOKUP(A10410,Studies!A:BR,2,FALSE),"")</f>
        <v>Kanto 1981</v>
      </c>
      <c r="C10410" s="248" t="str">
        <f>IF(AND(A10410&lt;&gt;"",ISNUMBER(A10410)),VLOOKUP(A10410,Studies!A:BR,3,FALSE),"")</f>
        <v>https://pubmed.ncbi.nlm.nih.gov/7272182/</v>
      </c>
      <c r="D10410" s="248" t="str">
        <f>IF(AND(A10410&lt;&gt;"",ISNUMBER(A10410)),VLOOKUP(A10410,Studies!A:BR,4,FALSE),"")</f>
        <v>PO  200 mg</v>
      </c>
      <c r="E10410" s="248" t="str">
        <f>IF(AND(A10410&lt;&gt;"",ISNUMBER(A10410)),VLOOKUP(A10410,Studies!A:BR,5,FALSE),"")</f>
        <v>Cimetidine</v>
      </c>
      <c r="F10410" s="249" t="str">
        <f>IF(AND(A10410&lt;&gt;"",ISNUMBER(A10410)),VLOOKUP(A10410,Studies!A:BR,6,FALSE),"")</f>
        <v>Plasma</v>
      </c>
      <c r="G10410" s="265">
        <v>3.5</v>
      </c>
      <c r="H10410" s="50" t="s">
        <v>59</v>
      </c>
      <c r="I10410" s="185">
        <v>0.76546939999999997</v>
      </c>
      <c r="J10410" s="41" t="s">
        <v>1027</v>
      </c>
      <c r="K10410" s="41" t="s">
        <v>334</v>
      </c>
      <c r="L10410" s="193">
        <v>7.7344479999999993E-2</v>
      </c>
      <c r="M10410" s="52" t="s">
        <v>1027</v>
      </c>
      <c r="N10410" s="52" t="s">
        <v>946</v>
      </c>
      <c r="O10410" s="59">
        <v>0.05</v>
      </c>
    </row>
    <row r="10411" spans="1:16" x14ac:dyDescent="0.25">
      <c r="A10411" s="30">
        <v>1306</v>
      </c>
      <c r="B10411" s="247" t="str">
        <f>IF(AND(A10411&lt;&gt;"",ISNUMBER(A10411)),VLOOKUP(A10411,Studies!A:BR,2,FALSE),"")</f>
        <v>Kanto 1981</v>
      </c>
      <c r="C10411" s="248" t="str">
        <f>IF(AND(A10411&lt;&gt;"",ISNUMBER(A10411)),VLOOKUP(A10411,Studies!A:BR,3,FALSE),"")</f>
        <v>https://pubmed.ncbi.nlm.nih.gov/7272182/</v>
      </c>
      <c r="D10411" s="248" t="str">
        <f>IF(AND(A10411&lt;&gt;"",ISNUMBER(A10411)),VLOOKUP(A10411,Studies!A:BR,4,FALSE),"")</f>
        <v>PO  200 mg</v>
      </c>
      <c r="E10411" s="248" t="str">
        <f>IF(AND(A10411&lt;&gt;"",ISNUMBER(A10411)),VLOOKUP(A10411,Studies!A:BR,5,FALSE),"")</f>
        <v>Cimetidine</v>
      </c>
      <c r="F10411" s="249" t="str">
        <f>IF(AND(A10411&lt;&gt;"",ISNUMBER(A10411)),VLOOKUP(A10411,Studies!A:BR,6,FALSE),"")</f>
        <v>Plasma</v>
      </c>
      <c r="G10411" s="265">
        <v>4</v>
      </c>
      <c r="H10411" s="50" t="s">
        <v>59</v>
      </c>
      <c r="I10411" s="185">
        <v>0.68370589999999998</v>
      </c>
      <c r="J10411" s="41" t="s">
        <v>1027</v>
      </c>
      <c r="K10411" s="41" t="s">
        <v>334</v>
      </c>
      <c r="L10411" s="193">
        <v>7.7356159999999993E-2</v>
      </c>
      <c r="M10411" s="52" t="s">
        <v>1027</v>
      </c>
      <c r="N10411" s="52" t="s">
        <v>946</v>
      </c>
      <c r="O10411" s="59">
        <v>0.05</v>
      </c>
    </row>
    <row r="10412" spans="1:16" x14ac:dyDescent="0.25">
      <c r="A10412" s="30">
        <v>1306</v>
      </c>
      <c r="B10412" s="247" t="str">
        <f>IF(AND(A10412&lt;&gt;"",ISNUMBER(A10412)),VLOOKUP(A10412,Studies!A:BR,2,FALSE),"")</f>
        <v>Kanto 1981</v>
      </c>
      <c r="C10412" s="248" t="str">
        <f>IF(AND(A10412&lt;&gt;"",ISNUMBER(A10412)),VLOOKUP(A10412,Studies!A:BR,3,FALSE),"")</f>
        <v>https://pubmed.ncbi.nlm.nih.gov/7272182/</v>
      </c>
      <c r="D10412" s="248" t="str">
        <f>IF(AND(A10412&lt;&gt;"",ISNUMBER(A10412)),VLOOKUP(A10412,Studies!A:BR,4,FALSE),"")</f>
        <v>PO  200 mg</v>
      </c>
      <c r="E10412" s="248" t="str">
        <f>IF(AND(A10412&lt;&gt;"",ISNUMBER(A10412)),VLOOKUP(A10412,Studies!A:BR,5,FALSE),"")</f>
        <v>Cimetidine</v>
      </c>
      <c r="F10412" s="249" t="str">
        <f>IF(AND(A10412&lt;&gt;"",ISNUMBER(A10412)),VLOOKUP(A10412,Studies!A:BR,6,FALSE),"")</f>
        <v>Plasma</v>
      </c>
      <c r="G10412" s="265">
        <v>5</v>
      </c>
      <c r="H10412" s="50" t="s">
        <v>59</v>
      </c>
      <c r="I10412" s="185">
        <v>0.43524059999999998</v>
      </c>
      <c r="J10412" s="41" t="s">
        <v>1027</v>
      </c>
      <c r="K10412" s="41" t="s">
        <v>334</v>
      </c>
      <c r="L10412" s="193">
        <v>5.2840320000000003E-2</v>
      </c>
      <c r="M10412" s="52" t="s">
        <v>1027</v>
      </c>
      <c r="N10412" s="52" t="s">
        <v>946</v>
      </c>
      <c r="O10412" s="59">
        <v>0.05</v>
      </c>
    </row>
    <row r="10413" spans="1:16" x14ac:dyDescent="0.25">
      <c r="A10413" s="30">
        <v>1306</v>
      </c>
      <c r="B10413" s="247" t="str">
        <f>IF(AND(A10413&lt;&gt;"",ISNUMBER(A10413)),VLOOKUP(A10413,Studies!A:BR,2,FALSE),"")</f>
        <v>Kanto 1981</v>
      </c>
      <c r="C10413" s="248" t="str">
        <f>IF(AND(A10413&lt;&gt;"",ISNUMBER(A10413)),VLOOKUP(A10413,Studies!A:BR,3,FALSE),"")</f>
        <v>https://pubmed.ncbi.nlm.nih.gov/7272182/</v>
      </c>
      <c r="D10413" s="248" t="str">
        <f>IF(AND(A10413&lt;&gt;"",ISNUMBER(A10413)),VLOOKUP(A10413,Studies!A:BR,4,FALSE),"")</f>
        <v>PO  200 mg</v>
      </c>
      <c r="E10413" s="248" t="str">
        <f>IF(AND(A10413&lt;&gt;"",ISNUMBER(A10413)),VLOOKUP(A10413,Studies!A:BR,5,FALSE),"")</f>
        <v>Cimetidine</v>
      </c>
      <c r="F10413" s="249" t="str">
        <f>IF(AND(A10413&lt;&gt;"",ISNUMBER(A10413)),VLOOKUP(A10413,Studies!A:BR,6,FALSE),"")</f>
        <v>Plasma</v>
      </c>
      <c r="G10413" s="265">
        <v>6</v>
      </c>
      <c r="H10413" s="50" t="s">
        <v>59</v>
      </c>
      <c r="I10413" s="185">
        <v>0.28679579999999999</v>
      </c>
      <c r="J10413" s="41" t="s">
        <v>1027</v>
      </c>
      <c r="K10413" s="41" t="s">
        <v>334</v>
      </c>
      <c r="L10413" s="193">
        <v>4.525825E-2</v>
      </c>
      <c r="M10413" s="52" t="s">
        <v>1027</v>
      </c>
      <c r="N10413" s="52" t="s">
        <v>946</v>
      </c>
      <c r="O10413" s="59">
        <v>0.05</v>
      </c>
    </row>
    <row r="10414" spans="1:16" x14ac:dyDescent="0.25">
      <c r="A10414" s="30">
        <v>1318</v>
      </c>
      <c r="B10414" s="247" t="str">
        <f>IF(AND(A10414&lt;&gt;"",ISNUMBER(A10414)),VLOOKUP(A10414,Studies!A:BR,2,FALSE),"")</f>
        <v>Greenblatt 1986</v>
      </c>
      <c r="C10414" s="248" t="str">
        <f>IF(AND(A10414&lt;&gt;"",ISNUMBER(A10414)),VLOOKUP(A10414,Studies!A:BR,3,FALSE),"")</f>
        <v>https://pubmed.ncbi.nlm.nih.gov/2935051/</v>
      </c>
      <c r="D10414" s="248" t="str">
        <f>IF(AND(A10414&lt;&gt;"",ISNUMBER(A10414)),VLOOKUP(A10414,Studies!A:BR,4,FALSE),"")</f>
        <v>5 mg Midazolam IV control</v>
      </c>
      <c r="E10414" s="248" t="str">
        <f>IF(AND(A10414&lt;&gt;"",ISNUMBER(A10414)),VLOOKUP(A10414,Studies!A:BR,5,FALSE),"")</f>
        <v>Midazolam</v>
      </c>
      <c r="F10414" s="249" t="str">
        <f>IF(AND(A10414&lt;&gt;"",ISNUMBER(A10414)),VLOOKUP(A10414,Studies!A:BR,6,FALSE),"")</f>
        <v>Plasma</v>
      </c>
      <c r="G10414" s="265">
        <v>0.1</v>
      </c>
      <c r="H10414" s="50" t="s">
        <v>59</v>
      </c>
      <c r="I10414" s="185">
        <v>84.515460000000004</v>
      </c>
      <c r="J10414" s="41" t="s">
        <v>938</v>
      </c>
      <c r="K10414" s="41" t="s">
        <v>334</v>
      </c>
      <c r="O10414" s="59">
        <v>1</v>
      </c>
      <c r="P10414" s="42" t="s">
        <v>3509</v>
      </c>
    </row>
    <row r="10415" spans="1:16" x14ac:dyDescent="0.25">
      <c r="A10415" s="30">
        <v>1318</v>
      </c>
      <c r="B10415" s="247" t="str">
        <f>IF(AND(A10415&lt;&gt;"",ISNUMBER(A10415)),VLOOKUP(A10415,Studies!A:BR,2,FALSE),"")</f>
        <v>Greenblatt 1986</v>
      </c>
      <c r="C10415" s="248" t="str">
        <f>IF(AND(A10415&lt;&gt;"",ISNUMBER(A10415)),VLOOKUP(A10415,Studies!A:BR,3,FALSE),"")</f>
        <v>https://pubmed.ncbi.nlm.nih.gov/2935051/</v>
      </c>
      <c r="D10415" s="248" t="str">
        <f>IF(AND(A10415&lt;&gt;"",ISNUMBER(A10415)),VLOOKUP(A10415,Studies!A:BR,4,FALSE),"")</f>
        <v>5 mg Midazolam IV control</v>
      </c>
      <c r="E10415" s="248" t="str">
        <f>IF(AND(A10415&lt;&gt;"",ISNUMBER(A10415)),VLOOKUP(A10415,Studies!A:BR,5,FALSE),"")</f>
        <v>Midazolam</v>
      </c>
      <c r="F10415" s="249" t="str">
        <f>IF(AND(A10415&lt;&gt;"",ISNUMBER(A10415)),VLOOKUP(A10415,Studies!A:BR,6,FALSE),"")</f>
        <v>Plasma</v>
      </c>
      <c r="G10415" s="265">
        <v>0.27</v>
      </c>
      <c r="H10415" s="50" t="s">
        <v>59</v>
      </c>
      <c r="I10415" s="185">
        <v>51.065379999999998</v>
      </c>
      <c r="J10415" s="41" t="s">
        <v>938</v>
      </c>
      <c r="K10415" s="41" t="s">
        <v>334</v>
      </c>
      <c r="O10415" s="59">
        <v>1</v>
      </c>
    </row>
    <row r="10416" spans="1:16" x14ac:dyDescent="0.25">
      <c r="A10416" s="30">
        <v>1318</v>
      </c>
      <c r="B10416" s="247" t="str">
        <f>IF(AND(A10416&lt;&gt;"",ISNUMBER(A10416)),VLOOKUP(A10416,Studies!A:BR,2,FALSE),"")</f>
        <v>Greenblatt 1986</v>
      </c>
      <c r="C10416" s="248" t="str">
        <f>IF(AND(A10416&lt;&gt;"",ISNUMBER(A10416)),VLOOKUP(A10416,Studies!A:BR,3,FALSE),"")</f>
        <v>https://pubmed.ncbi.nlm.nih.gov/2935051/</v>
      </c>
      <c r="D10416" s="248" t="str">
        <f>IF(AND(A10416&lt;&gt;"",ISNUMBER(A10416)),VLOOKUP(A10416,Studies!A:BR,4,FALSE),"")</f>
        <v>5 mg Midazolam IV control</v>
      </c>
      <c r="E10416" s="248" t="str">
        <f>IF(AND(A10416&lt;&gt;"",ISNUMBER(A10416)),VLOOKUP(A10416,Studies!A:BR,5,FALSE),"")</f>
        <v>Midazolam</v>
      </c>
      <c r="F10416" s="249" t="str">
        <f>IF(AND(A10416&lt;&gt;"",ISNUMBER(A10416)),VLOOKUP(A10416,Studies!A:BR,6,FALSE),"")</f>
        <v>Plasma</v>
      </c>
      <c r="G10416" s="265">
        <v>0.52</v>
      </c>
      <c r="H10416" s="50" t="s">
        <v>59</v>
      </c>
      <c r="I10416" s="185">
        <v>43.759459999999997</v>
      </c>
      <c r="J10416" s="41" t="s">
        <v>938</v>
      </c>
      <c r="K10416" s="41" t="s">
        <v>334</v>
      </c>
      <c r="O10416" s="59">
        <v>1</v>
      </c>
    </row>
    <row r="10417" spans="1:16" x14ac:dyDescent="0.25">
      <c r="A10417" s="30">
        <v>1318</v>
      </c>
      <c r="B10417" s="247" t="str">
        <f>IF(AND(A10417&lt;&gt;"",ISNUMBER(A10417)),VLOOKUP(A10417,Studies!A:BR,2,FALSE),"")</f>
        <v>Greenblatt 1986</v>
      </c>
      <c r="C10417" s="248" t="str">
        <f>IF(AND(A10417&lt;&gt;"",ISNUMBER(A10417)),VLOOKUP(A10417,Studies!A:BR,3,FALSE),"")</f>
        <v>https://pubmed.ncbi.nlm.nih.gov/2935051/</v>
      </c>
      <c r="D10417" s="248" t="str">
        <f>IF(AND(A10417&lt;&gt;"",ISNUMBER(A10417)),VLOOKUP(A10417,Studies!A:BR,4,FALSE),"")</f>
        <v>5 mg Midazolam IV control</v>
      </c>
      <c r="E10417" s="248" t="str">
        <f>IF(AND(A10417&lt;&gt;"",ISNUMBER(A10417)),VLOOKUP(A10417,Studies!A:BR,5,FALSE),"")</f>
        <v>Midazolam</v>
      </c>
      <c r="F10417" s="249" t="str">
        <f>IF(AND(A10417&lt;&gt;"",ISNUMBER(A10417)),VLOOKUP(A10417,Studies!A:BR,6,FALSE),"")</f>
        <v>Plasma</v>
      </c>
      <c r="G10417" s="265">
        <v>0.77</v>
      </c>
      <c r="H10417" s="50" t="s">
        <v>59</v>
      </c>
      <c r="I10417" s="185">
        <v>37.804769999999998</v>
      </c>
      <c r="J10417" s="41" t="s">
        <v>938</v>
      </c>
      <c r="K10417" s="41" t="s">
        <v>334</v>
      </c>
      <c r="O10417" s="59">
        <v>1</v>
      </c>
    </row>
    <row r="10418" spans="1:16" x14ac:dyDescent="0.25">
      <c r="A10418" s="30">
        <v>1318</v>
      </c>
      <c r="B10418" s="247" t="str">
        <f>IF(AND(A10418&lt;&gt;"",ISNUMBER(A10418)),VLOOKUP(A10418,Studies!A:BR,2,FALSE),"")</f>
        <v>Greenblatt 1986</v>
      </c>
      <c r="C10418" s="248" t="str">
        <f>IF(AND(A10418&lt;&gt;"",ISNUMBER(A10418)),VLOOKUP(A10418,Studies!A:BR,3,FALSE),"")</f>
        <v>https://pubmed.ncbi.nlm.nih.gov/2935051/</v>
      </c>
      <c r="D10418" s="248" t="str">
        <f>IF(AND(A10418&lt;&gt;"",ISNUMBER(A10418)),VLOOKUP(A10418,Studies!A:BR,4,FALSE),"")</f>
        <v>5 mg Midazolam IV control</v>
      </c>
      <c r="E10418" s="248" t="str">
        <f>IF(AND(A10418&lt;&gt;"",ISNUMBER(A10418)),VLOOKUP(A10418,Studies!A:BR,5,FALSE),"")</f>
        <v>Midazolam</v>
      </c>
      <c r="F10418" s="249" t="str">
        <f>IF(AND(A10418&lt;&gt;"",ISNUMBER(A10418)),VLOOKUP(A10418,Studies!A:BR,6,FALSE),"")</f>
        <v>Plasma</v>
      </c>
      <c r="G10418" s="265">
        <v>1.52</v>
      </c>
      <c r="H10418" s="50" t="s">
        <v>59</v>
      </c>
      <c r="I10418" s="185">
        <v>27.092559999999999</v>
      </c>
      <c r="J10418" s="41" t="s">
        <v>938</v>
      </c>
      <c r="K10418" s="41" t="s">
        <v>334</v>
      </c>
      <c r="O10418" s="59">
        <v>1</v>
      </c>
    </row>
    <row r="10419" spans="1:16" x14ac:dyDescent="0.25">
      <c r="A10419" s="30">
        <v>1318</v>
      </c>
      <c r="B10419" s="247" t="str">
        <f>IF(AND(A10419&lt;&gt;"",ISNUMBER(A10419)),VLOOKUP(A10419,Studies!A:BR,2,FALSE),"")</f>
        <v>Greenblatt 1986</v>
      </c>
      <c r="C10419" s="248" t="str">
        <f>IF(AND(A10419&lt;&gt;"",ISNUMBER(A10419)),VLOOKUP(A10419,Studies!A:BR,3,FALSE),"")</f>
        <v>https://pubmed.ncbi.nlm.nih.gov/2935051/</v>
      </c>
      <c r="D10419" s="248" t="str">
        <f>IF(AND(A10419&lt;&gt;"",ISNUMBER(A10419)),VLOOKUP(A10419,Studies!A:BR,4,FALSE),"")</f>
        <v>5 mg Midazolam IV control</v>
      </c>
      <c r="E10419" s="248" t="str">
        <f>IF(AND(A10419&lt;&gt;"",ISNUMBER(A10419)),VLOOKUP(A10419,Studies!A:BR,5,FALSE),"")</f>
        <v>Midazolam</v>
      </c>
      <c r="F10419" s="249" t="str">
        <f>IF(AND(A10419&lt;&gt;"",ISNUMBER(A10419)),VLOOKUP(A10419,Studies!A:BR,6,FALSE),"")</f>
        <v>Plasma</v>
      </c>
      <c r="G10419" s="265">
        <v>2.02</v>
      </c>
      <c r="H10419" s="50" t="s">
        <v>59</v>
      </c>
      <c r="I10419" s="185">
        <v>23.59684</v>
      </c>
      <c r="J10419" s="41" t="s">
        <v>938</v>
      </c>
      <c r="K10419" s="41" t="s">
        <v>334</v>
      </c>
      <c r="O10419" s="59">
        <v>1</v>
      </c>
    </row>
    <row r="10420" spans="1:16" x14ac:dyDescent="0.25">
      <c r="A10420" s="30">
        <v>1318</v>
      </c>
      <c r="B10420" s="247" t="str">
        <f>IF(AND(A10420&lt;&gt;"",ISNUMBER(A10420)),VLOOKUP(A10420,Studies!A:BR,2,FALSE),"")</f>
        <v>Greenblatt 1986</v>
      </c>
      <c r="C10420" s="248" t="str">
        <f>IF(AND(A10420&lt;&gt;"",ISNUMBER(A10420)),VLOOKUP(A10420,Studies!A:BR,3,FALSE),"")</f>
        <v>https://pubmed.ncbi.nlm.nih.gov/2935051/</v>
      </c>
      <c r="D10420" s="248" t="str">
        <f>IF(AND(A10420&lt;&gt;"",ISNUMBER(A10420)),VLOOKUP(A10420,Studies!A:BR,4,FALSE),"")</f>
        <v>5 mg Midazolam IV control</v>
      </c>
      <c r="E10420" s="248" t="str">
        <f>IF(AND(A10420&lt;&gt;"",ISNUMBER(A10420)),VLOOKUP(A10420,Studies!A:BR,5,FALSE),"")</f>
        <v>Midazolam</v>
      </c>
      <c r="F10420" s="249" t="str">
        <f>IF(AND(A10420&lt;&gt;"",ISNUMBER(A10420)),VLOOKUP(A10420,Studies!A:BR,6,FALSE),"")</f>
        <v>Plasma</v>
      </c>
      <c r="G10420" s="265">
        <v>2.52</v>
      </c>
      <c r="H10420" s="50" t="s">
        <v>59</v>
      </c>
      <c r="I10420" s="185">
        <v>16.910530000000001</v>
      </c>
      <c r="J10420" s="41" t="s">
        <v>938</v>
      </c>
      <c r="K10420" s="41" t="s">
        <v>334</v>
      </c>
      <c r="O10420" s="59">
        <v>1</v>
      </c>
    </row>
    <row r="10421" spans="1:16" x14ac:dyDescent="0.25">
      <c r="A10421" s="30">
        <v>1318</v>
      </c>
      <c r="B10421" s="247" t="str">
        <f>IF(AND(A10421&lt;&gt;"",ISNUMBER(A10421)),VLOOKUP(A10421,Studies!A:BR,2,FALSE),"")</f>
        <v>Greenblatt 1986</v>
      </c>
      <c r="C10421" s="248" t="str">
        <f>IF(AND(A10421&lt;&gt;"",ISNUMBER(A10421)),VLOOKUP(A10421,Studies!A:BR,3,FALSE),"")</f>
        <v>https://pubmed.ncbi.nlm.nih.gov/2935051/</v>
      </c>
      <c r="D10421" s="248" t="str">
        <f>IF(AND(A10421&lt;&gt;"",ISNUMBER(A10421)),VLOOKUP(A10421,Studies!A:BR,4,FALSE),"")</f>
        <v>5 mg Midazolam IV control</v>
      </c>
      <c r="E10421" s="248" t="str">
        <f>IF(AND(A10421&lt;&gt;"",ISNUMBER(A10421)),VLOOKUP(A10421,Studies!A:BR,5,FALSE),"")</f>
        <v>Midazolam</v>
      </c>
      <c r="F10421" s="249" t="str">
        <f>IF(AND(A10421&lt;&gt;"",ISNUMBER(A10421)),VLOOKUP(A10421,Studies!A:BR,6,FALSE),"")</f>
        <v>Plasma</v>
      </c>
      <c r="G10421" s="265">
        <v>3.02</v>
      </c>
      <c r="H10421" s="50" t="s">
        <v>59</v>
      </c>
      <c r="I10421" s="185">
        <v>15.59069</v>
      </c>
      <c r="J10421" s="41" t="s">
        <v>938</v>
      </c>
      <c r="K10421" s="41" t="s">
        <v>334</v>
      </c>
      <c r="O10421" s="59">
        <v>1</v>
      </c>
    </row>
    <row r="10422" spans="1:16" x14ac:dyDescent="0.25">
      <c r="A10422" s="30">
        <v>1318</v>
      </c>
      <c r="B10422" s="247" t="str">
        <f>IF(AND(A10422&lt;&gt;"",ISNUMBER(A10422)),VLOOKUP(A10422,Studies!A:BR,2,FALSE),"")</f>
        <v>Greenblatt 1986</v>
      </c>
      <c r="C10422" s="248" t="str">
        <f>IF(AND(A10422&lt;&gt;"",ISNUMBER(A10422)),VLOOKUP(A10422,Studies!A:BR,3,FALSE),"")</f>
        <v>https://pubmed.ncbi.nlm.nih.gov/2935051/</v>
      </c>
      <c r="D10422" s="248" t="str">
        <f>IF(AND(A10422&lt;&gt;"",ISNUMBER(A10422)),VLOOKUP(A10422,Studies!A:BR,4,FALSE),"")</f>
        <v>5 mg Midazolam IV control</v>
      </c>
      <c r="E10422" s="248" t="str">
        <f>IF(AND(A10422&lt;&gt;"",ISNUMBER(A10422)),VLOOKUP(A10422,Studies!A:BR,5,FALSE),"")</f>
        <v>Midazolam</v>
      </c>
      <c r="F10422" s="249" t="str">
        <f>IF(AND(A10422&lt;&gt;"",ISNUMBER(A10422)),VLOOKUP(A10422,Studies!A:BR,6,FALSE),"")</f>
        <v>Plasma</v>
      </c>
      <c r="G10422" s="265">
        <v>5.0199999999999996</v>
      </c>
      <c r="H10422" s="50" t="s">
        <v>59</v>
      </c>
      <c r="I10422" s="185">
        <v>7.1460039999999996</v>
      </c>
      <c r="J10422" s="41" t="s">
        <v>938</v>
      </c>
      <c r="K10422" s="41" t="s">
        <v>334</v>
      </c>
      <c r="O10422" s="59">
        <v>1</v>
      </c>
    </row>
    <row r="10423" spans="1:16" x14ac:dyDescent="0.25">
      <c r="A10423" s="30">
        <v>1318</v>
      </c>
      <c r="B10423" s="247" t="str">
        <f>IF(AND(A10423&lt;&gt;"",ISNUMBER(A10423)),VLOOKUP(A10423,Studies!A:BR,2,FALSE),"")</f>
        <v>Greenblatt 1986</v>
      </c>
      <c r="C10423" s="248" t="str">
        <f>IF(AND(A10423&lt;&gt;"",ISNUMBER(A10423)),VLOOKUP(A10423,Studies!A:BR,3,FALSE),"")</f>
        <v>https://pubmed.ncbi.nlm.nih.gov/2935051/</v>
      </c>
      <c r="D10423" s="248" t="str">
        <f>IF(AND(A10423&lt;&gt;"",ISNUMBER(A10423)),VLOOKUP(A10423,Studies!A:BR,4,FALSE),"")</f>
        <v>5 mg Midazolam IV control</v>
      </c>
      <c r="E10423" s="248" t="str">
        <f>IF(AND(A10423&lt;&gt;"",ISNUMBER(A10423)),VLOOKUP(A10423,Studies!A:BR,5,FALSE),"")</f>
        <v>Midazolam</v>
      </c>
      <c r="F10423" s="249" t="str">
        <f>IF(AND(A10423&lt;&gt;"",ISNUMBER(A10423)),VLOOKUP(A10423,Studies!A:BR,6,FALSE),"")</f>
        <v>Plasma</v>
      </c>
      <c r="G10423" s="265">
        <v>6.02</v>
      </c>
      <c r="H10423" s="50" t="s">
        <v>59</v>
      </c>
      <c r="I10423" s="185">
        <v>5.2475209999999999</v>
      </c>
      <c r="J10423" s="41" t="s">
        <v>938</v>
      </c>
      <c r="K10423" s="41" t="s">
        <v>334</v>
      </c>
      <c r="O10423" s="59">
        <v>1</v>
      </c>
    </row>
    <row r="10424" spans="1:16" x14ac:dyDescent="0.25">
      <c r="A10424" s="30">
        <v>1318</v>
      </c>
      <c r="B10424" s="247" t="str">
        <f>IF(AND(A10424&lt;&gt;"",ISNUMBER(A10424)),VLOOKUP(A10424,Studies!A:BR,2,FALSE),"")</f>
        <v>Greenblatt 1986</v>
      </c>
      <c r="C10424" s="248" t="str">
        <f>IF(AND(A10424&lt;&gt;"",ISNUMBER(A10424)),VLOOKUP(A10424,Studies!A:BR,3,FALSE),"")</f>
        <v>https://pubmed.ncbi.nlm.nih.gov/2935051/</v>
      </c>
      <c r="D10424" s="248" t="str">
        <f>IF(AND(A10424&lt;&gt;"",ISNUMBER(A10424)),VLOOKUP(A10424,Studies!A:BR,4,FALSE),"")</f>
        <v>5 mg Midazolam IV control</v>
      </c>
      <c r="E10424" s="248" t="str">
        <f>IF(AND(A10424&lt;&gt;"",ISNUMBER(A10424)),VLOOKUP(A10424,Studies!A:BR,5,FALSE),"")</f>
        <v>Midazolam</v>
      </c>
      <c r="F10424" s="249" t="str">
        <f>IF(AND(A10424&lt;&gt;"",ISNUMBER(A10424)),VLOOKUP(A10424,Studies!A:BR,6,FALSE),"")</f>
        <v>Plasma</v>
      </c>
      <c r="G10424" s="265">
        <v>8.02</v>
      </c>
      <c r="H10424" s="50" t="s">
        <v>59</v>
      </c>
      <c r="I10424" s="185">
        <v>2.4052060000000002</v>
      </c>
      <c r="J10424" s="41" t="s">
        <v>938</v>
      </c>
      <c r="K10424" s="41" t="s">
        <v>334</v>
      </c>
      <c r="O10424" s="59">
        <v>1</v>
      </c>
    </row>
    <row r="10425" spans="1:16" x14ac:dyDescent="0.25">
      <c r="A10425" s="30">
        <v>1318</v>
      </c>
      <c r="B10425" s="247" t="str">
        <f>IF(AND(A10425&lt;&gt;"",ISNUMBER(A10425)),VLOOKUP(A10425,Studies!A:BR,2,FALSE),"")</f>
        <v>Greenblatt 1986</v>
      </c>
      <c r="C10425" s="248" t="str">
        <f>IF(AND(A10425&lt;&gt;"",ISNUMBER(A10425)),VLOOKUP(A10425,Studies!A:BR,3,FALSE),"")</f>
        <v>https://pubmed.ncbi.nlm.nih.gov/2935051/</v>
      </c>
      <c r="D10425" s="248" t="str">
        <f>IF(AND(A10425&lt;&gt;"",ISNUMBER(A10425)),VLOOKUP(A10425,Studies!A:BR,4,FALSE),"")</f>
        <v>5 mg Midazolam IV control</v>
      </c>
      <c r="E10425" s="248" t="str">
        <f>IF(AND(A10425&lt;&gt;"",ISNUMBER(A10425)),VLOOKUP(A10425,Studies!A:BR,5,FALSE),"")</f>
        <v>Midazolam</v>
      </c>
      <c r="F10425" s="249" t="str">
        <f>IF(AND(A10425&lt;&gt;"",ISNUMBER(A10425)),VLOOKUP(A10425,Studies!A:BR,6,FALSE),"")</f>
        <v>Plasma</v>
      </c>
      <c r="G10425" s="265">
        <v>10.02</v>
      </c>
      <c r="H10425" s="50" t="s">
        <v>59</v>
      </c>
      <c r="I10425" s="185">
        <v>1.205511</v>
      </c>
      <c r="J10425" s="41" t="s">
        <v>938</v>
      </c>
      <c r="K10425" s="41" t="s">
        <v>334</v>
      </c>
      <c r="O10425" s="59">
        <v>1</v>
      </c>
    </row>
    <row r="10426" spans="1:16" x14ac:dyDescent="0.25">
      <c r="A10426" s="30">
        <v>1319</v>
      </c>
      <c r="B10426" s="247" t="str">
        <f>IF(AND(A10426&lt;&gt;"",ISNUMBER(A10426)),VLOOKUP(A10426,Studies!A:BR,2,FALSE),"")</f>
        <v>Greenblatt 1986</v>
      </c>
      <c r="C10426" s="248" t="str">
        <f>IF(AND(A10426&lt;&gt;"",ISNUMBER(A10426)),VLOOKUP(A10426,Studies!A:BR,3,FALSE),"")</f>
        <v>https://pubmed.ncbi.nlm.nih.gov/2935051/</v>
      </c>
      <c r="D10426" s="248" t="str">
        <f>IF(AND(A10426&lt;&gt;"",ISNUMBER(A10426)),VLOOKUP(A10426,Studies!A:BR,4,FALSE),"")</f>
        <v>300 mg QD Cimetidine, 5 mg Midazolam IV</v>
      </c>
      <c r="E10426" s="248" t="str">
        <f>IF(AND(A10426&lt;&gt;"",ISNUMBER(A10426)),VLOOKUP(A10426,Studies!A:BR,5,FALSE),"")</f>
        <v>Midazolam</v>
      </c>
      <c r="F10426" s="249" t="str">
        <f>IF(AND(A10426&lt;&gt;"",ISNUMBER(A10426)),VLOOKUP(A10426,Studies!A:BR,6,FALSE),"")</f>
        <v>Plasma</v>
      </c>
      <c r="G10426" s="265">
        <v>24.02</v>
      </c>
      <c r="H10426" s="50" t="s">
        <v>59</v>
      </c>
      <c r="I10426" s="185">
        <v>87.529359999999997</v>
      </c>
      <c r="J10426" s="41" t="s">
        <v>938</v>
      </c>
      <c r="K10426" s="41" t="s">
        <v>334</v>
      </c>
      <c r="O10426" s="59">
        <v>1</v>
      </c>
      <c r="P10426" s="42" t="s">
        <v>3510</v>
      </c>
    </row>
    <row r="10427" spans="1:16" x14ac:dyDescent="0.25">
      <c r="A10427" s="30">
        <v>1319</v>
      </c>
      <c r="B10427" s="247" t="str">
        <f>IF(AND(A10427&lt;&gt;"",ISNUMBER(A10427)),VLOOKUP(A10427,Studies!A:BR,2,FALSE),"")</f>
        <v>Greenblatt 1986</v>
      </c>
      <c r="C10427" s="248" t="str">
        <f>IF(AND(A10427&lt;&gt;"",ISNUMBER(A10427)),VLOOKUP(A10427,Studies!A:BR,3,FALSE),"")</f>
        <v>https://pubmed.ncbi.nlm.nih.gov/2935051/</v>
      </c>
      <c r="D10427" s="248" t="str">
        <f>IF(AND(A10427&lt;&gt;"",ISNUMBER(A10427)),VLOOKUP(A10427,Studies!A:BR,4,FALSE),"")</f>
        <v>300 mg QD Cimetidine, 5 mg Midazolam IV</v>
      </c>
      <c r="E10427" s="248" t="str">
        <f>IF(AND(A10427&lt;&gt;"",ISNUMBER(A10427)),VLOOKUP(A10427,Studies!A:BR,5,FALSE),"")</f>
        <v>Midazolam</v>
      </c>
      <c r="F10427" s="249" t="str">
        <f>IF(AND(A10427&lt;&gt;"",ISNUMBER(A10427)),VLOOKUP(A10427,Studies!A:BR,6,FALSE),"")</f>
        <v>Plasma</v>
      </c>
      <c r="G10427" s="265">
        <v>24.099999999999998</v>
      </c>
      <c r="H10427" s="50" t="s">
        <v>59</v>
      </c>
      <c r="I10427" s="185">
        <v>57.904940000000003</v>
      </c>
      <c r="J10427" s="41" t="s">
        <v>938</v>
      </c>
      <c r="K10427" s="41" t="s">
        <v>334</v>
      </c>
      <c r="O10427" s="59">
        <v>1</v>
      </c>
    </row>
    <row r="10428" spans="1:16" x14ac:dyDescent="0.25">
      <c r="A10428" s="30">
        <v>1319</v>
      </c>
      <c r="B10428" s="247" t="str">
        <f>IF(AND(A10428&lt;&gt;"",ISNUMBER(A10428)),VLOOKUP(A10428,Studies!A:BR,2,FALSE),"")</f>
        <v>Greenblatt 1986</v>
      </c>
      <c r="C10428" s="248" t="str">
        <f>IF(AND(A10428&lt;&gt;"",ISNUMBER(A10428)),VLOOKUP(A10428,Studies!A:BR,3,FALSE),"")</f>
        <v>https://pubmed.ncbi.nlm.nih.gov/2935051/</v>
      </c>
      <c r="D10428" s="248" t="str">
        <f>IF(AND(A10428&lt;&gt;"",ISNUMBER(A10428)),VLOOKUP(A10428,Studies!A:BR,4,FALSE),"")</f>
        <v>300 mg QD Cimetidine, 5 mg Midazolam IV</v>
      </c>
      <c r="E10428" s="248" t="str">
        <f>IF(AND(A10428&lt;&gt;"",ISNUMBER(A10428)),VLOOKUP(A10428,Studies!A:BR,5,FALSE),"")</f>
        <v>Midazolam</v>
      </c>
      <c r="F10428" s="249" t="str">
        <f>IF(AND(A10428&lt;&gt;"",ISNUMBER(A10428)),VLOOKUP(A10428,Studies!A:BR,6,FALSE),"")</f>
        <v>Plasma</v>
      </c>
      <c r="G10428" s="265">
        <v>24.52</v>
      </c>
      <c r="H10428" s="50" t="s">
        <v>59</v>
      </c>
      <c r="I10428" s="185">
        <v>45.411290000000001</v>
      </c>
      <c r="J10428" s="41" t="s">
        <v>938</v>
      </c>
      <c r="K10428" s="41" t="s">
        <v>334</v>
      </c>
      <c r="O10428" s="59">
        <v>1</v>
      </c>
    </row>
    <row r="10429" spans="1:16" x14ac:dyDescent="0.25">
      <c r="A10429" s="30">
        <v>1319</v>
      </c>
      <c r="B10429" s="247" t="str">
        <f>IF(AND(A10429&lt;&gt;"",ISNUMBER(A10429)),VLOOKUP(A10429,Studies!A:BR,2,FALSE),"")</f>
        <v>Greenblatt 1986</v>
      </c>
      <c r="C10429" s="248" t="str">
        <f>IF(AND(A10429&lt;&gt;"",ISNUMBER(A10429)),VLOOKUP(A10429,Studies!A:BR,3,FALSE),"")</f>
        <v>https://pubmed.ncbi.nlm.nih.gov/2935051/</v>
      </c>
      <c r="D10429" s="248" t="str">
        <f>IF(AND(A10429&lt;&gt;"",ISNUMBER(A10429)),VLOOKUP(A10429,Studies!A:BR,4,FALSE),"")</f>
        <v>300 mg QD Cimetidine, 5 mg Midazolam IV</v>
      </c>
      <c r="E10429" s="248" t="str">
        <f>IF(AND(A10429&lt;&gt;"",ISNUMBER(A10429)),VLOOKUP(A10429,Studies!A:BR,5,FALSE),"")</f>
        <v>Midazolam</v>
      </c>
      <c r="F10429" s="249" t="str">
        <f>IF(AND(A10429&lt;&gt;"",ISNUMBER(A10429)),VLOOKUP(A10429,Studies!A:BR,6,FALSE),"")</f>
        <v>Plasma</v>
      </c>
      <c r="G10429" s="265">
        <v>24.77</v>
      </c>
      <c r="H10429" s="50" t="s">
        <v>59</v>
      </c>
      <c r="I10429" s="185">
        <v>33.923569999999998</v>
      </c>
      <c r="J10429" s="41" t="s">
        <v>938</v>
      </c>
      <c r="K10429" s="41" t="s">
        <v>334</v>
      </c>
      <c r="O10429" s="59">
        <v>1</v>
      </c>
    </row>
    <row r="10430" spans="1:16" x14ac:dyDescent="0.25">
      <c r="A10430" s="30">
        <v>1319</v>
      </c>
      <c r="B10430" s="247" t="str">
        <f>IF(AND(A10430&lt;&gt;"",ISNUMBER(A10430)),VLOOKUP(A10430,Studies!A:BR,2,FALSE),"")</f>
        <v>Greenblatt 1986</v>
      </c>
      <c r="C10430" s="248" t="str">
        <f>IF(AND(A10430&lt;&gt;"",ISNUMBER(A10430)),VLOOKUP(A10430,Studies!A:BR,3,FALSE),"")</f>
        <v>https://pubmed.ncbi.nlm.nih.gov/2935051/</v>
      </c>
      <c r="D10430" s="248" t="str">
        <f>IF(AND(A10430&lt;&gt;"",ISNUMBER(A10430)),VLOOKUP(A10430,Studies!A:BR,4,FALSE),"")</f>
        <v>300 mg QD Cimetidine, 5 mg Midazolam IV</v>
      </c>
      <c r="E10430" s="248" t="str">
        <f>IF(AND(A10430&lt;&gt;"",ISNUMBER(A10430)),VLOOKUP(A10430,Studies!A:BR,5,FALSE),"")</f>
        <v>Midazolam</v>
      </c>
      <c r="F10430" s="249" t="str">
        <f>IF(AND(A10430&lt;&gt;"",ISNUMBER(A10430)),VLOOKUP(A10430,Studies!A:BR,6,FALSE),"")</f>
        <v>Plasma</v>
      </c>
      <c r="G10430" s="265">
        <v>25.52</v>
      </c>
      <c r="H10430" s="50" t="s">
        <v>59</v>
      </c>
      <c r="I10430" s="185">
        <v>18.931159999999998</v>
      </c>
      <c r="J10430" s="41" t="s">
        <v>938</v>
      </c>
      <c r="K10430" s="41" t="s">
        <v>334</v>
      </c>
      <c r="O10430" s="59">
        <v>1</v>
      </c>
    </row>
    <row r="10431" spans="1:16" x14ac:dyDescent="0.25">
      <c r="A10431" s="30">
        <v>1319</v>
      </c>
      <c r="B10431" s="247" t="str">
        <f>IF(AND(A10431&lt;&gt;"",ISNUMBER(A10431)),VLOOKUP(A10431,Studies!A:BR,2,FALSE),"")</f>
        <v>Greenblatt 1986</v>
      </c>
      <c r="C10431" s="248" t="str">
        <f>IF(AND(A10431&lt;&gt;"",ISNUMBER(A10431)),VLOOKUP(A10431,Studies!A:BR,3,FALSE),"")</f>
        <v>https://pubmed.ncbi.nlm.nih.gov/2935051/</v>
      </c>
      <c r="D10431" s="248" t="str">
        <f>IF(AND(A10431&lt;&gt;"",ISNUMBER(A10431)),VLOOKUP(A10431,Studies!A:BR,4,FALSE),"")</f>
        <v>300 mg QD Cimetidine, 5 mg Midazolam IV</v>
      </c>
      <c r="E10431" s="248" t="str">
        <f>IF(AND(A10431&lt;&gt;"",ISNUMBER(A10431)),VLOOKUP(A10431,Studies!A:BR,5,FALSE),"")</f>
        <v>Midazolam</v>
      </c>
      <c r="F10431" s="249" t="str">
        <f>IF(AND(A10431&lt;&gt;"",ISNUMBER(A10431)),VLOOKUP(A10431,Studies!A:BR,6,FALSE),"")</f>
        <v>Plasma</v>
      </c>
      <c r="G10431" s="265">
        <v>26.02</v>
      </c>
      <c r="H10431" s="50" t="s">
        <v>59</v>
      </c>
      <c r="I10431" s="185">
        <v>15.460279999999999</v>
      </c>
      <c r="J10431" s="41" t="s">
        <v>938</v>
      </c>
      <c r="K10431" s="41" t="s">
        <v>334</v>
      </c>
      <c r="O10431" s="59">
        <v>1</v>
      </c>
    </row>
    <row r="10432" spans="1:16" x14ac:dyDescent="0.25">
      <c r="A10432" s="30">
        <v>1319</v>
      </c>
      <c r="B10432" s="247" t="str">
        <f>IF(AND(A10432&lt;&gt;"",ISNUMBER(A10432)),VLOOKUP(A10432,Studies!A:BR,2,FALSE),"")</f>
        <v>Greenblatt 1986</v>
      </c>
      <c r="C10432" s="248" t="str">
        <f>IF(AND(A10432&lt;&gt;"",ISNUMBER(A10432)),VLOOKUP(A10432,Studies!A:BR,3,FALSE),"")</f>
        <v>https://pubmed.ncbi.nlm.nih.gov/2935051/</v>
      </c>
      <c r="D10432" s="248" t="str">
        <f>IF(AND(A10432&lt;&gt;"",ISNUMBER(A10432)),VLOOKUP(A10432,Studies!A:BR,4,FALSE),"")</f>
        <v>300 mg QD Cimetidine, 5 mg Midazolam IV</v>
      </c>
      <c r="E10432" s="248" t="str">
        <f>IF(AND(A10432&lt;&gt;"",ISNUMBER(A10432)),VLOOKUP(A10432,Studies!A:BR,5,FALSE),"")</f>
        <v>Midazolam</v>
      </c>
      <c r="F10432" s="249" t="str">
        <f>IF(AND(A10432&lt;&gt;"",ISNUMBER(A10432)),VLOOKUP(A10432,Studies!A:BR,6,FALSE),"")</f>
        <v>Plasma</v>
      </c>
      <c r="G10432" s="265">
        <v>26.52</v>
      </c>
      <c r="H10432" s="50" t="s">
        <v>59</v>
      </c>
      <c r="I10432" s="185">
        <v>12.52389</v>
      </c>
      <c r="J10432" s="41" t="s">
        <v>938</v>
      </c>
      <c r="K10432" s="41" t="s">
        <v>334</v>
      </c>
      <c r="O10432" s="59">
        <v>1</v>
      </c>
    </row>
    <row r="10433" spans="1:16" x14ac:dyDescent="0.25">
      <c r="A10433" s="30">
        <v>1319</v>
      </c>
      <c r="B10433" s="247" t="str">
        <f>IF(AND(A10433&lt;&gt;"",ISNUMBER(A10433)),VLOOKUP(A10433,Studies!A:BR,2,FALSE),"")</f>
        <v>Greenblatt 1986</v>
      </c>
      <c r="C10433" s="248" t="str">
        <f>IF(AND(A10433&lt;&gt;"",ISNUMBER(A10433)),VLOOKUP(A10433,Studies!A:BR,3,FALSE),"")</f>
        <v>https://pubmed.ncbi.nlm.nih.gov/2935051/</v>
      </c>
      <c r="D10433" s="248" t="str">
        <f>IF(AND(A10433&lt;&gt;"",ISNUMBER(A10433)),VLOOKUP(A10433,Studies!A:BR,4,FALSE),"")</f>
        <v>300 mg QD Cimetidine, 5 mg Midazolam IV</v>
      </c>
      <c r="E10433" s="248" t="str">
        <f>IF(AND(A10433&lt;&gt;"",ISNUMBER(A10433)),VLOOKUP(A10433,Studies!A:BR,5,FALSE),"")</f>
        <v>Midazolam</v>
      </c>
      <c r="F10433" s="249" t="str">
        <f>IF(AND(A10433&lt;&gt;"",ISNUMBER(A10433)),VLOOKUP(A10433,Studies!A:BR,6,FALSE),"")</f>
        <v>Plasma</v>
      </c>
      <c r="G10433" s="265">
        <v>27.02</v>
      </c>
      <c r="H10433" s="50" t="s">
        <v>59</v>
      </c>
      <c r="I10433" s="185">
        <v>9.9821489999999997</v>
      </c>
      <c r="J10433" s="41" t="s">
        <v>938</v>
      </c>
      <c r="K10433" s="41" t="s">
        <v>334</v>
      </c>
      <c r="O10433" s="59">
        <v>1</v>
      </c>
    </row>
    <row r="10434" spans="1:16" x14ac:dyDescent="0.25">
      <c r="A10434" s="30">
        <v>1319</v>
      </c>
      <c r="B10434" s="247" t="str">
        <f>IF(AND(A10434&lt;&gt;"",ISNUMBER(A10434)),VLOOKUP(A10434,Studies!A:BR,2,FALSE),"")</f>
        <v>Greenblatt 1986</v>
      </c>
      <c r="C10434" s="248" t="str">
        <f>IF(AND(A10434&lt;&gt;"",ISNUMBER(A10434)),VLOOKUP(A10434,Studies!A:BR,3,FALSE),"")</f>
        <v>https://pubmed.ncbi.nlm.nih.gov/2935051/</v>
      </c>
      <c r="D10434" s="248" t="str">
        <f>IF(AND(A10434&lt;&gt;"",ISNUMBER(A10434)),VLOOKUP(A10434,Studies!A:BR,4,FALSE),"")</f>
        <v>300 mg QD Cimetidine, 5 mg Midazolam IV</v>
      </c>
      <c r="E10434" s="248" t="str">
        <f>IF(AND(A10434&lt;&gt;"",ISNUMBER(A10434)),VLOOKUP(A10434,Studies!A:BR,5,FALSE),"")</f>
        <v>Midazolam</v>
      </c>
      <c r="F10434" s="249" t="str">
        <f>IF(AND(A10434&lt;&gt;"",ISNUMBER(A10434)),VLOOKUP(A10434,Studies!A:BR,6,FALSE),"")</f>
        <v>Plasma</v>
      </c>
      <c r="G10434" s="265">
        <v>29.02</v>
      </c>
      <c r="H10434" s="50" t="s">
        <v>59</v>
      </c>
      <c r="I10434" s="185">
        <v>4.6235600000000003</v>
      </c>
      <c r="J10434" s="41" t="s">
        <v>938</v>
      </c>
      <c r="K10434" s="41" t="s">
        <v>334</v>
      </c>
      <c r="O10434" s="59">
        <v>1</v>
      </c>
    </row>
    <row r="10435" spans="1:16" x14ac:dyDescent="0.25">
      <c r="A10435" s="30">
        <v>1319</v>
      </c>
      <c r="B10435" s="247" t="str">
        <f>IF(AND(A10435&lt;&gt;"",ISNUMBER(A10435)),VLOOKUP(A10435,Studies!A:BR,2,FALSE),"")</f>
        <v>Greenblatt 1986</v>
      </c>
      <c r="C10435" s="248" t="str">
        <f>IF(AND(A10435&lt;&gt;"",ISNUMBER(A10435)),VLOOKUP(A10435,Studies!A:BR,3,FALSE),"")</f>
        <v>https://pubmed.ncbi.nlm.nih.gov/2935051/</v>
      </c>
      <c r="D10435" s="248" t="str">
        <f>IF(AND(A10435&lt;&gt;"",ISNUMBER(A10435)),VLOOKUP(A10435,Studies!A:BR,4,FALSE),"")</f>
        <v>300 mg QD Cimetidine, 5 mg Midazolam IV</v>
      </c>
      <c r="E10435" s="248" t="str">
        <f>IF(AND(A10435&lt;&gt;"",ISNUMBER(A10435)),VLOOKUP(A10435,Studies!A:BR,5,FALSE),"")</f>
        <v>Midazolam</v>
      </c>
      <c r="F10435" s="249" t="str">
        <f>IF(AND(A10435&lt;&gt;"",ISNUMBER(A10435)),VLOOKUP(A10435,Studies!A:BR,6,FALSE),"")</f>
        <v>Plasma</v>
      </c>
      <c r="G10435" s="265">
        <v>30.02</v>
      </c>
      <c r="H10435" s="50" t="s">
        <v>59</v>
      </c>
      <c r="I10435" s="185">
        <v>2.6651750000000001</v>
      </c>
      <c r="J10435" s="41" t="s">
        <v>938</v>
      </c>
      <c r="K10435" s="41" t="s">
        <v>334</v>
      </c>
      <c r="O10435" s="59">
        <v>1</v>
      </c>
    </row>
    <row r="10436" spans="1:16" x14ac:dyDescent="0.25">
      <c r="A10436" s="30">
        <v>1319</v>
      </c>
      <c r="B10436" s="247" t="str">
        <f>IF(AND(A10436&lt;&gt;"",ISNUMBER(A10436)),VLOOKUP(A10436,Studies!A:BR,2,FALSE),"")</f>
        <v>Greenblatt 1986</v>
      </c>
      <c r="C10436" s="248" t="str">
        <f>IF(AND(A10436&lt;&gt;"",ISNUMBER(A10436)),VLOOKUP(A10436,Studies!A:BR,3,FALSE),"")</f>
        <v>https://pubmed.ncbi.nlm.nih.gov/2935051/</v>
      </c>
      <c r="D10436" s="248" t="str">
        <f>IF(AND(A10436&lt;&gt;"",ISNUMBER(A10436)),VLOOKUP(A10436,Studies!A:BR,4,FALSE),"")</f>
        <v>300 mg QD Cimetidine, 5 mg Midazolam IV</v>
      </c>
      <c r="E10436" s="248" t="str">
        <f>IF(AND(A10436&lt;&gt;"",ISNUMBER(A10436)),VLOOKUP(A10436,Studies!A:BR,5,FALSE),"")</f>
        <v>Midazolam</v>
      </c>
      <c r="F10436" s="249" t="str">
        <f>IF(AND(A10436&lt;&gt;"",ISNUMBER(A10436)),VLOOKUP(A10436,Studies!A:BR,6,FALSE),"")</f>
        <v>Plasma</v>
      </c>
      <c r="G10436" s="265">
        <v>32.019999999999996</v>
      </c>
      <c r="H10436" s="50" t="s">
        <v>59</v>
      </c>
      <c r="I10436" s="185">
        <v>1.195101</v>
      </c>
      <c r="J10436" s="41" t="s">
        <v>938</v>
      </c>
      <c r="K10436" s="41" t="s">
        <v>334</v>
      </c>
      <c r="O10436" s="59">
        <v>1</v>
      </c>
    </row>
    <row r="10437" spans="1:16" x14ac:dyDescent="0.25">
      <c r="A10437" s="30">
        <v>1320</v>
      </c>
      <c r="B10437" s="247" t="str">
        <f>IF(AND(A10437&lt;&gt;"",ISNUMBER(A10437)),VLOOKUP(A10437,Studies!A:BR,2,FALSE),"")</f>
        <v>Greenblatt 1986</v>
      </c>
      <c r="C10437" s="248" t="str">
        <f>IF(AND(A10437&lt;&gt;"",ISNUMBER(A10437)),VLOOKUP(A10437,Studies!A:BR,3,FALSE),"")</f>
        <v>https://pubmed.ncbi.nlm.nih.gov/2935051/</v>
      </c>
      <c r="D10437" s="248" t="str">
        <f>IF(AND(A10437&lt;&gt;"",ISNUMBER(A10437)),VLOOKUP(A10437,Studies!A:BR,4,FALSE),"")</f>
        <v>15 mg Midazolam PO control</v>
      </c>
      <c r="E10437" s="248" t="str">
        <f>IF(AND(A10437&lt;&gt;"",ISNUMBER(A10437)),VLOOKUP(A10437,Studies!A:BR,5,FALSE),"")</f>
        <v>Midazolam</v>
      </c>
      <c r="F10437" s="249" t="str">
        <f>IF(AND(A10437&lt;&gt;"",ISNUMBER(A10437)),VLOOKUP(A10437,Studies!A:BR,6,FALSE),"")</f>
        <v>Plasma</v>
      </c>
      <c r="G10437" s="265">
        <v>0.5</v>
      </c>
      <c r="H10437" s="50" t="s">
        <v>59</v>
      </c>
      <c r="I10437" s="185">
        <v>25.637730000000001</v>
      </c>
      <c r="J10437" s="41" t="s">
        <v>938</v>
      </c>
      <c r="K10437" s="41" t="s">
        <v>334</v>
      </c>
      <c r="O10437" s="59">
        <v>1</v>
      </c>
      <c r="P10437" s="42" t="s">
        <v>3511</v>
      </c>
    </row>
    <row r="10438" spans="1:16" x14ac:dyDescent="0.25">
      <c r="A10438" s="30">
        <v>1320</v>
      </c>
      <c r="B10438" s="247" t="str">
        <f>IF(AND(A10438&lt;&gt;"",ISNUMBER(A10438)),VLOOKUP(A10438,Studies!A:BR,2,FALSE),"")</f>
        <v>Greenblatt 1986</v>
      </c>
      <c r="C10438" s="248" t="str">
        <f>IF(AND(A10438&lt;&gt;"",ISNUMBER(A10438)),VLOOKUP(A10438,Studies!A:BR,3,FALSE),"")</f>
        <v>https://pubmed.ncbi.nlm.nih.gov/2935051/</v>
      </c>
      <c r="D10438" s="248" t="str">
        <f>IF(AND(A10438&lt;&gt;"",ISNUMBER(A10438)),VLOOKUP(A10438,Studies!A:BR,4,FALSE),"")</f>
        <v>15 mg Midazolam PO control</v>
      </c>
      <c r="E10438" s="248" t="str">
        <f>IF(AND(A10438&lt;&gt;"",ISNUMBER(A10438)),VLOOKUP(A10438,Studies!A:BR,5,FALSE),"")</f>
        <v>Midazolam</v>
      </c>
      <c r="F10438" s="249" t="str">
        <f>IF(AND(A10438&lt;&gt;"",ISNUMBER(A10438)),VLOOKUP(A10438,Studies!A:BR,6,FALSE),"")</f>
        <v>Plasma</v>
      </c>
      <c r="G10438" s="265">
        <v>0.75</v>
      </c>
      <c r="H10438" s="50" t="s">
        <v>59</v>
      </c>
      <c r="I10438" s="185">
        <v>73.995720000000006</v>
      </c>
      <c r="J10438" s="41" t="s">
        <v>938</v>
      </c>
      <c r="K10438" s="41" t="s">
        <v>334</v>
      </c>
      <c r="O10438" s="59">
        <v>1</v>
      </c>
    </row>
    <row r="10439" spans="1:16" x14ac:dyDescent="0.25">
      <c r="A10439" s="30">
        <v>1320</v>
      </c>
      <c r="B10439" s="247" t="str">
        <f>IF(AND(A10439&lt;&gt;"",ISNUMBER(A10439)),VLOOKUP(A10439,Studies!A:BR,2,FALSE),"")</f>
        <v>Greenblatt 1986</v>
      </c>
      <c r="C10439" s="248" t="str">
        <f>IF(AND(A10439&lt;&gt;"",ISNUMBER(A10439)),VLOOKUP(A10439,Studies!A:BR,3,FALSE),"")</f>
        <v>https://pubmed.ncbi.nlm.nih.gov/2935051/</v>
      </c>
      <c r="D10439" s="248" t="str">
        <f>IF(AND(A10439&lt;&gt;"",ISNUMBER(A10439)),VLOOKUP(A10439,Studies!A:BR,4,FALSE),"")</f>
        <v>15 mg Midazolam PO control</v>
      </c>
      <c r="E10439" s="248" t="str">
        <f>IF(AND(A10439&lt;&gt;"",ISNUMBER(A10439)),VLOOKUP(A10439,Studies!A:BR,5,FALSE),"")</f>
        <v>Midazolam</v>
      </c>
      <c r="F10439" s="249" t="str">
        <f>IF(AND(A10439&lt;&gt;"",ISNUMBER(A10439)),VLOOKUP(A10439,Studies!A:BR,6,FALSE),"")</f>
        <v>Plasma</v>
      </c>
      <c r="G10439" s="265">
        <v>1</v>
      </c>
      <c r="H10439" s="50" t="s">
        <v>59</v>
      </c>
      <c r="I10439" s="185">
        <v>65.598920000000007</v>
      </c>
      <c r="J10439" s="41" t="s">
        <v>938</v>
      </c>
      <c r="K10439" s="41" t="s">
        <v>334</v>
      </c>
      <c r="O10439" s="59">
        <v>1</v>
      </c>
    </row>
    <row r="10440" spans="1:16" x14ac:dyDescent="0.25">
      <c r="A10440" s="30">
        <v>1320</v>
      </c>
      <c r="B10440" s="247" t="str">
        <f>IF(AND(A10440&lt;&gt;"",ISNUMBER(A10440)),VLOOKUP(A10440,Studies!A:BR,2,FALSE),"")</f>
        <v>Greenblatt 1986</v>
      </c>
      <c r="C10440" s="248" t="str">
        <f>IF(AND(A10440&lt;&gt;"",ISNUMBER(A10440)),VLOOKUP(A10440,Studies!A:BR,3,FALSE),"")</f>
        <v>https://pubmed.ncbi.nlm.nih.gov/2935051/</v>
      </c>
      <c r="D10440" s="248" t="str">
        <f>IF(AND(A10440&lt;&gt;"",ISNUMBER(A10440)),VLOOKUP(A10440,Studies!A:BR,4,FALSE),"")</f>
        <v>15 mg Midazolam PO control</v>
      </c>
      <c r="E10440" s="248" t="str">
        <f>IF(AND(A10440&lt;&gt;"",ISNUMBER(A10440)),VLOOKUP(A10440,Studies!A:BR,5,FALSE),"")</f>
        <v>Midazolam</v>
      </c>
      <c r="F10440" s="249" t="str">
        <f>IF(AND(A10440&lt;&gt;"",ISNUMBER(A10440)),VLOOKUP(A10440,Studies!A:BR,6,FALSE),"")</f>
        <v>Plasma</v>
      </c>
      <c r="G10440" s="265">
        <v>1.5</v>
      </c>
      <c r="H10440" s="50" t="s">
        <v>59</v>
      </c>
      <c r="I10440" s="185">
        <v>38.92427</v>
      </c>
      <c r="J10440" s="41" t="s">
        <v>938</v>
      </c>
      <c r="K10440" s="41" t="s">
        <v>334</v>
      </c>
      <c r="O10440" s="59">
        <v>1</v>
      </c>
    </row>
    <row r="10441" spans="1:16" x14ac:dyDescent="0.25">
      <c r="A10441" s="30">
        <v>1320</v>
      </c>
      <c r="B10441" s="247" t="str">
        <f>IF(AND(A10441&lt;&gt;"",ISNUMBER(A10441)),VLOOKUP(A10441,Studies!A:BR,2,FALSE),"")</f>
        <v>Greenblatt 1986</v>
      </c>
      <c r="C10441" s="248" t="str">
        <f>IF(AND(A10441&lt;&gt;"",ISNUMBER(A10441)),VLOOKUP(A10441,Studies!A:BR,3,FALSE),"")</f>
        <v>https://pubmed.ncbi.nlm.nih.gov/2935051/</v>
      </c>
      <c r="D10441" s="248" t="str">
        <f>IF(AND(A10441&lt;&gt;"",ISNUMBER(A10441)),VLOOKUP(A10441,Studies!A:BR,4,FALSE),"")</f>
        <v>15 mg Midazolam PO control</v>
      </c>
      <c r="E10441" s="248" t="str">
        <f>IF(AND(A10441&lt;&gt;"",ISNUMBER(A10441)),VLOOKUP(A10441,Studies!A:BR,5,FALSE),"")</f>
        <v>Midazolam</v>
      </c>
      <c r="F10441" s="249" t="str">
        <f>IF(AND(A10441&lt;&gt;"",ISNUMBER(A10441)),VLOOKUP(A10441,Studies!A:BR,6,FALSE),"")</f>
        <v>Plasma</v>
      </c>
      <c r="G10441" s="265">
        <v>2</v>
      </c>
      <c r="H10441" s="50" t="s">
        <v>59</v>
      </c>
      <c r="I10441" s="185">
        <v>29.62453</v>
      </c>
      <c r="J10441" s="41" t="s">
        <v>938</v>
      </c>
      <c r="K10441" s="41" t="s">
        <v>334</v>
      </c>
      <c r="O10441" s="59">
        <v>1</v>
      </c>
    </row>
    <row r="10442" spans="1:16" x14ac:dyDescent="0.25">
      <c r="A10442" s="30">
        <v>1320</v>
      </c>
      <c r="B10442" s="247" t="str">
        <f>IF(AND(A10442&lt;&gt;"",ISNUMBER(A10442)),VLOOKUP(A10442,Studies!A:BR,2,FALSE),"")</f>
        <v>Greenblatt 1986</v>
      </c>
      <c r="C10442" s="248" t="str">
        <f>IF(AND(A10442&lt;&gt;"",ISNUMBER(A10442)),VLOOKUP(A10442,Studies!A:BR,3,FALSE),"")</f>
        <v>https://pubmed.ncbi.nlm.nih.gov/2935051/</v>
      </c>
      <c r="D10442" s="248" t="str">
        <f>IF(AND(A10442&lt;&gt;"",ISNUMBER(A10442)),VLOOKUP(A10442,Studies!A:BR,4,FALSE),"")</f>
        <v>15 mg Midazolam PO control</v>
      </c>
      <c r="E10442" s="248" t="str">
        <f>IF(AND(A10442&lt;&gt;"",ISNUMBER(A10442)),VLOOKUP(A10442,Studies!A:BR,5,FALSE),"")</f>
        <v>Midazolam</v>
      </c>
      <c r="F10442" s="249" t="str">
        <f>IF(AND(A10442&lt;&gt;"",ISNUMBER(A10442)),VLOOKUP(A10442,Studies!A:BR,6,FALSE),"")</f>
        <v>Plasma</v>
      </c>
      <c r="G10442" s="265">
        <v>2.5</v>
      </c>
      <c r="H10442" s="50" t="s">
        <v>59</v>
      </c>
      <c r="I10442" s="185">
        <v>26.903179999999999</v>
      </c>
      <c r="J10442" s="41" t="s">
        <v>938</v>
      </c>
      <c r="K10442" s="41" t="s">
        <v>334</v>
      </c>
      <c r="O10442" s="59">
        <v>1</v>
      </c>
    </row>
    <row r="10443" spans="1:16" x14ac:dyDescent="0.25">
      <c r="A10443" s="30">
        <v>1320</v>
      </c>
      <c r="B10443" s="247" t="str">
        <f>IF(AND(A10443&lt;&gt;"",ISNUMBER(A10443)),VLOOKUP(A10443,Studies!A:BR,2,FALSE),"")</f>
        <v>Greenblatt 1986</v>
      </c>
      <c r="C10443" s="248" t="str">
        <f>IF(AND(A10443&lt;&gt;"",ISNUMBER(A10443)),VLOOKUP(A10443,Studies!A:BR,3,FALSE),"")</f>
        <v>https://pubmed.ncbi.nlm.nih.gov/2935051/</v>
      </c>
      <c r="D10443" s="248" t="str">
        <f>IF(AND(A10443&lt;&gt;"",ISNUMBER(A10443)),VLOOKUP(A10443,Studies!A:BR,4,FALSE),"")</f>
        <v>15 mg Midazolam PO control</v>
      </c>
      <c r="E10443" s="248" t="str">
        <f>IF(AND(A10443&lt;&gt;"",ISNUMBER(A10443)),VLOOKUP(A10443,Studies!A:BR,5,FALSE),"")</f>
        <v>Midazolam</v>
      </c>
      <c r="F10443" s="249" t="str">
        <f>IF(AND(A10443&lt;&gt;"",ISNUMBER(A10443)),VLOOKUP(A10443,Studies!A:BR,6,FALSE),"")</f>
        <v>Plasma</v>
      </c>
      <c r="G10443" s="265">
        <v>3</v>
      </c>
      <c r="H10443" s="50" t="s">
        <v>59</v>
      </c>
      <c r="I10443" s="185">
        <v>18.744499999999999</v>
      </c>
      <c r="J10443" s="41" t="s">
        <v>938</v>
      </c>
      <c r="K10443" s="41" t="s">
        <v>334</v>
      </c>
      <c r="O10443" s="59">
        <v>1</v>
      </c>
    </row>
    <row r="10444" spans="1:16" x14ac:dyDescent="0.25">
      <c r="A10444" s="30">
        <v>1320</v>
      </c>
      <c r="B10444" s="247" t="str">
        <f>IF(AND(A10444&lt;&gt;"",ISNUMBER(A10444)),VLOOKUP(A10444,Studies!A:BR,2,FALSE),"")</f>
        <v>Greenblatt 1986</v>
      </c>
      <c r="C10444" s="248" t="str">
        <f>IF(AND(A10444&lt;&gt;"",ISNUMBER(A10444)),VLOOKUP(A10444,Studies!A:BR,3,FALSE),"")</f>
        <v>https://pubmed.ncbi.nlm.nih.gov/2935051/</v>
      </c>
      <c r="D10444" s="248" t="str">
        <f>IF(AND(A10444&lt;&gt;"",ISNUMBER(A10444)),VLOOKUP(A10444,Studies!A:BR,4,FALSE),"")</f>
        <v>15 mg Midazolam PO control</v>
      </c>
      <c r="E10444" s="248" t="str">
        <f>IF(AND(A10444&lt;&gt;"",ISNUMBER(A10444)),VLOOKUP(A10444,Studies!A:BR,5,FALSE),"")</f>
        <v>Midazolam</v>
      </c>
      <c r="F10444" s="249" t="str">
        <f>IF(AND(A10444&lt;&gt;"",ISNUMBER(A10444)),VLOOKUP(A10444,Studies!A:BR,6,FALSE),"")</f>
        <v>Plasma</v>
      </c>
      <c r="G10444" s="265">
        <v>4</v>
      </c>
      <c r="H10444" s="50" t="s">
        <v>59</v>
      </c>
      <c r="I10444" s="185">
        <v>12.1495</v>
      </c>
      <c r="J10444" s="41" t="s">
        <v>938</v>
      </c>
      <c r="K10444" s="41" t="s">
        <v>334</v>
      </c>
      <c r="O10444" s="59">
        <v>1</v>
      </c>
    </row>
    <row r="10445" spans="1:16" x14ac:dyDescent="0.25">
      <c r="A10445" s="30">
        <v>1320</v>
      </c>
      <c r="B10445" s="247" t="str">
        <f>IF(AND(A10445&lt;&gt;"",ISNUMBER(A10445)),VLOOKUP(A10445,Studies!A:BR,2,FALSE),"")</f>
        <v>Greenblatt 1986</v>
      </c>
      <c r="C10445" s="248" t="str">
        <f>IF(AND(A10445&lt;&gt;"",ISNUMBER(A10445)),VLOOKUP(A10445,Studies!A:BR,3,FALSE),"")</f>
        <v>https://pubmed.ncbi.nlm.nih.gov/2935051/</v>
      </c>
      <c r="D10445" s="248" t="str">
        <f>IF(AND(A10445&lt;&gt;"",ISNUMBER(A10445)),VLOOKUP(A10445,Studies!A:BR,4,FALSE),"")</f>
        <v>15 mg Midazolam PO control</v>
      </c>
      <c r="E10445" s="248" t="str">
        <f>IF(AND(A10445&lt;&gt;"",ISNUMBER(A10445)),VLOOKUP(A10445,Studies!A:BR,5,FALSE),"")</f>
        <v>Midazolam</v>
      </c>
      <c r="F10445" s="249" t="str">
        <f>IF(AND(A10445&lt;&gt;"",ISNUMBER(A10445)),VLOOKUP(A10445,Studies!A:BR,6,FALSE),"")</f>
        <v>Plasma</v>
      </c>
      <c r="G10445" s="265">
        <v>5</v>
      </c>
      <c r="H10445" s="50" t="s">
        <v>59</v>
      </c>
      <c r="I10445" s="185">
        <v>5.7575409999999998</v>
      </c>
      <c r="J10445" s="41" t="s">
        <v>938</v>
      </c>
      <c r="K10445" s="41" t="s">
        <v>334</v>
      </c>
      <c r="O10445" s="59">
        <v>1</v>
      </c>
    </row>
    <row r="10446" spans="1:16" x14ac:dyDescent="0.25">
      <c r="A10446" s="30">
        <v>1320</v>
      </c>
      <c r="B10446" s="247" t="str">
        <f>IF(AND(A10446&lt;&gt;"",ISNUMBER(A10446)),VLOOKUP(A10446,Studies!A:BR,2,FALSE),"")</f>
        <v>Greenblatt 1986</v>
      </c>
      <c r="C10446" s="248" t="str">
        <f>IF(AND(A10446&lt;&gt;"",ISNUMBER(A10446)),VLOOKUP(A10446,Studies!A:BR,3,FALSE),"")</f>
        <v>https://pubmed.ncbi.nlm.nih.gov/2935051/</v>
      </c>
      <c r="D10446" s="248" t="str">
        <f>IF(AND(A10446&lt;&gt;"",ISNUMBER(A10446)),VLOOKUP(A10446,Studies!A:BR,4,FALSE),"")</f>
        <v>15 mg Midazolam PO control</v>
      </c>
      <c r="E10446" s="248" t="str">
        <f>IF(AND(A10446&lt;&gt;"",ISNUMBER(A10446)),VLOOKUP(A10446,Studies!A:BR,5,FALSE),"")</f>
        <v>Midazolam</v>
      </c>
      <c r="F10446" s="249" t="str">
        <f>IF(AND(A10446&lt;&gt;"",ISNUMBER(A10446)),VLOOKUP(A10446,Studies!A:BR,6,FALSE),"")</f>
        <v>Plasma</v>
      </c>
      <c r="G10446" s="265">
        <v>6</v>
      </c>
      <c r="H10446" s="50" t="s">
        <v>59</v>
      </c>
      <c r="I10446" s="185">
        <v>4.4887969999999999</v>
      </c>
      <c r="J10446" s="41" t="s">
        <v>938</v>
      </c>
      <c r="K10446" s="41" t="s">
        <v>334</v>
      </c>
      <c r="O10446" s="59">
        <v>1</v>
      </c>
    </row>
    <row r="10447" spans="1:16" x14ac:dyDescent="0.25">
      <c r="A10447" s="30">
        <v>1320</v>
      </c>
      <c r="B10447" s="247" t="str">
        <f>IF(AND(A10447&lt;&gt;"",ISNUMBER(A10447)),VLOOKUP(A10447,Studies!A:BR,2,FALSE),"")</f>
        <v>Greenblatt 1986</v>
      </c>
      <c r="C10447" s="248" t="str">
        <f>IF(AND(A10447&lt;&gt;"",ISNUMBER(A10447)),VLOOKUP(A10447,Studies!A:BR,3,FALSE),"")</f>
        <v>https://pubmed.ncbi.nlm.nih.gov/2935051/</v>
      </c>
      <c r="D10447" s="248" t="str">
        <f>IF(AND(A10447&lt;&gt;"",ISNUMBER(A10447)),VLOOKUP(A10447,Studies!A:BR,4,FALSE),"")</f>
        <v>15 mg Midazolam PO control</v>
      </c>
      <c r="E10447" s="248" t="str">
        <f>IF(AND(A10447&lt;&gt;"",ISNUMBER(A10447)),VLOOKUP(A10447,Studies!A:BR,5,FALSE),"")</f>
        <v>Midazolam</v>
      </c>
      <c r="F10447" s="249" t="str">
        <f>IF(AND(A10447&lt;&gt;"",ISNUMBER(A10447)),VLOOKUP(A10447,Studies!A:BR,6,FALSE),"")</f>
        <v>Plasma</v>
      </c>
      <c r="G10447" s="265">
        <v>8</v>
      </c>
      <c r="H10447" s="50" t="s">
        <v>59</v>
      </c>
      <c r="I10447" s="185">
        <v>2.0109319999999999</v>
      </c>
      <c r="J10447" s="41" t="s">
        <v>938</v>
      </c>
      <c r="K10447" s="41" t="s">
        <v>334</v>
      </c>
      <c r="O10447" s="59">
        <v>1</v>
      </c>
    </row>
    <row r="10448" spans="1:16" x14ac:dyDescent="0.25">
      <c r="A10448" s="30">
        <v>1320</v>
      </c>
      <c r="B10448" s="247" t="str">
        <f>IF(AND(A10448&lt;&gt;"",ISNUMBER(A10448)),VLOOKUP(A10448,Studies!A:BR,2,FALSE),"")</f>
        <v>Greenblatt 1986</v>
      </c>
      <c r="C10448" s="248" t="str">
        <f>IF(AND(A10448&lt;&gt;"",ISNUMBER(A10448)),VLOOKUP(A10448,Studies!A:BR,3,FALSE),"")</f>
        <v>https://pubmed.ncbi.nlm.nih.gov/2935051/</v>
      </c>
      <c r="D10448" s="248" t="str">
        <f>IF(AND(A10448&lt;&gt;"",ISNUMBER(A10448)),VLOOKUP(A10448,Studies!A:BR,4,FALSE),"")</f>
        <v>15 mg Midazolam PO control</v>
      </c>
      <c r="E10448" s="248" t="str">
        <f>IF(AND(A10448&lt;&gt;"",ISNUMBER(A10448)),VLOOKUP(A10448,Studies!A:BR,5,FALSE),"")</f>
        <v>Midazolam</v>
      </c>
      <c r="F10448" s="249" t="str">
        <f>IF(AND(A10448&lt;&gt;"",ISNUMBER(A10448)),VLOOKUP(A10448,Studies!A:BR,6,FALSE),"")</f>
        <v>Plasma</v>
      </c>
      <c r="G10448" s="265">
        <v>10</v>
      </c>
      <c r="H10448" s="50" t="s">
        <v>59</v>
      </c>
      <c r="I10448" s="185">
        <v>1.1836789999999999</v>
      </c>
      <c r="J10448" s="41" t="s">
        <v>938</v>
      </c>
      <c r="K10448" s="41" t="s">
        <v>334</v>
      </c>
      <c r="O10448" s="59">
        <v>1</v>
      </c>
    </row>
    <row r="10449" spans="1:16" x14ac:dyDescent="0.25">
      <c r="A10449" s="30">
        <v>1321</v>
      </c>
      <c r="B10449" s="247" t="str">
        <f>IF(AND(A10449&lt;&gt;"",ISNUMBER(A10449)),VLOOKUP(A10449,Studies!A:BR,2,FALSE),"")</f>
        <v>Greenblatt 1986</v>
      </c>
      <c r="C10449" s="248" t="str">
        <f>IF(AND(A10449&lt;&gt;"",ISNUMBER(A10449)),VLOOKUP(A10449,Studies!A:BR,3,FALSE),"")</f>
        <v>https://pubmed.ncbi.nlm.nih.gov/2935051/</v>
      </c>
      <c r="D10449" s="248" t="str">
        <f>IF(AND(A10449&lt;&gt;"",ISNUMBER(A10449)),VLOOKUP(A10449,Studies!A:BR,4,FALSE),"")</f>
        <v>300 mg QD Cimetidine, 15 mg Midazolam PO</v>
      </c>
      <c r="E10449" s="248" t="str">
        <f>IF(AND(A10449&lt;&gt;"",ISNUMBER(A10449)),VLOOKUP(A10449,Studies!A:BR,5,FALSE),"")</f>
        <v>Midazolam</v>
      </c>
      <c r="F10449" s="249" t="str">
        <f>IF(AND(A10449&lt;&gt;"",ISNUMBER(A10449)),VLOOKUP(A10449,Studies!A:BR,6,FALSE),"")</f>
        <v>Plasma</v>
      </c>
      <c r="G10449" s="265">
        <v>24.5</v>
      </c>
      <c r="H10449" s="50" t="s">
        <v>59</v>
      </c>
      <c r="I10449" s="185">
        <v>18.781269999999999</v>
      </c>
      <c r="J10449" s="41" t="s">
        <v>938</v>
      </c>
      <c r="K10449" s="41" t="s">
        <v>334</v>
      </c>
      <c r="O10449" s="59">
        <v>1</v>
      </c>
      <c r="P10449" s="42" t="s">
        <v>3511</v>
      </c>
    </row>
    <row r="10450" spans="1:16" x14ac:dyDescent="0.25">
      <c r="A10450" s="30">
        <v>1321</v>
      </c>
      <c r="B10450" s="247" t="str">
        <f>IF(AND(A10450&lt;&gt;"",ISNUMBER(A10450)),VLOOKUP(A10450,Studies!A:BR,2,FALSE),"")</f>
        <v>Greenblatt 1986</v>
      </c>
      <c r="C10450" s="248" t="str">
        <f>IF(AND(A10450&lt;&gt;"",ISNUMBER(A10450)),VLOOKUP(A10450,Studies!A:BR,3,FALSE),"")</f>
        <v>https://pubmed.ncbi.nlm.nih.gov/2935051/</v>
      </c>
      <c r="D10450" s="248" t="str">
        <f>IF(AND(A10450&lt;&gt;"",ISNUMBER(A10450)),VLOOKUP(A10450,Studies!A:BR,4,FALSE),"")</f>
        <v>300 mg QD Cimetidine, 15 mg Midazolam PO</v>
      </c>
      <c r="E10450" s="248" t="str">
        <f>IF(AND(A10450&lt;&gt;"",ISNUMBER(A10450)),VLOOKUP(A10450,Studies!A:BR,5,FALSE),"")</f>
        <v>Midazolam</v>
      </c>
      <c r="F10450" s="249" t="str">
        <f>IF(AND(A10450&lt;&gt;"",ISNUMBER(A10450)),VLOOKUP(A10450,Studies!A:BR,6,FALSE),"")</f>
        <v>Plasma</v>
      </c>
      <c r="G10450" s="265">
        <v>24.75</v>
      </c>
      <c r="H10450" s="50" t="s">
        <v>59</v>
      </c>
      <c r="I10450" s="185">
        <v>31.573049999999999</v>
      </c>
      <c r="J10450" s="41" t="s">
        <v>938</v>
      </c>
      <c r="K10450" s="41" t="s">
        <v>334</v>
      </c>
      <c r="O10450" s="59">
        <v>1</v>
      </c>
    </row>
    <row r="10451" spans="1:16" x14ac:dyDescent="0.25">
      <c r="A10451" s="30">
        <v>1321</v>
      </c>
      <c r="B10451" s="247" t="str">
        <f>IF(AND(A10451&lt;&gt;"",ISNUMBER(A10451)),VLOOKUP(A10451,Studies!A:BR,2,FALSE),"")</f>
        <v>Greenblatt 1986</v>
      </c>
      <c r="C10451" s="248" t="str">
        <f>IF(AND(A10451&lt;&gt;"",ISNUMBER(A10451)),VLOOKUP(A10451,Studies!A:BR,3,FALSE),"")</f>
        <v>https://pubmed.ncbi.nlm.nih.gov/2935051/</v>
      </c>
      <c r="D10451" s="248" t="str">
        <f>IF(AND(A10451&lt;&gt;"",ISNUMBER(A10451)),VLOOKUP(A10451,Studies!A:BR,4,FALSE),"")</f>
        <v>300 mg QD Cimetidine, 15 mg Midazolam PO</v>
      </c>
      <c r="E10451" s="248" t="str">
        <f>IF(AND(A10451&lt;&gt;"",ISNUMBER(A10451)),VLOOKUP(A10451,Studies!A:BR,5,FALSE),"")</f>
        <v>Midazolam</v>
      </c>
      <c r="F10451" s="249" t="str">
        <f>IF(AND(A10451&lt;&gt;"",ISNUMBER(A10451)),VLOOKUP(A10451,Studies!A:BR,6,FALSE),"")</f>
        <v>Plasma</v>
      </c>
      <c r="G10451" s="265">
        <v>25</v>
      </c>
      <c r="H10451" s="50" t="s">
        <v>59</v>
      </c>
      <c r="I10451" s="185">
        <v>44.877079999999999</v>
      </c>
      <c r="J10451" s="41" t="s">
        <v>938</v>
      </c>
      <c r="K10451" s="41" t="s">
        <v>334</v>
      </c>
      <c r="O10451" s="59">
        <v>1</v>
      </c>
    </row>
    <row r="10452" spans="1:16" x14ac:dyDescent="0.25">
      <c r="A10452" s="30">
        <v>1321</v>
      </c>
      <c r="B10452" s="247" t="str">
        <f>IF(AND(A10452&lt;&gt;"",ISNUMBER(A10452)),VLOOKUP(A10452,Studies!A:BR,2,FALSE),"")</f>
        <v>Greenblatt 1986</v>
      </c>
      <c r="C10452" s="248" t="str">
        <f>IF(AND(A10452&lt;&gt;"",ISNUMBER(A10452)),VLOOKUP(A10452,Studies!A:BR,3,FALSE),"")</f>
        <v>https://pubmed.ncbi.nlm.nih.gov/2935051/</v>
      </c>
      <c r="D10452" s="248" t="str">
        <f>IF(AND(A10452&lt;&gt;"",ISNUMBER(A10452)),VLOOKUP(A10452,Studies!A:BR,4,FALSE),"")</f>
        <v>300 mg QD Cimetidine, 15 mg Midazolam PO</v>
      </c>
      <c r="E10452" s="248" t="str">
        <f>IF(AND(A10452&lt;&gt;"",ISNUMBER(A10452)),VLOOKUP(A10452,Studies!A:BR,5,FALSE),"")</f>
        <v>Midazolam</v>
      </c>
      <c r="F10452" s="249" t="str">
        <f>IF(AND(A10452&lt;&gt;"",ISNUMBER(A10452)),VLOOKUP(A10452,Studies!A:BR,6,FALSE),"")</f>
        <v>Plasma</v>
      </c>
      <c r="G10452" s="265">
        <v>25.5</v>
      </c>
      <c r="H10452" s="50" t="s">
        <v>59</v>
      </c>
      <c r="I10452" s="185">
        <v>47.459060000000001</v>
      </c>
      <c r="J10452" s="41" t="s">
        <v>938</v>
      </c>
      <c r="K10452" s="41" t="s">
        <v>334</v>
      </c>
      <c r="O10452" s="59">
        <v>1</v>
      </c>
    </row>
    <row r="10453" spans="1:16" x14ac:dyDescent="0.25">
      <c r="A10453" s="30">
        <v>1321</v>
      </c>
      <c r="B10453" s="247" t="str">
        <f>IF(AND(A10453&lt;&gt;"",ISNUMBER(A10453)),VLOOKUP(A10453,Studies!A:BR,2,FALSE),"")</f>
        <v>Greenblatt 1986</v>
      </c>
      <c r="C10453" s="248" t="str">
        <f>IF(AND(A10453&lt;&gt;"",ISNUMBER(A10453)),VLOOKUP(A10453,Studies!A:BR,3,FALSE),"")</f>
        <v>https://pubmed.ncbi.nlm.nih.gov/2935051/</v>
      </c>
      <c r="D10453" s="248" t="str">
        <f>IF(AND(A10453&lt;&gt;"",ISNUMBER(A10453)),VLOOKUP(A10453,Studies!A:BR,4,FALSE),"")</f>
        <v>300 mg QD Cimetidine, 15 mg Midazolam PO</v>
      </c>
      <c r="E10453" s="248" t="str">
        <f>IF(AND(A10453&lt;&gt;"",ISNUMBER(A10453)),VLOOKUP(A10453,Studies!A:BR,5,FALSE),"")</f>
        <v>Midazolam</v>
      </c>
      <c r="F10453" s="249" t="str">
        <f>IF(AND(A10453&lt;&gt;"",ISNUMBER(A10453)),VLOOKUP(A10453,Studies!A:BR,6,FALSE),"")</f>
        <v>Plasma</v>
      </c>
      <c r="G10453" s="265">
        <v>26</v>
      </c>
      <c r="H10453" s="50" t="s">
        <v>59</v>
      </c>
      <c r="I10453" s="185">
        <v>40.773400000000002</v>
      </c>
      <c r="J10453" s="41" t="s">
        <v>938</v>
      </c>
      <c r="K10453" s="41" t="s">
        <v>334</v>
      </c>
      <c r="O10453" s="59">
        <v>1</v>
      </c>
    </row>
    <row r="10454" spans="1:16" x14ac:dyDescent="0.25">
      <c r="A10454" s="30">
        <v>1321</v>
      </c>
      <c r="B10454" s="247" t="str">
        <f>IF(AND(A10454&lt;&gt;"",ISNUMBER(A10454)),VLOOKUP(A10454,Studies!A:BR,2,FALSE),"")</f>
        <v>Greenblatt 1986</v>
      </c>
      <c r="C10454" s="248" t="str">
        <f>IF(AND(A10454&lt;&gt;"",ISNUMBER(A10454)),VLOOKUP(A10454,Studies!A:BR,3,FALSE),"")</f>
        <v>https://pubmed.ncbi.nlm.nih.gov/2935051/</v>
      </c>
      <c r="D10454" s="248" t="str">
        <f>IF(AND(A10454&lt;&gt;"",ISNUMBER(A10454)),VLOOKUP(A10454,Studies!A:BR,4,FALSE),"")</f>
        <v>300 mg QD Cimetidine, 15 mg Midazolam PO</v>
      </c>
      <c r="E10454" s="248" t="str">
        <f>IF(AND(A10454&lt;&gt;"",ISNUMBER(A10454)),VLOOKUP(A10454,Studies!A:BR,5,FALSE),"")</f>
        <v>Midazolam</v>
      </c>
      <c r="F10454" s="249" t="str">
        <f>IF(AND(A10454&lt;&gt;"",ISNUMBER(A10454)),VLOOKUP(A10454,Studies!A:BR,6,FALSE),"")</f>
        <v>Plasma</v>
      </c>
      <c r="G10454" s="265">
        <v>26.5</v>
      </c>
      <c r="H10454" s="50" t="s">
        <v>59</v>
      </c>
      <c r="I10454" s="185">
        <v>20.671530000000001</v>
      </c>
      <c r="J10454" s="41" t="s">
        <v>938</v>
      </c>
      <c r="K10454" s="41" t="s">
        <v>334</v>
      </c>
      <c r="O10454" s="59">
        <v>1</v>
      </c>
    </row>
    <row r="10455" spans="1:16" x14ac:dyDescent="0.25">
      <c r="A10455" s="30">
        <v>1321</v>
      </c>
      <c r="B10455" s="247" t="str">
        <f>IF(AND(A10455&lt;&gt;"",ISNUMBER(A10455)),VLOOKUP(A10455,Studies!A:BR,2,FALSE),"")</f>
        <v>Greenblatt 1986</v>
      </c>
      <c r="C10455" s="248" t="str">
        <f>IF(AND(A10455&lt;&gt;"",ISNUMBER(A10455)),VLOOKUP(A10455,Studies!A:BR,3,FALSE),"")</f>
        <v>https://pubmed.ncbi.nlm.nih.gov/2935051/</v>
      </c>
      <c r="D10455" s="248" t="str">
        <f>IF(AND(A10455&lt;&gt;"",ISNUMBER(A10455)),VLOOKUP(A10455,Studies!A:BR,4,FALSE),"")</f>
        <v>300 mg QD Cimetidine, 15 mg Midazolam PO</v>
      </c>
      <c r="E10455" s="248" t="str">
        <f>IF(AND(A10455&lt;&gt;"",ISNUMBER(A10455)),VLOOKUP(A10455,Studies!A:BR,5,FALSE),"")</f>
        <v>Midazolam</v>
      </c>
      <c r="F10455" s="249" t="str">
        <f>IF(AND(A10455&lt;&gt;"",ISNUMBER(A10455)),VLOOKUP(A10455,Studies!A:BR,6,FALSE),"")</f>
        <v>Plasma</v>
      </c>
      <c r="G10455" s="265">
        <v>27</v>
      </c>
      <c r="H10455" s="50" t="s">
        <v>59</v>
      </c>
      <c r="I10455" s="185">
        <v>15.627879999999999</v>
      </c>
      <c r="J10455" s="41" t="s">
        <v>938</v>
      </c>
      <c r="K10455" s="41" t="s">
        <v>334</v>
      </c>
      <c r="O10455" s="59">
        <v>1</v>
      </c>
    </row>
    <row r="10456" spans="1:16" x14ac:dyDescent="0.25">
      <c r="A10456" s="30">
        <v>1321</v>
      </c>
      <c r="B10456" s="247" t="str">
        <f>IF(AND(A10456&lt;&gt;"",ISNUMBER(A10456)),VLOOKUP(A10456,Studies!A:BR,2,FALSE),"")</f>
        <v>Greenblatt 1986</v>
      </c>
      <c r="C10456" s="248" t="str">
        <f>IF(AND(A10456&lt;&gt;"",ISNUMBER(A10456)),VLOOKUP(A10456,Studies!A:BR,3,FALSE),"")</f>
        <v>https://pubmed.ncbi.nlm.nih.gov/2935051/</v>
      </c>
      <c r="D10456" s="248" t="str">
        <f>IF(AND(A10456&lt;&gt;"",ISNUMBER(A10456)),VLOOKUP(A10456,Studies!A:BR,4,FALSE),"")</f>
        <v>300 mg QD Cimetidine, 15 mg Midazolam PO</v>
      </c>
      <c r="E10456" s="248" t="str">
        <f>IF(AND(A10456&lt;&gt;"",ISNUMBER(A10456)),VLOOKUP(A10456,Studies!A:BR,5,FALSE),"")</f>
        <v>Midazolam</v>
      </c>
      <c r="F10456" s="249" t="str">
        <f>IF(AND(A10456&lt;&gt;"",ISNUMBER(A10456)),VLOOKUP(A10456,Studies!A:BR,6,FALSE),"")</f>
        <v>Plasma</v>
      </c>
      <c r="G10456" s="265">
        <v>28</v>
      </c>
      <c r="H10456" s="50" t="s">
        <v>59</v>
      </c>
      <c r="I10456" s="185">
        <v>8.1153580000000005</v>
      </c>
      <c r="J10456" s="41" t="s">
        <v>938</v>
      </c>
      <c r="K10456" s="41" t="s">
        <v>334</v>
      </c>
      <c r="O10456" s="59">
        <v>1</v>
      </c>
    </row>
    <row r="10457" spans="1:16" x14ac:dyDescent="0.25">
      <c r="A10457" s="30">
        <v>1321</v>
      </c>
      <c r="B10457" s="247" t="str">
        <f>IF(AND(A10457&lt;&gt;"",ISNUMBER(A10457)),VLOOKUP(A10457,Studies!A:BR,2,FALSE),"")</f>
        <v>Greenblatt 1986</v>
      </c>
      <c r="C10457" s="248" t="str">
        <f>IF(AND(A10457&lt;&gt;"",ISNUMBER(A10457)),VLOOKUP(A10457,Studies!A:BR,3,FALSE),"")</f>
        <v>https://pubmed.ncbi.nlm.nih.gov/2935051/</v>
      </c>
      <c r="D10457" s="248" t="str">
        <f>IF(AND(A10457&lt;&gt;"",ISNUMBER(A10457)),VLOOKUP(A10457,Studies!A:BR,4,FALSE),"")</f>
        <v>300 mg QD Cimetidine, 15 mg Midazolam PO</v>
      </c>
      <c r="E10457" s="248" t="str">
        <f>IF(AND(A10457&lt;&gt;"",ISNUMBER(A10457)),VLOOKUP(A10457,Studies!A:BR,5,FALSE),"")</f>
        <v>Midazolam</v>
      </c>
      <c r="F10457" s="249" t="str">
        <f>IF(AND(A10457&lt;&gt;"",ISNUMBER(A10457)),VLOOKUP(A10457,Studies!A:BR,6,FALSE),"")</f>
        <v>Plasma</v>
      </c>
      <c r="G10457" s="265">
        <v>29</v>
      </c>
      <c r="H10457" s="50" t="s">
        <v>59</v>
      </c>
      <c r="I10457" s="185">
        <v>4.4211879999999999</v>
      </c>
      <c r="J10457" s="41" t="s">
        <v>938</v>
      </c>
      <c r="K10457" s="41" t="s">
        <v>334</v>
      </c>
      <c r="O10457" s="59">
        <v>1</v>
      </c>
    </row>
    <row r="10458" spans="1:16" x14ac:dyDescent="0.25">
      <c r="A10458" s="30">
        <v>1321</v>
      </c>
      <c r="B10458" s="247" t="str">
        <f>IF(AND(A10458&lt;&gt;"",ISNUMBER(A10458)),VLOOKUP(A10458,Studies!A:BR,2,FALSE),"")</f>
        <v>Greenblatt 1986</v>
      </c>
      <c r="C10458" s="248" t="str">
        <f>IF(AND(A10458&lt;&gt;"",ISNUMBER(A10458)),VLOOKUP(A10458,Studies!A:BR,3,FALSE),"")</f>
        <v>https://pubmed.ncbi.nlm.nih.gov/2935051/</v>
      </c>
      <c r="D10458" s="248" t="str">
        <f>IF(AND(A10458&lt;&gt;"",ISNUMBER(A10458)),VLOOKUP(A10458,Studies!A:BR,4,FALSE),"")</f>
        <v>300 mg QD Cimetidine, 15 mg Midazolam PO</v>
      </c>
      <c r="E10458" s="248" t="str">
        <f>IF(AND(A10458&lt;&gt;"",ISNUMBER(A10458)),VLOOKUP(A10458,Studies!A:BR,5,FALSE),"")</f>
        <v>Midazolam</v>
      </c>
      <c r="F10458" s="249" t="str">
        <f>IF(AND(A10458&lt;&gt;"",ISNUMBER(A10458)),VLOOKUP(A10458,Studies!A:BR,6,FALSE),"")</f>
        <v>Plasma</v>
      </c>
      <c r="G10458" s="265">
        <v>30</v>
      </c>
      <c r="H10458" s="50" t="s">
        <v>59</v>
      </c>
      <c r="I10458" s="185">
        <v>3.2632829999999999</v>
      </c>
      <c r="J10458" s="41" t="s">
        <v>938</v>
      </c>
      <c r="K10458" s="41" t="s">
        <v>334</v>
      </c>
      <c r="O10458" s="59">
        <v>1</v>
      </c>
    </row>
    <row r="10459" spans="1:16" x14ac:dyDescent="0.25">
      <c r="A10459" s="30">
        <v>1321</v>
      </c>
      <c r="B10459" s="247" t="str">
        <f>IF(AND(A10459&lt;&gt;"",ISNUMBER(A10459)),VLOOKUP(A10459,Studies!A:BR,2,FALSE),"")</f>
        <v>Greenblatt 1986</v>
      </c>
      <c r="C10459" s="248" t="str">
        <f>IF(AND(A10459&lt;&gt;"",ISNUMBER(A10459)),VLOOKUP(A10459,Studies!A:BR,3,FALSE),"")</f>
        <v>https://pubmed.ncbi.nlm.nih.gov/2935051/</v>
      </c>
      <c r="D10459" s="248" t="str">
        <f>IF(AND(A10459&lt;&gt;"",ISNUMBER(A10459)),VLOOKUP(A10459,Studies!A:BR,4,FALSE),"")</f>
        <v>300 mg QD Cimetidine, 15 mg Midazolam PO</v>
      </c>
      <c r="E10459" s="248" t="str">
        <f>IF(AND(A10459&lt;&gt;"",ISNUMBER(A10459)),VLOOKUP(A10459,Studies!A:BR,5,FALSE),"")</f>
        <v>Midazolam</v>
      </c>
      <c r="F10459" s="249" t="str">
        <f>IF(AND(A10459&lt;&gt;"",ISNUMBER(A10459)),VLOOKUP(A10459,Studies!A:BR,6,FALSE),"")</f>
        <v>Plasma</v>
      </c>
      <c r="G10459" s="265">
        <v>32</v>
      </c>
      <c r="H10459" s="50" t="s">
        <v>59</v>
      </c>
      <c r="I10459" s="185">
        <v>1.880098</v>
      </c>
      <c r="J10459" s="41" t="s">
        <v>938</v>
      </c>
      <c r="K10459" s="41" t="s">
        <v>334</v>
      </c>
      <c r="O10459" s="59">
        <v>1</v>
      </c>
    </row>
    <row r="10460" spans="1:16" x14ac:dyDescent="0.25">
      <c r="A10460" s="30">
        <v>1321</v>
      </c>
      <c r="B10460" s="247" t="str">
        <f>IF(AND(A10460&lt;&gt;"",ISNUMBER(A10460)),VLOOKUP(A10460,Studies!A:BR,2,FALSE),"")</f>
        <v>Greenblatt 1986</v>
      </c>
      <c r="C10460" s="248" t="str">
        <f>IF(AND(A10460&lt;&gt;"",ISNUMBER(A10460)),VLOOKUP(A10460,Studies!A:BR,3,FALSE),"")</f>
        <v>https://pubmed.ncbi.nlm.nih.gov/2935051/</v>
      </c>
      <c r="D10460" s="248" t="str">
        <f>IF(AND(A10460&lt;&gt;"",ISNUMBER(A10460)),VLOOKUP(A10460,Studies!A:BR,4,FALSE),"")</f>
        <v>300 mg QD Cimetidine, 15 mg Midazolam PO</v>
      </c>
      <c r="E10460" s="248" t="str">
        <f>IF(AND(A10460&lt;&gt;"",ISNUMBER(A10460)),VLOOKUP(A10460,Studies!A:BR,5,FALSE),"")</f>
        <v>Midazolam</v>
      </c>
      <c r="F10460" s="249" t="str">
        <f>IF(AND(A10460&lt;&gt;"",ISNUMBER(A10460)),VLOOKUP(A10460,Studies!A:BR,6,FALSE),"")</f>
        <v>Plasma</v>
      </c>
      <c r="G10460" s="265">
        <v>34</v>
      </c>
      <c r="H10460" s="50" t="s">
        <v>59</v>
      </c>
      <c r="I10460" s="185">
        <v>1.28112</v>
      </c>
      <c r="J10460" s="41" t="s">
        <v>938</v>
      </c>
      <c r="K10460" s="41" t="s">
        <v>334</v>
      </c>
      <c r="O10460" s="59">
        <v>1</v>
      </c>
    </row>
    <row r="10461" spans="1:16" x14ac:dyDescent="0.25">
      <c r="A10461" s="30">
        <v>1325</v>
      </c>
      <c r="B10461" s="247" t="str">
        <f>IF(AND(A10461&lt;&gt;"",ISNUMBER(A10461)),VLOOKUP(A10461,Studies!A:BR,2,FALSE),"")</f>
        <v>Salonen 1986</v>
      </c>
      <c r="C10461" s="248" t="str">
        <f>IF(AND(A10461&lt;&gt;"",ISNUMBER(A10461)),VLOOKUP(A10461,Studies!A:BR,3,FALSE),"")</f>
        <v>https://pubmed.ncbi.nlm.nih.gov/2939688/</v>
      </c>
      <c r="D10461" s="248" t="str">
        <f>IF(AND(A10461&lt;&gt;"",ISNUMBER(A10461)),VLOOKUP(A10461,Studies!A:BR,4,FALSE),"")</f>
        <v>15 mg Midazolam PO control</v>
      </c>
      <c r="E10461" s="248" t="str">
        <f>IF(AND(A10461&lt;&gt;"",ISNUMBER(A10461)),VLOOKUP(A10461,Studies!A:BR,5,FALSE),"")</f>
        <v>Midazolam</v>
      </c>
      <c r="F10461" s="249" t="str">
        <f>IF(AND(A10461&lt;&gt;"",ISNUMBER(A10461)),VLOOKUP(A10461,Studies!A:BR,6,FALSE),"")</f>
        <v>Plasma</v>
      </c>
      <c r="G10461" s="265">
        <v>0</v>
      </c>
      <c r="H10461" s="50" t="s">
        <v>59</v>
      </c>
      <c r="I10461" s="185">
        <v>0</v>
      </c>
      <c r="J10461" s="41" t="s">
        <v>992</v>
      </c>
      <c r="K10461" s="41" t="s">
        <v>334</v>
      </c>
      <c r="O10461" s="59">
        <v>10</v>
      </c>
    </row>
    <row r="10462" spans="1:16" x14ac:dyDescent="0.25">
      <c r="A10462" s="30">
        <v>1325</v>
      </c>
      <c r="B10462" s="247" t="str">
        <f>IF(AND(A10462&lt;&gt;"",ISNUMBER(A10462)),VLOOKUP(A10462,Studies!A:BR,2,FALSE),"")</f>
        <v>Salonen 1986</v>
      </c>
      <c r="C10462" s="248" t="str">
        <f>IF(AND(A10462&lt;&gt;"",ISNUMBER(A10462)),VLOOKUP(A10462,Studies!A:BR,3,FALSE),"")</f>
        <v>https://pubmed.ncbi.nlm.nih.gov/2939688/</v>
      </c>
      <c r="D10462" s="248" t="str">
        <f>IF(AND(A10462&lt;&gt;"",ISNUMBER(A10462)),VLOOKUP(A10462,Studies!A:BR,4,FALSE),"")</f>
        <v>15 mg Midazolam PO control</v>
      </c>
      <c r="E10462" s="248" t="str">
        <f>IF(AND(A10462&lt;&gt;"",ISNUMBER(A10462)),VLOOKUP(A10462,Studies!A:BR,5,FALSE),"")</f>
        <v>Midazolam</v>
      </c>
      <c r="F10462" s="249" t="str">
        <f>IF(AND(A10462&lt;&gt;"",ISNUMBER(A10462)),VLOOKUP(A10462,Studies!A:BR,6,FALSE),"")</f>
        <v>Plasma</v>
      </c>
      <c r="G10462" s="265">
        <v>0.25</v>
      </c>
      <c r="H10462" s="50" t="s">
        <v>59</v>
      </c>
      <c r="I10462" s="185">
        <v>0</v>
      </c>
      <c r="J10462" s="41" t="s">
        <v>992</v>
      </c>
      <c r="K10462" s="41" t="s">
        <v>334</v>
      </c>
      <c r="O10462" s="59">
        <v>10</v>
      </c>
    </row>
    <row r="10463" spans="1:16" x14ac:dyDescent="0.25">
      <c r="A10463" s="30">
        <v>1325</v>
      </c>
      <c r="B10463" s="247" t="str">
        <f>IF(AND(A10463&lt;&gt;"",ISNUMBER(A10463)),VLOOKUP(A10463,Studies!A:BR,2,FALSE),"")</f>
        <v>Salonen 1986</v>
      </c>
      <c r="C10463" s="248" t="str">
        <f>IF(AND(A10463&lt;&gt;"",ISNUMBER(A10463)),VLOOKUP(A10463,Studies!A:BR,3,FALSE),"")</f>
        <v>https://pubmed.ncbi.nlm.nih.gov/2939688/</v>
      </c>
      <c r="D10463" s="248" t="str">
        <f>IF(AND(A10463&lt;&gt;"",ISNUMBER(A10463)),VLOOKUP(A10463,Studies!A:BR,4,FALSE),"")</f>
        <v>15 mg Midazolam PO control</v>
      </c>
      <c r="E10463" s="248" t="str">
        <f>IF(AND(A10463&lt;&gt;"",ISNUMBER(A10463)),VLOOKUP(A10463,Studies!A:BR,5,FALSE),"")</f>
        <v>Midazolam</v>
      </c>
      <c r="F10463" s="249" t="str">
        <f>IF(AND(A10463&lt;&gt;"",ISNUMBER(A10463)),VLOOKUP(A10463,Studies!A:BR,6,FALSE),"")</f>
        <v>Plasma</v>
      </c>
      <c r="G10463" s="265">
        <v>0.5</v>
      </c>
      <c r="H10463" s="50" t="s">
        <v>59</v>
      </c>
      <c r="I10463" s="185">
        <v>0</v>
      </c>
      <c r="J10463" s="41" t="s">
        <v>992</v>
      </c>
      <c r="K10463" s="41" t="s">
        <v>334</v>
      </c>
      <c r="O10463" s="59">
        <v>10</v>
      </c>
    </row>
    <row r="10464" spans="1:16" x14ac:dyDescent="0.25">
      <c r="A10464" s="30">
        <v>1325</v>
      </c>
      <c r="B10464" s="247" t="str">
        <f>IF(AND(A10464&lt;&gt;"",ISNUMBER(A10464)),VLOOKUP(A10464,Studies!A:BR,2,FALSE),"")</f>
        <v>Salonen 1986</v>
      </c>
      <c r="C10464" s="248" t="str">
        <f>IF(AND(A10464&lt;&gt;"",ISNUMBER(A10464)),VLOOKUP(A10464,Studies!A:BR,3,FALSE),"")</f>
        <v>https://pubmed.ncbi.nlm.nih.gov/2939688/</v>
      </c>
      <c r="D10464" s="248" t="str">
        <f>IF(AND(A10464&lt;&gt;"",ISNUMBER(A10464)),VLOOKUP(A10464,Studies!A:BR,4,FALSE),"")</f>
        <v>15 mg Midazolam PO control</v>
      </c>
      <c r="E10464" s="248" t="str">
        <f>IF(AND(A10464&lt;&gt;"",ISNUMBER(A10464)),VLOOKUP(A10464,Studies!A:BR,5,FALSE),"")</f>
        <v>Midazolam</v>
      </c>
      <c r="F10464" s="249" t="str">
        <f>IF(AND(A10464&lt;&gt;"",ISNUMBER(A10464)),VLOOKUP(A10464,Studies!A:BR,6,FALSE),"")</f>
        <v>Plasma</v>
      </c>
      <c r="G10464" s="265">
        <v>0.75</v>
      </c>
      <c r="H10464" s="50" t="s">
        <v>59</v>
      </c>
      <c r="I10464" s="185">
        <v>4.1666670000000003</v>
      </c>
      <c r="J10464" s="41" t="s">
        <v>992</v>
      </c>
      <c r="K10464" s="41" t="s">
        <v>334</v>
      </c>
      <c r="L10464" s="193">
        <v>11.51961</v>
      </c>
      <c r="M10464" s="52" t="s">
        <v>992</v>
      </c>
      <c r="N10464" s="52" t="s">
        <v>946</v>
      </c>
      <c r="O10464" s="59">
        <v>10</v>
      </c>
    </row>
    <row r="10465" spans="1:15" x14ac:dyDescent="0.25">
      <c r="A10465" s="30">
        <v>1325</v>
      </c>
      <c r="B10465" s="247" t="str">
        <f>IF(AND(A10465&lt;&gt;"",ISNUMBER(A10465)),VLOOKUP(A10465,Studies!A:BR,2,FALSE),"")</f>
        <v>Salonen 1986</v>
      </c>
      <c r="C10465" s="248" t="str">
        <f>IF(AND(A10465&lt;&gt;"",ISNUMBER(A10465)),VLOOKUP(A10465,Studies!A:BR,3,FALSE),"")</f>
        <v>https://pubmed.ncbi.nlm.nih.gov/2939688/</v>
      </c>
      <c r="D10465" s="248" t="str">
        <f>IF(AND(A10465&lt;&gt;"",ISNUMBER(A10465)),VLOOKUP(A10465,Studies!A:BR,4,FALSE),"")</f>
        <v>15 mg Midazolam PO control</v>
      </c>
      <c r="E10465" s="248" t="str">
        <f>IF(AND(A10465&lt;&gt;"",ISNUMBER(A10465)),VLOOKUP(A10465,Studies!A:BR,5,FALSE),"")</f>
        <v>Midazolam</v>
      </c>
      <c r="F10465" s="249" t="str">
        <f>IF(AND(A10465&lt;&gt;"",ISNUMBER(A10465)),VLOOKUP(A10465,Studies!A:BR,6,FALSE),"")</f>
        <v>Plasma</v>
      </c>
      <c r="G10465" s="265">
        <v>1</v>
      </c>
      <c r="H10465" s="50" t="s">
        <v>59</v>
      </c>
      <c r="I10465" s="185">
        <v>18.87255</v>
      </c>
      <c r="J10465" s="41" t="s">
        <v>992</v>
      </c>
      <c r="K10465" s="41" t="s">
        <v>334</v>
      </c>
      <c r="L10465" s="193">
        <v>10.78431</v>
      </c>
      <c r="M10465" s="52" t="s">
        <v>992</v>
      </c>
      <c r="N10465" s="52" t="s">
        <v>946</v>
      </c>
      <c r="O10465" s="59">
        <v>10</v>
      </c>
    </row>
    <row r="10466" spans="1:15" x14ac:dyDescent="0.25">
      <c r="A10466" s="30">
        <v>1325</v>
      </c>
      <c r="B10466" s="247" t="str">
        <f>IF(AND(A10466&lt;&gt;"",ISNUMBER(A10466)),VLOOKUP(A10466,Studies!A:BR,2,FALSE),"")</f>
        <v>Salonen 1986</v>
      </c>
      <c r="C10466" s="248" t="str">
        <f>IF(AND(A10466&lt;&gt;"",ISNUMBER(A10466)),VLOOKUP(A10466,Studies!A:BR,3,FALSE),"")</f>
        <v>https://pubmed.ncbi.nlm.nih.gov/2939688/</v>
      </c>
      <c r="D10466" s="248" t="str">
        <f>IF(AND(A10466&lt;&gt;"",ISNUMBER(A10466)),VLOOKUP(A10466,Studies!A:BR,4,FALSE),"")</f>
        <v>15 mg Midazolam PO control</v>
      </c>
      <c r="E10466" s="248" t="str">
        <f>IF(AND(A10466&lt;&gt;"",ISNUMBER(A10466)),VLOOKUP(A10466,Studies!A:BR,5,FALSE),"")</f>
        <v>Midazolam</v>
      </c>
      <c r="F10466" s="249" t="str">
        <f>IF(AND(A10466&lt;&gt;"",ISNUMBER(A10466)),VLOOKUP(A10466,Studies!A:BR,6,FALSE),"")</f>
        <v>Plasma</v>
      </c>
      <c r="G10466" s="265">
        <v>1.5</v>
      </c>
      <c r="H10466" s="50" t="s">
        <v>59</v>
      </c>
      <c r="I10466" s="185">
        <v>42.401960000000003</v>
      </c>
      <c r="J10466" s="41" t="s">
        <v>992</v>
      </c>
      <c r="K10466" s="41" t="s">
        <v>334</v>
      </c>
      <c r="L10466" s="193">
        <v>12.00981</v>
      </c>
      <c r="M10466" s="52" t="s">
        <v>992</v>
      </c>
      <c r="N10466" s="52" t="s">
        <v>946</v>
      </c>
      <c r="O10466" s="59">
        <v>10</v>
      </c>
    </row>
    <row r="10467" spans="1:15" x14ac:dyDescent="0.25">
      <c r="A10467" s="30">
        <v>1325</v>
      </c>
      <c r="B10467" s="247" t="str">
        <f>IF(AND(A10467&lt;&gt;"",ISNUMBER(A10467)),VLOOKUP(A10467,Studies!A:BR,2,FALSE),"")</f>
        <v>Salonen 1986</v>
      </c>
      <c r="C10467" s="248" t="str">
        <f>IF(AND(A10467&lt;&gt;"",ISNUMBER(A10467)),VLOOKUP(A10467,Studies!A:BR,3,FALSE),"")</f>
        <v>https://pubmed.ncbi.nlm.nih.gov/2939688/</v>
      </c>
      <c r="D10467" s="248" t="str">
        <f>IF(AND(A10467&lt;&gt;"",ISNUMBER(A10467)),VLOOKUP(A10467,Studies!A:BR,4,FALSE),"")</f>
        <v>15 mg Midazolam PO control</v>
      </c>
      <c r="E10467" s="248" t="str">
        <f>IF(AND(A10467&lt;&gt;"",ISNUMBER(A10467)),VLOOKUP(A10467,Studies!A:BR,5,FALSE),"")</f>
        <v>Midazolam</v>
      </c>
      <c r="F10467" s="249" t="str">
        <f>IF(AND(A10467&lt;&gt;"",ISNUMBER(A10467)),VLOOKUP(A10467,Studies!A:BR,6,FALSE),"")</f>
        <v>Plasma</v>
      </c>
      <c r="G10467" s="265">
        <v>2</v>
      </c>
      <c r="H10467" s="50" t="s">
        <v>59</v>
      </c>
      <c r="I10467" s="185">
        <v>63.970590000000001</v>
      </c>
      <c r="J10467" s="41" t="s">
        <v>992</v>
      </c>
      <c r="K10467" s="41" t="s">
        <v>334</v>
      </c>
      <c r="L10467" s="193">
        <v>11.02941</v>
      </c>
      <c r="M10467" s="52" t="s">
        <v>992</v>
      </c>
      <c r="N10467" s="52" t="s">
        <v>946</v>
      </c>
      <c r="O10467" s="59">
        <v>10</v>
      </c>
    </row>
    <row r="10468" spans="1:15" x14ac:dyDescent="0.25">
      <c r="A10468" s="30">
        <v>1325</v>
      </c>
      <c r="B10468" s="247" t="str">
        <f>IF(AND(A10468&lt;&gt;"",ISNUMBER(A10468)),VLOOKUP(A10468,Studies!A:BR,2,FALSE),"")</f>
        <v>Salonen 1986</v>
      </c>
      <c r="C10468" s="248" t="str">
        <f>IF(AND(A10468&lt;&gt;"",ISNUMBER(A10468)),VLOOKUP(A10468,Studies!A:BR,3,FALSE),"")</f>
        <v>https://pubmed.ncbi.nlm.nih.gov/2939688/</v>
      </c>
      <c r="D10468" s="248" t="str">
        <f>IF(AND(A10468&lt;&gt;"",ISNUMBER(A10468)),VLOOKUP(A10468,Studies!A:BR,4,FALSE),"")</f>
        <v>15 mg Midazolam PO control</v>
      </c>
      <c r="E10468" s="248" t="str">
        <f>IF(AND(A10468&lt;&gt;"",ISNUMBER(A10468)),VLOOKUP(A10468,Studies!A:BR,5,FALSE),"")</f>
        <v>Midazolam</v>
      </c>
      <c r="F10468" s="249" t="str">
        <f>IF(AND(A10468&lt;&gt;"",ISNUMBER(A10468)),VLOOKUP(A10468,Studies!A:BR,6,FALSE),"")</f>
        <v>Plasma</v>
      </c>
      <c r="G10468" s="265">
        <v>3</v>
      </c>
      <c r="H10468" s="50" t="s">
        <v>59</v>
      </c>
      <c r="I10468" s="185">
        <v>57.843139999999998</v>
      </c>
      <c r="J10468" s="41" t="s">
        <v>992</v>
      </c>
      <c r="K10468" s="41" t="s">
        <v>334</v>
      </c>
      <c r="L10468" s="193">
        <v>9.3137209999999993</v>
      </c>
      <c r="M10468" s="52" t="s">
        <v>992</v>
      </c>
      <c r="N10468" s="52" t="s">
        <v>946</v>
      </c>
      <c r="O10468" s="59">
        <v>10</v>
      </c>
    </row>
    <row r="10469" spans="1:15" x14ac:dyDescent="0.25">
      <c r="A10469" s="30">
        <v>1325</v>
      </c>
      <c r="B10469" s="247" t="str">
        <f>IF(AND(A10469&lt;&gt;"",ISNUMBER(A10469)),VLOOKUP(A10469,Studies!A:BR,2,FALSE),"")</f>
        <v>Salonen 1986</v>
      </c>
      <c r="C10469" s="248" t="str">
        <f>IF(AND(A10469&lt;&gt;"",ISNUMBER(A10469)),VLOOKUP(A10469,Studies!A:BR,3,FALSE),"")</f>
        <v>https://pubmed.ncbi.nlm.nih.gov/2939688/</v>
      </c>
      <c r="D10469" s="248" t="str">
        <f>IF(AND(A10469&lt;&gt;"",ISNUMBER(A10469)),VLOOKUP(A10469,Studies!A:BR,4,FALSE),"")</f>
        <v>15 mg Midazolam PO control</v>
      </c>
      <c r="E10469" s="248" t="str">
        <f>IF(AND(A10469&lt;&gt;"",ISNUMBER(A10469)),VLOOKUP(A10469,Studies!A:BR,5,FALSE),"")</f>
        <v>Midazolam</v>
      </c>
      <c r="F10469" s="249" t="str">
        <f>IF(AND(A10469&lt;&gt;"",ISNUMBER(A10469)),VLOOKUP(A10469,Studies!A:BR,6,FALSE),"")</f>
        <v>Plasma</v>
      </c>
      <c r="G10469" s="265">
        <v>4</v>
      </c>
      <c r="H10469" s="50" t="s">
        <v>59</v>
      </c>
      <c r="I10469" s="185">
        <v>56.127450000000003</v>
      </c>
      <c r="J10469" s="41" t="s">
        <v>992</v>
      </c>
      <c r="K10469" s="41" t="s">
        <v>334</v>
      </c>
      <c r="L10469" s="193">
        <v>7.84314</v>
      </c>
      <c r="M10469" s="52" t="s">
        <v>992</v>
      </c>
      <c r="N10469" s="52" t="s">
        <v>946</v>
      </c>
      <c r="O10469" s="59">
        <v>10</v>
      </c>
    </row>
    <row r="10470" spans="1:15" x14ac:dyDescent="0.25">
      <c r="A10470" s="30">
        <v>1325</v>
      </c>
      <c r="B10470" s="247" t="str">
        <f>IF(AND(A10470&lt;&gt;"",ISNUMBER(A10470)),VLOOKUP(A10470,Studies!A:BR,2,FALSE),"")</f>
        <v>Salonen 1986</v>
      </c>
      <c r="C10470" s="248" t="str">
        <f>IF(AND(A10470&lt;&gt;"",ISNUMBER(A10470)),VLOOKUP(A10470,Studies!A:BR,3,FALSE),"")</f>
        <v>https://pubmed.ncbi.nlm.nih.gov/2939688/</v>
      </c>
      <c r="D10470" s="248" t="str">
        <f>IF(AND(A10470&lt;&gt;"",ISNUMBER(A10470)),VLOOKUP(A10470,Studies!A:BR,4,FALSE),"")</f>
        <v>15 mg Midazolam PO control</v>
      </c>
      <c r="E10470" s="248" t="str">
        <f>IF(AND(A10470&lt;&gt;"",ISNUMBER(A10470)),VLOOKUP(A10470,Studies!A:BR,5,FALSE),"")</f>
        <v>Midazolam</v>
      </c>
      <c r="F10470" s="249" t="str">
        <f>IF(AND(A10470&lt;&gt;"",ISNUMBER(A10470)),VLOOKUP(A10470,Studies!A:BR,6,FALSE),"")</f>
        <v>Plasma</v>
      </c>
      <c r="G10470" s="265">
        <v>5</v>
      </c>
      <c r="H10470" s="50" t="s">
        <v>59</v>
      </c>
      <c r="I10470" s="185">
        <v>35.294119999999999</v>
      </c>
      <c r="J10470" s="41" t="s">
        <v>992</v>
      </c>
      <c r="K10470" s="41" t="s">
        <v>334</v>
      </c>
      <c r="L10470" s="193">
        <v>5.8823509999999999</v>
      </c>
      <c r="M10470" s="52" t="s">
        <v>992</v>
      </c>
      <c r="N10470" s="52" t="s">
        <v>946</v>
      </c>
      <c r="O10470" s="59">
        <v>10</v>
      </c>
    </row>
    <row r="10471" spans="1:15" x14ac:dyDescent="0.25">
      <c r="A10471" s="30">
        <v>1326</v>
      </c>
      <c r="B10471" s="247" t="str">
        <f>IF(AND(A10471&lt;&gt;"",ISNUMBER(A10471)),VLOOKUP(A10471,Studies!A:BR,2,FALSE),"")</f>
        <v>Salonen 1986</v>
      </c>
      <c r="C10471" s="248" t="str">
        <f>IF(AND(A10471&lt;&gt;"",ISNUMBER(A10471)),VLOOKUP(A10471,Studies!A:BR,3,FALSE),"")</f>
        <v>https://pubmed.ncbi.nlm.nih.gov/2939688/</v>
      </c>
      <c r="D10471" s="248" t="str">
        <f>IF(AND(A10471&lt;&gt;"",ISNUMBER(A10471)),VLOOKUP(A10471,Studies!A:BR,4,FALSE),"")</f>
        <v>400 mg Cimetidine, 15 mg Midazolam</v>
      </c>
      <c r="E10471" s="248" t="str">
        <f>IF(AND(A10471&lt;&gt;"",ISNUMBER(A10471)),VLOOKUP(A10471,Studies!A:BR,5,FALSE),"")</f>
        <v>Midazolam</v>
      </c>
      <c r="F10471" s="249" t="str">
        <f>IF(AND(A10471&lt;&gt;"",ISNUMBER(A10471)),VLOOKUP(A10471,Studies!A:BR,6,FALSE),"")</f>
        <v>Plasma</v>
      </c>
      <c r="G10471" s="265">
        <v>2</v>
      </c>
      <c r="H10471" s="50" t="s">
        <v>59</v>
      </c>
      <c r="I10471" s="185">
        <v>0</v>
      </c>
      <c r="J10471" s="41" t="s">
        <v>992</v>
      </c>
      <c r="K10471" s="41" t="s">
        <v>334</v>
      </c>
      <c r="O10471" s="59">
        <v>10</v>
      </c>
    </row>
    <row r="10472" spans="1:15" x14ac:dyDescent="0.25">
      <c r="A10472" s="30">
        <v>1326</v>
      </c>
      <c r="B10472" s="247" t="str">
        <f>IF(AND(A10472&lt;&gt;"",ISNUMBER(A10472)),VLOOKUP(A10472,Studies!A:BR,2,FALSE),"")</f>
        <v>Salonen 1986</v>
      </c>
      <c r="C10472" s="248" t="str">
        <f>IF(AND(A10472&lt;&gt;"",ISNUMBER(A10472)),VLOOKUP(A10472,Studies!A:BR,3,FALSE),"")</f>
        <v>https://pubmed.ncbi.nlm.nih.gov/2939688/</v>
      </c>
      <c r="D10472" s="248" t="str">
        <f>IF(AND(A10472&lt;&gt;"",ISNUMBER(A10472)),VLOOKUP(A10472,Studies!A:BR,4,FALSE),"")</f>
        <v>400 mg Cimetidine, 15 mg Midazolam</v>
      </c>
      <c r="E10472" s="248" t="str">
        <f>IF(AND(A10472&lt;&gt;"",ISNUMBER(A10472)),VLOOKUP(A10472,Studies!A:BR,5,FALSE),"")</f>
        <v>Midazolam</v>
      </c>
      <c r="F10472" s="249" t="str">
        <f>IF(AND(A10472&lt;&gt;"",ISNUMBER(A10472)),VLOOKUP(A10472,Studies!A:BR,6,FALSE),"")</f>
        <v>Plasma</v>
      </c>
      <c r="G10472" s="265">
        <v>2.25</v>
      </c>
      <c r="H10472" s="50" t="s">
        <v>59</v>
      </c>
      <c r="I10472" s="185">
        <v>0</v>
      </c>
      <c r="J10472" s="41" t="s">
        <v>992</v>
      </c>
      <c r="K10472" s="41" t="s">
        <v>334</v>
      </c>
      <c r="O10472" s="59">
        <v>10</v>
      </c>
    </row>
    <row r="10473" spans="1:15" x14ac:dyDescent="0.25">
      <c r="A10473" s="30">
        <v>1326</v>
      </c>
      <c r="B10473" s="247" t="str">
        <f>IF(AND(A10473&lt;&gt;"",ISNUMBER(A10473)),VLOOKUP(A10473,Studies!A:BR,2,FALSE),"")</f>
        <v>Salonen 1986</v>
      </c>
      <c r="C10473" s="248" t="str">
        <f>IF(AND(A10473&lt;&gt;"",ISNUMBER(A10473)),VLOOKUP(A10473,Studies!A:BR,3,FALSE),"")</f>
        <v>https://pubmed.ncbi.nlm.nih.gov/2939688/</v>
      </c>
      <c r="D10473" s="248" t="str">
        <f>IF(AND(A10473&lt;&gt;"",ISNUMBER(A10473)),VLOOKUP(A10473,Studies!A:BR,4,FALSE),"")</f>
        <v>400 mg Cimetidine, 15 mg Midazolam</v>
      </c>
      <c r="E10473" s="248" t="str">
        <f>IF(AND(A10473&lt;&gt;"",ISNUMBER(A10473)),VLOOKUP(A10473,Studies!A:BR,5,FALSE),"")</f>
        <v>Midazolam</v>
      </c>
      <c r="F10473" s="249" t="str">
        <f>IF(AND(A10473&lt;&gt;"",ISNUMBER(A10473)),VLOOKUP(A10473,Studies!A:BR,6,FALSE),"")</f>
        <v>Plasma</v>
      </c>
      <c r="G10473" s="265">
        <v>2.5</v>
      </c>
      <c r="H10473" s="50" t="s">
        <v>59</v>
      </c>
      <c r="I10473" s="185">
        <v>0</v>
      </c>
      <c r="J10473" s="41" t="s">
        <v>992</v>
      </c>
      <c r="K10473" s="41" t="s">
        <v>334</v>
      </c>
      <c r="O10473" s="59">
        <v>10</v>
      </c>
    </row>
    <row r="10474" spans="1:15" x14ac:dyDescent="0.25">
      <c r="A10474" s="30">
        <v>1326</v>
      </c>
      <c r="B10474" s="247" t="str">
        <f>IF(AND(A10474&lt;&gt;"",ISNUMBER(A10474)),VLOOKUP(A10474,Studies!A:BR,2,FALSE),"")</f>
        <v>Salonen 1986</v>
      </c>
      <c r="C10474" s="248" t="str">
        <f>IF(AND(A10474&lt;&gt;"",ISNUMBER(A10474)),VLOOKUP(A10474,Studies!A:BR,3,FALSE),"")</f>
        <v>https://pubmed.ncbi.nlm.nih.gov/2939688/</v>
      </c>
      <c r="D10474" s="248" t="str">
        <f>IF(AND(A10474&lt;&gt;"",ISNUMBER(A10474)),VLOOKUP(A10474,Studies!A:BR,4,FALSE),"")</f>
        <v>400 mg Cimetidine, 15 mg Midazolam</v>
      </c>
      <c r="E10474" s="248" t="str">
        <f>IF(AND(A10474&lt;&gt;"",ISNUMBER(A10474)),VLOOKUP(A10474,Studies!A:BR,5,FALSE),"")</f>
        <v>Midazolam</v>
      </c>
      <c r="F10474" s="249" t="str">
        <f>IF(AND(A10474&lt;&gt;"",ISNUMBER(A10474)),VLOOKUP(A10474,Studies!A:BR,6,FALSE),"")</f>
        <v>Plasma</v>
      </c>
      <c r="G10474" s="265">
        <v>2.75</v>
      </c>
      <c r="H10474" s="50" t="s">
        <v>59</v>
      </c>
      <c r="I10474" s="185">
        <v>27.941179999999999</v>
      </c>
      <c r="J10474" s="41" t="s">
        <v>992</v>
      </c>
      <c r="K10474" s="41" t="s">
        <v>334</v>
      </c>
      <c r="L10474" s="193">
        <v>21.078430000000001</v>
      </c>
      <c r="M10474" s="52" t="s">
        <v>992</v>
      </c>
      <c r="N10474" s="52" t="s">
        <v>946</v>
      </c>
      <c r="O10474" s="59">
        <v>10</v>
      </c>
    </row>
    <row r="10475" spans="1:15" x14ac:dyDescent="0.25">
      <c r="A10475" s="30">
        <v>1326</v>
      </c>
      <c r="B10475" s="247" t="str">
        <f>IF(AND(A10475&lt;&gt;"",ISNUMBER(A10475)),VLOOKUP(A10475,Studies!A:BR,2,FALSE),"")</f>
        <v>Salonen 1986</v>
      </c>
      <c r="C10475" s="248" t="str">
        <f>IF(AND(A10475&lt;&gt;"",ISNUMBER(A10475)),VLOOKUP(A10475,Studies!A:BR,3,FALSE),"")</f>
        <v>https://pubmed.ncbi.nlm.nih.gov/2939688/</v>
      </c>
      <c r="D10475" s="248" t="str">
        <f>IF(AND(A10475&lt;&gt;"",ISNUMBER(A10475)),VLOOKUP(A10475,Studies!A:BR,4,FALSE),"")</f>
        <v>400 mg Cimetidine, 15 mg Midazolam</v>
      </c>
      <c r="E10475" s="248" t="str">
        <f>IF(AND(A10475&lt;&gt;"",ISNUMBER(A10475)),VLOOKUP(A10475,Studies!A:BR,5,FALSE),"")</f>
        <v>Midazolam</v>
      </c>
      <c r="F10475" s="249" t="str">
        <f>IF(AND(A10475&lt;&gt;"",ISNUMBER(A10475)),VLOOKUP(A10475,Studies!A:BR,6,FALSE),"")</f>
        <v>Plasma</v>
      </c>
      <c r="G10475" s="265">
        <v>3</v>
      </c>
      <c r="H10475" s="50" t="s">
        <v>59</v>
      </c>
      <c r="I10475" s="185">
        <v>64.215680000000006</v>
      </c>
      <c r="J10475" s="41" t="s">
        <v>992</v>
      </c>
      <c r="K10475" s="41" t="s">
        <v>334</v>
      </c>
      <c r="L10475" s="193">
        <v>21.568629999999999</v>
      </c>
      <c r="M10475" s="52" t="s">
        <v>992</v>
      </c>
      <c r="N10475" s="52" t="s">
        <v>946</v>
      </c>
      <c r="O10475" s="59">
        <v>10</v>
      </c>
    </row>
    <row r="10476" spans="1:15" x14ac:dyDescent="0.25">
      <c r="A10476" s="30">
        <v>1326</v>
      </c>
      <c r="B10476" s="247" t="str">
        <f>IF(AND(A10476&lt;&gt;"",ISNUMBER(A10476)),VLOOKUP(A10476,Studies!A:BR,2,FALSE),"")</f>
        <v>Salonen 1986</v>
      </c>
      <c r="C10476" s="248" t="str">
        <f>IF(AND(A10476&lt;&gt;"",ISNUMBER(A10476)),VLOOKUP(A10476,Studies!A:BR,3,FALSE),"")</f>
        <v>https://pubmed.ncbi.nlm.nih.gov/2939688/</v>
      </c>
      <c r="D10476" s="248" t="str">
        <f>IF(AND(A10476&lt;&gt;"",ISNUMBER(A10476)),VLOOKUP(A10476,Studies!A:BR,4,FALSE),"")</f>
        <v>400 mg Cimetidine, 15 mg Midazolam</v>
      </c>
      <c r="E10476" s="248" t="str">
        <f>IF(AND(A10476&lt;&gt;"",ISNUMBER(A10476)),VLOOKUP(A10476,Studies!A:BR,5,FALSE),"")</f>
        <v>Midazolam</v>
      </c>
      <c r="F10476" s="249" t="str">
        <f>IF(AND(A10476&lt;&gt;"",ISNUMBER(A10476)),VLOOKUP(A10476,Studies!A:BR,6,FALSE),"")</f>
        <v>Plasma</v>
      </c>
      <c r="G10476" s="265">
        <v>3.5</v>
      </c>
      <c r="H10476" s="50" t="s">
        <v>59</v>
      </c>
      <c r="I10476" s="185">
        <v>69.362750000000005</v>
      </c>
      <c r="J10476" s="41" t="s">
        <v>992</v>
      </c>
      <c r="K10476" s="41" t="s">
        <v>334</v>
      </c>
      <c r="L10476" s="193">
        <v>12.5</v>
      </c>
      <c r="M10476" s="52" t="s">
        <v>992</v>
      </c>
      <c r="N10476" s="52" t="s">
        <v>946</v>
      </c>
      <c r="O10476" s="59">
        <v>10</v>
      </c>
    </row>
    <row r="10477" spans="1:15" x14ac:dyDescent="0.25">
      <c r="A10477" s="30">
        <v>1326</v>
      </c>
      <c r="B10477" s="247" t="str">
        <f>IF(AND(A10477&lt;&gt;"",ISNUMBER(A10477)),VLOOKUP(A10477,Studies!A:BR,2,FALSE),"")</f>
        <v>Salonen 1986</v>
      </c>
      <c r="C10477" s="248" t="str">
        <f>IF(AND(A10477&lt;&gt;"",ISNUMBER(A10477)),VLOOKUP(A10477,Studies!A:BR,3,FALSE),"")</f>
        <v>https://pubmed.ncbi.nlm.nih.gov/2939688/</v>
      </c>
      <c r="D10477" s="248" t="str">
        <f>IF(AND(A10477&lt;&gt;"",ISNUMBER(A10477)),VLOOKUP(A10477,Studies!A:BR,4,FALSE),"")</f>
        <v>400 mg Cimetidine, 15 mg Midazolam</v>
      </c>
      <c r="E10477" s="248" t="str">
        <f>IF(AND(A10477&lt;&gt;"",ISNUMBER(A10477)),VLOOKUP(A10477,Studies!A:BR,5,FALSE),"")</f>
        <v>Midazolam</v>
      </c>
      <c r="F10477" s="249" t="str">
        <f>IF(AND(A10477&lt;&gt;"",ISNUMBER(A10477)),VLOOKUP(A10477,Studies!A:BR,6,FALSE),"")</f>
        <v>Plasma</v>
      </c>
      <c r="G10477" s="265">
        <v>4</v>
      </c>
      <c r="H10477" s="50" t="s">
        <v>59</v>
      </c>
      <c r="I10477" s="185">
        <v>67.892160000000004</v>
      </c>
      <c r="J10477" s="41" t="s">
        <v>992</v>
      </c>
      <c r="K10477" s="41" t="s">
        <v>334</v>
      </c>
      <c r="L10477" s="193">
        <v>11.274509999999999</v>
      </c>
      <c r="M10477" s="52" t="s">
        <v>992</v>
      </c>
      <c r="N10477" s="52" t="s">
        <v>946</v>
      </c>
      <c r="O10477" s="59">
        <v>10</v>
      </c>
    </row>
    <row r="10478" spans="1:15" x14ac:dyDescent="0.25">
      <c r="A10478" s="30">
        <v>1326</v>
      </c>
      <c r="B10478" s="247" t="str">
        <f>IF(AND(A10478&lt;&gt;"",ISNUMBER(A10478)),VLOOKUP(A10478,Studies!A:BR,2,FALSE),"")</f>
        <v>Salonen 1986</v>
      </c>
      <c r="C10478" s="248" t="str">
        <f>IF(AND(A10478&lt;&gt;"",ISNUMBER(A10478)),VLOOKUP(A10478,Studies!A:BR,3,FALSE),"")</f>
        <v>https://pubmed.ncbi.nlm.nih.gov/2939688/</v>
      </c>
      <c r="D10478" s="248" t="str">
        <f>IF(AND(A10478&lt;&gt;"",ISNUMBER(A10478)),VLOOKUP(A10478,Studies!A:BR,4,FALSE),"")</f>
        <v>400 mg Cimetidine, 15 mg Midazolam</v>
      </c>
      <c r="E10478" s="248" t="str">
        <f>IF(AND(A10478&lt;&gt;"",ISNUMBER(A10478)),VLOOKUP(A10478,Studies!A:BR,5,FALSE),"")</f>
        <v>Midazolam</v>
      </c>
      <c r="F10478" s="249" t="str">
        <f>IF(AND(A10478&lt;&gt;"",ISNUMBER(A10478)),VLOOKUP(A10478,Studies!A:BR,6,FALSE),"")</f>
        <v>Plasma</v>
      </c>
      <c r="G10478" s="265">
        <v>5</v>
      </c>
      <c r="H10478" s="50" t="s">
        <v>59</v>
      </c>
      <c r="I10478" s="185">
        <v>68.137249999999995</v>
      </c>
      <c r="J10478" s="41" t="s">
        <v>992</v>
      </c>
      <c r="K10478" s="41" t="s">
        <v>334</v>
      </c>
      <c r="L10478" s="193">
        <v>15.931369999999999</v>
      </c>
      <c r="M10478" s="52" t="s">
        <v>992</v>
      </c>
      <c r="N10478" s="52" t="s">
        <v>946</v>
      </c>
      <c r="O10478" s="59">
        <v>10</v>
      </c>
    </row>
    <row r="10479" spans="1:15" x14ac:dyDescent="0.25">
      <c r="A10479" s="30">
        <v>1326</v>
      </c>
      <c r="B10479" s="247" t="str">
        <f>IF(AND(A10479&lt;&gt;"",ISNUMBER(A10479)),VLOOKUP(A10479,Studies!A:BR,2,FALSE),"")</f>
        <v>Salonen 1986</v>
      </c>
      <c r="C10479" s="248" t="str">
        <f>IF(AND(A10479&lt;&gt;"",ISNUMBER(A10479)),VLOOKUP(A10479,Studies!A:BR,3,FALSE),"")</f>
        <v>https://pubmed.ncbi.nlm.nih.gov/2939688/</v>
      </c>
      <c r="D10479" s="248" t="str">
        <f>IF(AND(A10479&lt;&gt;"",ISNUMBER(A10479)),VLOOKUP(A10479,Studies!A:BR,4,FALSE),"")</f>
        <v>400 mg Cimetidine, 15 mg Midazolam</v>
      </c>
      <c r="E10479" s="248" t="str">
        <f>IF(AND(A10479&lt;&gt;"",ISNUMBER(A10479)),VLOOKUP(A10479,Studies!A:BR,5,FALSE),"")</f>
        <v>Midazolam</v>
      </c>
      <c r="F10479" s="249" t="str">
        <f>IF(AND(A10479&lt;&gt;"",ISNUMBER(A10479)),VLOOKUP(A10479,Studies!A:BR,6,FALSE),"")</f>
        <v>Plasma</v>
      </c>
      <c r="G10479" s="265">
        <v>6</v>
      </c>
      <c r="H10479" s="50" t="s">
        <v>59</v>
      </c>
      <c r="I10479" s="185">
        <v>57.843139999999998</v>
      </c>
      <c r="J10479" s="41" t="s">
        <v>992</v>
      </c>
      <c r="K10479" s="41" t="s">
        <v>334</v>
      </c>
      <c r="L10479" s="193">
        <v>14.215680000000001</v>
      </c>
      <c r="M10479" s="52" t="s">
        <v>992</v>
      </c>
      <c r="N10479" s="52" t="s">
        <v>946</v>
      </c>
      <c r="O10479" s="59">
        <v>10</v>
      </c>
    </row>
    <row r="10480" spans="1:15" x14ac:dyDescent="0.25">
      <c r="A10480" s="30">
        <v>1326</v>
      </c>
      <c r="B10480" s="247" t="str">
        <f>IF(AND(A10480&lt;&gt;"",ISNUMBER(A10480)),VLOOKUP(A10480,Studies!A:BR,2,FALSE),"")</f>
        <v>Salonen 1986</v>
      </c>
      <c r="C10480" s="248" t="str">
        <f>IF(AND(A10480&lt;&gt;"",ISNUMBER(A10480)),VLOOKUP(A10480,Studies!A:BR,3,FALSE),"")</f>
        <v>https://pubmed.ncbi.nlm.nih.gov/2939688/</v>
      </c>
      <c r="D10480" s="248" t="str">
        <f>IF(AND(A10480&lt;&gt;"",ISNUMBER(A10480)),VLOOKUP(A10480,Studies!A:BR,4,FALSE),"")</f>
        <v>400 mg Cimetidine, 15 mg Midazolam</v>
      </c>
      <c r="E10480" s="248" t="str">
        <f>IF(AND(A10480&lt;&gt;"",ISNUMBER(A10480)),VLOOKUP(A10480,Studies!A:BR,5,FALSE),"")</f>
        <v>Midazolam</v>
      </c>
      <c r="F10480" s="249" t="str">
        <f>IF(AND(A10480&lt;&gt;"",ISNUMBER(A10480)),VLOOKUP(A10480,Studies!A:BR,6,FALSE),"")</f>
        <v>Plasma</v>
      </c>
      <c r="G10480" s="265">
        <v>7</v>
      </c>
      <c r="H10480" s="50" t="s">
        <v>59</v>
      </c>
      <c r="I10480" s="185">
        <v>48.284309999999998</v>
      </c>
      <c r="J10480" s="41" t="s">
        <v>992</v>
      </c>
      <c r="K10480" s="41" t="s">
        <v>334</v>
      </c>
      <c r="L10480" s="193">
        <v>16.421569999999999</v>
      </c>
      <c r="M10480" s="52" t="s">
        <v>992</v>
      </c>
      <c r="N10480" s="52" t="s">
        <v>946</v>
      </c>
      <c r="O10480" s="59">
        <v>10</v>
      </c>
    </row>
    <row r="10481" spans="1:16" x14ac:dyDescent="0.25">
      <c r="A10481" s="30">
        <v>1327</v>
      </c>
      <c r="B10481" s="247" t="str">
        <f>IF(AND(A10481&lt;&gt;"",ISNUMBER(A10481)),VLOOKUP(A10481,Studies!A:BR,2,FALSE),"")</f>
        <v>Smith 1984</v>
      </c>
      <c r="C10481" s="248" t="str">
        <f>IF(AND(A10481&lt;&gt;"",ISNUMBER(A10481)),VLOOKUP(A10481,Studies!A:BR,3,FALSE),"")</f>
        <v>https://pubmed.ncbi.nlm.nih.gov/6478741/</v>
      </c>
      <c r="D10481" s="248" t="str">
        <f>IF(AND(A10481&lt;&gt;"",ISNUMBER(A10481)),VLOOKUP(A10481,Studies!A:BR,4,FALSE),"")</f>
        <v>IV 10 mg Verapamil control</v>
      </c>
      <c r="E10481" s="248" t="str">
        <f>IF(AND(A10481&lt;&gt;"",ISNUMBER(A10481)),VLOOKUP(A10481,Studies!A:BR,5,FALSE),"")</f>
        <v>Verapamil</v>
      </c>
      <c r="F10481" s="249" t="str">
        <f>IF(AND(A10481&lt;&gt;"",ISNUMBER(A10481)),VLOOKUP(A10481,Studies!A:BR,6,FALSE),"")</f>
        <v>Plasma</v>
      </c>
      <c r="G10481" s="265">
        <v>0.08</v>
      </c>
      <c r="H10481" s="50" t="s">
        <v>59</v>
      </c>
      <c r="I10481" s="185">
        <v>393.20580000000001</v>
      </c>
      <c r="J10481" s="41" t="s">
        <v>938</v>
      </c>
      <c r="K10481" s="41" t="s">
        <v>334</v>
      </c>
      <c r="L10481" s="193">
        <v>124.2159</v>
      </c>
      <c r="O10481" s="59">
        <v>5</v>
      </c>
      <c r="P10481" s="42" t="s">
        <v>3512</v>
      </c>
    </row>
    <row r="10482" spans="1:16" x14ac:dyDescent="0.25">
      <c r="A10482" s="30">
        <v>1327</v>
      </c>
      <c r="B10482" s="247" t="str">
        <f>IF(AND(A10482&lt;&gt;"",ISNUMBER(A10482)),VLOOKUP(A10482,Studies!A:BR,2,FALSE),"")</f>
        <v>Smith 1984</v>
      </c>
      <c r="C10482" s="248" t="str">
        <f>IF(AND(A10482&lt;&gt;"",ISNUMBER(A10482)),VLOOKUP(A10482,Studies!A:BR,3,FALSE),"")</f>
        <v>https://pubmed.ncbi.nlm.nih.gov/6478741/</v>
      </c>
      <c r="D10482" s="248" t="str">
        <f>IF(AND(A10482&lt;&gt;"",ISNUMBER(A10482)),VLOOKUP(A10482,Studies!A:BR,4,FALSE),"")</f>
        <v>IV 10 mg Verapamil control</v>
      </c>
      <c r="E10482" s="248" t="str">
        <f>IF(AND(A10482&lt;&gt;"",ISNUMBER(A10482)),VLOOKUP(A10482,Studies!A:BR,5,FALSE),"")</f>
        <v>Verapamil</v>
      </c>
      <c r="F10482" s="249" t="str">
        <f>IF(AND(A10482&lt;&gt;"",ISNUMBER(A10482)),VLOOKUP(A10482,Studies!A:BR,6,FALSE),"")</f>
        <v>Plasma</v>
      </c>
      <c r="G10482" s="265">
        <v>0.17</v>
      </c>
      <c r="H10482" s="50" t="s">
        <v>59</v>
      </c>
      <c r="I10482" s="185">
        <v>219.36770000000001</v>
      </c>
      <c r="J10482" s="41" t="s">
        <v>938</v>
      </c>
      <c r="K10482" s="41" t="s">
        <v>334</v>
      </c>
      <c r="L10482" s="193">
        <v>30.559709999999999</v>
      </c>
      <c r="O10482" s="59">
        <v>5</v>
      </c>
    </row>
    <row r="10483" spans="1:16" x14ac:dyDescent="0.25">
      <c r="A10483" s="30">
        <v>1327</v>
      </c>
      <c r="B10483" s="247" t="str">
        <f>IF(AND(A10483&lt;&gt;"",ISNUMBER(A10483)),VLOOKUP(A10483,Studies!A:BR,2,FALSE),"")</f>
        <v>Smith 1984</v>
      </c>
      <c r="C10483" s="248" t="str">
        <f>IF(AND(A10483&lt;&gt;"",ISNUMBER(A10483)),VLOOKUP(A10483,Studies!A:BR,3,FALSE),"")</f>
        <v>https://pubmed.ncbi.nlm.nih.gov/6478741/</v>
      </c>
      <c r="D10483" s="248" t="str">
        <f>IF(AND(A10483&lt;&gt;"",ISNUMBER(A10483)),VLOOKUP(A10483,Studies!A:BR,4,FALSE),"")</f>
        <v>IV 10 mg Verapamil control</v>
      </c>
      <c r="E10483" s="248" t="str">
        <f>IF(AND(A10483&lt;&gt;"",ISNUMBER(A10483)),VLOOKUP(A10483,Studies!A:BR,5,FALSE),"")</f>
        <v>Verapamil</v>
      </c>
      <c r="F10483" s="249" t="str">
        <f>IF(AND(A10483&lt;&gt;"",ISNUMBER(A10483)),VLOOKUP(A10483,Studies!A:BR,6,FALSE),"")</f>
        <v>Plasma</v>
      </c>
      <c r="G10483" s="265">
        <v>0.25</v>
      </c>
      <c r="H10483" s="50" t="s">
        <v>59</v>
      </c>
      <c r="I10483" s="185">
        <v>124.952</v>
      </c>
      <c r="J10483" s="41" t="s">
        <v>938</v>
      </c>
      <c r="K10483" s="41" t="s">
        <v>334</v>
      </c>
      <c r="L10483" s="193">
        <v>24.412960000000002</v>
      </c>
      <c r="O10483" s="59">
        <v>5</v>
      </c>
    </row>
    <row r="10484" spans="1:16" x14ac:dyDescent="0.25">
      <c r="A10484" s="30">
        <v>1327</v>
      </c>
      <c r="B10484" s="247" t="str">
        <f>IF(AND(A10484&lt;&gt;"",ISNUMBER(A10484)),VLOOKUP(A10484,Studies!A:BR,2,FALSE),"")</f>
        <v>Smith 1984</v>
      </c>
      <c r="C10484" s="248" t="str">
        <f>IF(AND(A10484&lt;&gt;"",ISNUMBER(A10484)),VLOOKUP(A10484,Studies!A:BR,3,FALSE),"")</f>
        <v>https://pubmed.ncbi.nlm.nih.gov/6478741/</v>
      </c>
      <c r="D10484" s="248" t="str">
        <f>IF(AND(A10484&lt;&gt;"",ISNUMBER(A10484)),VLOOKUP(A10484,Studies!A:BR,4,FALSE),"")</f>
        <v>IV 10 mg Verapamil control</v>
      </c>
      <c r="E10484" s="248" t="str">
        <f>IF(AND(A10484&lt;&gt;"",ISNUMBER(A10484)),VLOOKUP(A10484,Studies!A:BR,5,FALSE),"")</f>
        <v>Verapamil</v>
      </c>
      <c r="F10484" s="249" t="str">
        <f>IF(AND(A10484&lt;&gt;"",ISNUMBER(A10484)),VLOOKUP(A10484,Studies!A:BR,6,FALSE),"")</f>
        <v>Plasma</v>
      </c>
      <c r="G10484" s="265">
        <v>0.5</v>
      </c>
      <c r="H10484" s="50" t="s">
        <v>59</v>
      </c>
      <c r="I10484" s="185">
        <v>97.563900000000004</v>
      </c>
      <c r="J10484" s="41" t="s">
        <v>938</v>
      </c>
      <c r="K10484" s="41" t="s">
        <v>334</v>
      </c>
      <c r="L10484" s="193">
        <v>25.638909999999999</v>
      </c>
      <c r="O10484" s="59">
        <v>5</v>
      </c>
    </row>
    <row r="10485" spans="1:16" x14ac:dyDescent="0.25">
      <c r="A10485" s="30">
        <v>1327</v>
      </c>
      <c r="B10485" s="247" t="str">
        <f>IF(AND(A10485&lt;&gt;"",ISNUMBER(A10485)),VLOOKUP(A10485,Studies!A:BR,2,FALSE),"")</f>
        <v>Smith 1984</v>
      </c>
      <c r="C10485" s="248" t="str">
        <f>IF(AND(A10485&lt;&gt;"",ISNUMBER(A10485)),VLOOKUP(A10485,Studies!A:BR,3,FALSE),"")</f>
        <v>https://pubmed.ncbi.nlm.nih.gov/6478741/</v>
      </c>
      <c r="D10485" s="248" t="str">
        <f>IF(AND(A10485&lt;&gt;"",ISNUMBER(A10485)),VLOOKUP(A10485,Studies!A:BR,4,FALSE),"")</f>
        <v>IV 10 mg Verapamil control</v>
      </c>
      <c r="E10485" s="248" t="str">
        <f>IF(AND(A10485&lt;&gt;"",ISNUMBER(A10485)),VLOOKUP(A10485,Studies!A:BR,5,FALSE),"")</f>
        <v>Verapamil</v>
      </c>
      <c r="F10485" s="249" t="str">
        <f>IF(AND(A10485&lt;&gt;"",ISNUMBER(A10485)),VLOOKUP(A10485,Studies!A:BR,6,FALSE),"")</f>
        <v>Plasma</v>
      </c>
      <c r="G10485" s="265">
        <v>0.75</v>
      </c>
      <c r="H10485" s="50" t="s">
        <v>59</v>
      </c>
      <c r="I10485" s="185">
        <v>82.154499999999999</v>
      </c>
      <c r="J10485" s="41" t="s">
        <v>938</v>
      </c>
      <c r="K10485" s="41" t="s">
        <v>334</v>
      </c>
      <c r="L10485" s="193">
        <v>31.273510000000002</v>
      </c>
      <c r="O10485" s="59">
        <v>5</v>
      </c>
    </row>
    <row r="10486" spans="1:16" x14ac:dyDescent="0.25">
      <c r="A10486" s="30">
        <v>1327</v>
      </c>
      <c r="B10486" s="247" t="str">
        <f>IF(AND(A10486&lt;&gt;"",ISNUMBER(A10486)),VLOOKUP(A10486,Studies!A:BR,2,FALSE),"")</f>
        <v>Smith 1984</v>
      </c>
      <c r="C10486" s="248" t="str">
        <f>IF(AND(A10486&lt;&gt;"",ISNUMBER(A10486)),VLOOKUP(A10486,Studies!A:BR,3,FALSE),"")</f>
        <v>https://pubmed.ncbi.nlm.nih.gov/6478741/</v>
      </c>
      <c r="D10486" s="248" t="str">
        <f>IF(AND(A10486&lt;&gt;"",ISNUMBER(A10486)),VLOOKUP(A10486,Studies!A:BR,4,FALSE),"")</f>
        <v>IV 10 mg Verapamil control</v>
      </c>
      <c r="E10486" s="248" t="str">
        <f>IF(AND(A10486&lt;&gt;"",ISNUMBER(A10486)),VLOOKUP(A10486,Studies!A:BR,5,FALSE),"")</f>
        <v>Verapamil</v>
      </c>
      <c r="F10486" s="249" t="str">
        <f>IF(AND(A10486&lt;&gt;"",ISNUMBER(A10486)),VLOOKUP(A10486,Studies!A:BR,6,FALSE),"")</f>
        <v>Plasma</v>
      </c>
      <c r="G10486" s="265">
        <v>1</v>
      </c>
      <c r="H10486" s="50" t="s">
        <v>59</v>
      </c>
      <c r="I10486" s="185">
        <v>75.634789999999995</v>
      </c>
      <c r="J10486" s="41" t="s">
        <v>938</v>
      </c>
      <c r="K10486" s="41" t="s">
        <v>334</v>
      </c>
      <c r="L10486" s="193">
        <v>28.07516</v>
      </c>
      <c r="O10486" s="59">
        <v>5</v>
      </c>
    </row>
    <row r="10487" spans="1:16" x14ac:dyDescent="0.25">
      <c r="A10487" s="30">
        <v>1327</v>
      </c>
      <c r="B10487" s="247" t="str">
        <f>IF(AND(A10487&lt;&gt;"",ISNUMBER(A10487)),VLOOKUP(A10487,Studies!A:BR,2,FALSE),"")</f>
        <v>Smith 1984</v>
      </c>
      <c r="C10487" s="248" t="str">
        <f>IF(AND(A10487&lt;&gt;"",ISNUMBER(A10487)),VLOOKUP(A10487,Studies!A:BR,3,FALSE),"")</f>
        <v>https://pubmed.ncbi.nlm.nih.gov/6478741/</v>
      </c>
      <c r="D10487" s="248" t="str">
        <f>IF(AND(A10487&lt;&gt;"",ISNUMBER(A10487)),VLOOKUP(A10487,Studies!A:BR,4,FALSE),"")</f>
        <v>IV 10 mg Verapamil control</v>
      </c>
      <c r="E10487" s="248" t="str">
        <f>IF(AND(A10487&lt;&gt;"",ISNUMBER(A10487)),VLOOKUP(A10487,Studies!A:BR,5,FALSE),"")</f>
        <v>Verapamil</v>
      </c>
      <c r="F10487" s="249" t="str">
        <f>IF(AND(A10487&lt;&gt;"",ISNUMBER(A10487)),VLOOKUP(A10487,Studies!A:BR,6,FALSE),"")</f>
        <v>Plasma</v>
      </c>
      <c r="G10487" s="265">
        <v>1.5</v>
      </c>
      <c r="H10487" s="50" t="s">
        <v>59</v>
      </c>
      <c r="I10487" s="185">
        <v>61.939900000000002</v>
      </c>
      <c r="J10487" s="41" t="s">
        <v>938</v>
      </c>
      <c r="K10487" s="41" t="s">
        <v>334</v>
      </c>
      <c r="L10487" s="193">
        <v>27.17353</v>
      </c>
      <c r="O10487" s="59">
        <v>5</v>
      </c>
    </row>
    <row r="10488" spans="1:16" x14ac:dyDescent="0.25">
      <c r="A10488" s="30">
        <v>1327</v>
      </c>
      <c r="B10488" s="247" t="str">
        <f>IF(AND(A10488&lt;&gt;"",ISNUMBER(A10488)),VLOOKUP(A10488,Studies!A:BR,2,FALSE),"")</f>
        <v>Smith 1984</v>
      </c>
      <c r="C10488" s="248" t="str">
        <f>IF(AND(A10488&lt;&gt;"",ISNUMBER(A10488)),VLOOKUP(A10488,Studies!A:BR,3,FALSE),"")</f>
        <v>https://pubmed.ncbi.nlm.nih.gov/6478741/</v>
      </c>
      <c r="D10488" s="248" t="str">
        <f>IF(AND(A10488&lt;&gt;"",ISNUMBER(A10488)),VLOOKUP(A10488,Studies!A:BR,4,FALSE),"")</f>
        <v>IV 10 mg Verapamil control</v>
      </c>
      <c r="E10488" s="248" t="str">
        <f>IF(AND(A10488&lt;&gt;"",ISNUMBER(A10488)),VLOOKUP(A10488,Studies!A:BR,5,FALSE),"")</f>
        <v>Verapamil</v>
      </c>
      <c r="F10488" s="249" t="str">
        <f>IF(AND(A10488&lt;&gt;"",ISNUMBER(A10488)),VLOOKUP(A10488,Studies!A:BR,6,FALSE),"")</f>
        <v>Plasma</v>
      </c>
      <c r="G10488" s="265">
        <v>2</v>
      </c>
      <c r="H10488" s="50" t="s">
        <v>59</v>
      </c>
      <c r="I10488" s="185">
        <v>51.075130000000001</v>
      </c>
      <c r="J10488" s="41" t="s">
        <v>938</v>
      </c>
      <c r="K10488" s="41" t="s">
        <v>334</v>
      </c>
      <c r="L10488" s="193">
        <v>21.90448</v>
      </c>
      <c r="O10488" s="59">
        <v>5</v>
      </c>
    </row>
    <row r="10489" spans="1:16" x14ac:dyDescent="0.25">
      <c r="A10489" s="30">
        <v>1327</v>
      </c>
      <c r="B10489" s="247" t="str">
        <f>IF(AND(A10489&lt;&gt;"",ISNUMBER(A10489)),VLOOKUP(A10489,Studies!A:BR,2,FALSE),"")</f>
        <v>Smith 1984</v>
      </c>
      <c r="C10489" s="248" t="str">
        <f>IF(AND(A10489&lt;&gt;"",ISNUMBER(A10489)),VLOOKUP(A10489,Studies!A:BR,3,FALSE),"")</f>
        <v>https://pubmed.ncbi.nlm.nih.gov/6478741/</v>
      </c>
      <c r="D10489" s="248" t="str">
        <f>IF(AND(A10489&lt;&gt;"",ISNUMBER(A10489)),VLOOKUP(A10489,Studies!A:BR,4,FALSE),"")</f>
        <v>IV 10 mg Verapamil control</v>
      </c>
      <c r="E10489" s="248" t="str">
        <f>IF(AND(A10489&lt;&gt;"",ISNUMBER(A10489)),VLOOKUP(A10489,Studies!A:BR,5,FALSE),"")</f>
        <v>Verapamil</v>
      </c>
      <c r="F10489" s="249" t="str">
        <f>IF(AND(A10489&lt;&gt;"",ISNUMBER(A10489)),VLOOKUP(A10489,Studies!A:BR,6,FALSE),"")</f>
        <v>Plasma</v>
      </c>
      <c r="G10489" s="265">
        <v>3</v>
      </c>
      <c r="H10489" s="50" t="s">
        <v>59</v>
      </c>
      <c r="I10489" s="185">
        <v>47.948659999999997</v>
      </c>
      <c r="J10489" s="41" t="s">
        <v>938</v>
      </c>
      <c r="K10489" s="41" t="s">
        <v>334</v>
      </c>
      <c r="L10489" s="193">
        <v>26.958950000000002</v>
      </c>
      <c r="O10489" s="59">
        <v>5</v>
      </c>
    </row>
    <row r="10490" spans="1:16" x14ac:dyDescent="0.25">
      <c r="A10490" s="30">
        <v>1327</v>
      </c>
      <c r="B10490" s="247" t="str">
        <f>IF(AND(A10490&lt;&gt;"",ISNUMBER(A10490)),VLOOKUP(A10490,Studies!A:BR,2,FALSE),"")</f>
        <v>Smith 1984</v>
      </c>
      <c r="C10490" s="248" t="str">
        <f>IF(AND(A10490&lt;&gt;"",ISNUMBER(A10490)),VLOOKUP(A10490,Studies!A:BR,3,FALSE),"")</f>
        <v>https://pubmed.ncbi.nlm.nih.gov/6478741/</v>
      </c>
      <c r="D10490" s="248" t="str">
        <f>IF(AND(A10490&lt;&gt;"",ISNUMBER(A10490)),VLOOKUP(A10490,Studies!A:BR,4,FALSE),"")</f>
        <v>IV 10 mg Verapamil control</v>
      </c>
      <c r="E10490" s="248" t="str">
        <f>IF(AND(A10490&lt;&gt;"",ISNUMBER(A10490)),VLOOKUP(A10490,Studies!A:BR,5,FALSE),"")</f>
        <v>Verapamil</v>
      </c>
      <c r="F10490" s="249" t="str">
        <f>IF(AND(A10490&lt;&gt;"",ISNUMBER(A10490)),VLOOKUP(A10490,Studies!A:BR,6,FALSE),"")</f>
        <v>Plasma</v>
      </c>
      <c r="G10490" s="265">
        <v>4</v>
      </c>
      <c r="H10490" s="50" t="s">
        <v>59</v>
      </c>
      <c r="I10490" s="185">
        <v>41.742229999999999</v>
      </c>
      <c r="J10490" s="41" t="s">
        <v>938</v>
      </c>
      <c r="K10490" s="41" t="s">
        <v>334</v>
      </c>
      <c r="L10490" s="193">
        <v>19.14265</v>
      </c>
      <c r="O10490" s="59">
        <v>5</v>
      </c>
    </row>
    <row r="10491" spans="1:16" x14ac:dyDescent="0.25">
      <c r="A10491" s="30">
        <v>1327</v>
      </c>
      <c r="B10491" s="247" t="str">
        <f>IF(AND(A10491&lt;&gt;"",ISNUMBER(A10491)),VLOOKUP(A10491,Studies!A:BR,2,FALSE),"")</f>
        <v>Smith 1984</v>
      </c>
      <c r="C10491" s="248" t="str">
        <f>IF(AND(A10491&lt;&gt;"",ISNUMBER(A10491)),VLOOKUP(A10491,Studies!A:BR,3,FALSE),"")</f>
        <v>https://pubmed.ncbi.nlm.nih.gov/6478741/</v>
      </c>
      <c r="D10491" s="248" t="str">
        <f>IF(AND(A10491&lt;&gt;"",ISNUMBER(A10491)),VLOOKUP(A10491,Studies!A:BR,4,FALSE),"")</f>
        <v>IV 10 mg Verapamil control</v>
      </c>
      <c r="E10491" s="248" t="str">
        <f>IF(AND(A10491&lt;&gt;"",ISNUMBER(A10491)),VLOOKUP(A10491,Studies!A:BR,5,FALSE),"")</f>
        <v>Verapamil</v>
      </c>
      <c r="F10491" s="249" t="str">
        <f>IF(AND(A10491&lt;&gt;"",ISNUMBER(A10491)),VLOOKUP(A10491,Studies!A:BR,6,FALSE),"")</f>
        <v>Plasma</v>
      </c>
      <c r="G10491" s="265">
        <v>5</v>
      </c>
      <c r="H10491" s="50" t="s">
        <v>59</v>
      </c>
      <c r="I10491" s="185">
        <v>32.115459999999999</v>
      </c>
      <c r="J10491" s="41" t="s">
        <v>938</v>
      </c>
      <c r="K10491" s="41" t="s">
        <v>334</v>
      </c>
      <c r="L10491" s="193">
        <v>17.03435</v>
      </c>
      <c r="O10491" s="59">
        <v>5</v>
      </c>
    </row>
    <row r="10492" spans="1:16" x14ac:dyDescent="0.25">
      <c r="A10492" s="30">
        <v>1328</v>
      </c>
      <c r="B10492" s="247" t="str">
        <f>IF(AND(A10492&lt;&gt;"",ISNUMBER(A10492)),VLOOKUP(A10492,Studies!A:BR,2,FALSE),"")</f>
        <v>Smith 1984</v>
      </c>
      <c r="C10492" s="248" t="str">
        <f>IF(AND(A10492&lt;&gt;"",ISNUMBER(A10492)),VLOOKUP(A10492,Studies!A:BR,3,FALSE),"")</f>
        <v>https://pubmed.ncbi.nlm.nih.gov/6478741/</v>
      </c>
      <c r="D10492" s="248" t="str">
        <f>IF(AND(A10492&lt;&gt;"",ISNUMBER(A10492)),VLOOKUP(A10492,Studies!A:BR,4,FALSE),"")</f>
        <v>IV 10 mg Verapamil + Cimetidine</v>
      </c>
      <c r="E10492" s="248" t="str">
        <f>IF(AND(A10492&lt;&gt;"",ISNUMBER(A10492)),VLOOKUP(A10492,Studies!A:BR,5,FALSE),"")</f>
        <v>Verapamil</v>
      </c>
      <c r="F10492" s="249" t="str">
        <f>IF(AND(A10492&lt;&gt;"",ISNUMBER(A10492)),VLOOKUP(A10492,Studies!A:BR,6,FALSE),"")</f>
        <v>Plasma</v>
      </c>
      <c r="G10492" s="265">
        <v>168.12</v>
      </c>
      <c r="H10492" s="50" t="s">
        <v>59</v>
      </c>
      <c r="I10492" s="185">
        <v>372.15820000000002</v>
      </c>
      <c r="J10492" s="41" t="s">
        <v>938</v>
      </c>
      <c r="K10492" s="41" t="s">
        <v>334</v>
      </c>
      <c r="L10492" s="193">
        <v>60.646180000000001</v>
      </c>
      <c r="O10492" s="59">
        <v>5</v>
      </c>
      <c r="P10492" s="42" t="s">
        <v>3513</v>
      </c>
    </row>
    <row r="10493" spans="1:16" x14ac:dyDescent="0.25">
      <c r="A10493" s="30">
        <v>1328</v>
      </c>
      <c r="B10493" s="247" t="str">
        <f>IF(AND(A10493&lt;&gt;"",ISNUMBER(A10493)),VLOOKUP(A10493,Studies!A:BR,2,FALSE),"")</f>
        <v>Smith 1984</v>
      </c>
      <c r="C10493" s="248" t="str">
        <f>IF(AND(A10493&lt;&gt;"",ISNUMBER(A10493)),VLOOKUP(A10493,Studies!A:BR,3,FALSE),"")</f>
        <v>https://pubmed.ncbi.nlm.nih.gov/6478741/</v>
      </c>
      <c r="D10493" s="248" t="str">
        <f>IF(AND(A10493&lt;&gt;"",ISNUMBER(A10493)),VLOOKUP(A10493,Studies!A:BR,4,FALSE),"")</f>
        <v>IV 10 mg Verapamil + Cimetidine</v>
      </c>
      <c r="E10493" s="248" t="str">
        <f>IF(AND(A10493&lt;&gt;"",ISNUMBER(A10493)),VLOOKUP(A10493,Studies!A:BR,5,FALSE),"")</f>
        <v>Verapamil</v>
      </c>
      <c r="F10493" s="249" t="str">
        <f>IF(AND(A10493&lt;&gt;"",ISNUMBER(A10493)),VLOOKUP(A10493,Studies!A:BR,6,FALSE),"")</f>
        <v>Plasma</v>
      </c>
      <c r="G10493" s="265">
        <v>168.17</v>
      </c>
      <c r="H10493" s="50" t="s">
        <v>59</v>
      </c>
      <c r="I10493" s="185">
        <v>209.0643</v>
      </c>
      <c r="J10493" s="41" t="s">
        <v>938</v>
      </c>
      <c r="K10493" s="41" t="s">
        <v>334</v>
      </c>
      <c r="L10493" s="193">
        <v>54.940219999999997</v>
      </c>
      <c r="O10493" s="59">
        <v>5</v>
      </c>
    </row>
    <row r="10494" spans="1:16" x14ac:dyDescent="0.25">
      <c r="A10494" s="30">
        <v>1328</v>
      </c>
      <c r="B10494" s="247" t="str">
        <f>IF(AND(A10494&lt;&gt;"",ISNUMBER(A10494)),VLOOKUP(A10494,Studies!A:BR,2,FALSE),"")</f>
        <v>Smith 1984</v>
      </c>
      <c r="C10494" s="248" t="str">
        <f>IF(AND(A10494&lt;&gt;"",ISNUMBER(A10494)),VLOOKUP(A10494,Studies!A:BR,3,FALSE),"")</f>
        <v>https://pubmed.ncbi.nlm.nih.gov/6478741/</v>
      </c>
      <c r="D10494" s="248" t="str">
        <f>IF(AND(A10494&lt;&gt;"",ISNUMBER(A10494)),VLOOKUP(A10494,Studies!A:BR,4,FALSE),"")</f>
        <v>IV 10 mg Verapamil + Cimetidine</v>
      </c>
      <c r="E10494" s="248" t="str">
        <f>IF(AND(A10494&lt;&gt;"",ISNUMBER(A10494)),VLOOKUP(A10494,Studies!A:BR,5,FALSE),"")</f>
        <v>Verapamil</v>
      </c>
      <c r="F10494" s="249" t="str">
        <f>IF(AND(A10494&lt;&gt;"",ISNUMBER(A10494)),VLOOKUP(A10494,Studies!A:BR,6,FALSE),"")</f>
        <v>Plasma</v>
      </c>
      <c r="G10494" s="265">
        <v>168.25</v>
      </c>
      <c r="H10494" s="50" t="s">
        <v>59</v>
      </c>
      <c r="I10494" s="185">
        <v>124.0838</v>
      </c>
      <c r="J10494" s="41" t="s">
        <v>938</v>
      </c>
      <c r="K10494" s="41" t="s">
        <v>334</v>
      </c>
      <c r="L10494" s="193">
        <v>48.410679999999999</v>
      </c>
      <c r="O10494" s="59">
        <v>5</v>
      </c>
    </row>
    <row r="10495" spans="1:16" x14ac:dyDescent="0.25">
      <c r="A10495" s="30">
        <v>1328</v>
      </c>
      <c r="B10495" s="247" t="str">
        <f>IF(AND(A10495&lt;&gt;"",ISNUMBER(A10495)),VLOOKUP(A10495,Studies!A:BR,2,FALSE),"")</f>
        <v>Smith 1984</v>
      </c>
      <c r="C10495" s="248" t="str">
        <f>IF(AND(A10495&lt;&gt;"",ISNUMBER(A10495)),VLOOKUP(A10495,Studies!A:BR,3,FALSE),"")</f>
        <v>https://pubmed.ncbi.nlm.nih.gov/6478741/</v>
      </c>
      <c r="D10495" s="248" t="str">
        <f>IF(AND(A10495&lt;&gt;"",ISNUMBER(A10495)),VLOOKUP(A10495,Studies!A:BR,4,FALSE),"")</f>
        <v>IV 10 mg Verapamil + Cimetidine</v>
      </c>
      <c r="E10495" s="248" t="str">
        <f>IF(AND(A10495&lt;&gt;"",ISNUMBER(A10495)),VLOOKUP(A10495,Studies!A:BR,5,FALSE),"")</f>
        <v>Verapamil</v>
      </c>
      <c r="F10495" s="249" t="str">
        <f>IF(AND(A10495&lt;&gt;"",ISNUMBER(A10495)),VLOOKUP(A10495,Studies!A:BR,6,FALSE),"")</f>
        <v>Plasma</v>
      </c>
      <c r="G10495" s="265">
        <v>168.5</v>
      </c>
      <c r="H10495" s="50" t="s">
        <v>59</v>
      </c>
      <c r="I10495" s="185">
        <v>94.264489999999995</v>
      </c>
      <c r="J10495" s="41" t="s">
        <v>938</v>
      </c>
      <c r="K10495" s="41" t="s">
        <v>334</v>
      </c>
      <c r="L10495" s="193">
        <v>34.106349999999999</v>
      </c>
      <c r="O10495" s="59">
        <v>5</v>
      </c>
    </row>
    <row r="10496" spans="1:16" x14ac:dyDescent="0.25">
      <c r="A10496" s="30">
        <v>1328</v>
      </c>
      <c r="B10496" s="247" t="str">
        <f>IF(AND(A10496&lt;&gt;"",ISNUMBER(A10496)),VLOOKUP(A10496,Studies!A:BR,2,FALSE),"")</f>
        <v>Smith 1984</v>
      </c>
      <c r="C10496" s="248" t="str">
        <f>IF(AND(A10496&lt;&gt;"",ISNUMBER(A10496)),VLOOKUP(A10496,Studies!A:BR,3,FALSE),"")</f>
        <v>https://pubmed.ncbi.nlm.nih.gov/6478741/</v>
      </c>
      <c r="D10496" s="248" t="str">
        <f>IF(AND(A10496&lt;&gt;"",ISNUMBER(A10496)),VLOOKUP(A10496,Studies!A:BR,4,FALSE),"")</f>
        <v>IV 10 mg Verapamil + Cimetidine</v>
      </c>
      <c r="E10496" s="248" t="str">
        <f>IF(AND(A10496&lt;&gt;"",ISNUMBER(A10496)),VLOOKUP(A10496,Studies!A:BR,5,FALSE),"")</f>
        <v>Verapamil</v>
      </c>
      <c r="F10496" s="249" t="str">
        <f>IF(AND(A10496&lt;&gt;"",ISNUMBER(A10496)),VLOOKUP(A10496,Studies!A:BR,6,FALSE),"")</f>
        <v>Plasma</v>
      </c>
      <c r="G10496" s="265">
        <v>168.75</v>
      </c>
      <c r="H10496" s="50" t="s">
        <v>59</v>
      </c>
      <c r="I10496" s="185">
        <v>79.922849999999997</v>
      </c>
      <c r="J10496" s="41" t="s">
        <v>938</v>
      </c>
      <c r="K10496" s="41" t="s">
        <v>334</v>
      </c>
      <c r="L10496" s="193">
        <v>30.421579999999999</v>
      </c>
      <c r="O10496" s="59">
        <v>5</v>
      </c>
    </row>
    <row r="10497" spans="1:16" x14ac:dyDescent="0.25">
      <c r="A10497" s="30">
        <v>1328</v>
      </c>
      <c r="B10497" s="247" t="str">
        <f>IF(AND(A10497&lt;&gt;"",ISNUMBER(A10497)),VLOOKUP(A10497,Studies!A:BR,2,FALSE),"")</f>
        <v>Smith 1984</v>
      </c>
      <c r="C10497" s="248" t="str">
        <f>IF(AND(A10497&lt;&gt;"",ISNUMBER(A10497)),VLOOKUP(A10497,Studies!A:BR,3,FALSE),"")</f>
        <v>https://pubmed.ncbi.nlm.nih.gov/6478741/</v>
      </c>
      <c r="D10497" s="248" t="str">
        <f>IF(AND(A10497&lt;&gt;"",ISNUMBER(A10497)),VLOOKUP(A10497,Studies!A:BR,4,FALSE),"")</f>
        <v>IV 10 mg Verapamil + Cimetidine</v>
      </c>
      <c r="E10497" s="248" t="str">
        <f>IF(AND(A10497&lt;&gt;"",ISNUMBER(A10497)),VLOOKUP(A10497,Studies!A:BR,5,FALSE),"")</f>
        <v>Verapamil</v>
      </c>
      <c r="F10497" s="249" t="str">
        <f>IF(AND(A10497&lt;&gt;"",ISNUMBER(A10497)),VLOOKUP(A10497,Studies!A:BR,6,FALSE),"")</f>
        <v>Plasma</v>
      </c>
      <c r="G10497" s="265">
        <v>169</v>
      </c>
      <c r="H10497" s="50" t="s">
        <v>59</v>
      </c>
      <c r="I10497" s="185">
        <v>68.229849999999999</v>
      </c>
      <c r="J10497" s="41" t="s">
        <v>938</v>
      </c>
      <c r="K10497" s="41" t="s">
        <v>334</v>
      </c>
      <c r="L10497" s="193">
        <v>20.938130000000001</v>
      </c>
      <c r="O10497" s="59">
        <v>5</v>
      </c>
    </row>
    <row r="10498" spans="1:16" x14ac:dyDescent="0.25">
      <c r="A10498" s="30">
        <v>1328</v>
      </c>
      <c r="B10498" s="247" t="str">
        <f>IF(AND(A10498&lt;&gt;"",ISNUMBER(A10498)),VLOOKUP(A10498,Studies!A:BR,2,FALSE),"")</f>
        <v>Smith 1984</v>
      </c>
      <c r="C10498" s="248" t="str">
        <f>IF(AND(A10498&lt;&gt;"",ISNUMBER(A10498)),VLOOKUP(A10498,Studies!A:BR,3,FALSE),"")</f>
        <v>https://pubmed.ncbi.nlm.nih.gov/6478741/</v>
      </c>
      <c r="D10498" s="248" t="str">
        <f>IF(AND(A10498&lt;&gt;"",ISNUMBER(A10498)),VLOOKUP(A10498,Studies!A:BR,4,FALSE),"")</f>
        <v>IV 10 mg Verapamil + Cimetidine</v>
      </c>
      <c r="E10498" s="248" t="str">
        <f>IF(AND(A10498&lt;&gt;"",ISNUMBER(A10498)),VLOOKUP(A10498,Studies!A:BR,5,FALSE),"")</f>
        <v>Verapamil</v>
      </c>
      <c r="F10498" s="249" t="str">
        <f>IF(AND(A10498&lt;&gt;"",ISNUMBER(A10498)),VLOOKUP(A10498,Studies!A:BR,6,FALSE),"")</f>
        <v>Plasma</v>
      </c>
      <c r="G10498" s="265">
        <v>169.5</v>
      </c>
      <c r="H10498" s="50" t="s">
        <v>59</v>
      </c>
      <c r="I10498" s="185">
        <v>59.842599999999997</v>
      </c>
      <c r="J10498" s="41" t="s">
        <v>938</v>
      </c>
      <c r="K10498" s="41" t="s">
        <v>334</v>
      </c>
      <c r="L10498" s="193">
        <v>23.92202</v>
      </c>
      <c r="O10498" s="59">
        <v>5</v>
      </c>
    </row>
    <row r="10499" spans="1:16" x14ac:dyDescent="0.25">
      <c r="A10499" s="30">
        <v>1328</v>
      </c>
      <c r="B10499" s="247" t="str">
        <f>IF(AND(A10499&lt;&gt;"",ISNUMBER(A10499)),VLOOKUP(A10499,Studies!A:BR,2,FALSE),"")</f>
        <v>Smith 1984</v>
      </c>
      <c r="C10499" s="248" t="str">
        <f>IF(AND(A10499&lt;&gt;"",ISNUMBER(A10499)),VLOOKUP(A10499,Studies!A:BR,3,FALSE),"")</f>
        <v>https://pubmed.ncbi.nlm.nih.gov/6478741/</v>
      </c>
      <c r="D10499" s="248" t="str">
        <f>IF(AND(A10499&lt;&gt;"",ISNUMBER(A10499)),VLOOKUP(A10499,Studies!A:BR,4,FALSE),"")</f>
        <v>IV 10 mg Verapamil + Cimetidine</v>
      </c>
      <c r="E10499" s="248" t="str">
        <f>IF(AND(A10499&lt;&gt;"",ISNUMBER(A10499)),VLOOKUP(A10499,Studies!A:BR,5,FALSE),"")</f>
        <v>Verapamil</v>
      </c>
      <c r="F10499" s="249" t="str">
        <f>IF(AND(A10499&lt;&gt;"",ISNUMBER(A10499)),VLOOKUP(A10499,Studies!A:BR,6,FALSE),"")</f>
        <v>Plasma</v>
      </c>
      <c r="G10499" s="265">
        <v>170</v>
      </c>
      <c r="H10499" s="50" t="s">
        <v>59</v>
      </c>
      <c r="I10499" s="185">
        <v>43.611240000000002</v>
      </c>
      <c r="J10499" s="41" t="s">
        <v>938</v>
      </c>
      <c r="K10499" s="41" t="s">
        <v>334</v>
      </c>
      <c r="L10499" s="193">
        <v>15.375579999999999</v>
      </c>
      <c r="O10499" s="59">
        <v>5</v>
      </c>
    </row>
    <row r="10500" spans="1:16" x14ac:dyDescent="0.25">
      <c r="A10500" s="30">
        <v>1328</v>
      </c>
      <c r="B10500" s="247" t="str">
        <f>IF(AND(A10500&lt;&gt;"",ISNUMBER(A10500)),VLOOKUP(A10500,Studies!A:BR,2,FALSE),"")</f>
        <v>Smith 1984</v>
      </c>
      <c r="C10500" s="248" t="str">
        <f>IF(AND(A10500&lt;&gt;"",ISNUMBER(A10500)),VLOOKUP(A10500,Studies!A:BR,3,FALSE),"")</f>
        <v>https://pubmed.ncbi.nlm.nih.gov/6478741/</v>
      </c>
      <c r="D10500" s="248" t="str">
        <f>IF(AND(A10500&lt;&gt;"",ISNUMBER(A10500)),VLOOKUP(A10500,Studies!A:BR,4,FALSE),"")</f>
        <v>IV 10 mg Verapamil + Cimetidine</v>
      </c>
      <c r="E10500" s="248" t="str">
        <f>IF(AND(A10500&lt;&gt;"",ISNUMBER(A10500)),VLOOKUP(A10500,Studies!A:BR,5,FALSE),"")</f>
        <v>Verapamil</v>
      </c>
      <c r="F10500" s="249" t="str">
        <f>IF(AND(A10500&lt;&gt;"",ISNUMBER(A10500)),VLOOKUP(A10500,Studies!A:BR,6,FALSE),"")</f>
        <v>Plasma</v>
      </c>
      <c r="G10500" s="265">
        <v>171</v>
      </c>
      <c r="H10500" s="50" t="s">
        <v>59</v>
      </c>
      <c r="I10500" s="185">
        <v>36.937339999999999</v>
      </c>
      <c r="J10500" s="41" t="s">
        <v>938</v>
      </c>
      <c r="K10500" s="41" t="s">
        <v>334</v>
      </c>
      <c r="L10500" s="193">
        <v>13.36449</v>
      </c>
      <c r="O10500" s="59">
        <v>5</v>
      </c>
    </row>
    <row r="10501" spans="1:16" x14ac:dyDescent="0.25">
      <c r="A10501" s="30">
        <v>1328</v>
      </c>
      <c r="B10501" s="247" t="str">
        <f>IF(AND(A10501&lt;&gt;"",ISNUMBER(A10501)),VLOOKUP(A10501,Studies!A:BR,2,FALSE),"")</f>
        <v>Smith 1984</v>
      </c>
      <c r="C10501" s="248" t="str">
        <f>IF(AND(A10501&lt;&gt;"",ISNUMBER(A10501)),VLOOKUP(A10501,Studies!A:BR,3,FALSE),"")</f>
        <v>https://pubmed.ncbi.nlm.nih.gov/6478741/</v>
      </c>
      <c r="D10501" s="248" t="str">
        <f>IF(AND(A10501&lt;&gt;"",ISNUMBER(A10501)),VLOOKUP(A10501,Studies!A:BR,4,FALSE),"")</f>
        <v>IV 10 mg Verapamil + Cimetidine</v>
      </c>
      <c r="E10501" s="248" t="str">
        <f>IF(AND(A10501&lt;&gt;"",ISNUMBER(A10501)),VLOOKUP(A10501,Studies!A:BR,5,FALSE),"")</f>
        <v>Verapamil</v>
      </c>
      <c r="F10501" s="249" t="str">
        <f>IF(AND(A10501&lt;&gt;"",ISNUMBER(A10501)),VLOOKUP(A10501,Studies!A:BR,6,FALSE),"")</f>
        <v>Plasma</v>
      </c>
      <c r="G10501" s="265">
        <v>172</v>
      </c>
      <c r="H10501" s="50" t="s">
        <v>59</v>
      </c>
      <c r="I10501" s="185">
        <v>26.90043</v>
      </c>
      <c r="J10501" s="41" t="s">
        <v>938</v>
      </c>
      <c r="K10501" s="41" t="s">
        <v>334</v>
      </c>
      <c r="L10501" s="193">
        <v>17.801349999999999</v>
      </c>
      <c r="O10501" s="59">
        <v>5</v>
      </c>
    </row>
    <row r="10502" spans="1:16" x14ac:dyDescent="0.25">
      <c r="A10502" s="30">
        <v>1328</v>
      </c>
      <c r="B10502" s="247" t="str">
        <f>IF(AND(A10502&lt;&gt;"",ISNUMBER(A10502)),VLOOKUP(A10502,Studies!A:BR,2,FALSE),"")</f>
        <v>Smith 1984</v>
      </c>
      <c r="C10502" s="248" t="str">
        <f>IF(AND(A10502&lt;&gt;"",ISNUMBER(A10502)),VLOOKUP(A10502,Studies!A:BR,3,FALSE),"")</f>
        <v>https://pubmed.ncbi.nlm.nih.gov/6478741/</v>
      </c>
      <c r="D10502" s="248" t="str">
        <f>IF(AND(A10502&lt;&gt;"",ISNUMBER(A10502)),VLOOKUP(A10502,Studies!A:BR,4,FALSE),"")</f>
        <v>IV 10 mg Verapamil + Cimetidine</v>
      </c>
      <c r="E10502" s="248" t="str">
        <f>IF(AND(A10502&lt;&gt;"",ISNUMBER(A10502)),VLOOKUP(A10502,Studies!A:BR,5,FALSE),"")</f>
        <v>Verapamil</v>
      </c>
      <c r="F10502" s="249" t="str">
        <f>IF(AND(A10502&lt;&gt;"",ISNUMBER(A10502)),VLOOKUP(A10502,Studies!A:BR,6,FALSE),"")</f>
        <v>Plasma</v>
      </c>
      <c r="G10502" s="265">
        <v>173</v>
      </c>
      <c r="H10502" s="50" t="s">
        <v>59</v>
      </c>
      <c r="I10502" s="185">
        <v>23.74213</v>
      </c>
      <c r="J10502" s="41" t="s">
        <v>938</v>
      </c>
      <c r="K10502" s="41" t="s">
        <v>334</v>
      </c>
      <c r="L10502" s="193">
        <v>16.532080000000001</v>
      </c>
      <c r="O10502" s="59">
        <v>5</v>
      </c>
    </row>
    <row r="10503" spans="1:16" x14ac:dyDescent="0.25">
      <c r="A10503" s="30">
        <v>1329</v>
      </c>
      <c r="B10503" s="247" t="str">
        <f>IF(AND(A10503&lt;&gt;"",ISNUMBER(A10503)),VLOOKUP(A10503,Studies!A:BR,2,FALSE),"")</f>
        <v>Smith 1984</v>
      </c>
      <c r="C10503" s="248" t="str">
        <f>IF(AND(A10503&lt;&gt;"",ISNUMBER(A10503)),VLOOKUP(A10503,Studies!A:BR,3,FALSE),"")</f>
        <v>https://pubmed.ncbi.nlm.nih.gov/6478741/</v>
      </c>
      <c r="D10503" s="248" t="str">
        <f>IF(AND(A10503&lt;&gt;"",ISNUMBER(A10503)),VLOOKUP(A10503,Studies!A:BR,4,FALSE),"")</f>
        <v>PO 120 mg Verapamil control</v>
      </c>
      <c r="E10503" s="248" t="str">
        <f>IF(AND(A10503&lt;&gt;"",ISNUMBER(A10503)),VLOOKUP(A10503,Studies!A:BR,5,FALSE),"")</f>
        <v>Verapamil</v>
      </c>
      <c r="F10503" s="249" t="str">
        <f>IF(AND(A10503&lt;&gt;"",ISNUMBER(A10503)),VLOOKUP(A10503,Studies!A:BR,6,FALSE),"")</f>
        <v>Plasma</v>
      </c>
      <c r="G10503" s="265">
        <v>0.5</v>
      </c>
      <c r="H10503" s="50" t="s">
        <v>59</v>
      </c>
      <c r="I10503" s="185">
        <v>104.77889999999999</v>
      </c>
      <c r="J10503" s="41" t="s">
        <v>938</v>
      </c>
      <c r="K10503" s="41" t="s">
        <v>334</v>
      </c>
      <c r="L10503" s="193">
        <v>93.422409999999999</v>
      </c>
      <c r="O10503" s="59">
        <v>5</v>
      </c>
      <c r="P10503" s="42" t="s">
        <v>3514</v>
      </c>
    </row>
    <row r="10504" spans="1:16" x14ac:dyDescent="0.25">
      <c r="A10504" s="30">
        <v>1329</v>
      </c>
      <c r="B10504" s="247" t="str">
        <f>IF(AND(A10504&lt;&gt;"",ISNUMBER(A10504)),VLOOKUP(A10504,Studies!A:BR,2,FALSE),"")</f>
        <v>Smith 1984</v>
      </c>
      <c r="C10504" s="248" t="str">
        <f>IF(AND(A10504&lt;&gt;"",ISNUMBER(A10504)),VLOOKUP(A10504,Studies!A:BR,3,FALSE),"")</f>
        <v>https://pubmed.ncbi.nlm.nih.gov/6478741/</v>
      </c>
      <c r="D10504" s="248" t="str">
        <f>IF(AND(A10504&lt;&gt;"",ISNUMBER(A10504)),VLOOKUP(A10504,Studies!A:BR,4,FALSE),"")</f>
        <v>PO 120 mg Verapamil control</v>
      </c>
      <c r="E10504" s="248" t="str">
        <f>IF(AND(A10504&lt;&gt;"",ISNUMBER(A10504)),VLOOKUP(A10504,Studies!A:BR,5,FALSE),"")</f>
        <v>Verapamil</v>
      </c>
      <c r="F10504" s="249" t="str">
        <f>IF(AND(A10504&lt;&gt;"",ISNUMBER(A10504)),VLOOKUP(A10504,Studies!A:BR,6,FALSE),"")</f>
        <v>Plasma</v>
      </c>
      <c r="G10504" s="265">
        <v>1</v>
      </c>
      <c r="H10504" s="50" t="s">
        <v>59</v>
      </c>
      <c r="I10504" s="185">
        <v>206.97210000000001</v>
      </c>
      <c r="J10504" s="41" t="s">
        <v>938</v>
      </c>
      <c r="K10504" s="41" t="s">
        <v>334</v>
      </c>
      <c r="L10504" s="193">
        <v>123.7568</v>
      </c>
      <c r="O10504" s="59">
        <v>5</v>
      </c>
    </row>
    <row r="10505" spans="1:16" x14ac:dyDescent="0.25">
      <c r="A10505" s="30">
        <v>1329</v>
      </c>
      <c r="B10505" s="247" t="str">
        <f>IF(AND(A10505&lt;&gt;"",ISNUMBER(A10505)),VLOOKUP(A10505,Studies!A:BR,2,FALSE),"")</f>
        <v>Smith 1984</v>
      </c>
      <c r="C10505" s="248" t="str">
        <f>IF(AND(A10505&lt;&gt;"",ISNUMBER(A10505)),VLOOKUP(A10505,Studies!A:BR,3,FALSE),"")</f>
        <v>https://pubmed.ncbi.nlm.nih.gov/6478741/</v>
      </c>
      <c r="D10505" s="248" t="str">
        <f>IF(AND(A10505&lt;&gt;"",ISNUMBER(A10505)),VLOOKUP(A10505,Studies!A:BR,4,FALSE),"")</f>
        <v>PO 120 mg Verapamil control</v>
      </c>
      <c r="E10505" s="248" t="str">
        <f>IF(AND(A10505&lt;&gt;"",ISNUMBER(A10505)),VLOOKUP(A10505,Studies!A:BR,5,FALSE),"")</f>
        <v>Verapamil</v>
      </c>
      <c r="F10505" s="249" t="str">
        <f>IF(AND(A10505&lt;&gt;"",ISNUMBER(A10505)),VLOOKUP(A10505,Studies!A:BR,6,FALSE),"")</f>
        <v>Plasma</v>
      </c>
      <c r="G10505" s="265">
        <v>1.5</v>
      </c>
      <c r="H10505" s="50" t="s">
        <v>59</v>
      </c>
      <c r="I10505" s="185">
        <v>175.85749999999999</v>
      </c>
      <c r="J10505" s="41" t="s">
        <v>938</v>
      </c>
      <c r="K10505" s="41" t="s">
        <v>334</v>
      </c>
      <c r="L10505" s="193">
        <v>105.145</v>
      </c>
      <c r="O10505" s="59">
        <v>5</v>
      </c>
    </row>
    <row r="10506" spans="1:16" x14ac:dyDescent="0.25">
      <c r="A10506" s="30">
        <v>1329</v>
      </c>
      <c r="B10506" s="247" t="str">
        <f>IF(AND(A10506&lt;&gt;"",ISNUMBER(A10506)),VLOOKUP(A10506,Studies!A:BR,2,FALSE),"")</f>
        <v>Smith 1984</v>
      </c>
      <c r="C10506" s="248" t="str">
        <f>IF(AND(A10506&lt;&gt;"",ISNUMBER(A10506)),VLOOKUP(A10506,Studies!A:BR,3,FALSE),"")</f>
        <v>https://pubmed.ncbi.nlm.nih.gov/6478741/</v>
      </c>
      <c r="D10506" s="248" t="str">
        <f>IF(AND(A10506&lt;&gt;"",ISNUMBER(A10506)),VLOOKUP(A10506,Studies!A:BR,4,FALSE),"")</f>
        <v>PO 120 mg Verapamil control</v>
      </c>
      <c r="E10506" s="248" t="str">
        <f>IF(AND(A10506&lt;&gt;"",ISNUMBER(A10506)),VLOOKUP(A10506,Studies!A:BR,5,FALSE),"")</f>
        <v>Verapamil</v>
      </c>
      <c r="F10506" s="249" t="str">
        <f>IF(AND(A10506&lt;&gt;"",ISNUMBER(A10506)),VLOOKUP(A10506,Studies!A:BR,6,FALSE),"")</f>
        <v>Plasma</v>
      </c>
      <c r="G10506" s="265">
        <v>2</v>
      </c>
      <c r="H10506" s="50" t="s">
        <v>59</v>
      </c>
      <c r="I10506" s="185">
        <v>146.64330000000001</v>
      </c>
      <c r="J10506" s="41" t="s">
        <v>938</v>
      </c>
      <c r="K10506" s="41" t="s">
        <v>334</v>
      </c>
      <c r="L10506" s="193">
        <v>89.143919999999994</v>
      </c>
      <c r="O10506" s="59">
        <v>5</v>
      </c>
    </row>
    <row r="10507" spans="1:16" x14ac:dyDescent="0.25">
      <c r="A10507" s="30">
        <v>1329</v>
      </c>
      <c r="B10507" s="247" t="str">
        <f>IF(AND(A10507&lt;&gt;"",ISNUMBER(A10507)),VLOOKUP(A10507,Studies!A:BR,2,FALSE),"")</f>
        <v>Smith 1984</v>
      </c>
      <c r="C10507" s="248" t="str">
        <f>IF(AND(A10507&lt;&gt;"",ISNUMBER(A10507)),VLOOKUP(A10507,Studies!A:BR,3,FALSE),"")</f>
        <v>https://pubmed.ncbi.nlm.nih.gov/6478741/</v>
      </c>
      <c r="D10507" s="248" t="str">
        <f>IF(AND(A10507&lt;&gt;"",ISNUMBER(A10507)),VLOOKUP(A10507,Studies!A:BR,4,FALSE),"")</f>
        <v>PO 120 mg Verapamil control</v>
      </c>
      <c r="E10507" s="248" t="str">
        <f>IF(AND(A10507&lt;&gt;"",ISNUMBER(A10507)),VLOOKUP(A10507,Studies!A:BR,5,FALSE),"")</f>
        <v>Verapamil</v>
      </c>
      <c r="F10507" s="249" t="str">
        <f>IF(AND(A10507&lt;&gt;"",ISNUMBER(A10507)),VLOOKUP(A10507,Studies!A:BR,6,FALSE),"")</f>
        <v>Plasma</v>
      </c>
      <c r="G10507" s="265">
        <v>2.5</v>
      </c>
      <c r="H10507" s="50" t="s">
        <v>59</v>
      </c>
      <c r="I10507" s="185">
        <v>137.6987</v>
      </c>
      <c r="J10507" s="41" t="s">
        <v>938</v>
      </c>
      <c r="K10507" s="41" t="s">
        <v>334</v>
      </c>
      <c r="L10507" s="193">
        <v>75.558499999999995</v>
      </c>
      <c r="O10507" s="59">
        <v>5</v>
      </c>
    </row>
    <row r="10508" spans="1:16" x14ac:dyDescent="0.25">
      <c r="A10508" s="30">
        <v>1329</v>
      </c>
      <c r="B10508" s="247" t="str">
        <f>IF(AND(A10508&lt;&gt;"",ISNUMBER(A10508)),VLOOKUP(A10508,Studies!A:BR,2,FALSE),"")</f>
        <v>Smith 1984</v>
      </c>
      <c r="C10508" s="248" t="str">
        <f>IF(AND(A10508&lt;&gt;"",ISNUMBER(A10508)),VLOOKUP(A10508,Studies!A:BR,3,FALSE),"")</f>
        <v>https://pubmed.ncbi.nlm.nih.gov/6478741/</v>
      </c>
      <c r="D10508" s="248" t="str">
        <f>IF(AND(A10508&lt;&gt;"",ISNUMBER(A10508)),VLOOKUP(A10508,Studies!A:BR,4,FALSE),"")</f>
        <v>PO 120 mg Verapamil control</v>
      </c>
      <c r="E10508" s="248" t="str">
        <f>IF(AND(A10508&lt;&gt;"",ISNUMBER(A10508)),VLOOKUP(A10508,Studies!A:BR,5,FALSE),"")</f>
        <v>Verapamil</v>
      </c>
      <c r="F10508" s="249" t="str">
        <f>IF(AND(A10508&lt;&gt;"",ISNUMBER(A10508)),VLOOKUP(A10508,Studies!A:BR,6,FALSE),"")</f>
        <v>Plasma</v>
      </c>
      <c r="G10508" s="265">
        <v>3</v>
      </c>
      <c r="H10508" s="50" t="s">
        <v>59</v>
      </c>
      <c r="I10508" s="185">
        <v>100.0745</v>
      </c>
      <c r="J10508" s="41" t="s">
        <v>938</v>
      </c>
      <c r="K10508" s="41" t="s">
        <v>334</v>
      </c>
      <c r="L10508" s="193">
        <v>65.944149999999993</v>
      </c>
      <c r="O10508" s="59">
        <v>5</v>
      </c>
    </row>
    <row r="10509" spans="1:16" x14ac:dyDescent="0.25">
      <c r="A10509" s="30">
        <v>1329</v>
      </c>
      <c r="B10509" s="247" t="str">
        <f>IF(AND(A10509&lt;&gt;"",ISNUMBER(A10509)),VLOOKUP(A10509,Studies!A:BR,2,FALSE),"")</f>
        <v>Smith 1984</v>
      </c>
      <c r="C10509" s="248" t="str">
        <f>IF(AND(A10509&lt;&gt;"",ISNUMBER(A10509)),VLOOKUP(A10509,Studies!A:BR,3,FALSE),"")</f>
        <v>https://pubmed.ncbi.nlm.nih.gov/6478741/</v>
      </c>
      <c r="D10509" s="248" t="str">
        <f>IF(AND(A10509&lt;&gt;"",ISNUMBER(A10509)),VLOOKUP(A10509,Studies!A:BR,4,FALSE),"")</f>
        <v>PO 120 mg Verapamil control</v>
      </c>
      <c r="E10509" s="248" t="str">
        <f>IF(AND(A10509&lt;&gt;"",ISNUMBER(A10509)),VLOOKUP(A10509,Studies!A:BR,5,FALSE),"")</f>
        <v>Verapamil</v>
      </c>
      <c r="F10509" s="249" t="str">
        <f>IF(AND(A10509&lt;&gt;"",ISNUMBER(A10509)),VLOOKUP(A10509,Studies!A:BR,6,FALSE),"")</f>
        <v>Plasma</v>
      </c>
      <c r="G10509" s="265">
        <v>3.5</v>
      </c>
      <c r="H10509" s="50" t="s">
        <v>59</v>
      </c>
      <c r="I10509" s="185">
        <v>95.748699999999999</v>
      </c>
      <c r="J10509" s="41" t="s">
        <v>938</v>
      </c>
      <c r="K10509" s="41" t="s">
        <v>334</v>
      </c>
      <c r="L10509" s="193">
        <v>62.106079999999999</v>
      </c>
      <c r="O10509" s="59">
        <v>5</v>
      </c>
    </row>
    <row r="10510" spans="1:16" x14ac:dyDescent="0.25">
      <c r="A10510" s="30">
        <v>1329</v>
      </c>
      <c r="B10510" s="247" t="str">
        <f>IF(AND(A10510&lt;&gt;"",ISNUMBER(A10510)),VLOOKUP(A10510,Studies!A:BR,2,FALSE),"")</f>
        <v>Smith 1984</v>
      </c>
      <c r="C10510" s="248" t="str">
        <f>IF(AND(A10510&lt;&gt;"",ISNUMBER(A10510)),VLOOKUP(A10510,Studies!A:BR,3,FALSE),"")</f>
        <v>https://pubmed.ncbi.nlm.nih.gov/6478741/</v>
      </c>
      <c r="D10510" s="248" t="str">
        <f>IF(AND(A10510&lt;&gt;"",ISNUMBER(A10510)),VLOOKUP(A10510,Studies!A:BR,4,FALSE),"")</f>
        <v>PO 120 mg Verapamil control</v>
      </c>
      <c r="E10510" s="248" t="str">
        <f>IF(AND(A10510&lt;&gt;"",ISNUMBER(A10510)),VLOOKUP(A10510,Studies!A:BR,5,FALSE),"")</f>
        <v>Verapamil</v>
      </c>
      <c r="F10510" s="249" t="str">
        <f>IF(AND(A10510&lt;&gt;"",ISNUMBER(A10510)),VLOOKUP(A10510,Studies!A:BR,6,FALSE),"")</f>
        <v>Plasma</v>
      </c>
      <c r="G10510" s="265">
        <v>4</v>
      </c>
      <c r="H10510" s="50" t="s">
        <v>59</v>
      </c>
      <c r="I10510" s="185">
        <v>93.927490000000006</v>
      </c>
      <c r="J10510" s="41" t="s">
        <v>938</v>
      </c>
      <c r="K10510" s="41" t="s">
        <v>334</v>
      </c>
      <c r="L10510" s="193">
        <v>59.001420000000003</v>
      </c>
      <c r="O10510" s="59">
        <v>5</v>
      </c>
    </row>
    <row r="10511" spans="1:16" x14ac:dyDescent="0.25">
      <c r="A10511" s="30">
        <v>1329</v>
      </c>
      <c r="B10511" s="247" t="str">
        <f>IF(AND(A10511&lt;&gt;"",ISNUMBER(A10511)),VLOOKUP(A10511,Studies!A:BR,2,FALSE),"")</f>
        <v>Smith 1984</v>
      </c>
      <c r="C10511" s="248" t="str">
        <f>IF(AND(A10511&lt;&gt;"",ISNUMBER(A10511)),VLOOKUP(A10511,Studies!A:BR,3,FALSE),"")</f>
        <v>https://pubmed.ncbi.nlm.nih.gov/6478741/</v>
      </c>
      <c r="D10511" s="248" t="str">
        <f>IF(AND(A10511&lt;&gt;"",ISNUMBER(A10511)),VLOOKUP(A10511,Studies!A:BR,4,FALSE),"")</f>
        <v>PO 120 mg Verapamil control</v>
      </c>
      <c r="E10511" s="248" t="str">
        <f>IF(AND(A10511&lt;&gt;"",ISNUMBER(A10511)),VLOOKUP(A10511,Studies!A:BR,5,FALSE),"")</f>
        <v>Verapamil</v>
      </c>
      <c r="F10511" s="249" t="str">
        <f>IF(AND(A10511&lt;&gt;"",ISNUMBER(A10511)),VLOOKUP(A10511,Studies!A:BR,6,FALSE),"")</f>
        <v>Plasma</v>
      </c>
      <c r="G10511" s="265">
        <v>5</v>
      </c>
      <c r="H10511" s="50" t="s">
        <v>59</v>
      </c>
      <c r="I10511" s="185">
        <v>60.217039999999997</v>
      </c>
      <c r="J10511" s="41" t="s">
        <v>938</v>
      </c>
      <c r="K10511" s="41" t="s">
        <v>334</v>
      </c>
      <c r="L10511" s="193">
        <v>45.458190000000002</v>
      </c>
      <c r="O10511" s="59">
        <v>5</v>
      </c>
    </row>
    <row r="10512" spans="1:16" x14ac:dyDescent="0.25">
      <c r="A10512" s="30">
        <v>1329</v>
      </c>
      <c r="B10512" s="247" t="str">
        <f>IF(AND(A10512&lt;&gt;"",ISNUMBER(A10512)),VLOOKUP(A10512,Studies!A:BR,2,FALSE),"")</f>
        <v>Smith 1984</v>
      </c>
      <c r="C10512" s="248" t="str">
        <f>IF(AND(A10512&lt;&gt;"",ISNUMBER(A10512)),VLOOKUP(A10512,Studies!A:BR,3,FALSE),"")</f>
        <v>https://pubmed.ncbi.nlm.nih.gov/6478741/</v>
      </c>
      <c r="D10512" s="248" t="str">
        <f>IF(AND(A10512&lt;&gt;"",ISNUMBER(A10512)),VLOOKUP(A10512,Studies!A:BR,4,FALSE),"")</f>
        <v>PO 120 mg Verapamil control</v>
      </c>
      <c r="E10512" s="248" t="str">
        <f>IF(AND(A10512&lt;&gt;"",ISNUMBER(A10512)),VLOOKUP(A10512,Studies!A:BR,5,FALSE),"")</f>
        <v>Verapamil</v>
      </c>
      <c r="F10512" s="249" t="str">
        <f>IF(AND(A10512&lt;&gt;"",ISNUMBER(A10512)),VLOOKUP(A10512,Studies!A:BR,6,FALSE),"")</f>
        <v>Plasma</v>
      </c>
      <c r="G10512" s="265">
        <v>6</v>
      </c>
      <c r="H10512" s="50" t="s">
        <v>59</v>
      </c>
      <c r="I10512" s="185">
        <v>48.342970000000001</v>
      </c>
      <c r="J10512" s="41" t="s">
        <v>938</v>
      </c>
      <c r="K10512" s="41" t="s">
        <v>334</v>
      </c>
      <c r="L10512" s="193">
        <v>39.189279999999997</v>
      </c>
      <c r="O10512" s="59">
        <v>5</v>
      </c>
    </row>
    <row r="10513" spans="1:16" x14ac:dyDescent="0.25">
      <c r="A10513" s="30">
        <v>1329</v>
      </c>
      <c r="B10513" s="247" t="str">
        <f>IF(AND(A10513&lt;&gt;"",ISNUMBER(A10513)),VLOOKUP(A10513,Studies!A:BR,2,FALSE),"")</f>
        <v>Smith 1984</v>
      </c>
      <c r="C10513" s="248" t="str">
        <f>IF(AND(A10513&lt;&gt;"",ISNUMBER(A10513)),VLOOKUP(A10513,Studies!A:BR,3,FALSE),"")</f>
        <v>https://pubmed.ncbi.nlm.nih.gov/6478741/</v>
      </c>
      <c r="D10513" s="248" t="str">
        <f>IF(AND(A10513&lt;&gt;"",ISNUMBER(A10513)),VLOOKUP(A10513,Studies!A:BR,4,FALSE),"")</f>
        <v>PO 120 mg Verapamil control</v>
      </c>
      <c r="E10513" s="248" t="str">
        <f>IF(AND(A10513&lt;&gt;"",ISNUMBER(A10513)),VLOOKUP(A10513,Studies!A:BR,5,FALSE),"")</f>
        <v>Verapamil</v>
      </c>
      <c r="F10513" s="249" t="str">
        <f>IF(AND(A10513&lt;&gt;"",ISNUMBER(A10513)),VLOOKUP(A10513,Studies!A:BR,6,FALSE),"")</f>
        <v>Plasma</v>
      </c>
      <c r="G10513" s="265">
        <v>7</v>
      </c>
      <c r="H10513" s="50" t="s">
        <v>59</v>
      </c>
      <c r="I10513" s="185">
        <v>38.090470000000003</v>
      </c>
      <c r="J10513" s="41" t="s">
        <v>938</v>
      </c>
      <c r="K10513" s="41" t="s">
        <v>334</v>
      </c>
      <c r="L10513" s="193">
        <v>34.413699999999999</v>
      </c>
      <c r="O10513" s="59">
        <v>5</v>
      </c>
    </row>
    <row r="10514" spans="1:16" x14ac:dyDescent="0.25">
      <c r="A10514" s="30">
        <v>1330</v>
      </c>
      <c r="B10514" s="247" t="str">
        <f>IF(AND(A10514&lt;&gt;"",ISNUMBER(A10514)),VLOOKUP(A10514,Studies!A:BR,2,FALSE),"")</f>
        <v>Smith 1984</v>
      </c>
      <c r="C10514" s="248" t="str">
        <f>IF(AND(A10514&lt;&gt;"",ISNUMBER(A10514)),VLOOKUP(A10514,Studies!A:BR,3,FALSE),"")</f>
        <v>https://pubmed.ncbi.nlm.nih.gov/6478741/</v>
      </c>
      <c r="D10514" s="248" t="str">
        <f>IF(AND(A10514&lt;&gt;"",ISNUMBER(A10514)),VLOOKUP(A10514,Studies!A:BR,4,FALSE),"")</f>
        <v>PO 120 mg Verapamil + Cimetidine</v>
      </c>
      <c r="E10514" s="248" t="str">
        <f>IF(AND(A10514&lt;&gt;"",ISNUMBER(A10514)),VLOOKUP(A10514,Studies!A:BR,5,FALSE),"")</f>
        <v>Verapamil</v>
      </c>
      <c r="F10514" s="249" t="str">
        <f>IF(AND(A10514&lt;&gt;"",ISNUMBER(A10514)),VLOOKUP(A10514,Studies!A:BR,6,FALSE),"")</f>
        <v>Plasma</v>
      </c>
      <c r="G10514" s="265">
        <v>168.5</v>
      </c>
      <c r="H10514" s="50" t="s">
        <v>59</v>
      </c>
      <c r="I10514" s="185">
        <v>71.564610000000002</v>
      </c>
      <c r="J10514" s="41" t="s">
        <v>938</v>
      </c>
      <c r="K10514" s="41" t="s">
        <v>334</v>
      </c>
      <c r="L10514" s="193">
        <v>44.226619999999997</v>
      </c>
      <c r="O10514" s="59">
        <v>5</v>
      </c>
      <c r="P10514" s="42" t="s">
        <v>3514</v>
      </c>
    </row>
    <row r="10515" spans="1:16" x14ac:dyDescent="0.25">
      <c r="A10515" s="30">
        <v>1330</v>
      </c>
      <c r="B10515" s="247" t="str">
        <f>IF(AND(A10515&lt;&gt;"",ISNUMBER(A10515)),VLOOKUP(A10515,Studies!A:BR,2,FALSE),"")</f>
        <v>Smith 1984</v>
      </c>
      <c r="C10515" s="248" t="str">
        <f>IF(AND(A10515&lt;&gt;"",ISNUMBER(A10515)),VLOOKUP(A10515,Studies!A:BR,3,FALSE),"")</f>
        <v>https://pubmed.ncbi.nlm.nih.gov/6478741/</v>
      </c>
      <c r="D10515" s="248" t="str">
        <f>IF(AND(A10515&lt;&gt;"",ISNUMBER(A10515)),VLOOKUP(A10515,Studies!A:BR,4,FALSE),"")</f>
        <v>PO 120 mg Verapamil + Cimetidine</v>
      </c>
      <c r="E10515" s="248" t="str">
        <f>IF(AND(A10515&lt;&gt;"",ISNUMBER(A10515)),VLOOKUP(A10515,Studies!A:BR,5,FALSE),"")</f>
        <v>Verapamil</v>
      </c>
      <c r="F10515" s="249" t="str">
        <f>IF(AND(A10515&lt;&gt;"",ISNUMBER(A10515)),VLOOKUP(A10515,Studies!A:BR,6,FALSE),"")</f>
        <v>Plasma</v>
      </c>
      <c r="G10515" s="265">
        <v>169</v>
      </c>
      <c r="H10515" s="50" t="s">
        <v>59</v>
      </c>
      <c r="I10515" s="185">
        <v>230.1559</v>
      </c>
      <c r="J10515" s="41" t="s">
        <v>938</v>
      </c>
      <c r="K10515" s="41" t="s">
        <v>334</v>
      </c>
      <c r="L10515" s="193">
        <v>42.302320000000002</v>
      </c>
      <c r="O10515" s="59">
        <v>5</v>
      </c>
    </row>
    <row r="10516" spans="1:16" x14ac:dyDescent="0.25">
      <c r="A10516" s="30">
        <v>1330</v>
      </c>
      <c r="B10516" s="247" t="str">
        <f>IF(AND(A10516&lt;&gt;"",ISNUMBER(A10516)),VLOOKUP(A10516,Studies!A:BR,2,FALSE),"")</f>
        <v>Smith 1984</v>
      </c>
      <c r="C10516" s="248" t="str">
        <f>IF(AND(A10516&lt;&gt;"",ISNUMBER(A10516)),VLOOKUP(A10516,Studies!A:BR,3,FALSE),"")</f>
        <v>https://pubmed.ncbi.nlm.nih.gov/6478741/</v>
      </c>
      <c r="D10516" s="248" t="str">
        <f>IF(AND(A10516&lt;&gt;"",ISNUMBER(A10516)),VLOOKUP(A10516,Studies!A:BR,4,FALSE),"")</f>
        <v>PO 120 mg Verapamil + Cimetidine</v>
      </c>
      <c r="E10516" s="248" t="str">
        <f>IF(AND(A10516&lt;&gt;"",ISNUMBER(A10516)),VLOOKUP(A10516,Studies!A:BR,5,FALSE),"")</f>
        <v>Verapamil</v>
      </c>
      <c r="F10516" s="249" t="str">
        <f>IF(AND(A10516&lt;&gt;"",ISNUMBER(A10516)),VLOOKUP(A10516,Studies!A:BR,6,FALSE),"")</f>
        <v>Plasma</v>
      </c>
      <c r="G10516" s="265">
        <v>169.5</v>
      </c>
      <c r="H10516" s="50" t="s">
        <v>59</v>
      </c>
      <c r="I10516" s="185">
        <v>199.2543</v>
      </c>
      <c r="J10516" s="41" t="s">
        <v>938</v>
      </c>
      <c r="K10516" s="41" t="s">
        <v>334</v>
      </c>
      <c r="L10516" s="193">
        <v>83.488249999999994</v>
      </c>
      <c r="O10516" s="59">
        <v>5</v>
      </c>
    </row>
    <row r="10517" spans="1:16" x14ac:dyDescent="0.25">
      <c r="A10517" s="30">
        <v>1330</v>
      </c>
      <c r="B10517" s="247" t="str">
        <f>IF(AND(A10517&lt;&gt;"",ISNUMBER(A10517)),VLOOKUP(A10517,Studies!A:BR,2,FALSE),"")</f>
        <v>Smith 1984</v>
      </c>
      <c r="C10517" s="248" t="str">
        <f>IF(AND(A10517&lt;&gt;"",ISNUMBER(A10517)),VLOOKUP(A10517,Studies!A:BR,3,FALSE),"")</f>
        <v>https://pubmed.ncbi.nlm.nih.gov/6478741/</v>
      </c>
      <c r="D10517" s="248" t="str">
        <f>IF(AND(A10517&lt;&gt;"",ISNUMBER(A10517)),VLOOKUP(A10517,Studies!A:BR,4,FALSE),"")</f>
        <v>PO 120 mg Verapamil + Cimetidine</v>
      </c>
      <c r="E10517" s="248" t="str">
        <f>IF(AND(A10517&lt;&gt;"",ISNUMBER(A10517)),VLOOKUP(A10517,Studies!A:BR,5,FALSE),"")</f>
        <v>Verapamil</v>
      </c>
      <c r="F10517" s="249" t="str">
        <f>IF(AND(A10517&lt;&gt;"",ISNUMBER(A10517)),VLOOKUP(A10517,Studies!A:BR,6,FALSE),"")</f>
        <v>Plasma</v>
      </c>
      <c r="G10517" s="265">
        <v>170</v>
      </c>
      <c r="H10517" s="50" t="s">
        <v>59</v>
      </c>
      <c r="I10517" s="185">
        <v>176.87020000000001</v>
      </c>
      <c r="J10517" s="41" t="s">
        <v>938</v>
      </c>
      <c r="K10517" s="41" t="s">
        <v>334</v>
      </c>
      <c r="L10517" s="193">
        <v>75.682590000000005</v>
      </c>
      <c r="O10517" s="59">
        <v>5</v>
      </c>
    </row>
    <row r="10518" spans="1:16" x14ac:dyDescent="0.25">
      <c r="A10518" s="30">
        <v>1330</v>
      </c>
      <c r="B10518" s="247" t="str">
        <f>IF(AND(A10518&lt;&gt;"",ISNUMBER(A10518)),VLOOKUP(A10518,Studies!A:BR,2,FALSE),"")</f>
        <v>Smith 1984</v>
      </c>
      <c r="C10518" s="248" t="str">
        <f>IF(AND(A10518&lt;&gt;"",ISNUMBER(A10518)),VLOOKUP(A10518,Studies!A:BR,3,FALSE),"")</f>
        <v>https://pubmed.ncbi.nlm.nih.gov/6478741/</v>
      </c>
      <c r="D10518" s="248" t="str">
        <f>IF(AND(A10518&lt;&gt;"",ISNUMBER(A10518)),VLOOKUP(A10518,Studies!A:BR,4,FALSE),"")</f>
        <v>PO 120 mg Verapamil + Cimetidine</v>
      </c>
      <c r="E10518" s="248" t="str">
        <f>IF(AND(A10518&lt;&gt;"",ISNUMBER(A10518)),VLOOKUP(A10518,Studies!A:BR,5,FALSE),"")</f>
        <v>Verapamil</v>
      </c>
      <c r="F10518" s="249" t="str">
        <f>IF(AND(A10518&lt;&gt;"",ISNUMBER(A10518)),VLOOKUP(A10518,Studies!A:BR,6,FALSE),"")</f>
        <v>Plasma</v>
      </c>
      <c r="G10518" s="265">
        <v>170.5</v>
      </c>
      <c r="H10518" s="50" t="s">
        <v>59</v>
      </c>
      <c r="I10518" s="185">
        <v>172.4273</v>
      </c>
      <c r="J10518" s="41" t="s">
        <v>938</v>
      </c>
      <c r="K10518" s="41" t="s">
        <v>334</v>
      </c>
      <c r="L10518" s="193">
        <v>101.3777</v>
      </c>
      <c r="O10518" s="59">
        <v>5</v>
      </c>
    </row>
    <row r="10519" spans="1:16" x14ac:dyDescent="0.25">
      <c r="A10519" s="30">
        <v>1330</v>
      </c>
      <c r="B10519" s="247" t="str">
        <f>IF(AND(A10519&lt;&gt;"",ISNUMBER(A10519)),VLOOKUP(A10519,Studies!A:BR,2,FALSE),"")</f>
        <v>Smith 1984</v>
      </c>
      <c r="C10519" s="248" t="str">
        <f>IF(AND(A10519&lt;&gt;"",ISNUMBER(A10519)),VLOOKUP(A10519,Studies!A:BR,3,FALSE),"")</f>
        <v>https://pubmed.ncbi.nlm.nih.gov/6478741/</v>
      </c>
      <c r="D10519" s="248" t="str">
        <f>IF(AND(A10519&lt;&gt;"",ISNUMBER(A10519)),VLOOKUP(A10519,Studies!A:BR,4,FALSE),"")</f>
        <v>PO 120 mg Verapamil + Cimetidine</v>
      </c>
      <c r="E10519" s="248" t="str">
        <f>IF(AND(A10519&lt;&gt;"",ISNUMBER(A10519)),VLOOKUP(A10519,Studies!A:BR,5,FALSE),"")</f>
        <v>Verapamil</v>
      </c>
      <c r="F10519" s="249" t="str">
        <f>IF(AND(A10519&lt;&gt;"",ISNUMBER(A10519)),VLOOKUP(A10519,Studies!A:BR,6,FALSE),"")</f>
        <v>Plasma</v>
      </c>
      <c r="G10519" s="265">
        <v>171</v>
      </c>
      <c r="H10519" s="50" t="s">
        <v>59</v>
      </c>
      <c r="I10519" s="185">
        <v>152.09950000000001</v>
      </c>
      <c r="J10519" s="41" t="s">
        <v>938</v>
      </c>
      <c r="K10519" s="41" t="s">
        <v>334</v>
      </c>
      <c r="L10519" s="193">
        <v>79.091489999999993</v>
      </c>
      <c r="O10519" s="59">
        <v>5</v>
      </c>
    </row>
    <row r="10520" spans="1:16" x14ac:dyDescent="0.25">
      <c r="A10520" s="30">
        <v>1330</v>
      </c>
      <c r="B10520" s="247" t="str">
        <f>IF(AND(A10520&lt;&gt;"",ISNUMBER(A10520)),VLOOKUP(A10520,Studies!A:BR,2,FALSE),"")</f>
        <v>Smith 1984</v>
      </c>
      <c r="C10520" s="248" t="str">
        <f>IF(AND(A10520&lt;&gt;"",ISNUMBER(A10520)),VLOOKUP(A10520,Studies!A:BR,3,FALSE),"")</f>
        <v>https://pubmed.ncbi.nlm.nih.gov/6478741/</v>
      </c>
      <c r="D10520" s="248" t="str">
        <f>IF(AND(A10520&lt;&gt;"",ISNUMBER(A10520)),VLOOKUP(A10520,Studies!A:BR,4,FALSE),"")</f>
        <v>PO 120 mg Verapamil + Cimetidine</v>
      </c>
      <c r="E10520" s="248" t="str">
        <f>IF(AND(A10520&lt;&gt;"",ISNUMBER(A10520)),VLOOKUP(A10520,Studies!A:BR,5,FALSE),"")</f>
        <v>Verapamil</v>
      </c>
      <c r="F10520" s="249" t="str">
        <f>IF(AND(A10520&lt;&gt;"",ISNUMBER(A10520)),VLOOKUP(A10520,Studies!A:BR,6,FALSE),"")</f>
        <v>Plasma</v>
      </c>
      <c r="G10520" s="265">
        <v>171.5</v>
      </c>
      <c r="H10520" s="50" t="s">
        <v>59</v>
      </c>
      <c r="I10520" s="185">
        <v>132.5052</v>
      </c>
      <c r="J10520" s="41" t="s">
        <v>938</v>
      </c>
      <c r="K10520" s="41" t="s">
        <v>334</v>
      </c>
      <c r="L10520" s="193">
        <v>61.48798</v>
      </c>
      <c r="O10520" s="59">
        <v>5</v>
      </c>
    </row>
    <row r="10521" spans="1:16" x14ac:dyDescent="0.25">
      <c r="A10521" s="30">
        <v>1330</v>
      </c>
      <c r="B10521" s="247" t="str">
        <f>IF(AND(A10521&lt;&gt;"",ISNUMBER(A10521)),VLOOKUP(A10521,Studies!A:BR,2,FALSE),"")</f>
        <v>Smith 1984</v>
      </c>
      <c r="C10521" s="248" t="str">
        <f>IF(AND(A10521&lt;&gt;"",ISNUMBER(A10521)),VLOOKUP(A10521,Studies!A:BR,3,FALSE),"")</f>
        <v>https://pubmed.ncbi.nlm.nih.gov/6478741/</v>
      </c>
      <c r="D10521" s="248" t="str">
        <f>IF(AND(A10521&lt;&gt;"",ISNUMBER(A10521)),VLOOKUP(A10521,Studies!A:BR,4,FALSE),"")</f>
        <v>PO 120 mg Verapamil + Cimetidine</v>
      </c>
      <c r="E10521" s="248" t="str">
        <f>IF(AND(A10521&lt;&gt;"",ISNUMBER(A10521)),VLOOKUP(A10521,Studies!A:BR,5,FALSE),"")</f>
        <v>Verapamil</v>
      </c>
      <c r="F10521" s="249" t="str">
        <f>IF(AND(A10521&lt;&gt;"",ISNUMBER(A10521)),VLOOKUP(A10521,Studies!A:BR,6,FALSE),"")</f>
        <v>Plasma</v>
      </c>
      <c r="G10521" s="265">
        <v>172</v>
      </c>
      <c r="H10521" s="50" t="s">
        <v>59</v>
      </c>
      <c r="I10521" s="185">
        <v>128.36869999999999</v>
      </c>
      <c r="J10521" s="41" t="s">
        <v>938</v>
      </c>
      <c r="K10521" s="41" t="s">
        <v>334</v>
      </c>
      <c r="L10521" s="193">
        <v>70.44153</v>
      </c>
      <c r="O10521" s="59">
        <v>5</v>
      </c>
    </row>
    <row r="10522" spans="1:16" x14ac:dyDescent="0.25">
      <c r="A10522" s="30">
        <v>1330</v>
      </c>
      <c r="B10522" s="247" t="str">
        <f>IF(AND(A10522&lt;&gt;"",ISNUMBER(A10522)),VLOOKUP(A10522,Studies!A:BR,2,FALSE),"")</f>
        <v>Smith 1984</v>
      </c>
      <c r="C10522" s="248" t="str">
        <f>IF(AND(A10522&lt;&gt;"",ISNUMBER(A10522)),VLOOKUP(A10522,Studies!A:BR,3,FALSE),"")</f>
        <v>https://pubmed.ncbi.nlm.nih.gov/6478741/</v>
      </c>
      <c r="D10522" s="248" t="str">
        <f>IF(AND(A10522&lt;&gt;"",ISNUMBER(A10522)),VLOOKUP(A10522,Studies!A:BR,4,FALSE),"")</f>
        <v>PO 120 mg Verapamil + Cimetidine</v>
      </c>
      <c r="E10522" s="248" t="str">
        <f>IF(AND(A10522&lt;&gt;"",ISNUMBER(A10522)),VLOOKUP(A10522,Studies!A:BR,5,FALSE),"")</f>
        <v>Verapamil</v>
      </c>
      <c r="F10522" s="249" t="str">
        <f>IF(AND(A10522&lt;&gt;"",ISNUMBER(A10522)),VLOOKUP(A10522,Studies!A:BR,6,FALSE),"")</f>
        <v>Plasma</v>
      </c>
      <c r="G10522" s="265">
        <v>173</v>
      </c>
      <c r="H10522" s="50" t="s">
        <v>59</v>
      </c>
      <c r="I10522" s="185">
        <v>99.890749999999997</v>
      </c>
      <c r="J10522" s="41" t="s">
        <v>938</v>
      </c>
      <c r="K10522" s="41" t="s">
        <v>334</v>
      </c>
      <c r="L10522" s="193">
        <v>50.055210000000002</v>
      </c>
      <c r="O10522" s="59">
        <v>5</v>
      </c>
    </row>
    <row r="10523" spans="1:16" x14ac:dyDescent="0.25">
      <c r="A10523" s="30">
        <v>1330</v>
      </c>
      <c r="B10523" s="247" t="str">
        <f>IF(AND(A10523&lt;&gt;"",ISNUMBER(A10523)),VLOOKUP(A10523,Studies!A:BR,2,FALSE),"")</f>
        <v>Smith 1984</v>
      </c>
      <c r="C10523" s="248" t="str">
        <f>IF(AND(A10523&lt;&gt;"",ISNUMBER(A10523)),VLOOKUP(A10523,Studies!A:BR,3,FALSE),"")</f>
        <v>https://pubmed.ncbi.nlm.nih.gov/6478741/</v>
      </c>
      <c r="D10523" s="248" t="str">
        <f>IF(AND(A10523&lt;&gt;"",ISNUMBER(A10523)),VLOOKUP(A10523,Studies!A:BR,4,FALSE),"")</f>
        <v>PO 120 mg Verapamil + Cimetidine</v>
      </c>
      <c r="E10523" s="248" t="str">
        <f>IF(AND(A10523&lt;&gt;"",ISNUMBER(A10523)),VLOOKUP(A10523,Studies!A:BR,5,FALSE),"")</f>
        <v>Verapamil</v>
      </c>
      <c r="F10523" s="249" t="str">
        <f>IF(AND(A10523&lt;&gt;"",ISNUMBER(A10523)),VLOOKUP(A10523,Studies!A:BR,6,FALSE),"")</f>
        <v>Plasma</v>
      </c>
      <c r="G10523" s="265">
        <v>174</v>
      </c>
      <c r="H10523" s="50" t="s">
        <v>59</v>
      </c>
      <c r="I10523" s="185">
        <v>87.526700000000005</v>
      </c>
      <c r="J10523" s="41" t="s">
        <v>938</v>
      </c>
      <c r="K10523" s="41" t="s">
        <v>334</v>
      </c>
      <c r="L10523" s="193">
        <v>55.870420000000003</v>
      </c>
      <c r="O10523" s="59">
        <v>5</v>
      </c>
    </row>
    <row r="10524" spans="1:16" x14ac:dyDescent="0.25">
      <c r="A10524" s="30">
        <v>1330</v>
      </c>
      <c r="B10524" s="247" t="str">
        <f>IF(AND(A10524&lt;&gt;"",ISNUMBER(A10524)),VLOOKUP(A10524,Studies!A:BR,2,FALSE),"")</f>
        <v>Smith 1984</v>
      </c>
      <c r="C10524" s="248" t="str">
        <f>IF(AND(A10524&lt;&gt;"",ISNUMBER(A10524)),VLOOKUP(A10524,Studies!A:BR,3,FALSE),"")</f>
        <v>https://pubmed.ncbi.nlm.nih.gov/6478741/</v>
      </c>
      <c r="D10524" s="248" t="str">
        <f>IF(AND(A10524&lt;&gt;"",ISNUMBER(A10524)),VLOOKUP(A10524,Studies!A:BR,4,FALSE),"")</f>
        <v>PO 120 mg Verapamil + Cimetidine</v>
      </c>
      <c r="E10524" s="248" t="str">
        <f>IF(AND(A10524&lt;&gt;"",ISNUMBER(A10524)),VLOOKUP(A10524,Studies!A:BR,5,FALSE),"")</f>
        <v>Verapamil</v>
      </c>
      <c r="F10524" s="249" t="str">
        <f>IF(AND(A10524&lt;&gt;"",ISNUMBER(A10524)),VLOOKUP(A10524,Studies!A:BR,6,FALSE),"")</f>
        <v>Plasma</v>
      </c>
      <c r="G10524" s="265">
        <v>175</v>
      </c>
      <c r="H10524" s="50" t="s">
        <v>59</v>
      </c>
      <c r="I10524" s="185">
        <v>68.965919999999997</v>
      </c>
      <c r="J10524" s="41" t="s">
        <v>938</v>
      </c>
      <c r="K10524" s="41" t="s">
        <v>334</v>
      </c>
      <c r="L10524" s="193">
        <v>43.321579999999997</v>
      </c>
      <c r="O10524" s="59">
        <v>5</v>
      </c>
    </row>
    <row r="10525" spans="1:16" x14ac:dyDescent="0.25">
      <c r="A10525" s="30">
        <v>1234</v>
      </c>
      <c r="B10525" s="247" t="str">
        <f>IF(AND(A10525&lt;&gt;"",ISNUMBER(A10525)),VLOOKUP(A10525,Studies!A:BR,2,FALSE),"")</f>
        <v>Walkenstein 1978</v>
      </c>
      <c r="C10525" s="248" t="str">
        <f>IF(AND(A10525&lt;&gt;"",ISNUMBER(A10525)),VLOOKUP(A10525,Studies!A:BR,3,FALSE),"")</f>
        <v>https://pubmed.ncbi.nlm.nih.gov/620910/</v>
      </c>
      <c r="D10525" s="248" t="str">
        <f>IF(AND(A10525&lt;&gt;"",ISNUMBER(A10525)),VLOOKUP(A10525,Studies!A:BR,4,FALSE),"")</f>
        <v>IV 300 mg Subject 1</v>
      </c>
      <c r="E10525" s="248" t="str">
        <f>IF(AND(A10525&lt;&gt;"",ISNUMBER(A10525)),VLOOKUP(A10525,Studies!A:BR,5,FALSE),"")</f>
        <v>Cimetidine</v>
      </c>
      <c r="F10525" s="249" t="str">
        <f>IF(AND(A10525&lt;&gt;"",ISNUMBER(A10525)),VLOOKUP(A10525,Studies!A:BR,6,FALSE),"")</f>
        <v>Whole Blood</v>
      </c>
      <c r="G10525" s="265">
        <v>0</v>
      </c>
      <c r="H10525" s="50" t="s">
        <v>59</v>
      </c>
      <c r="I10525" s="185">
        <v>0</v>
      </c>
      <c r="J10525" s="41" t="s">
        <v>956</v>
      </c>
      <c r="K10525" s="41" t="s">
        <v>75</v>
      </c>
      <c r="O10525" s="59">
        <v>0.05</v>
      </c>
    </row>
    <row r="10526" spans="1:16" x14ac:dyDescent="0.25">
      <c r="A10526" s="30">
        <v>1234</v>
      </c>
      <c r="B10526" s="247" t="str">
        <f>IF(AND(A10526&lt;&gt;"",ISNUMBER(A10526)),VLOOKUP(A10526,Studies!A:BR,2,FALSE),"")</f>
        <v>Walkenstein 1978</v>
      </c>
      <c r="C10526" s="248" t="str">
        <f>IF(AND(A10526&lt;&gt;"",ISNUMBER(A10526)),VLOOKUP(A10526,Studies!A:BR,3,FALSE),"")</f>
        <v>https://pubmed.ncbi.nlm.nih.gov/620910/</v>
      </c>
      <c r="D10526" s="248" t="str">
        <f>IF(AND(A10526&lt;&gt;"",ISNUMBER(A10526)),VLOOKUP(A10526,Studies!A:BR,4,FALSE),"")</f>
        <v>IV 300 mg Subject 1</v>
      </c>
      <c r="E10526" s="248" t="str">
        <f>IF(AND(A10526&lt;&gt;"",ISNUMBER(A10526)),VLOOKUP(A10526,Studies!A:BR,5,FALSE),"")</f>
        <v>Cimetidine</v>
      </c>
      <c r="F10526" s="249" t="str">
        <f>IF(AND(A10526&lt;&gt;"",ISNUMBER(A10526)),VLOOKUP(A10526,Studies!A:BR,6,FALSE),"")</f>
        <v>Whole Blood</v>
      </c>
      <c r="G10526" s="265">
        <v>0.25</v>
      </c>
      <c r="H10526" s="50" t="s">
        <v>59</v>
      </c>
      <c r="I10526" s="185">
        <v>4.0999999999999996</v>
      </c>
      <c r="J10526" s="41" t="s">
        <v>956</v>
      </c>
      <c r="K10526" s="41" t="s">
        <v>75</v>
      </c>
      <c r="O10526" s="59">
        <v>0.05</v>
      </c>
    </row>
    <row r="10527" spans="1:16" x14ac:dyDescent="0.25">
      <c r="A10527" s="30">
        <v>1234</v>
      </c>
      <c r="B10527" s="247" t="str">
        <f>IF(AND(A10527&lt;&gt;"",ISNUMBER(A10527)),VLOOKUP(A10527,Studies!A:BR,2,FALSE),"")</f>
        <v>Walkenstein 1978</v>
      </c>
      <c r="C10527" s="248" t="str">
        <f>IF(AND(A10527&lt;&gt;"",ISNUMBER(A10527)),VLOOKUP(A10527,Studies!A:BR,3,FALSE),"")</f>
        <v>https://pubmed.ncbi.nlm.nih.gov/620910/</v>
      </c>
      <c r="D10527" s="248" t="str">
        <f>IF(AND(A10527&lt;&gt;"",ISNUMBER(A10527)),VLOOKUP(A10527,Studies!A:BR,4,FALSE),"")</f>
        <v>IV 300 mg Subject 1</v>
      </c>
      <c r="E10527" s="248" t="str">
        <f>IF(AND(A10527&lt;&gt;"",ISNUMBER(A10527)),VLOOKUP(A10527,Studies!A:BR,5,FALSE),"")</f>
        <v>Cimetidine</v>
      </c>
      <c r="F10527" s="249" t="str">
        <f>IF(AND(A10527&lt;&gt;"",ISNUMBER(A10527)),VLOOKUP(A10527,Studies!A:BR,6,FALSE),"")</f>
        <v>Whole Blood</v>
      </c>
      <c r="G10527" s="265">
        <v>0.5</v>
      </c>
      <c r="H10527" s="50" t="s">
        <v>59</v>
      </c>
      <c r="I10527" s="185">
        <v>1.86</v>
      </c>
      <c r="J10527" s="41" t="s">
        <v>956</v>
      </c>
      <c r="K10527" s="41" t="s">
        <v>75</v>
      </c>
      <c r="O10527" s="59">
        <v>0.05</v>
      </c>
    </row>
    <row r="10528" spans="1:16" x14ac:dyDescent="0.25">
      <c r="A10528" s="30">
        <v>1234</v>
      </c>
      <c r="B10528" s="247" t="str">
        <f>IF(AND(A10528&lt;&gt;"",ISNUMBER(A10528)),VLOOKUP(A10528,Studies!A:BR,2,FALSE),"")</f>
        <v>Walkenstein 1978</v>
      </c>
      <c r="C10528" s="248" t="str">
        <f>IF(AND(A10528&lt;&gt;"",ISNUMBER(A10528)),VLOOKUP(A10528,Studies!A:BR,3,FALSE),"")</f>
        <v>https://pubmed.ncbi.nlm.nih.gov/620910/</v>
      </c>
      <c r="D10528" s="248" t="str">
        <f>IF(AND(A10528&lt;&gt;"",ISNUMBER(A10528)),VLOOKUP(A10528,Studies!A:BR,4,FALSE),"")</f>
        <v>IV 300 mg Subject 1</v>
      </c>
      <c r="E10528" s="248" t="str">
        <f>IF(AND(A10528&lt;&gt;"",ISNUMBER(A10528)),VLOOKUP(A10528,Studies!A:BR,5,FALSE),"")</f>
        <v>Cimetidine</v>
      </c>
      <c r="F10528" s="249" t="str">
        <f>IF(AND(A10528&lt;&gt;"",ISNUMBER(A10528)),VLOOKUP(A10528,Studies!A:BR,6,FALSE),"")</f>
        <v>Whole Blood</v>
      </c>
      <c r="G10528" s="265">
        <v>0.75</v>
      </c>
      <c r="H10528" s="50" t="s">
        <v>59</v>
      </c>
      <c r="I10528" s="185">
        <v>2.75</v>
      </c>
      <c r="J10528" s="41" t="s">
        <v>956</v>
      </c>
      <c r="K10528" s="41" t="s">
        <v>75</v>
      </c>
      <c r="O10528" s="59">
        <v>0.05</v>
      </c>
    </row>
    <row r="10529" spans="1:15" x14ac:dyDescent="0.25">
      <c r="A10529" s="30">
        <v>1234</v>
      </c>
      <c r="B10529" s="247" t="str">
        <f>IF(AND(A10529&lt;&gt;"",ISNUMBER(A10529)),VLOOKUP(A10529,Studies!A:BR,2,FALSE),"")</f>
        <v>Walkenstein 1978</v>
      </c>
      <c r="C10529" s="248" t="str">
        <f>IF(AND(A10529&lt;&gt;"",ISNUMBER(A10529)),VLOOKUP(A10529,Studies!A:BR,3,FALSE),"")</f>
        <v>https://pubmed.ncbi.nlm.nih.gov/620910/</v>
      </c>
      <c r="D10529" s="248" t="str">
        <f>IF(AND(A10529&lt;&gt;"",ISNUMBER(A10529)),VLOOKUP(A10529,Studies!A:BR,4,FALSE),"")</f>
        <v>IV 300 mg Subject 1</v>
      </c>
      <c r="E10529" s="248" t="str">
        <f>IF(AND(A10529&lt;&gt;"",ISNUMBER(A10529)),VLOOKUP(A10529,Studies!A:BR,5,FALSE),"")</f>
        <v>Cimetidine</v>
      </c>
      <c r="F10529" s="249" t="str">
        <f>IF(AND(A10529&lt;&gt;"",ISNUMBER(A10529)),VLOOKUP(A10529,Studies!A:BR,6,FALSE),"")</f>
        <v>Whole Blood</v>
      </c>
      <c r="G10529" s="265">
        <v>1</v>
      </c>
      <c r="H10529" s="50" t="s">
        <v>59</v>
      </c>
      <c r="I10529" s="185">
        <v>1.53</v>
      </c>
      <c r="J10529" s="41" t="s">
        <v>956</v>
      </c>
      <c r="K10529" s="41" t="s">
        <v>75</v>
      </c>
      <c r="O10529" s="59">
        <v>0.05</v>
      </c>
    </row>
    <row r="10530" spans="1:15" x14ac:dyDescent="0.25">
      <c r="A10530" s="30">
        <v>1234</v>
      </c>
      <c r="B10530" s="247" t="str">
        <f>IF(AND(A10530&lt;&gt;"",ISNUMBER(A10530)),VLOOKUP(A10530,Studies!A:BR,2,FALSE),"")</f>
        <v>Walkenstein 1978</v>
      </c>
      <c r="C10530" s="248" t="str">
        <f>IF(AND(A10530&lt;&gt;"",ISNUMBER(A10530)),VLOOKUP(A10530,Studies!A:BR,3,FALSE),"")</f>
        <v>https://pubmed.ncbi.nlm.nih.gov/620910/</v>
      </c>
      <c r="D10530" s="248" t="str">
        <f>IF(AND(A10530&lt;&gt;"",ISNUMBER(A10530)),VLOOKUP(A10530,Studies!A:BR,4,FALSE),"")</f>
        <v>IV 300 mg Subject 1</v>
      </c>
      <c r="E10530" s="248" t="str">
        <f>IF(AND(A10530&lt;&gt;"",ISNUMBER(A10530)),VLOOKUP(A10530,Studies!A:BR,5,FALSE),"")</f>
        <v>Cimetidine</v>
      </c>
      <c r="F10530" s="249" t="str">
        <f>IF(AND(A10530&lt;&gt;"",ISNUMBER(A10530)),VLOOKUP(A10530,Studies!A:BR,6,FALSE),"")</f>
        <v>Whole Blood</v>
      </c>
      <c r="G10530" s="265">
        <v>1.5</v>
      </c>
      <c r="H10530" s="50" t="s">
        <v>59</v>
      </c>
      <c r="I10530" s="185">
        <v>1.19</v>
      </c>
      <c r="J10530" s="41" t="s">
        <v>956</v>
      </c>
      <c r="K10530" s="41" t="s">
        <v>75</v>
      </c>
      <c r="O10530" s="59">
        <v>0.05</v>
      </c>
    </row>
    <row r="10531" spans="1:15" x14ac:dyDescent="0.25">
      <c r="A10531" s="30">
        <v>1234</v>
      </c>
      <c r="B10531" s="247" t="str">
        <f>IF(AND(A10531&lt;&gt;"",ISNUMBER(A10531)),VLOOKUP(A10531,Studies!A:BR,2,FALSE),"")</f>
        <v>Walkenstein 1978</v>
      </c>
      <c r="C10531" s="248" t="str">
        <f>IF(AND(A10531&lt;&gt;"",ISNUMBER(A10531)),VLOOKUP(A10531,Studies!A:BR,3,FALSE),"")</f>
        <v>https://pubmed.ncbi.nlm.nih.gov/620910/</v>
      </c>
      <c r="D10531" s="248" t="str">
        <f>IF(AND(A10531&lt;&gt;"",ISNUMBER(A10531)),VLOOKUP(A10531,Studies!A:BR,4,FALSE),"")</f>
        <v>IV 300 mg Subject 1</v>
      </c>
      <c r="E10531" s="248" t="str">
        <f>IF(AND(A10531&lt;&gt;"",ISNUMBER(A10531)),VLOOKUP(A10531,Studies!A:BR,5,FALSE),"")</f>
        <v>Cimetidine</v>
      </c>
      <c r="F10531" s="249" t="str">
        <f>IF(AND(A10531&lt;&gt;"",ISNUMBER(A10531)),VLOOKUP(A10531,Studies!A:BR,6,FALSE),"")</f>
        <v>Whole Blood</v>
      </c>
      <c r="G10531" s="265">
        <v>2</v>
      </c>
      <c r="H10531" s="50" t="s">
        <v>59</v>
      </c>
      <c r="I10531" s="185">
        <v>0.88</v>
      </c>
      <c r="J10531" s="41" t="s">
        <v>956</v>
      </c>
      <c r="K10531" s="41" t="s">
        <v>75</v>
      </c>
      <c r="O10531" s="59">
        <v>0.05</v>
      </c>
    </row>
    <row r="10532" spans="1:15" x14ac:dyDescent="0.25">
      <c r="A10532" s="30">
        <v>1234</v>
      </c>
      <c r="B10532" s="247" t="str">
        <f>IF(AND(A10532&lt;&gt;"",ISNUMBER(A10532)),VLOOKUP(A10532,Studies!A:BR,2,FALSE),"")</f>
        <v>Walkenstein 1978</v>
      </c>
      <c r="C10532" s="248" t="str">
        <f>IF(AND(A10532&lt;&gt;"",ISNUMBER(A10532)),VLOOKUP(A10532,Studies!A:BR,3,FALSE),"")</f>
        <v>https://pubmed.ncbi.nlm.nih.gov/620910/</v>
      </c>
      <c r="D10532" s="248" t="str">
        <f>IF(AND(A10532&lt;&gt;"",ISNUMBER(A10532)),VLOOKUP(A10532,Studies!A:BR,4,FALSE),"")</f>
        <v>IV 300 mg Subject 1</v>
      </c>
      <c r="E10532" s="248" t="str">
        <f>IF(AND(A10532&lt;&gt;"",ISNUMBER(A10532)),VLOOKUP(A10532,Studies!A:BR,5,FALSE),"")</f>
        <v>Cimetidine</v>
      </c>
      <c r="F10532" s="249" t="str">
        <f>IF(AND(A10532&lt;&gt;"",ISNUMBER(A10532)),VLOOKUP(A10532,Studies!A:BR,6,FALSE),"")</f>
        <v>Whole Blood</v>
      </c>
      <c r="G10532" s="265">
        <v>3</v>
      </c>
      <c r="H10532" s="50" t="s">
        <v>59</v>
      </c>
      <c r="I10532" s="185">
        <v>0.54</v>
      </c>
      <c r="J10532" s="41" t="s">
        <v>956</v>
      </c>
      <c r="K10532" s="41" t="s">
        <v>75</v>
      </c>
      <c r="O10532" s="59">
        <v>0.05</v>
      </c>
    </row>
    <row r="10533" spans="1:15" x14ac:dyDescent="0.25">
      <c r="A10533" s="30">
        <v>1234</v>
      </c>
      <c r="B10533" s="247" t="str">
        <f>IF(AND(A10533&lt;&gt;"",ISNUMBER(A10533)),VLOOKUP(A10533,Studies!A:BR,2,FALSE),"")</f>
        <v>Walkenstein 1978</v>
      </c>
      <c r="C10533" s="248" t="str">
        <f>IF(AND(A10533&lt;&gt;"",ISNUMBER(A10533)),VLOOKUP(A10533,Studies!A:BR,3,FALSE),"")</f>
        <v>https://pubmed.ncbi.nlm.nih.gov/620910/</v>
      </c>
      <c r="D10533" s="248" t="str">
        <f>IF(AND(A10533&lt;&gt;"",ISNUMBER(A10533)),VLOOKUP(A10533,Studies!A:BR,4,FALSE),"")</f>
        <v>IV 300 mg Subject 1</v>
      </c>
      <c r="E10533" s="248" t="str">
        <f>IF(AND(A10533&lt;&gt;"",ISNUMBER(A10533)),VLOOKUP(A10533,Studies!A:BR,5,FALSE),"")</f>
        <v>Cimetidine</v>
      </c>
      <c r="F10533" s="249" t="str">
        <f>IF(AND(A10533&lt;&gt;"",ISNUMBER(A10533)),VLOOKUP(A10533,Studies!A:BR,6,FALSE),"")</f>
        <v>Whole Blood</v>
      </c>
      <c r="G10533" s="265">
        <v>4</v>
      </c>
      <c r="H10533" s="50" t="s">
        <v>59</v>
      </c>
      <c r="I10533" s="185">
        <v>0.39</v>
      </c>
      <c r="J10533" s="41" t="s">
        <v>956</v>
      </c>
      <c r="K10533" s="41" t="s">
        <v>75</v>
      </c>
      <c r="O10533" s="59">
        <v>0.05</v>
      </c>
    </row>
    <row r="10534" spans="1:15" x14ac:dyDescent="0.25">
      <c r="A10534" s="30">
        <v>1234</v>
      </c>
      <c r="B10534" s="247" t="str">
        <f>IF(AND(A10534&lt;&gt;"",ISNUMBER(A10534)),VLOOKUP(A10534,Studies!A:BR,2,FALSE),"")</f>
        <v>Walkenstein 1978</v>
      </c>
      <c r="C10534" s="248" t="str">
        <f>IF(AND(A10534&lt;&gt;"",ISNUMBER(A10534)),VLOOKUP(A10534,Studies!A:BR,3,FALSE),"")</f>
        <v>https://pubmed.ncbi.nlm.nih.gov/620910/</v>
      </c>
      <c r="D10534" s="248" t="str">
        <f>IF(AND(A10534&lt;&gt;"",ISNUMBER(A10534)),VLOOKUP(A10534,Studies!A:BR,4,FALSE),"")</f>
        <v>IV 300 mg Subject 1</v>
      </c>
      <c r="E10534" s="248" t="str">
        <f>IF(AND(A10534&lt;&gt;"",ISNUMBER(A10534)),VLOOKUP(A10534,Studies!A:BR,5,FALSE),"")</f>
        <v>Cimetidine</v>
      </c>
      <c r="F10534" s="249" t="str">
        <f>IF(AND(A10534&lt;&gt;"",ISNUMBER(A10534)),VLOOKUP(A10534,Studies!A:BR,6,FALSE),"")</f>
        <v>Whole Blood</v>
      </c>
      <c r="G10534" s="265">
        <v>6</v>
      </c>
      <c r="H10534" s="50" t="s">
        <v>59</v>
      </c>
      <c r="I10534" s="185">
        <v>0.21</v>
      </c>
      <c r="J10534" s="41" t="s">
        <v>956</v>
      </c>
      <c r="K10534" s="41" t="s">
        <v>75</v>
      </c>
      <c r="O10534" s="59">
        <v>0.05</v>
      </c>
    </row>
    <row r="10535" spans="1:15" x14ac:dyDescent="0.25">
      <c r="A10535" s="30">
        <v>1234</v>
      </c>
      <c r="B10535" s="247" t="str">
        <f>IF(AND(A10535&lt;&gt;"",ISNUMBER(A10535)),VLOOKUP(A10535,Studies!A:BR,2,FALSE),"")</f>
        <v>Walkenstein 1978</v>
      </c>
      <c r="C10535" s="248" t="str">
        <f>IF(AND(A10535&lt;&gt;"",ISNUMBER(A10535)),VLOOKUP(A10535,Studies!A:BR,3,FALSE),"")</f>
        <v>https://pubmed.ncbi.nlm.nih.gov/620910/</v>
      </c>
      <c r="D10535" s="248" t="str">
        <f>IF(AND(A10535&lt;&gt;"",ISNUMBER(A10535)),VLOOKUP(A10535,Studies!A:BR,4,FALSE),"")</f>
        <v>IV 300 mg Subject 1</v>
      </c>
      <c r="E10535" s="248" t="str">
        <f>IF(AND(A10535&lt;&gt;"",ISNUMBER(A10535)),VLOOKUP(A10535,Studies!A:BR,5,FALSE),"")</f>
        <v>Cimetidine</v>
      </c>
      <c r="F10535" s="249" t="str">
        <f>IF(AND(A10535&lt;&gt;"",ISNUMBER(A10535)),VLOOKUP(A10535,Studies!A:BR,6,FALSE),"")</f>
        <v>Whole Blood</v>
      </c>
      <c r="G10535" s="265">
        <v>8</v>
      </c>
      <c r="H10535" s="50" t="s">
        <v>59</v>
      </c>
      <c r="I10535" s="185">
        <v>0.14000000000000001</v>
      </c>
      <c r="J10535" s="41" t="s">
        <v>956</v>
      </c>
      <c r="K10535" s="41" t="s">
        <v>75</v>
      </c>
      <c r="O10535" s="59">
        <v>0.05</v>
      </c>
    </row>
    <row r="10536" spans="1:15" x14ac:dyDescent="0.25">
      <c r="A10536" s="30">
        <v>1234</v>
      </c>
      <c r="B10536" s="247" t="str">
        <f>IF(AND(A10536&lt;&gt;"",ISNUMBER(A10536)),VLOOKUP(A10536,Studies!A:BR,2,FALSE),"")</f>
        <v>Walkenstein 1978</v>
      </c>
      <c r="C10536" s="248" t="str">
        <f>IF(AND(A10536&lt;&gt;"",ISNUMBER(A10536)),VLOOKUP(A10536,Studies!A:BR,3,FALSE),"")</f>
        <v>https://pubmed.ncbi.nlm.nih.gov/620910/</v>
      </c>
      <c r="D10536" s="248" t="str">
        <f>IF(AND(A10536&lt;&gt;"",ISNUMBER(A10536)),VLOOKUP(A10536,Studies!A:BR,4,FALSE),"")</f>
        <v>IV 300 mg Subject 1</v>
      </c>
      <c r="E10536" s="248" t="str">
        <f>IF(AND(A10536&lt;&gt;"",ISNUMBER(A10536)),VLOOKUP(A10536,Studies!A:BR,5,FALSE),"")</f>
        <v>Cimetidine</v>
      </c>
      <c r="F10536" s="249" t="str">
        <f>IF(AND(A10536&lt;&gt;"",ISNUMBER(A10536)),VLOOKUP(A10536,Studies!A:BR,6,FALSE),"")</f>
        <v>Whole Blood</v>
      </c>
      <c r="G10536" s="265">
        <v>10</v>
      </c>
      <c r="H10536" s="50" t="s">
        <v>59</v>
      </c>
      <c r="I10536" s="185">
        <v>0.06</v>
      </c>
      <c r="J10536" s="41" t="s">
        <v>956</v>
      </c>
      <c r="K10536" s="41" t="s">
        <v>75</v>
      </c>
      <c r="O10536" s="59">
        <v>0.05</v>
      </c>
    </row>
    <row r="10537" spans="1:15" x14ac:dyDescent="0.25">
      <c r="A10537" s="30">
        <v>1235</v>
      </c>
      <c r="B10537" s="247" t="str">
        <f>IF(AND(A10537&lt;&gt;"",ISNUMBER(A10537)),VLOOKUP(A10537,Studies!A:BR,2,FALSE),"")</f>
        <v>Walkenstein 1978</v>
      </c>
      <c r="C10537" s="248" t="str">
        <f>IF(AND(A10537&lt;&gt;"",ISNUMBER(A10537)),VLOOKUP(A10537,Studies!A:BR,3,FALSE),"")</f>
        <v>https://pubmed.ncbi.nlm.nih.gov/620910/</v>
      </c>
      <c r="D10537" s="248" t="str">
        <f>IF(AND(A10537&lt;&gt;"",ISNUMBER(A10537)),VLOOKUP(A10537,Studies!A:BR,4,FALSE),"")</f>
        <v>IV 300 mg Subject 2</v>
      </c>
      <c r="E10537" s="248" t="str">
        <f>IF(AND(A10537&lt;&gt;"",ISNUMBER(A10537)),VLOOKUP(A10537,Studies!A:BR,5,FALSE),"")</f>
        <v>Cimetidine</v>
      </c>
      <c r="F10537" s="249" t="str">
        <f>IF(AND(A10537&lt;&gt;"",ISNUMBER(A10537)),VLOOKUP(A10537,Studies!A:BR,6,FALSE),"")</f>
        <v>Whole Blood</v>
      </c>
      <c r="G10537" s="265">
        <v>0</v>
      </c>
      <c r="H10537" s="50" t="s">
        <v>59</v>
      </c>
      <c r="I10537" s="185">
        <v>0</v>
      </c>
      <c r="J10537" s="41" t="s">
        <v>956</v>
      </c>
      <c r="K10537" s="41" t="s">
        <v>75</v>
      </c>
      <c r="O10537" s="59">
        <v>0.05</v>
      </c>
    </row>
    <row r="10538" spans="1:15" x14ac:dyDescent="0.25">
      <c r="A10538" s="30">
        <v>1235</v>
      </c>
      <c r="B10538" s="247" t="str">
        <f>IF(AND(A10538&lt;&gt;"",ISNUMBER(A10538)),VLOOKUP(A10538,Studies!A:BR,2,FALSE),"")</f>
        <v>Walkenstein 1978</v>
      </c>
      <c r="C10538" s="248" t="str">
        <f>IF(AND(A10538&lt;&gt;"",ISNUMBER(A10538)),VLOOKUP(A10538,Studies!A:BR,3,FALSE),"")</f>
        <v>https://pubmed.ncbi.nlm.nih.gov/620910/</v>
      </c>
      <c r="D10538" s="248" t="str">
        <f>IF(AND(A10538&lt;&gt;"",ISNUMBER(A10538)),VLOOKUP(A10538,Studies!A:BR,4,FALSE),"")</f>
        <v>IV 300 mg Subject 2</v>
      </c>
      <c r="E10538" s="248" t="str">
        <f>IF(AND(A10538&lt;&gt;"",ISNUMBER(A10538)),VLOOKUP(A10538,Studies!A:BR,5,FALSE),"")</f>
        <v>Cimetidine</v>
      </c>
      <c r="F10538" s="249" t="str">
        <f>IF(AND(A10538&lt;&gt;"",ISNUMBER(A10538)),VLOOKUP(A10538,Studies!A:BR,6,FALSE),"")</f>
        <v>Whole Blood</v>
      </c>
      <c r="G10538" s="265">
        <v>0.25</v>
      </c>
      <c r="H10538" s="50" t="s">
        <v>59</v>
      </c>
      <c r="I10538" s="185">
        <v>5.07</v>
      </c>
      <c r="J10538" s="41" t="s">
        <v>956</v>
      </c>
      <c r="K10538" s="41" t="s">
        <v>75</v>
      </c>
      <c r="O10538" s="59">
        <v>0.05</v>
      </c>
    </row>
    <row r="10539" spans="1:15" x14ac:dyDescent="0.25">
      <c r="A10539" s="30">
        <v>1235</v>
      </c>
      <c r="B10539" s="247" t="str">
        <f>IF(AND(A10539&lt;&gt;"",ISNUMBER(A10539)),VLOOKUP(A10539,Studies!A:BR,2,FALSE),"")</f>
        <v>Walkenstein 1978</v>
      </c>
      <c r="C10539" s="248" t="str">
        <f>IF(AND(A10539&lt;&gt;"",ISNUMBER(A10539)),VLOOKUP(A10539,Studies!A:BR,3,FALSE),"")</f>
        <v>https://pubmed.ncbi.nlm.nih.gov/620910/</v>
      </c>
      <c r="D10539" s="248" t="str">
        <f>IF(AND(A10539&lt;&gt;"",ISNUMBER(A10539)),VLOOKUP(A10539,Studies!A:BR,4,FALSE),"")</f>
        <v>IV 300 mg Subject 2</v>
      </c>
      <c r="E10539" s="248" t="str">
        <f>IF(AND(A10539&lt;&gt;"",ISNUMBER(A10539)),VLOOKUP(A10539,Studies!A:BR,5,FALSE),"")</f>
        <v>Cimetidine</v>
      </c>
      <c r="F10539" s="249" t="str">
        <f>IF(AND(A10539&lt;&gt;"",ISNUMBER(A10539)),VLOOKUP(A10539,Studies!A:BR,6,FALSE),"")</f>
        <v>Whole Blood</v>
      </c>
      <c r="G10539" s="265">
        <v>0.5</v>
      </c>
      <c r="H10539" s="50" t="s">
        <v>59</v>
      </c>
      <c r="I10539" s="185">
        <v>3.38</v>
      </c>
      <c r="J10539" s="41" t="s">
        <v>956</v>
      </c>
      <c r="K10539" s="41" t="s">
        <v>75</v>
      </c>
      <c r="O10539" s="59">
        <v>0.05</v>
      </c>
    </row>
    <row r="10540" spans="1:15" x14ac:dyDescent="0.25">
      <c r="A10540" s="30">
        <v>1235</v>
      </c>
      <c r="B10540" s="247" t="str">
        <f>IF(AND(A10540&lt;&gt;"",ISNUMBER(A10540)),VLOOKUP(A10540,Studies!A:BR,2,FALSE),"")</f>
        <v>Walkenstein 1978</v>
      </c>
      <c r="C10540" s="248" t="str">
        <f>IF(AND(A10540&lt;&gt;"",ISNUMBER(A10540)),VLOOKUP(A10540,Studies!A:BR,3,FALSE),"")</f>
        <v>https://pubmed.ncbi.nlm.nih.gov/620910/</v>
      </c>
      <c r="D10540" s="248" t="str">
        <f>IF(AND(A10540&lt;&gt;"",ISNUMBER(A10540)),VLOOKUP(A10540,Studies!A:BR,4,FALSE),"")</f>
        <v>IV 300 mg Subject 2</v>
      </c>
      <c r="E10540" s="248" t="str">
        <f>IF(AND(A10540&lt;&gt;"",ISNUMBER(A10540)),VLOOKUP(A10540,Studies!A:BR,5,FALSE),"")</f>
        <v>Cimetidine</v>
      </c>
      <c r="F10540" s="249" t="str">
        <f>IF(AND(A10540&lt;&gt;"",ISNUMBER(A10540)),VLOOKUP(A10540,Studies!A:BR,6,FALSE),"")</f>
        <v>Whole Blood</v>
      </c>
      <c r="G10540" s="265">
        <v>0.75</v>
      </c>
      <c r="H10540" s="50" t="s">
        <v>59</v>
      </c>
      <c r="I10540" s="185">
        <v>2.73</v>
      </c>
      <c r="J10540" s="41" t="s">
        <v>956</v>
      </c>
      <c r="K10540" s="41" t="s">
        <v>75</v>
      </c>
      <c r="O10540" s="59">
        <v>0.05</v>
      </c>
    </row>
    <row r="10541" spans="1:15" x14ac:dyDescent="0.25">
      <c r="A10541" s="30">
        <v>1235</v>
      </c>
      <c r="B10541" s="247" t="str">
        <f>IF(AND(A10541&lt;&gt;"",ISNUMBER(A10541)),VLOOKUP(A10541,Studies!A:BR,2,FALSE),"")</f>
        <v>Walkenstein 1978</v>
      </c>
      <c r="C10541" s="248" t="str">
        <f>IF(AND(A10541&lt;&gt;"",ISNUMBER(A10541)),VLOOKUP(A10541,Studies!A:BR,3,FALSE),"")</f>
        <v>https://pubmed.ncbi.nlm.nih.gov/620910/</v>
      </c>
      <c r="D10541" s="248" t="str">
        <f>IF(AND(A10541&lt;&gt;"",ISNUMBER(A10541)),VLOOKUP(A10541,Studies!A:BR,4,FALSE),"")</f>
        <v>IV 300 mg Subject 2</v>
      </c>
      <c r="E10541" s="248" t="str">
        <f>IF(AND(A10541&lt;&gt;"",ISNUMBER(A10541)),VLOOKUP(A10541,Studies!A:BR,5,FALSE),"")</f>
        <v>Cimetidine</v>
      </c>
      <c r="F10541" s="249" t="str">
        <f>IF(AND(A10541&lt;&gt;"",ISNUMBER(A10541)),VLOOKUP(A10541,Studies!A:BR,6,FALSE),"")</f>
        <v>Whole Blood</v>
      </c>
      <c r="G10541" s="265">
        <v>1</v>
      </c>
      <c r="H10541" s="50" t="s">
        <v>59</v>
      </c>
      <c r="I10541" s="185">
        <v>2.4300000000000002</v>
      </c>
      <c r="J10541" s="41" t="s">
        <v>956</v>
      </c>
      <c r="K10541" s="41" t="s">
        <v>75</v>
      </c>
      <c r="O10541" s="59">
        <v>0.05</v>
      </c>
    </row>
    <row r="10542" spans="1:15" x14ac:dyDescent="0.25">
      <c r="A10542" s="30">
        <v>1235</v>
      </c>
      <c r="B10542" s="247" t="str">
        <f>IF(AND(A10542&lt;&gt;"",ISNUMBER(A10542)),VLOOKUP(A10542,Studies!A:BR,2,FALSE),"")</f>
        <v>Walkenstein 1978</v>
      </c>
      <c r="C10542" s="248" t="str">
        <f>IF(AND(A10542&lt;&gt;"",ISNUMBER(A10542)),VLOOKUP(A10542,Studies!A:BR,3,FALSE),"")</f>
        <v>https://pubmed.ncbi.nlm.nih.gov/620910/</v>
      </c>
      <c r="D10542" s="248" t="str">
        <f>IF(AND(A10542&lt;&gt;"",ISNUMBER(A10542)),VLOOKUP(A10542,Studies!A:BR,4,FALSE),"")</f>
        <v>IV 300 mg Subject 2</v>
      </c>
      <c r="E10542" s="248" t="str">
        <f>IF(AND(A10542&lt;&gt;"",ISNUMBER(A10542)),VLOOKUP(A10542,Studies!A:BR,5,FALSE),"")</f>
        <v>Cimetidine</v>
      </c>
      <c r="F10542" s="249" t="str">
        <f>IF(AND(A10542&lt;&gt;"",ISNUMBER(A10542)),VLOOKUP(A10542,Studies!A:BR,6,FALSE),"")</f>
        <v>Whole Blood</v>
      </c>
      <c r="G10542" s="265">
        <v>1.5</v>
      </c>
      <c r="H10542" s="50" t="s">
        <v>59</v>
      </c>
      <c r="I10542" s="185">
        <v>1.8</v>
      </c>
      <c r="J10542" s="41" t="s">
        <v>956</v>
      </c>
      <c r="K10542" s="41" t="s">
        <v>75</v>
      </c>
      <c r="O10542" s="59">
        <v>0.05</v>
      </c>
    </row>
    <row r="10543" spans="1:15" x14ac:dyDescent="0.25">
      <c r="A10543" s="30">
        <v>1235</v>
      </c>
      <c r="B10543" s="247" t="str">
        <f>IF(AND(A10543&lt;&gt;"",ISNUMBER(A10543)),VLOOKUP(A10543,Studies!A:BR,2,FALSE),"")</f>
        <v>Walkenstein 1978</v>
      </c>
      <c r="C10543" s="248" t="str">
        <f>IF(AND(A10543&lt;&gt;"",ISNUMBER(A10543)),VLOOKUP(A10543,Studies!A:BR,3,FALSE),"")</f>
        <v>https://pubmed.ncbi.nlm.nih.gov/620910/</v>
      </c>
      <c r="D10543" s="248" t="str">
        <f>IF(AND(A10543&lt;&gt;"",ISNUMBER(A10543)),VLOOKUP(A10543,Studies!A:BR,4,FALSE),"")</f>
        <v>IV 300 mg Subject 2</v>
      </c>
      <c r="E10543" s="248" t="str">
        <f>IF(AND(A10543&lt;&gt;"",ISNUMBER(A10543)),VLOOKUP(A10543,Studies!A:BR,5,FALSE),"")</f>
        <v>Cimetidine</v>
      </c>
      <c r="F10543" s="249" t="str">
        <f>IF(AND(A10543&lt;&gt;"",ISNUMBER(A10543)),VLOOKUP(A10543,Studies!A:BR,6,FALSE),"")</f>
        <v>Whole Blood</v>
      </c>
      <c r="G10543" s="265">
        <v>2</v>
      </c>
      <c r="H10543" s="50" t="s">
        <v>59</v>
      </c>
      <c r="I10543" s="185">
        <v>1.54</v>
      </c>
      <c r="J10543" s="41" t="s">
        <v>956</v>
      </c>
      <c r="K10543" s="41" t="s">
        <v>75</v>
      </c>
      <c r="O10543" s="59">
        <v>0.05</v>
      </c>
    </row>
    <row r="10544" spans="1:15" x14ac:dyDescent="0.25">
      <c r="A10544" s="30">
        <v>1235</v>
      </c>
      <c r="B10544" s="247" t="str">
        <f>IF(AND(A10544&lt;&gt;"",ISNUMBER(A10544)),VLOOKUP(A10544,Studies!A:BR,2,FALSE),"")</f>
        <v>Walkenstein 1978</v>
      </c>
      <c r="C10544" s="248" t="str">
        <f>IF(AND(A10544&lt;&gt;"",ISNUMBER(A10544)),VLOOKUP(A10544,Studies!A:BR,3,FALSE),"")</f>
        <v>https://pubmed.ncbi.nlm.nih.gov/620910/</v>
      </c>
      <c r="D10544" s="248" t="str">
        <f>IF(AND(A10544&lt;&gt;"",ISNUMBER(A10544)),VLOOKUP(A10544,Studies!A:BR,4,FALSE),"")</f>
        <v>IV 300 mg Subject 2</v>
      </c>
      <c r="E10544" s="248" t="str">
        <f>IF(AND(A10544&lt;&gt;"",ISNUMBER(A10544)),VLOOKUP(A10544,Studies!A:BR,5,FALSE),"")</f>
        <v>Cimetidine</v>
      </c>
      <c r="F10544" s="249" t="str">
        <f>IF(AND(A10544&lt;&gt;"",ISNUMBER(A10544)),VLOOKUP(A10544,Studies!A:BR,6,FALSE),"")</f>
        <v>Whole Blood</v>
      </c>
      <c r="G10544" s="265">
        <v>3</v>
      </c>
      <c r="H10544" s="50" t="s">
        <v>59</v>
      </c>
      <c r="I10544" s="185">
        <v>0.9</v>
      </c>
      <c r="J10544" s="41" t="s">
        <v>956</v>
      </c>
      <c r="K10544" s="41" t="s">
        <v>75</v>
      </c>
      <c r="O10544" s="59">
        <v>0.05</v>
      </c>
    </row>
    <row r="10545" spans="1:15" x14ac:dyDescent="0.25">
      <c r="A10545" s="30">
        <v>1235</v>
      </c>
      <c r="B10545" s="247" t="str">
        <f>IF(AND(A10545&lt;&gt;"",ISNUMBER(A10545)),VLOOKUP(A10545,Studies!A:BR,2,FALSE),"")</f>
        <v>Walkenstein 1978</v>
      </c>
      <c r="C10545" s="248" t="str">
        <f>IF(AND(A10545&lt;&gt;"",ISNUMBER(A10545)),VLOOKUP(A10545,Studies!A:BR,3,FALSE),"")</f>
        <v>https://pubmed.ncbi.nlm.nih.gov/620910/</v>
      </c>
      <c r="D10545" s="248" t="str">
        <f>IF(AND(A10545&lt;&gt;"",ISNUMBER(A10545)),VLOOKUP(A10545,Studies!A:BR,4,FALSE),"")</f>
        <v>IV 300 mg Subject 2</v>
      </c>
      <c r="E10545" s="248" t="str">
        <f>IF(AND(A10545&lt;&gt;"",ISNUMBER(A10545)),VLOOKUP(A10545,Studies!A:BR,5,FALSE),"")</f>
        <v>Cimetidine</v>
      </c>
      <c r="F10545" s="249" t="str">
        <f>IF(AND(A10545&lt;&gt;"",ISNUMBER(A10545)),VLOOKUP(A10545,Studies!A:BR,6,FALSE),"")</f>
        <v>Whole Blood</v>
      </c>
      <c r="G10545" s="265">
        <v>4</v>
      </c>
      <c r="H10545" s="50" t="s">
        <v>59</v>
      </c>
      <c r="I10545" s="185">
        <v>0.69</v>
      </c>
      <c r="J10545" s="41" t="s">
        <v>956</v>
      </c>
      <c r="K10545" s="41" t="s">
        <v>75</v>
      </c>
      <c r="O10545" s="59">
        <v>0.05</v>
      </c>
    </row>
    <row r="10546" spans="1:15" x14ac:dyDescent="0.25">
      <c r="A10546" s="30">
        <v>1235</v>
      </c>
      <c r="B10546" s="247" t="str">
        <f>IF(AND(A10546&lt;&gt;"",ISNUMBER(A10546)),VLOOKUP(A10546,Studies!A:BR,2,FALSE),"")</f>
        <v>Walkenstein 1978</v>
      </c>
      <c r="C10546" s="248" t="str">
        <f>IF(AND(A10546&lt;&gt;"",ISNUMBER(A10546)),VLOOKUP(A10546,Studies!A:BR,3,FALSE),"")</f>
        <v>https://pubmed.ncbi.nlm.nih.gov/620910/</v>
      </c>
      <c r="D10546" s="248" t="str">
        <f>IF(AND(A10546&lt;&gt;"",ISNUMBER(A10546)),VLOOKUP(A10546,Studies!A:BR,4,FALSE),"")</f>
        <v>IV 300 mg Subject 2</v>
      </c>
      <c r="E10546" s="248" t="str">
        <f>IF(AND(A10546&lt;&gt;"",ISNUMBER(A10546)),VLOOKUP(A10546,Studies!A:BR,5,FALSE),"")</f>
        <v>Cimetidine</v>
      </c>
      <c r="F10546" s="249" t="str">
        <f>IF(AND(A10546&lt;&gt;"",ISNUMBER(A10546)),VLOOKUP(A10546,Studies!A:BR,6,FALSE),"")</f>
        <v>Whole Blood</v>
      </c>
      <c r="G10546" s="265">
        <v>6</v>
      </c>
      <c r="H10546" s="50" t="s">
        <v>59</v>
      </c>
      <c r="I10546" s="185">
        <v>0.32</v>
      </c>
      <c r="J10546" s="41" t="s">
        <v>956</v>
      </c>
      <c r="K10546" s="41" t="s">
        <v>75</v>
      </c>
      <c r="O10546" s="59">
        <v>0.05</v>
      </c>
    </row>
    <row r="10547" spans="1:15" x14ac:dyDescent="0.25">
      <c r="A10547" s="30">
        <v>1235</v>
      </c>
      <c r="B10547" s="247" t="str">
        <f>IF(AND(A10547&lt;&gt;"",ISNUMBER(A10547)),VLOOKUP(A10547,Studies!A:BR,2,FALSE),"")</f>
        <v>Walkenstein 1978</v>
      </c>
      <c r="C10547" s="248" t="str">
        <f>IF(AND(A10547&lt;&gt;"",ISNUMBER(A10547)),VLOOKUP(A10547,Studies!A:BR,3,FALSE),"")</f>
        <v>https://pubmed.ncbi.nlm.nih.gov/620910/</v>
      </c>
      <c r="D10547" s="248" t="str">
        <f>IF(AND(A10547&lt;&gt;"",ISNUMBER(A10547)),VLOOKUP(A10547,Studies!A:BR,4,FALSE),"")</f>
        <v>IV 300 mg Subject 2</v>
      </c>
      <c r="E10547" s="248" t="str">
        <f>IF(AND(A10547&lt;&gt;"",ISNUMBER(A10547)),VLOOKUP(A10547,Studies!A:BR,5,FALSE),"")</f>
        <v>Cimetidine</v>
      </c>
      <c r="F10547" s="249" t="str">
        <f>IF(AND(A10547&lt;&gt;"",ISNUMBER(A10547)),VLOOKUP(A10547,Studies!A:BR,6,FALSE),"")</f>
        <v>Whole Blood</v>
      </c>
      <c r="G10547" s="265">
        <v>8</v>
      </c>
      <c r="H10547" s="50" t="s">
        <v>59</v>
      </c>
      <c r="I10547" s="185">
        <v>0.11</v>
      </c>
      <c r="J10547" s="41" t="s">
        <v>956</v>
      </c>
      <c r="K10547" s="41" t="s">
        <v>75</v>
      </c>
      <c r="O10547" s="59">
        <v>0.05</v>
      </c>
    </row>
    <row r="10548" spans="1:15" x14ac:dyDescent="0.25">
      <c r="A10548" s="30">
        <v>1235</v>
      </c>
      <c r="B10548" s="247" t="str">
        <f>IF(AND(A10548&lt;&gt;"",ISNUMBER(A10548)),VLOOKUP(A10548,Studies!A:BR,2,FALSE),"")</f>
        <v>Walkenstein 1978</v>
      </c>
      <c r="C10548" s="248" t="str">
        <f>IF(AND(A10548&lt;&gt;"",ISNUMBER(A10548)),VLOOKUP(A10548,Studies!A:BR,3,FALSE),"")</f>
        <v>https://pubmed.ncbi.nlm.nih.gov/620910/</v>
      </c>
      <c r="D10548" s="248" t="str">
        <f>IF(AND(A10548&lt;&gt;"",ISNUMBER(A10548)),VLOOKUP(A10548,Studies!A:BR,4,FALSE),"")</f>
        <v>IV 300 mg Subject 2</v>
      </c>
      <c r="E10548" s="248" t="str">
        <f>IF(AND(A10548&lt;&gt;"",ISNUMBER(A10548)),VLOOKUP(A10548,Studies!A:BR,5,FALSE),"")</f>
        <v>Cimetidine</v>
      </c>
      <c r="F10548" s="249" t="str">
        <f>IF(AND(A10548&lt;&gt;"",ISNUMBER(A10548)),VLOOKUP(A10548,Studies!A:BR,6,FALSE),"")</f>
        <v>Whole Blood</v>
      </c>
      <c r="G10548" s="265">
        <v>10</v>
      </c>
      <c r="H10548" s="50" t="s">
        <v>59</v>
      </c>
      <c r="I10548" s="185">
        <v>2.5000000000000001E-2</v>
      </c>
      <c r="J10548" s="41" t="s">
        <v>956</v>
      </c>
      <c r="K10548" s="41" t="s">
        <v>75</v>
      </c>
      <c r="O10548" s="59">
        <v>0.05</v>
      </c>
    </row>
    <row r="10549" spans="1:15" x14ac:dyDescent="0.25">
      <c r="A10549" s="30">
        <v>1236</v>
      </c>
      <c r="B10549" s="247" t="str">
        <f>IF(AND(A10549&lt;&gt;"",ISNUMBER(A10549)),VLOOKUP(A10549,Studies!A:BR,2,FALSE),"")</f>
        <v>Walkenstein 1978</v>
      </c>
      <c r="C10549" s="248" t="str">
        <f>IF(AND(A10549&lt;&gt;"",ISNUMBER(A10549)),VLOOKUP(A10549,Studies!A:BR,3,FALSE),"")</f>
        <v>https://pubmed.ncbi.nlm.nih.gov/620910/</v>
      </c>
      <c r="D10549" s="248" t="str">
        <f>IF(AND(A10549&lt;&gt;"",ISNUMBER(A10549)),VLOOKUP(A10549,Studies!A:BR,4,FALSE),"")</f>
        <v>IV 300 mg Subject 3</v>
      </c>
      <c r="E10549" s="248" t="str">
        <f>IF(AND(A10549&lt;&gt;"",ISNUMBER(A10549)),VLOOKUP(A10549,Studies!A:BR,5,FALSE),"")</f>
        <v>Cimetidine</v>
      </c>
      <c r="F10549" s="249" t="str">
        <f>IF(AND(A10549&lt;&gt;"",ISNUMBER(A10549)),VLOOKUP(A10549,Studies!A:BR,6,FALSE),"")</f>
        <v>Whole Blood</v>
      </c>
      <c r="G10549" s="265">
        <v>0</v>
      </c>
      <c r="H10549" s="50" t="s">
        <v>59</v>
      </c>
      <c r="I10549" s="185">
        <v>0</v>
      </c>
      <c r="J10549" s="41" t="s">
        <v>956</v>
      </c>
      <c r="K10549" s="41" t="s">
        <v>75</v>
      </c>
      <c r="O10549" s="59">
        <v>0.05</v>
      </c>
    </row>
    <row r="10550" spans="1:15" x14ac:dyDescent="0.25">
      <c r="A10550" s="30">
        <v>1236</v>
      </c>
      <c r="B10550" s="247" t="str">
        <f>IF(AND(A10550&lt;&gt;"",ISNUMBER(A10550)),VLOOKUP(A10550,Studies!A:BR,2,FALSE),"")</f>
        <v>Walkenstein 1978</v>
      </c>
      <c r="C10550" s="248" t="str">
        <f>IF(AND(A10550&lt;&gt;"",ISNUMBER(A10550)),VLOOKUP(A10550,Studies!A:BR,3,FALSE),"")</f>
        <v>https://pubmed.ncbi.nlm.nih.gov/620910/</v>
      </c>
      <c r="D10550" s="248" t="str">
        <f>IF(AND(A10550&lt;&gt;"",ISNUMBER(A10550)),VLOOKUP(A10550,Studies!A:BR,4,FALSE),"")</f>
        <v>IV 300 mg Subject 3</v>
      </c>
      <c r="E10550" s="248" t="str">
        <f>IF(AND(A10550&lt;&gt;"",ISNUMBER(A10550)),VLOOKUP(A10550,Studies!A:BR,5,FALSE),"")</f>
        <v>Cimetidine</v>
      </c>
      <c r="F10550" s="249" t="str">
        <f>IF(AND(A10550&lt;&gt;"",ISNUMBER(A10550)),VLOOKUP(A10550,Studies!A:BR,6,FALSE),"")</f>
        <v>Whole Blood</v>
      </c>
      <c r="G10550" s="265">
        <v>0.25</v>
      </c>
      <c r="H10550" s="50" t="s">
        <v>59</v>
      </c>
      <c r="I10550" s="185">
        <v>7.43</v>
      </c>
      <c r="J10550" s="41" t="s">
        <v>956</v>
      </c>
      <c r="K10550" s="41" t="s">
        <v>75</v>
      </c>
      <c r="O10550" s="59">
        <v>0.05</v>
      </c>
    </row>
    <row r="10551" spans="1:15" x14ac:dyDescent="0.25">
      <c r="A10551" s="30">
        <v>1236</v>
      </c>
      <c r="B10551" s="247" t="str">
        <f>IF(AND(A10551&lt;&gt;"",ISNUMBER(A10551)),VLOOKUP(A10551,Studies!A:BR,2,FALSE),"")</f>
        <v>Walkenstein 1978</v>
      </c>
      <c r="C10551" s="248" t="str">
        <f>IF(AND(A10551&lt;&gt;"",ISNUMBER(A10551)),VLOOKUP(A10551,Studies!A:BR,3,FALSE),"")</f>
        <v>https://pubmed.ncbi.nlm.nih.gov/620910/</v>
      </c>
      <c r="D10551" s="248" t="str">
        <f>IF(AND(A10551&lt;&gt;"",ISNUMBER(A10551)),VLOOKUP(A10551,Studies!A:BR,4,FALSE),"")</f>
        <v>IV 300 mg Subject 3</v>
      </c>
      <c r="E10551" s="248" t="str">
        <f>IF(AND(A10551&lt;&gt;"",ISNUMBER(A10551)),VLOOKUP(A10551,Studies!A:BR,5,FALSE),"")</f>
        <v>Cimetidine</v>
      </c>
      <c r="F10551" s="249" t="str">
        <f>IF(AND(A10551&lt;&gt;"",ISNUMBER(A10551)),VLOOKUP(A10551,Studies!A:BR,6,FALSE),"")</f>
        <v>Whole Blood</v>
      </c>
      <c r="G10551" s="265">
        <v>0.5</v>
      </c>
      <c r="H10551" s="50" t="s">
        <v>59</v>
      </c>
      <c r="I10551" s="185">
        <v>4.2</v>
      </c>
      <c r="J10551" s="41" t="s">
        <v>956</v>
      </c>
      <c r="K10551" s="41" t="s">
        <v>75</v>
      </c>
      <c r="O10551" s="59">
        <v>0.05</v>
      </c>
    </row>
    <row r="10552" spans="1:15" x14ac:dyDescent="0.25">
      <c r="A10552" s="30">
        <v>1236</v>
      </c>
      <c r="B10552" s="247" t="str">
        <f>IF(AND(A10552&lt;&gt;"",ISNUMBER(A10552)),VLOOKUP(A10552,Studies!A:BR,2,FALSE),"")</f>
        <v>Walkenstein 1978</v>
      </c>
      <c r="C10552" s="248" t="str">
        <f>IF(AND(A10552&lt;&gt;"",ISNUMBER(A10552)),VLOOKUP(A10552,Studies!A:BR,3,FALSE),"")</f>
        <v>https://pubmed.ncbi.nlm.nih.gov/620910/</v>
      </c>
      <c r="D10552" s="248" t="str">
        <f>IF(AND(A10552&lt;&gt;"",ISNUMBER(A10552)),VLOOKUP(A10552,Studies!A:BR,4,FALSE),"")</f>
        <v>IV 300 mg Subject 3</v>
      </c>
      <c r="E10552" s="248" t="str">
        <f>IF(AND(A10552&lt;&gt;"",ISNUMBER(A10552)),VLOOKUP(A10552,Studies!A:BR,5,FALSE),"")</f>
        <v>Cimetidine</v>
      </c>
      <c r="F10552" s="249" t="str">
        <f>IF(AND(A10552&lt;&gt;"",ISNUMBER(A10552)),VLOOKUP(A10552,Studies!A:BR,6,FALSE),"")</f>
        <v>Whole Blood</v>
      </c>
      <c r="G10552" s="265">
        <v>0.75</v>
      </c>
      <c r="H10552" s="50" t="s">
        <v>59</v>
      </c>
      <c r="I10552" s="185">
        <v>2.89</v>
      </c>
      <c r="J10552" s="41" t="s">
        <v>956</v>
      </c>
      <c r="K10552" s="41" t="s">
        <v>75</v>
      </c>
      <c r="O10552" s="59">
        <v>0.05</v>
      </c>
    </row>
    <row r="10553" spans="1:15" x14ac:dyDescent="0.25">
      <c r="A10553" s="30">
        <v>1236</v>
      </c>
      <c r="B10553" s="247" t="str">
        <f>IF(AND(A10553&lt;&gt;"",ISNUMBER(A10553)),VLOOKUP(A10553,Studies!A:BR,2,FALSE),"")</f>
        <v>Walkenstein 1978</v>
      </c>
      <c r="C10553" s="248" t="str">
        <f>IF(AND(A10553&lt;&gt;"",ISNUMBER(A10553)),VLOOKUP(A10553,Studies!A:BR,3,FALSE),"")</f>
        <v>https://pubmed.ncbi.nlm.nih.gov/620910/</v>
      </c>
      <c r="D10553" s="248" t="str">
        <f>IF(AND(A10553&lt;&gt;"",ISNUMBER(A10553)),VLOOKUP(A10553,Studies!A:BR,4,FALSE),"")</f>
        <v>IV 300 mg Subject 3</v>
      </c>
      <c r="E10553" s="248" t="str">
        <f>IF(AND(A10553&lt;&gt;"",ISNUMBER(A10553)),VLOOKUP(A10553,Studies!A:BR,5,FALSE),"")</f>
        <v>Cimetidine</v>
      </c>
      <c r="F10553" s="249" t="str">
        <f>IF(AND(A10553&lt;&gt;"",ISNUMBER(A10553)),VLOOKUP(A10553,Studies!A:BR,6,FALSE),"")</f>
        <v>Whole Blood</v>
      </c>
      <c r="G10553" s="265">
        <v>1</v>
      </c>
      <c r="H10553" s="50" t="s">
        <v>59</v>
      </c>
      <c r="I10553" s="185">
        <v>2.29</v>
      </c>
      <c r="J10553" s="41" t="s">
        <v>956</v>
      </c>
      <c r="K10553" s="41" t="s">
        <v>75</v>
      </c>
      <c r="O10553" s="59">
        <v>0.05</v>
      </c>
    </row>
    <row r="10554" spans="1:15" x14ac:dyDescent="0.25">
      <c r="A10554" s="30">
        <v>1236</v>
      </c>
      <c r="B10554" s="247" t="str">
        <f>IF(AND(A10554&lt;&gt;"",ISNUMBER(A10554)),VLOOKUP(A10554,Studies!A:BR,2,FALSE),"")</f>
        <v>Walkenstein 1978</v>
      </c>
      <c r="C10554" s="248" t="str">
        <f>IF(AND(A10554&lt;&gt;"",ISNUMBER(A10554)),VLOOKUP(A10554,Studies!A:BR,3,FALSE),"")</f>
        <v>https://pubmed.ncbi.nlm.nih.gov/620910/</v>
      </c>
      <c r="D10554" s="248" t="str">
        <f>IF(AND(A10554&lt;&gt;"",ISNUMBER(A10554)),VLOOKUP(A10554,Studies!A:BR,4,FALSE),"")</f>
        <v>IV 300 mg Subject 3</v>
      </c>
      <c r="E10554" s="248" t="str">
        <f>IF(AND(A10554&lt;&gt;"",ISNUMBER(A10554)),VLOOKUP(A10554,Studies!A:BR,5,FALSE),"")</f>
        <v>Cimetidine</v>
      </c>
      <c r="F10554" s="249" t="str">
        <f>IF(AND(A10554&lt;&gt;"",ISNUMBER(A10554)),VLOOKUP(A10554,Studies!A:BR,6,FALSE),"")</f>
        <v>Whole Blood</v>
      </c>
      <c r="G10554" s="265">
        <v>1.5</v>
      </c>
      <c r="H10554" s="50" t="s">
        <v>59</v>
      </c>
      <c r="I10554" s="185">
        <v>1.92</v>
      </c>
      <c r="J10554" s="41" t="s">
        <v>956</v>
      </c>
      <c r="K10554" s="41" t="s">
        <v>75</v>
      </c>
      <c r="O10554" s="59">
        <v>0.05</v>
      </c>
    </row>
    <row r="10555" spans="1:15" x14ac:dyDescent="0.25">
      <c r="A10555" s="30">
        <v>1236</v>
      </c>
      <c r="B10555" s="247" t="str">
        <f>IF(AND(A10555&lt;&gt;"",ISNUMBER(A10555)),VLOOKUP(A10555,Studies!A:BR,2,FALSE),"")</f>
        <v>Walkenstein 1978</v>
      </c>
      <c r="C10555" s="248" t="str">
        <f>IF(AND(A10555&lt;&gt;"",ISNUMBER(A10555)),VLOOKUP(A10555,Studies!A:BR,3,FALSE),"")</f>
        <v>https://pubmed.ncbi.nlm.nih.gov/620910/</v>
      </c>
      <c r="D10555" s="248" t="str">
        <f>IF(AND(A10555&lt;&gt;"",ISNUMBER(A10555)),VLOOKUP(A10555,Studies!A:BR,4,FALSE),"")</f>
        <v>IV 300 mg Subject 3</v>
      </c>
      <c r="E10555" s="248" t="str">
        <f>IF(AND(A10555&lt;&gt;"",ISNUMBER(A10555)),VLOOKUP(A10555,Studies!A:BR,5,FALSE),"")</f>
        <v>Cimetidine</v>
      </c>
      <c r="F10555" s="249" t="str">
        <f>IF(AND(A10555&lt;&gt;"",ISNUMBER(A10555)),VLOOKUP(A10555,Studies!A:BR,6,FALSE),"")</f>
        <v>Whole Blood</v>
      </c>
      <c r="G10555" s="265">
        <v>2</v>
      </c>
      <c r="H10555" s="50" t="s">
        <v>59</v>
      </c>
      <c r="I10555" s="185">
        <v>1.89</v>
      </c>
      <c r="J10555" s="41" t="s">
        <v>956</v>
      </c>
      <c r="K10555" s="41" t="s">
        <v>75</v>
      </c>
      <c r="O10555" s="59">
        <v>0.05</v>
      </c>
    </row>
    <row r="10556" spans="1:15" x14ac:dyDescent="0.25">
      <c r="A10556" s="30">
        <v>1236</v>
      </c>
      <c r="B10556" s="247" t="str">
        <f>IF(AND(A10556&lt;&gt;"",ISNUMBER(A10556)),VLOOKUP(A10556,Studies!A:BR,2,FALSE),"")</f>
        <v>Walkenstein 1978</v>
      </c>
      <c r="C10556" s="248" t="str">
        <f>IF(AND(A10556&lt;&gt;"",ISNUMBER(A10556)),VLOOKUP(A10556,Studies!A:BR,3,FALSE),"")</f>
        <v>https://pubmed.ncbi.nlm.nih.gov/620910/</v>
      </c>
      <c r="D10556" s="248" t="str">
        <f>IF(AND(A10556&lt;&gt;"",ISNUMBER(A10556)),VLOOKUP(A10556,Studies!A:BR,4,FALSE),"")</f>
        <v>IV 300 mg Subject 3</v>
      </c>
      <c r="E10556" s="248" t="str">
        <f>IF(AND(A10556&lt;&gt;"",ISNUMBER(A10556)),VLOOKUP(A10556,Studies!A:BR,5,FALSE),"")</f>
        <v>Cimetidine</v>
      </c>
      <c r="F10556" s="249" t="str">
        <f>IF(AND(A10556&lt;&gt;"",ISNUMBER(A10556)),VLOOKUP(A10556,Studies!A:BR,6,FALSE),"")</f>
        <v>Whole Blood</v>
      </c>
      <c r="G10556" s="265">
        <v>3</v>
      </c>
      <c r="H10556" s="50" t="s">
        <v>59</v>
      </c>
      <c r="I10556" s="185">
        <v>1.21</v>
      </c>
      <c r="J10556" s="41" t="s">
        <v>956</v>
      </c>
      <c r="K10556" s="41" t="s">
        <v>75</v>
      </c>
      <c r="O10556" s="59">
        <v>0.05</v>
      </c>
    </row>
    <row r="10557" spans="1:15" x14ac:dyDescent="0.25">
      <c r="A10557" s="30">
        <v>1236</v>
      </c>
      <c r="B10557" s="247" t="str">
        <f>IF(AND(A10557&lt;&gt;"",ISNUMBER(A10557)),VLOOKUP(A10557,Studies!A:BR,2,FALSE),"")</f>
        <v>Walkenstein 1978</v>
      </c>
      <c r="C10557" s="248" t="str">
        <f>IF(AND(A10557&lt;&gt;"",ISNUMBER(A10557)),VLOOKUP(A10557,Studies!A:BR,3,FALSE),"")</f>
        <v>https://pubmed.ncbi.nlm.nih.gov/620910/</v>
      </c>
      <c r="D10557" s="248" t="str">
        <f>IF(AND(A10557&lt;&gt;"",ISNUMBER(A10557)),VLOOKUP(A10557,Studies!A:BR,4,FALSE),"")</f>
        <v>IV 300 mg Subject 3</v>
      </c>
      <c r="E10557" s="248" t="str">
        <f>IF(AND(A10557&lt;&gt;"",ISNUMBER(A10557)),VLOOKUP(A10557,Studies!A:BR,5,FALSE),"")</f>
        <v>Cimetidine</v>
      </c>
      <c r="F10557" s="249" t="str">
        <f>IF(AND(A10557&lt;&gt;"",ISNUMBER(A10557)),VLOOKUP(A10557,Studies!A:BR,6,FALSE),"")</f>
        <v>Whole Blood</v>
      </c>
      <c r="G10557" s="265">
        <v>4</v>
      </c>
      <c r="H10557" s="50" t="s">
        <v>59</v>
      </c>
      <c r="I10557" s="185">
        <v>0.85</v>
      </c>
      <c r="J10557" s="41" t="s">
        <v>956</v>
      </c>
      <c r="K10557" s="41" t="s">
        <v>75</v>
      </c>
      <c r="O10557" s="59">
        <v>0.05</v>
      </c>
    </row>
    <row r="10558" spans="1:15" x14ac:dyDescent="0.25">
      <c r="A10558" s="30">
        <v>1236</v>
      </c>
      <c r="B10558" s="247" t="str">
        <f>IF(AND(A10558&lt;&gt;"",ISNUMBER(A10558)),VLOOKUP(A10558,Studies!A:BR,2,FALSE),"")</f>
        <v>Walkenstein 1978</v>
      </c>
      <c r="C10558" s="248" t="str">
        <f>IF(AND(A10558&lt;&gt;"",ISNUMBER(A10558)),VLOOKUP(A10558,Studies!A:BR,3,FALSE),"")</f>
        <v>https://pubmed.ncbi.nlm.nih.gov/620910/</v>
      </c>
      <c r="D10558" s="248" t="str">
        <f>IF(AND(A10558&lt;&gt;"",ISNUMBER(A10558)),VLOOKUP(A10558,Studies!A:BR,4,FALSE),"")</f>
        <v>IV 300 mg Subject 3</v>
      </c>
      <c r="E10558" s="248" t="str">
        <f>IF(AND(A10558&lt;&gt;"",ISNUMBER(A10558)),VLOOKUP(A10558,Studies!A:BR,5,FALSE),"")</f>
        <v>Cimetidine</v>
      </c>
      <c r="F10558" s="249" t="str">
        <f>IF(AND(A10558&lt;&gt;"",ISNUMBER(A10558)),VLOOKUP(A10558,Studies!A:BR,6,FALSE),"")</f>
        <v>Whole Blood</v>
      </c>
      <c r="G10558" s="265">
        <v>6</v>
      </c>
      <c r="H10558" s="50" t="s">
        <v>59</v>
      </c>
      <c r="I10558" s="185">
        <v>0.46</v>
      </c>
      <c r="J10558" s="41" t="s">
        <v>956</v>
      </c>
      <c r="K10558" s="41" t="s">
        <v>75</v>
      </c>
      <c r="O10558" s="59">
        <v>0.05</v>
      </c>
    </row>
    <row r="10559" spans="1:15" x14ac:dyDescent="0.25">
      <c r="A10559" s="30">
        <v>1236</v>
      </c>
      <c r="B10559" s="247" t="str">
        <f>IF(AND(A10559&lt;&gt;"",ISNUMBER(A10559)),VLOOKUP(A10559,Studies!A:BR,2,FALSE),"")</f>
        <v>Walkenstein 1978</v>
      </c>
      <c r="C10559" s="248" t="str">
        <f>IF(AND(A10559&lt;&gt;"",ISNUMBER(A10559)),VLOOKUP(A10559,Studies!A:BR,3,FALSE),"")</f>
        <v>https://pubmed.ncbi.nlm.nih.gov/620910/</v>
      </c>
      <c r="D10559" s="248" t="str">
        <f>IF(AND(A10559&lt;&gt;"",ISNUMBER(A10559)),VLOOKUP(A10559,Studies!A:BR,4,FALSE),"")</f>
        <v>IV 300 mg Subject 3</v>
      </c>
      <c r="E10559" s="248" t="str">
        <f>IF(AND(A10559&lt;&gt;"",ISNUMBER(A10559)),VLOOKUP(A10559,Studies!A:BR,5,FALSE),"")</f>
        <v>Cimetidine</v>
      </c>
      <c r="F10559" s="249" t="str">
        <f>IF(AND(A10559&lt;&gt;"",ISNUMBER(A10559)),VLOOKUP(A10559,Studies!A:BR,6,FALSE),"")</f>
        <v>Whole Blood</v>
      </c>
      <c r="G10559" s="265">
        <v>8</v>
      </c>
      <c r="H10559" s="50" t="s">
        <v>59</v>
      </c>
      <c r="I10559" s="185">
        <v>0.22</v>
      </c>
      <c r="J10559" s="41" t="s">
        <v>956</v>
      </c>
      <c r="K10559" s="41" t="s">
        <v>75</v>
      </c>
      <c r="O10559" s="59">
        <v>0.05</v>
      </c>
    </row>
    <row r="10560" spans="1:15" x14ac:dyDescent="0.25">
      <c r="A10560" s="30">
        <v>1236</v>
      </c>
      <c r="B10560" s="247" t="str">
        <f>IF(AND(A10560&lt;&gt;"",ISNUMBER(A10560)),VLOOKUP(A10560,Studies!A:BR,2,FALSE),"")</f>
        <v>Walkenstein 1978</v>
      </c>
      <c r="C10560" s="248" t="str">
        <f>IF(AND(A10560&lt;&gt;"",ISNUMBER(A10560)),VLOOKUP(A10560,Studies!A:BR,3,FALSE),"")</f>
        <v>https://pubmed.ncbi.nlm.nih.gov/620910/</v>
      </c>
      <c r="D10560" s="248" t="str">
        <f>IF(AND(A10560&lt;&gt;"",ISNUMBER(A10560)),VLOOKUP(A10560,Studies!A:BR,4,FALSE),"")</f>
        <v>IV 300 mg Subject 3</v>
      </c>
      <c r="E10560" s="248" t="str">
        <f>IF(AND(A10560&lt;&gt;"",ISNUMBER(A10560)),VLOOKUP(A10560,Studies!A:BR,5,FALSE),"")</f>
        <v>Cimetidine</v>
      </c>
      <c r="F10560" s="249" t="str">
        <f>IF(AND(A10560&lt;&gt;"",ISNUMBER(A10560)),VLOOKUP(A10560,Studies!A:BR,6,FALSE),"")</f>
        <v>Whole Blood</v>
      </c>
      <c r="G10560" s="265">
        <v>10</v>
      </c>
      <c r="H10560" s="50" t="s">
        <v>59</v>
      </c>
      <c r="I10560" s="185">
        <v>0.15</v>
      </c>
      <c r="J10560" s="41" t="s">
        <v>956</v>
      </c>
      <c r="K10560" s="41" t="s">
        <v>75</v>
      </c>
      <c r="O10560" s="59">
        <v>0.05</v>
      </c>
    </row>
    <row r="10561" spans="1:15" x14ac:dyDescent="0.25">
      <c r="A10561" s="30">
        <v>1237</v>
      </c>
      <c r="B10561" s="247" t="str">
        <f>IF(AND(A10561&lt;&gt;"",ISNUMBER(A10561)),VLOOKUP(A10561,Studies!A:BR,2,FALSE),"")</f>
        <v>Walkenstein 1978</v>
      </c>
      <c r="C10561" s="248" t="str">
        <f>IF(AND(A10561&lt;&gt;"",ISNUMBER(A10561)),VLOOKUP(A10561,Studies!A:BR,3,FALSE),"")</f>
        <v>https://pubmed.ncbi.nlm.nih.gov/620910/</v>
      </c>
      <c r="D10561" s="248" t="str">
        <f>IF(AND(A10561&lt;&gt;"",ISNUMBER(A10561)),VLOOKUP(A10561,Studies!A:BR,4,FALSE),"")</f>
        <v>IV 300 mg Subject 4</v>
      </c>
      <c r="E10561" s="248" t="str">
        <f>IF(AND(A10561&lt;&gt;"",ISNUMBER(A10561)),VLOOKUP(A10561,Studies!A:BR,5,FALSE),"")</f>
        <v>Cimetidine</v>
      </c>
      <c r="F10561" s="249" t="str">
        <f>IF(AND(A10561&lt;&gt;"",ISNUMBER(A10561)),VLOOKUP(A10561,Studies!A:BR,6,FALSE),"")</f>
        <v>Whole Blood</v>
      </c>
      <c r="G10561" s="265">
        <v>0</v>
      </c>
      <c r="H10561" s="50" t="s">
        <v>59</v>
      </c>
      <c r="I10561" s="185">
        <v>0</v>
      </c>
      <c r="J10561" s="41" t="s">
        <v>956</v>
      </c>
      <c r="K10561" s="41" t="s">
        <v>75</v>
      </c>
      <c r="O10561" s="59">
        <v>0.05</v>
      </c>
    </row>
    <row r="10562" spans="1:15" x14ac:dyDescent="0.25">
      <c r="A10562" s="30">
        <v>1237</v>
      </c>
      <c r="B10562" s="247" t="str">
        <f>IF(AND(A10562&lt;&gt;"",ISNUMBER(A10562)),VLOOKUP(A10562,Studies!A:BR,2,FALSE),"")</f>
        <v>Walkenstein 1978</v>
      </c>
      <c r="C10562" s="248" t="str">
        <f>IF(AND(A10562&lt;&gt;"",ISNUMBER(A10562)),VLOOKUP(A10562,Studies!A:BR,3,FALSE),"")</f>
        <v>https://pubmed.ncbi.nlm.nih.gov/620910/</v>
      </c>
      <c r="D10562" s="248" t="str">
        <f>IF(AND(A10562&lt;&gt;"",ISNUMBER(A10562)),VLOOKUP(A10562,Studies!A:BR,4,FALSE),"")</f>
        <v>IV 300 mg Subject 4</v>
      </c>
      <c r="E10562" s="248" t="str">
        <f>IF(AND(A10562&lt;&gt;"",ISNUMBER(A10562)),VLOOKUP(A10562,Studies!A:BR,5,FALSE),"")</f>
        <v>Cimetidine</v>
      </c>
      <c r="F10562" s="249" t="str">
        <f>IF(AND(A10562&lt;&gt;"",ISNUMBER(A10562)),VLOOKUP(A10562,Studies!A:BR,6,FALSE),"")</f>
        <v>Whole Blood</v>
      </c>
      <c r="G10562" s="265">
        <v>0.25</v>
      </c>
      <c r="H10562" s="50" t="s">
        <v>59</v>
      </c>
      <c r="I10562" s="185">
        <v>6.34</v>
      </c>
      <c r="J10562" s="41" t="s">
        <v>956</v>
      </c>
      <c r="K10562" s="41" t="s">
        <v>75</v>
      </c>
      <c r="O10562" s="59">
        <v>0.05</v>
      </c>
    </row>
    <row r="10563" spans="1:15" x14ac:dyDescent="0.25">
      <c r="A10563" s="30">
        <v>1237</v>
      </c>
      <c r="B10563" s="247" t="str">
        <f>IF(AND(A10563&lt;&gt;"",ISNUMBER(A10563)),VLOOKUP(A10563,Studies!A:BR,2,FALSE),"")</f>
        <v>Walkenstein 1978</v>
      </c>
      <c r="C10563" s="248" t="str">
        <f>IF(AND(A10563&lt;&gt;"",ISNUMBER(A10563)),VLOOKUP(A10563,Studies!A:BR,3,FALSE),"")</f>
        <v>https://pubmed.ncbi.nlm.nih.gov/620910/</v>
      </c>
      <c r="D10563" s="248" t="str">
        <f>IF(AND(A10563&lt;&gt;"",ISNUMBER(A10563)),VLOOKUP(A10563,Studies!A:BR,4,FALSE),"")</f>
        <v>IV 300 mg Subject 4</v>
      </c>
      <c r="E10563" s="248" t="str">
        <f>IF(AND(A10563&lt;&gt;"",ISNUMBER(A10563)),VLOOKUP(A10563,Studies!A:BR,5,FALSE),"")</f>
        <v>Cimetidine</v>
      </c>
      <c r="F10563" s="249" t="str">
        <f>IF(AND(A10563&lt;&gt;"",ISNUMBER(A10563)),VLOOKUP(A10563,Studies!A:BR,6,FALSE),"")</f>
        <v>Whole Blood</v>
      </c>
      <c r="G10563" s="265">
        <v>0.5</v>
      </c>
      <c r="H10563" s="50" t="s">
        <v>59</v>
      </c>
      <c r="I10563" s="185">
        <v>3.75</v>
      </c>
      <c r="J10563" s="41" t="s">
        <v>956</v>
      </c>
      <c r="K10563" s="41" t="s">
        <v>75</v>
      </c>
      <c r="O10563" s="59">
        <v>0.05</v>
      </c>
    </row>
    <row r="10564" spans="1:15" x14ac:dyDescent="0.25">
      <c r="A10564" s="30">
        <v>1237</v>
      </c>
      <c r="B10564" s="247" t="str">
        <f>IF(AND(A10564&lt;&gt;"",ISNUMBER(A10564)),VLOOKUP(A10564,Studies!A:BR,2,FALSE),"")</f>
        <v>Walkenstein 1978</v>
      </c>
      <c r="C10564" s="248" t="str">
        <f>IF(AND(A10564&lt;&gt;"",ISNUMBER(A10564)),VLOOKUP(A10564,Studies!A:BR,3,FALSE),"")</f>
        <v>https://pubmed.ncbi.nlm.nih.gov/620910/</v>
      </c>
      <c r="D10564" s="248" t="str">
        <f>IF(AND(A10564&lt;&gt;"",ISNUMBER(A10564)),VLOOKUP(A10564,Studies!A:BR,4,FALSE),"")</f>
        <v>IV 300 mg Subject 4</v>
      </c>
      <c r="E10564" s="248" t="str">
        <f>IF(AND(A10564&lt;&gt;"",ISNUMBER(A10564)),VLOOKUP(A10564,Studies!A:BR,5,FALSE),"")</f>
        <v>Cimetidine</v>
      </c>
      <c r="F10564" s="249" t="str">
        <f>IF(AND(A10564&lt;&gt;"",ISNUMBER(A10564)),VLOOKUP(A10564,Studies!A:BR,6,FALSE),"")</f>
        <v>Whole Blood</v>
      </c>
      <c r="G10564" s="265">
        <v>0.75</v>
      </c>
      <c r="H10564" s="50" t="s">
        <v>59</v>
      </c>
      <c r="I10564" s="185">
        <v>2.4300000000000002</v>
      </c>
      <c r="J10564" s="41" t="s">
        <v>956</v>
      </c>
      <c r="K10564" s="41" t="s">
        <v>75</v>
      </c>
      <c r="O10564" s="59">
        <v>0.05</v>
      </c>
    </row>
    <row r="10565" spans="1:15" x14ac:dyDescent="0.25">
      <c r="A10565" s="30">
        <v>1237</v>
      </c>
      <c r="B10565" s="247" t="str">
        <f>IF(AND(A10565&lt;&gt;"",ISNUMBER(A10565)),VLOOKUP(A10565,Studies!A:BR,2,FALSE),"")</f>
        <v>Walkenstein 1978</v>
      </c>
      <c r="C10565" s="248" t="str">
        <f>IF(AND(A10565&lt;&gt;"",ISNUMBER(A10565)),VLOOKUP(A10565,Studies!A:BR,3,FALSE),"")</f>
        <v>https://pubmed.ncbi.nlm.nih.gov/620910/</v>
      </c>
      <c r="D10565" s="248" t="str">
        <f>IF(AND(A10565&lt;&gt;"",ISNUMBER(A10565)),VLOOKUP(A10565,Studies!A:BR,4,FALSE),"")</f>
        <v>IV 300 mg Subject 4</v>
      </c>
      <c r="E10565" s="248" t="str">
        <f>IF(AND(A10565&lt;&gt;"",ISNUMBER(A10565)),VLOOKUP(A10565,Studies!A:BR,5,FALSE),"")</f>
        <v>Cimetidine</v>
      </c>
      <c r="F10565" s="249" t="str">
        <f>IF(AND(A10565&lt;&gt;"",ISNUMBER(A10565)),VLOOKUP(A10565,Studies!A:BR,6,FALSE),"")</f>
        <v>Whole Blood</v>
      </c>
      <c r="G10565" s="265">
        <v>1</v>
      </c>
      <c r="H10565" s="50" t="s">
        <v>59</v>
      </c>
      <c r="I10565" s="185">
        <v>1.98</v>
      </c>
      <c r="J10565" s="41" t="s">
        <v>956</v>
      </c>
      <c r="K10565" s="41" t="s">
        <v>75</v>
      </c>
      <c r="O10565" s="59">
        <v>0.05</v>
      </c>
    </row>
    <row r="10566" spans="1:15" x14ac:dyDescent="0.25">
      <c r="A10566" s="30">
        <v>1237</v>
      </c>
      <c r="B10566" s="247" t="str">
        <f>IF(AND(A10566&lt;&gt;"",ISNUMBER(A10566)),VLOOKUP(A10566,Studies!A:BR,2,FALSE),"")</f>
        <v>Walkenstein 1978</v>
      </c>
      <c r="C10566" s="248" t="str">
        <f>IF(AND(A10566&lt;&gt;"",ISNUMBER(A10566)),VLOOKUP(A10566,Studies!A:BR,3,FALSE),"")</f>
        <v>https://pubmed.ncbi.nlm.nih.gov/620910/</v>
      </c>
      <c r="D10566" s="248" t="str">
        <f>IF(AND(A10566&lt;&gt;"",ISNUMBER(A10566)),VLOOKUP(A10566,Studies!A:BR,4,FALSE),"")</f>
        <v>IV 300 mg Subject 4</v>
      </c>
      <c r="E10566" s="248" t="str">
        <f>IF(AND(A10566&lt;&gt;"",ISNUMBER(A10566)),VLOOKUP(A10566,Studies!A:BR,5,FALSE),"")</f>
        <v>Cimetidine</v>
      </c>
      <c r="F10566" s="249" t="str">
        <f>IF(AND(A10566&lt;&gt;"",ISNUMBER(A10566)),VLOOKUP(A10566,Studies!A:BR,6,FALSE),"")</f>
        <v>Whole Blood</v>
      </c>
      <c r="G10566" s="265">
        <v>1.5</v>
      </c>
      <c r="H10566" s="50" t="s">
        <v>59</v>
      </c>
      <c r="I10566" s="185">
        <v>1.45</v>
      </c>
      <c r="J10566" s="41" t="s">
        <v>956</v>
      </c>
      <c r="K10566" s="41" t="s">
        <v>75</v>
      </c>
      <c r="O10566" s="59">
        <v>0.05</v>
      </c>
    </row>
    <row r="10567" spans="1:15" x14ac:dyDescent="0.25">
      <c r="A10567" s="30">
        <v>1237</v>
      </c>
      <c r="B10567" s="247" t="str">
        <f>IF(AND(A10567&lt;&gt;"",ISNUMBER(A10567)),VLOOKUP(A10567,Studies!A:BR,2,FALSE),"")</f>
        <v>Walkenstein 1978</v>
      </c>
      <c r="C10567" s="248" t="str">
        <f>IF(AND(A10567&lt;&gt;"",ISNUMBER(A10567)),VLOOKUP(A10567,Studies!A:BR,3,FALSE),"")</f>
        <v>https://pubmed.ncbi.nlm.nih.gov/620910/</v>
      </c>
      <c r="D10567" s="248" t="str">
        <f>IF(AND(A10567&lt;&gt;"",ISNUMBER(A10567)),VLOOKUP(A10567,Studies!A:BR,4,FALSE),"")</f>
        <v>IV 300 mg Subject 4</v>
      </c>
      <c r="E10567" s="248" t="str">
        <f>IF(AND(A10567&lt;&gt;"",ISNUMBER(A10567)),VLOOKUP(A10567,Studies!A:BR,5,FALSE),"")</f>
        <v>Cimetidine</v>
      </c>
      <c r="F10567" s="249" t="str">
        <f>IF(AND(A10567&lt;&gt;"",ISNUMBER(A10567)),VLOOKUP(A10567,Studies!A:BR,6,FALSE),"")</f>
        <v>Whole Blood</v>
      </c>
      <c r="G10567" s="265">
        <v>2</v>
      </c>
      <c r="H10567" s="50" t="s">
        <v>59</v>
      </c>
      <c r="I10567" s="185">
        <v>1.04</v>
      </c>
      <c r="J10567" s="41" t="s">
        <v>956</v>
      </c>
      <c r="K10567" s="41" t="s">
        <v>75</v>
      </c>
      <c r="O10567" s="59">
        <v>0.05</v>
      </c>
    </row>
    <row r="10568" spans="1:15" x14ac:dyDescent="0.25">
      <c r="A10568" s="30">
        <v>1237</v>
      </c>
      <c r="B10568" s="247" t="str">
        <f>IF(AND(A10568&lt;&gt;"",ISNUMBER(A10568)),VLOOKUP(A10568,Studies!A:BR,2,FALSE),"")</f>
        <v>Walkenstein 1978</v>
      </c>
      <c r="C10568" s="248" t="str">
        <f>IF(AND(A10568&lt;&gt;"",ISNUMBER(A10568)),VLOOKUP(A10568,Studies!A:BR,3,FALSE),"")</f>
        <v>https://pubmed.ncbi.nlm.nih.gov/620910/</v>
      </c>
      <c r="D10568" s="248" t="str">
        <f>IF(AND(A10568&lt;&gt;"",ISNUMBER(A10568)),VLOOKUP(A10568,Studies!A:BR,4,FALSE),"")</f>
        <v>IV 300 mg Subject 4</v>
      </c>
      <c r="E10568" s="248" t="str">
        <f>IF(AND(A10568&lt;&gt;"",ISNUMBER(A10568)),VLOOKUP(A10568,Studies!A:BR,5,FALSE),"")</f>
        <v>Cimetidine</v>
      </c>
      <c r="F10568" s="249" t="str">
        <f>IF(AND(A10568&lt;&gt;"",ISNUMBER(A10568)),VLOOKUP(A10568,Studies!A:BR,6,FALSE),"")</f>
        <v>Whole Blood</v>
      </c>
      <c r="G10568" s="265">
        <v>3</v>
      </c>
      <c r="H10568" s="50" t="s">
        <v>59</v>
      </c>
      <c r="I10568" s="185">
        <v>0.73</v>
      </c>
      <c r="J10568" s="41" t="s">
        <v>956</v>
      </c>
      <c r="K10568" s="41" t="s">
        <v>75</v>
      </c>
      <c r="O10568" s="59">
        <v>0.05</v>
      </c>
    </row>
    <row r="10569" spans="1:15" x14ac:dyDescent="0.25">
      <c r="A10569" s="30">
        <v>1237</v>
      </c>
      <c r="B10569" s="247" t="str">
        <f>IF(AND(A10569&lt;&gt;"",ISNUMBER(A10569)),VLOOKUP(A10569,Studies!A:BR,2,FALSE),"")</f>
        <v>Walkenstein 1978</v>
      </c>
      <c r="C10569" s="248" t="str">
        <f>IF(AND(A10569&lt;&gt;"",ISNUMBER(A10569)),VLOOKUP(A10569,Studies!A:BR,3,FALSE),"")</f>
        <v>https://pubmed.ncbi.nlm.nih.gov/620910/</v>
      </c>
      <c r="D10569" s="248" t="str">
        <f>IF(AND(A10569&lt;&gt;"",ISNUMBER(A10569)),VLOOKUP(A10569,Studies!A:BR,4,FALSE),"")</f>
        <v>IV 300 mg Subject 4</v>
      </c>
      <c r="E10569" s="248" t="str">
        <f>IF(AND(A10569&lt;&gt;"",ISNUMBER(A10569)),VLOOKUP(A10569,Studies!A:BR,5,FALSE),"")</f>
        <v>Cimetidine</v>
      </c>
      <c r="F10569" s="249" t="str">
        <f>IF(AND(A10569&lt;&gt;"",ISNUMBER(A10569)),VLOOKUP(A10569,Studies!A:BR,6,FALSE),"")</f>
        <v>Whole Blood</v>
      </c>
      <c r="G10569" s="265">
        <v>4</v>
      </c>
      <c r="H10569" s="50" t="s">
        <v>59</v>
      </c>
      <c r="I10569" s="185">
        <v>0.51</v>
      </c>
      <c r="J10569" s="41" t="s">
        <v>956</v>
      </c>
      <c r="K10569" s="41" t="s">
        <v>75</v>
      </c>
      <c r="O10569" s="59">
        <v>0.05</v>
      </c>
    </row>
    <row r="10570" spans="1:15" x14ac:dyDescent="0.25">
      <c r="A10570" s="30">
        <v>1237</v>
      </c>
      <c r="B10570" s="247" t="str">
        <f>IF(AND(A10570&lt;&gt;"",ISNUMBER(A10570)),VLOOKUP(A10570,Studies!A:BR,2,FALSE),"")</f>
        <v>Walkenstein 1978</v>
      </c>
      <c r="C10570" s="248" t="str">
        <f>IF(AND(A10570&lt;&gt;"",ISNUMBER(A10570)),VLOOKUP(A10570,Studies!A:BR,3,FALSE),"")</f>
        <v>https://pubmed.ncbi.nlm.nih.gov/620910/</v>
      </c>
      <c r="D10570" s="248" t="str">
        <f>IF(AND(A10570&lt;&gt;"",ISNUMBER(A10570)),VLOOKUP(A10570,Studies!A:BR,4,FALSE),"")</f>
        <v>IV 300 mg Subject 4</v>
      </c>
      <c r="E10570" s="248" t="str">
        <f>IF(AND(A10570&lt;&gt;"",ISNUMBER(A10570)),VLOOKUP(A10570,Studies!A:BR,5,FALSE),"")</f>
        <v>Cimetidine</v>
      </c>
      <c r="F10570" s="249" t="str">
        <f>IF(AND(A10570&lt;&gt;"",ISNUMBER(A10570)),VLOOKUP(A10570,Studies!A:BR,6,FALSE),"")</f>
        <v>Whole Blood</v>
      </c>
      <c r="G10570" s="265">
        <v>6</v>
      </c>
      <c r="H10570" s="50" t="s">
        <v>59</v>
      </c>
      <c r="I10570" s="185">
        <v>0.22</v>
      </c>
      <c r="J10570" s="41" t="s">
        <v>956</v>
      </c>
      <c r="K10570" s="41" t="s">
        <v>75</v>
      </c>
      <c r="O10570" s="59">
        <v>0.05</v>
      </c>
    </row>
    <row r="10571" spans="1:15" x14ac:dyDescent="0.25">
      <c r="A10571" s="30">
        <v>1237</v>
      </c>
      <c r="B10571" s="247" t="str">
        <f>IF(AND(A10571&lt;&gt;"",ISNUMBER(A10571)),VLOOKUP(A10571,Studies!A:BR,2,FALSE),"")</f>
        <v>Walkenstein 1978</v>
      </c>
      <c r="C10571" s="248" t="str">
        <f>IF(AND(A10571&lt;&gt;"",ISNUMBER(A10571)),VLOOKUP(A10571,Studies!A:BR,3,FALSE),"")</f>
        <v>https://pubmed.ncbi.nlm.nih.gov/620910/</v>
      </c>
      <c r="D10571" s="248" t="str">
        <f>IF(AND(A10571&lt;&gt;"",ISNUMBER(A10571)),VLOOKUP(A10571,Studies!A:BR,4,FALSE),"")</f>
        <v>IV 300 mg Subject 4</v>
      </c>
      <c r="E10571" s="248" t="str">
        <f>IF(AND(A10571&lt;&gt;"",ISNUMBER(A10571)),VLOOKUP(A10571,Studies!A:BR,5,FALSE),"")</f>
        <v>Cimetidine</v>
      </c>
      <c r="F10571" s="249" t="str">
        <f>IF(AND(A10571&lt;&gt;"",ISNUMBER(A10571)),VLOOKUP(A10571,Studies!A:BR,6,FALSE),"")</f>
        <v>Whole Blood</v>
      </c>
      <c r="G10571" s="265">
        <v>8</v>
      </c>
      <c r="H10571" s="50" t="s">
        <v>59</v>
      </c>
      <c r="I10571" s="185">
        <v>0.1</v>
      </c>
      <c r="J10571" s="41" t="s">
        <v>956</v>
      </c>
      <c r="K10571" s="41" t="s">
        <v>75</v>
      </c>
      <c r="O10571" s="59">
        <v>0.05</v>
      </c>
    </row>
    <row r="10572" spans="1:15" x14ac:dyDescent="0.25">
      <c r="A10572" s="30">
        <v>1237</v>
      </c>
      <c r="B10572" s="247" t="str">
        <f>IF(AND(A10572&lt;&gt;"",ISNUMBER(A10572)),VLOOKUP(A10572,Studies!A:BR,2,FALSE),"")</f>
        <v>Walkenstein 1978</v>
      </c>
      <c r="C10572" s="248" t="str">
        <f>IF(AND(A10572&lt;&gt;"",ISNUMBER(A10572)),VLOOKUP(A10572,Studies!A:BR,3,FALSE),"")</f>
        <v>https://pubmed.ncbi.nlm.nih.gov/620910/</v>
      </c>
      <c r="D10572" s="248" t="str">
        <f>IF(AND(A10572&lt;&gt;"",ISNUMBER(A10572)),VLOOKUP(A10572,Studies!A:BR,4,FALSE),"")</f>
        <v>IV 300 mg Subject 4</v>
      </c>
      <c r="E10572" s="248" t="str">
        <f>IF(AND(A10572&lt;&gt;"",ISNUMBER(A10572)),VLOOKUP(A10572,Studies!A:BR,5,FALSE),"")</f>
        <v>Cimetidine</v>
      </c>
      <c r="F10572" s="249" t="str">
        <f>IF(AND(A10572&lt;&gt;"",ISNUMBER(A10572)),VLOOKUP(A10572,Studies!A:BR,6,FALSE),"")</f>
        <v>Whole Blood</v>
      </c>
      <c r="G10572" s="265">
        <v>10</v>
      </c>
      <c r="H10572" s="50" t="s">
        <v>59</v>
      </c>
      <c r="I10572" s="185">
        <v>2.5000000000000001E-2</v>
      </c>
      <c r="J10572" s="41" t="s">
        <v>956</v>
      </c>
      <c r="K10572" s="41" t="s">
        <v>75</v>
      </c>
      <c r="O10572" s="59">
        <v>0.05</v>
      </c>
    </row>
    <row r="10573" spans="1:15" x14ac:dyDescent="0.25">
      <c r="A10573" s="30">
        <v>1238</v>
      </c>
      <c r="B10573" s="247" t="str">
        <f>IF(AND(A10573&lt;&gt;"",ISNUMBER(A10573)),VLOOKUP(A10573,Studies!A:BR,2,FALSE),"")</f>
        <v>Walkenstein 1978</v>
      </c>
      <c r="C10573" s="248" t="str">
        <f>IF(AND(A10573&lt;&gt;"",ISNUMBER(A10573)),VLOOKUP(A10573,Studies!A:BR,3,FALSE),"")</f>
        <v>https://pubmed.ncbi.nlm.nih.gov/620910/</v>
      </c>
      <c r="D10573" s="248" t="str">
        <f>IF(AND(A10573&lt;&gt;"",ISNUMBER(A10573)),VLOOKUP(A10573,Studies!A:BR,4,FALSE),"")</f>
        <v>IV 300 mg Subject 5</v>
      </c>
      <c r="E10573" s="248" t="str">
        <f>IF(AND(A10573&lt;&gt;"",ISNUMBER(A10573)),VLOOKUP(A10573,Studies!A:BR,5,FALSE),"")</f>
        <v>Cimetidine</v>
      </c>
      <c r="F10573" s="249" t="str">
        <f>IF(AND(A10573&lt;&gt;"",ISNUMBER(A10573)),VLOOKUP(A10573,Studies!A:BR,6,FALSE),"")</f>
        <v>Whole Blood</v>
      </c>
      <c r="G10573" s="265">
        <v>0</v>
      </c>
      <c r="H10573" s="50" t="s">
        <v>59</v>
      </c>
      <c r="I10573" s="185">
        <v>0</v>
      </c>
      <c r="J10573" s="41" t="s">
        <v>956</v>
      </c>
      <c r="K10573" s="41" t="s">
        <v>75</v>
      </c>
      <c r="O10573" s="59">
        <v>0.05</v>
      </c>
    </row>
    <row r="10574" spans="1:15" x14ac:dyDescent="0.25">
      <c r="A10574" s="30">
        <v>1238</v>
      </c>
      <c r="B10574" s="247" t="str">
        <f>IF(AND(A10574&lt;&gt;"",ISNUMBER(A10574)),VLOOKUP(A10574,Studies!A:BR,2,FALSE),"")</f>
        <v>Walkenstein 1978</v>
      </c>
      <c r="C10574" s="248" t="str">
        <f>IF(AND(A10574&lt;&gt;"",ISNUMBER(A10574)),VLOOKUP(A10574,Studies!A:BR,3,FALSE),"")</f>
        <v>https://pubmed.ncbi.nlm.nih.gov/620910/</v>
      </c>
      <c r="D10574" s="248" t="str">
        <f>IF(AND(A10574&lt;&gt;"",ISNUMBER(A10574)),VLOOKUP(A10574,Studies!A:BR,4,FALSE),"")</f>
        <v>IV 300 mg Subject 5</v>
      </c>
      <c r="E10574" s="248" t="str">
        <f>IF(AND(A10574&lt;&gt;"",ISNUMBER(A10574)),VLOOKUP(A10574,Studies!A:BR,5,FALSE),"")</f>
        <v>Cimetidine</v>
      </c>
      <c r="F10574" s="249" t="str">
        <f>IF(AND(A10574&lt;&gt;"",ISNUMBER(A10574)),VLOOKUP(A10574,Studies!A:BR,6,FALSE),"")</f>
        <v>Whole Blood</v>
      </c>
      <c r="G10574" s="265">
        <v>0.25</v>
      </c>
      <c r="H10574" s="50" t="s">
        <v>59</v>
      </c>
      <c r="I10574" s="185">
        <v>3.5</v>
      </c>
      <c r="J10574" s="41" t="s">
        <v>956</v>
      </c>
      <c r="K10574" s="41" t="s">
        <v>75</v>
      </c>
      <c r="O10574" s="59">
        <v>0.05</v>
      </c>
    </row>
    <row r="10575" spans="1:15" x14ac:dyDescent="0.25">
      <c r="A10575" s="30">
        <v>1238</v>
      </c>
      <c r="B10575" s="247" t="str">
        <f>IF(AND(A10575&lt;&gt;"",ISNUMBER(A10575)),VLOOKUP(A10575,Studies!A:BR,2,FALSE),"")</f>
        <v>Walkenstein 1978</v>
      </c>
      <c r="C10575" s="248" t="str">
        <f>IF(AND(A10575&lt;&gt;"",ISNUMBER(A10575)),VLOOKUP(A10575,Studies!A:BR,3,FALSE),"")</f>
        <v>https://pubmed.ncbi.nlm.nih.gov/620910/</v>
      </c>
      <c r="D10575" s="248" t="str">
        <f>IF(AND(A10575&lt;&gt;"",ISNUMBER(A10575)),VLOOKUP(A10575,Studies!A:BR,4,FALSE),"")</f>
        <v>IV 300 mg Subject 5</v>
      </c>
      <c r="E10575" s="248" t="str">
        <f>IF(AND(A10575&lt;&gt;"",ISNUMBER(A10575)),VLOOKUP(A10575,Studies!A:BR,5,FALSE),"")</f>
        <v>Cimetidine</v>
      </c>
      <c r="F10575" s="249" t="str">
        <f>IF(AND(A10575&lt;&gt;"",ISNUMBER(A10575)),VLOOKUP(A10575,Studies!A:BR,6,FALSE),"")</f>
        <v>Whole Blood</v>
      </c>
      <c r="G10575" s="265">
        <v>0.5</v>
      </c>
      <c r="H10575" s="50" t="s">
        <v>59</v>
      </c>
      <c r="I10575" s="185">
        <v>2.3199999999999998</v>
      </c>
      <c r="J10575" s="41" t="s">
        <v>956</v>
      </c>
      <c r="K10575" s="41" t="s">
        <v>75</v>
      </c>
      <c r="O10575" s="59">
        <v>0.05</v>
      </c>
    </row>
    <row r="10576" spans="1:15" x14ac:dyDescent="0.25">
      <c r="A10576" s="30">
        <v>1238</v>
      </c>
      <c r="B10576" s="247" t="str">
        <f>IF(AND(A10576&lt;&gt;"",ISNUMBER(A10576)),VLOOKUP(A10576,Studies!A:BR,2,FALSE),"")</f>
        <v>Walkenstein 1978</v>
      </c>
      <c r="C10576" s="248" t="str">
        <f>IF(AND(A10576&lt;&gt;"",ISNUMBER(A10576)),VLOOKUP(A10576,Studies!A:BR,3,FALSE),"")</f>
        <v>https://pubmed.ncbi.nlm.nih.gov/620910/</v>
      </c>
      <c r="D10576" s="248" t="str">
        <f>IF(AND(A10576&lt;&gt;"",ISNUMBER(A10576)),VLOOKUP(A10576,Studies!A:BR,4,FALSE),"")</f>
        <v>IV 300 mg Subject 5</v>
      </c>
      <c r="E10576" s="248" t="str">
        <f>IF(AND(A10576&lt;&gt;"",ISNUMBER(A10576)),VLOOKUP(A10576,Studies!A:BR,5,FALSE),"")</f>
        <v>Cimetidine</v>
      </c>
      <c r="F10576" s="249" t="str">
        <f>IF(AND(A10576&lt;&gt;"",ISNUMBER(A10576)),VLOOKUP(A10576,Studies!A:BR,6,FALSE),"")</f>
        <v>Whole Blood</v>
      </c>
      <c r="G10576" s="265">
        <v>0.75</v>
      </c>
      <c r="H10576" s="50" t="s">
        <v>59</v>
      </c>
      <c r="I10576" s="185">
        <v>1.73</v>
      </c>
      <c r="J10576" s="41" t="s">
        <v>956</v>
      </c>
      <c r="K10576" s="41" t="s">
        <v>75</v>
      </c>
      <c r="O10576" s="59">
        <v>0.05</v>
      </c>
    </row>
    <row r="10577" spans="1:15" x14ac:dyDescent="0.25">
      <c r="A10577" s="30">
        <v>1238</v>
      </c>
      <c r="B10577" s="247" t="str">
        <f>IF(AND(A10577&lt;&gt;"",ISNUMBER(A10577)),VLOOKUP(A10577,Studies!A:BR,2,FALSE),"")</f>
        <v>Walkenstein 1978</v>
      </c>
      <c r="C10577" s="248" t="str">
        <f>IF(AND(A10577&lt;&gt;"",ISNUMBER(A10577)),VLOOKUP(A10577,Studies!A:BR,3,FALSE),"")</f>
        <v>https://pubmed.ncbi.nlm.nih.gov/620910/</v>
      </c>
      <c r="D10577" s="248" t="str">
        <f>IF(AND(A10577&lt;&gt;"",ISNUMBER(A10577)),VLOOKUP(A10577,Studies!A:BR,4,FALSE),"")</f>
        <v>IV 300 mg Subject 5</v>
      </c>
      <c r="E10577" s="248" t="str">
        <f>IF(AND(A10577&lt;&gt;"",ISNUMBER(A10577)),VLOOKUP(A10577,Studies!A:BR,5,FALSE),"")</f>
        <v>Cimetidine</v>
      </c>
      <c r="F10577" s="249" t="str">
        <f>IF(AND(A10577&lt;&gt;"",ISNUMBER(A10577)),VLOOKUP(A10577,Studies!A:BR,6,FALSE),"")</f>
        <v>Whole Blood</v>
      </c>
      <c r="G10577" s="265">
        <v>1</v>
      </c>
      <c r="H10577" s="50" t="s">
        <v>59</v>
      </c>
      <c r="I10577" s="185">
        <v>1.34</v>
      </c>
      <c r="J10577" s="41" t="s">
        <v>956</v>
      </c>
      <c r="K10577" s="41" t="s">
        <v>75</v>
      </c>
      <c r="O10577" s="59">
        <v>0.05</v>
      </c>
    </row>
    <row r="10578" spans="1:15" x14ac:dyDescent="0.25">
      <c r="A10578" s="30">
        <v>1238</v>
      </c>
      <c r="B10578" s="247" t="str">
        <f>IF(AND(A10578&lt;&gt;"",ISNUMBER(A10578)),VLOOKUP(A10578,Studies!A:BR,2,FALSE),"")</f>
        <v>Walkenstein 1978</v>
      </c>
      <c r="C10578" s="248" t="str">
        <f>IF(AND(A10578&lt;&gt;"",ISNUMBER(A10578)),VLOOKUP(A10578,Studies!A:BR,3,FALSE),"")</f>
        <v>https://pubmed.ncbi.nlm.nih.gov/620910/</v>
      </c>
      <c r="D10578" s="248" t="str">
        <f>IF(AND(A10578&lt;&gt;"",ISNUMBER(A10578)),VLOOKUP(A10578,Studies!A:BR,4,FALSE),"")</f>
        <v>IV 300 mg Subject 5</v>
      </c>
      <c r="E10578" s="248" t="str">
        <f>IF(AND(A10578&lt;&gt;"",ISNUMBER(A10578)),VLOOKUP(A10578,Studies!A:BR,5,FALSE),"")</f>
        <v>Cimetidine</v>
      </c>
      <c r="F10578" s="249" t="str">
        <f>IF(AND(A10578&lt;&gt;"",ISNUMBER(A10578)),VLOOKUP(A10578,Studies!A:BR,6,FALSE),"")</f>
        <v>Whole Blood</v>
      </c>
      <c r="G10578" s="265">
        <v>1.5</v>
      </c>
      <c r="H10578" s="50" t="s">
        <v>59</v>
      </c>
      <c r="I10578" s="185">
        <v>1</v>
      </c>
      <c r="J10578" s="41" t="s">
        <v>956</v>
      </c>
      <c r="K10578" s="41" t="s">
        <v>75</v>
      </c>
      <c r="O10578" s="59">
        <v>0.05</v>
      </c>
    </row>
    <row r="10579" spans="1:15" x14ac:dyDescent="0.25">
      <c r="A10579" s="30">
        <v>1238</v>
      </c>
      <c r="B10579" s="247" t="str">
        <f>IF(AND(A10579&lt;&gt;"",ISNUMBER(A10579)),VLOOKUP(A10579,Studies!A:BR,2,FALSE),"")</f>
        <v>Walkenstein 1978</v>
      </c>
      <c r="C10579" s="248" t="str">
        <f>IF(AND(A10579&lt;&gt;"",ISNUMBER(A10579)),VLOOKUP(A10579,Studies!A:BR,3,FALSE),"")</f>
        <v>https://pubmed.ncbi.nlm.nih.gov/620910/</v>
      </c>
      <c r="D10579" s="248" t="str">
        <f>IF(AND(A10579&lt;&gt;"",ISNUMBER(A10579)),VLOOKUP(A10579,Studies!A:BR,4,FALSE),"")</f>
        <v>IV 300 mg Subject 5</v>
      </c>
      <c r="E10579" s="248" t="str">
        <f>IF(AND(A10579&lt;&gt;"",ISNUMBER(A10579)),VLOOKUP(A10579,Studies!A:BR,5,FALSE),"")</f>
        <v>Cimetidine</v>
      </c>
      <c r="F10579" s="249" t="str">
        <f>IF(AND(A10579&lt;&gt;"",ISNUMBER(A10579)),VLOOKUP(A10579,Studies!A:BR,6,FALSE),"")</f>
        <v>Whole Blood</v>
      </c>
      <c r="G10579" s="265">
        <v>2</v>
      </c>
      <c r="H10579" s="50" t="s">
        <v>59</v>
      </c>
      <c r="I10579" s="185">
        <v>0.72</v>
      </c>
      <c r="J10579" s="41" t="s">
        <v>956</v>
      </c>
      <c r="K10579" s="41" t="s">
        <v>75</v>
      </c>
      <c r="O10579" s="59">
        <v>0.05</v>
      </c>
    </row>
    <row r="10580" spans="1:15" x14ac:dyDescent="0.25">
      <c r="A10580" s="30">
        <v>1238</v>
      </c>
      <c r="B10580" s="247" t="str">
        <f>IF(AND(A10580&lt;&gt;"",ISNUMBER(A10580)),VLOOKUP(A10580,Studies!A:BR,2,FALSE),"")</f>
        <v>Walkenstein 1978</v>
      </c>
      <c r="C10580" s="248" t="str">
        <f>IF(AND(A10580&lt;&gt;"",ISNUMBER(A10580)),VLOOKUP(A10580,Studies!A:BR,3,FALSE),"")</f>
        <v>https://pubmed.ncbi.nlm.nih.gov/620910/</v>
      </c>
      <c r="D10580" s="248" t="str">
        <f>IF(AND(A10580&lt;&gt;"",ISNUMBER(A10580)),VLOOKUP(A10580,Studies!A:BR,4,FALSE),"")</f>
        <v>IV 300 mg Subject 5</v>
      </c>
      <c r="E10580" s="248" t="str">
        <f>IF(AND(A10580&lt;&gt;"",ISNUMBER(A10580)),VLOOKUP(A10580,Studies!A:BR,5,FALSE),"")</f>
        <v>Cimetidine</v>
      </c>
      <c r="F10580" s="249" t="str">
        <f>IF(AND(A10580&lt;&gt;"",ISNUMBER(A10580)),VLOOKUP(A10580,Studies!A:BR,6,FALSE),"")</f>
        <v>Whole Blood</v>
      </c>
      <c r="G10580" s="265">
        <v>3</v>
      </c>
      <c r="H10580" s="50" t="s">
        <v>59</v>
      </c>
      <c r="I10580" s="185">
        <v>0.52</v>
      </c>
      <c r="J10580" s="41" t="s">
        <v>956</v>
      </c>
      <c r="K10580" s="41" t="s">
        <v>75</v>
      </c>
      <c r="O10580" s="59">
        <v>0.05</v>
      </c>
    </row>
    <row r="10581" spans="1:15" x14ac:dyDescent="0.25">
      <c r="A10581" s="30">
        <v>1238</v>
      </c>
      <c r="B10581" s="247" t="str">
        <f>IF(AND(A10581&lt;&gt;"",ISNUMBER(A10581)),VLOOKUP(A10581,Studies!A:BR,2,FALSE),"")</f>
        <v>Walkenstein 1978</v>
      </c>
      <c r="C10581" s="248" t="str">
        <f>IF(AND(A10581&lt;&gt;"",ISNUMBER(A10581)),VLOOKUP(A10581,Studies!A:BR,3,FALSE),"")</f>
        <v>https://pubmed.ncbi.nlm.nih.gov/620910/</v>
      </c>
      <c r="D10581" s="248" t="str">
        <f>IF(AND(A10581&lt;&gt;"",ISNUMBER(A10581)),VLOOKUP(A10581,Studies!A:BR,4,FALSE),"")</f>
        <v>IV 300 mg Subject 5</v>
      </c>
      <c r="E10581" s="248" t="str">
        <f>IF(AND(A10581&lt;&gt;"",ISNUMBER(A10581)),VLOOKUP(A10581,Studies!A:BR,5,FALSE),"")</f>
        <v>Cimetidine</v>
      </c>
      <c r="F10581" s="249" t="str">
        <f>IF(AND(A10581&lt;&gt;"",ISNUMBER(A10581)),VLOOKUP(A10581,Studies!A:BR,6,FALSE),"")</f>
        <v>Whole Blood</v>
      </c>
      <c r="G10581" s="265">
        <v>4</v>
      </c>
      <c r="H10581" s="50" t="s">
        <v>59</v>
      </c>
      <c r="I10581" s="185">
        <v>0.33</v>
      </c>
      <c r="J10581" s="41" t="s">
        <v>956</v>
      </c>
      <c r="K10581" s="41" t="s">
        <v>75</v>
      </c>
      <c r="O10581" s="59">
        <v>0.05</v>
      </c>
    </row>
    <row r="10582" spans="1:15" x14ac:dyDescent="0.25">
      <c r="A10582" s="30">
        <v>1238</v>
      </c>
      <c r="B10582" s="247" t="str">
        <f>IF(AND(A10582&lt;&gt;"",ISNUMBER(A10582)),VLOOKUP(A10582,Studies!A:BR,2,FALSE),"")</f>
        <v>Walkenstein 1978</v>
      </c>
      <c r="C10582" s="248" t="str">
        <f>IF(AND(A10582&lt;&gt;"",ISNUMBER(A10582)),VLOOKUP(A10582,Studies!A:BR,3,FALSE),"")</f>
        <v>https://pubmed.ncbi.nlm.nih.gov/620910/</v>
      </c>
      <c r="D10582" s="248" t="str">
        <f>IF(AND(A10582&lt;&gt;"",ISNUMBER(A10582)),VLOOKUP(A10582,Studies!A:BR,4,FALSE),"")</f>
        <v>IV 300 mg Subject 5</v>
      </c>
      <c r="E10582" s="248" t="str">
        <f>IF(AND(A10582&lt;&gt;"",ISNUMBER(A10582)),VLOOKUP(A10582,Studies!A:BR,5,FALSE),"")</f>
        <v>Cimetidine</v>
      </c>
      <c r="F10582" s="249" t="str">
        <f>IF(AND(A10582&lt;&gt;"",ISNUMBER(A10582)),VLOOKUP(A10582,Studies!A:BR,6,FALSE),"")</f>
        <v>Whole Blood</v>
      </c>
      <c r="G10582" s="265">
        <v>6</v>
      </c>
      <c r="H10582" s="50" t="s">
        <v>59</v>
      </c>
      <c r="I10582" s="185">
        <v>0.12</v>
      </c>
      <c r="J10582" s="41" t="s">
        <v>956</v>
      </c>
      <c r="K10582" s="41" t="s">
        <v>75</v>
      </c>
      <c r="O10582" s="59">
        <v>0.05</v>
      </c>
    </row>
    <row r="10583" spans="1:15" x14ac:dyDescent="0.25">
      <c r="A10583" s="30">
        <v>1238</v>
      </c>
      <c r="B10583" s="247" t="str">
        <f>IF(AND(A10583&lt;&gt;"",ISNUMBER(A10583)),VLOOKUP(A10583,Studies!A:BR,2,FALSE),"")</f>
        <v>Walkenstein 1978</v>
      </c>
      <c r="C10583" s="248" t="str">
        <f>IF(AND(A10583&lt;&gt;"",ISNUMBER(A10583)),VLOOKUP(A10583,Studies!A:BR,3,FALSE),"")</f>
        <v>https://pubmed.ncbi.nlm.nih.gov/620910/</v>
      </c>
      <c r="D10583" s="248" t="str">
        <f>IF(AND(A10583&lt;&gt;"",ISNUMBER(A10583)),VLOOKUP(A10583,Studies!A:BR,4,FALSE),"")</f>
        <v>IV 300 mg Subject 5</v>
      </c>
      <c r="E10583" s="248" t="str">
        <f>IF(AND(A10583&lt;&gt;"",ISNUMBER(A10583)),VLOOKUP(A10583,Studies!A:BR,5,FALSE),"")</f>
        <v>Cimetidine</v>
      </c>
      <c r="F10583" s="249" t="str">
        <f>IF(AND(A10583&lt;&gt;"",ISNUMBER(A10583)),VLOOKUP(A10583,Studies!A:BR,6,FALSE),"")</f>
        <v>Whole Blood</v>
      </c>
      <c r="G10583" s="265">
        <v>8</v>
      </c>
      <c r="H10583" s="50" t="s">
        <v>59</v>
      </c>
      <c r="I10583" s="185">
        <v>0.06</v>
      </c>
      <c r="J10583" s="41" t="s">
        <v>956</v>
      </c>
      <c r="K10583" s="41" t="s">
        <v>75</v>
      </c>
      <c r="O10583" s="59">
        <v>0.05</v>
      </c>
    </row>
    <row r="10584" spans="1:15" x14ac:dyDescent="0.25">
      <c r="A10584" s="30">
        <v>1238</v>
      </c>
      <c r="B10584" s="247" t="str">
        <f>IF(AND(A10584&lt;&gt;"",ISNUMBER(A10584)),VLOOKUP(A10584,Studies!A:BR,2,FALSE),"")</f>
        <v>Walkenstein 1978</v>
      </c>
      <c r="C10584" s="248" t="str">
        <f>IF(AND(A10584&lt;&gt;"",ISNUMBER(A10584)),VLOOKUP(A10584,Studies!A:BR,3,FALSE),"")</f>
        <v>https://pubmed.ncbi.nlm.nih.gov/620910/</v>
      </c>
      <c r="D10584" s="248" t="str">
        <f>IF(AND(A10584&lt;&gt;"",ISNUMBER(A10584)),VLOOKUP(A10584,Studies!A:BR,4,FALSE),"")</f>
        <v>IV 300 mg Subject 5</v>
      </c>
      <c r="E10584" s="248" t="str">
        <f>IF(AND(A10584&lt;&gt;"",ISNUMBER(A10584)),VLOOKUP(A10584,Studies!A:BR,5,FALSE),"")</f>
        <v>Cimetidine</v>
      </c>
      <c r="F10584" s="249" t="str">
        <f>IF(AND(A10584&lt;&gt;"",ISNUMBER(A10584)),VLOOKUP(A10584,Studies!A:BR,6,FALSE),"")</f>
        <v>Whole Blood</v>
      </c>
      <c r="G10584" s="265">
        <v>10</v>
      </c>
      <c r="H10584" s="50" t="s">
        <v>59</v>
      </c>
      <c r="I10584" s="185">
        <v>2.5000000000000001E-2</v>
      </c>
      <c r="J10584" s="41" t="s">
        <v>956</v>
      </c>
      <c r="K10584" s="41" t="s">
        <v>75</v>
      </c>
      <c r="O10584" s="59">
        <v>0.05</v>
      </c>
    </row>
    <row r="10585" spans="1:15" x14ac:dyDescent="0.25">
      <c r="A10585" s="30">
        <v>1239</v>
      </c>
      <c r="B10585" s="247" t="str">
        <f>IF(AND(A10585&lt;&gt;"",ISNUMBER(A10585)),VLOOKUP(A10585,Studies!A:BR,2,FALSE),"")</f>
        <v>Walkenstein 1978</v>
      </c>
      <c r="C10585" s="248" t="str">
        <f>IF(AND(A10585&lt;&gt;"",ISNUMBER(A10585)),VLOOKUP(A10585,Studies!A:BR,3,FALSE),"")</f>
        <v>https://pubmed.ncbi.nlm.nih.gov/620910/</v>
      </c>
      <c r="D10585" s="248" t="str">
        <f>IF(AND(A10585&lt;&gt;"",ISNUMBER(A10585)),VLOOKUP(A10585,Studies!A:BR,4,FALSE),"")</f>
        <v>IV 300 mg Subject 6</v>
      </c>
      <c r="E10585" s="248" t="str">
        <f>IF(AND(A10585&lt;&gt;"",ISNUMBER(A10585)),VLOOKUP(A10585,Studies!A:BR,5,FALSE),"")</f>
        <v>Cimetidine</v>
      </c>
      <c r="F10585" s="249" t="str">
        <f>IF(AND(A10585&lt;&gt;"",ISNUMBER(A10585)),VLOOKUP(A10585,Studies!A:BR,6,FALSE),"")</f>
        <v>Whole Blood</v>
      </c>
      <c r="G10585" s="265">
        <v>0</v>
      </c>
      <c r="H10585" s="50" t="s">
        <v>59</v>
      </c>
      <c r="I10585" s="185">
        <v>0</v>
      </c>
      <c r="J10585" s="41" t="s">
        <v>956</v>
      </c>
      <c r="K10585" s="41" t="s">
        <v>75</v>
      </c>
      <c r="O10585" s="59">
        <v>0.05</v>
      </c>
    </row>
    <row r="10586" spans="1:15" x14ac:dyDescent="0.25">
      <c r="A10586" s="30">
        <v>1239</v>
      </c>
      <c r="B10586" s="247" t="str">
        <f>IF(AND(A10586&lt;&gt;"",ISNUMBER(A10586)),VLOOKUP(A10586,Studies!A:BR,2,FALSE),"")</f>
        <v>Walkenstein 1978</v>
      </c>
      <c r="C10586" s="248" t="str">
        <f>IF(AND(A10586&lt;&gt;"",ISNUMBER(A10586)),VLOOKUP(A10586,Studies!A:BR,3,FALSE),"")</f>
        <v>https://pubmed.ncbi.nlm.nih.gov/620910/</v>
      </c>
      <c r="D10586" s="248" t="str">
        <f>IF(AND(A10586&lt;&gt;"",ISNUMBER(A10586)),VLOOKUP(A10586,Studies!A:BR,4,FALSE),"")</f>
        <v>IV 300 mg Subject 6</v>
      </c>
      <c r="E10586" s="248" t="str">
        <f>IF(AND(A10586&lt;&gt;"",ISNUMBER(A10586)),VLOOKUP(A10586,Studies!A:BR,5,FALSE),"")</f>
        <v>Cimetidine</v>
      </c>
      <c r="F10586" s="249" t="str">
        <f>IF(AND(A10586&lt;&gt;"",ISNUMBER(A10586)),VLOOKUP(A10586,Studies!A:BR,6,FALSE),"")</f>
        <v>Whole Blood</v>
      </c>
      <c r="G10586" s="265">
        <v>0.25</v>
      </c>
      <c r="H10586" s="50" t="s">
        <v>59</v>
      </c>
      <c r="I10586" s="185">
        <v>4.92</v>
      </c>
      <c r="J10586" s="41" t="s">
        <v>956</v>
      </c>
      <c r="K10586" s="41" t="s">
        <v>75</v>
      </c>
      <c r="O10586" s="59">
        <v>0.05</v>
      </c>
    </row>
    <row r="10587" spans="1:15" x14ac:dyDescent="0.25">
      <c r="A10587" s="30">
        <v>1239</v>
      </c>
      <c r="B10587" s="247" t="str">
        <f>IF(AND(A10587&lt;&gt;"",ISNUMBER(A10587)),VLOOKUP(A10587,Studies!A:BR,2,FALSE),"")</f>
        <v>Walkenstein 1978</v>
      </c>
      <c r="C10587" s="248" t="str">
        <f>IF(AND(A10587&lt;&gt;"",ISNUMBER(A10587)),VLOOKUP(A10587,Studies!A:BR,3,FALSE),"")</f>
        <v>https://pubmed.ncbi.nlm.nih.gov/620910/</v>
      </c>
      <c r="D10587" s="248" t="str">
        <f>IF(AND(A10587&lt;&gt;"",ISNUMBER(A10587)),VLOOKUP(A10587,Studies!A:BR,4,FALSE),"")</f>
        <v>IV 300 mg Subject 6</v>
      </c>
      <c r="E10587" s="248" t="str">
        <f>IF(AND(A10587&lt;&gt;"",ISNUMBER(A10587)),VLOOKUP(A10587,Studies!A:BR,5,FALSE),"")</f>
        <v>Cimetidine</v>
      </c>
      <c r="F10587" s="249" t="str">
        <f>IF(AND(A10587&lt;&gt;"",ISNUMBER(A10587)),VLOOKUP(A10587,Studies!A:BR,6,FALSE),"")</f>
        <v>Whole Blood</v>
      </c>
      <c r="G10587" s="265">
        <v>0.5</v>
      </c>
      <c r="H10587" s="50" t="s">
        <v>59</v>
      </c>
      <c r="I10587" s="185">
        <v>2.7</v>
      </c>
      <c r="J10587" s="41" t="s">
        <v>956</v>
      </c>
      <c r="K10587" s="41" t="s">
        <v>75</v>
      </c>
      <c r="O10587" s="59">
        <v>0.05</v>
      </c>
    </row>
    <row r="10588" spans="1:15" x14ac:dyDescent="0.25">
      <c r="A10588" s="30">
        <v>1239</v>
      </c>
      <c r="B10588" s="247" t="str">
        <f>IF(AND(A10588&lt;&gt;"",ISNUMBER(A10588)),VLOOKUP(A10588,Studies!A:BR,2,FALSE),"")</f>
        <v>Walkenstein 1978</v>
      </c>
      <c r="C10588" s="248" t="str">
        <f>IF(AND(A10588&lt;&gt;"",ISNUMBER(A10588)),VLOOKUP(A10588,Studies!A:BR,3,FALSE),"")</f>
        <v>https://pubmed.ncbi.nlm.nih.gov/620910/</v>
      </c>
      <c r="D10588" s="248" t="str">
        <f>IF(AND(A10588&lt;&gt;"",ISNUMBER(A10588)),VLOOKUP(A10588,Studies!A:BR,4,FALSE),"")</f>
        <v>IV 300 mg Subject 6</v>
      </c>
      <c r="E10588" s="248" t="str">
        <f>IF(AND(A10588&lt;&gt;"",ISNUMBER(A10588)),VLOOKUP(A10588,Studies!A:BR,5,FALSE),"")</f>
        <v>Cimetidine</v>
      </c>
      <c r="F10588" s="249" t="str">
        <f>IF(AND(A10588&lt;&gt;"",ISNUMBER(A10588)),VLOOKUP(A10588,Studies!A:BR,6,FALSE),"")</f>
        <v>Whole Blood</v>
      </c>
      <c r="G10588" s="265">
        <v>0.75</v>
      </c>
      <c r="H10588" s="50" t="s">
        <v>59</v>
      </c>
      <c r="I10588" s="185">
        <v>2.11</v>
      </c>
      <c r="J10588" s="41" t="s">
        <v>956</v>
      </c>
      <c r="K10588" s="41" t="s">
        <v>75</v>
      </c>
      <c r="O10588" s="59">
        <v>0.05</v>
      </c>
    </row>
    <row r="10589" spans="1:15" x14ac:dyDescent="0.25">
      <c r="A10589" s="30">
        <v>1239</v>
      </c>
      <c r="B10589" s="247" t="str">
        <f>IF(AND(A10589&lt;&gt;"",ISNUMBER(A10589)),VLOOKUP(A10589,Studies!A:BR,2,FALSE),"")</f>
        <v>Walkenstein 1978</v>
      </c>
      <c r="C10589" s="248" t="str">
        <f>IF(AND(A10589&lt;&gt;"",ISNUMBER(A10589)),VLOOKUP(A10589,Studies!A:BR,3,FALSE),"")</f>
        <v>https://pubmed.ncbi.nlm.nih.gov/620910/</v>
      </c>
      <c r="D10589" s="248" t="str">
        <f>IF(AND(A10589&lt;&gt;"",ISNUMBER(A10589)),VLOOKUP(A10589,Studies!A:BR,4,FALSE),"")</f>
        <v>IV 300 mg Subject 6</v>
      </c>
      <c r="E10589" s="248" t="str">
        <f>IF(AND(A10589&lt;&gt;"",ISNUMBER(A10589)),VLOOKUP(A10589,Studies!A:BR,5,FALSE),"")</f>
        <v>Cimetidine</v>
      </c>
      <c r="F10589" s="249" t="str">
        <f>IF(AND(A10589&lt;&gt;"",ISNUMBER(A10589)),VLOOKUP(A10589,Studies!A:BR,6,FALSE),"")</f>
        <v>Whole Blood</v>
      </c>
      <c r="G10589" s="265">
        <v>1</v>
      </c>
      <c r="H10589" s="50" t="s">
        <v>59</v>
      </c>
      <c r="I10589" s="185">
        <v>1.89</v>
      </c>
      <c r="J10589" s="41" t="s">
        <v>956</v>
      </c>
      <c r="K10589" s="41" t="s">
        <v>75</v>
      </c>
      <c r="O10589" s="59">
        <v>0.05</v>
      </c>
    </row>
    <row r="10590" spans="1:15" x14ac:dyDescent="0.25">
      <c r="A10590" s="30">
        <v>1239</v>
      </c>
      <c r="B10590" s="247" t="str">
        <f>IF(AND(A10590&lt;&gt;"",ISNUMBER(A10590)),VLOOKUP(A10590,Studies!A:BR,2,FALSE),"")</f>
        <v>Walkenstein 1978</v>
      </c>
      <c r="C10590" s="248" t="str">
        <f>IF(AND(A10590&lt;&gt;"",ISNUMBER(A10590)),VLOOKUP(A10590,Studies!A:BR,3,FALSE),"")</f>
        <v>https://pubmed.ncbi.nlm.nih.gov/620910/</v>
      </c>
      <c r="D10590" s="248" t="str">
        <f>IF(AND(A10590&lt;&gt;"",ISNUMBER(A10590)),VLOOKUP(A10590,Studies!A:BR,4,FALSE),"")</f>
        <v>IV 300 mg Subject 6</v>
      </c>
      <c r="E10590" s="248" t="str">
        <f>IF(AND(A10590&lt;&gt;"",ISNUMBER(A10590)),VLOOKUP(A10590,Studies!A:BR,5,FALSE),"")</f>
        <v>Cimetidine</v>
      </c>
      <c r="F10590" s="249" t="str">
        <f>IF(AND(A10590&lt;&gt;"",ISNUMBER(A10590)),VLOOKUP(A10590,Studies!A:BR,6,FALSE),"")</f>
        <v>Whole Blood</v>
      </c>
      <c r="G10590" s="265">
        <v>1.5</v>
      </c>
      <c r="H10590" s="50" t="s">
        <v>59</v>
      </c>
      <c r="I10590" s="185">
        <v>1.25</v>
      </c>
      <c r="J10590" s="41" t="s">
        <v>956</v>
      </c>
      <c r="K10590" s="41" t="s">
        <v>75</v>
      </c>
      <c r="O10590" s="59">
        <v>0.05</v>
      </c>
    </row>
    <row r="10591" spans="1:15" x14ac:dyDescent="0.25">
      <c r="A10591" s="30">
        <v>1239</v>
      </c>
      <c r="B10591" s="247" t="str">
        <f>IF(AND(A10591&lt;&gt;"",ISNUMBER(A10591)),VLOOKUP(A10591,Studies!A:BR,2,FALSE),"")</f>
        <v>Walkenstein 1978</v>
      </c>
      <c r="C10591" s="248" t="str">
        <f>IF(AND(A10591&lt;&gt;"",ISNUMBER(A10591)),VLOOKUP(A10591,Studies!A:BR,3,FALSE),"")</f>
        <v>https://pubmed.ncbi.nlm.nih.gov/620910/</v>
      </c>
      <c r="D10591" s="248" t="str">
        <f>IF(AND(A10591&lt;&gt;"",ISNUMBER(A10591)),VLOOKUP(A10591,Studies!A:BR,4,FALSE),"")</f>
        <v>IV 300 mg Subject 6</v>
      </c>
      <c r="E10591" s="248" t="str">
        <f>IF(AND(A10591&lt;&gt;"",ISNUMBER(A10591)),VLOOKUP(A10591,Studies!A:BR,5,FALSE),"")</f>
        <v>Cimetidine</v>
      </c>
      <c r="F10591" s="249" t="str">
        <f>IF(AND(A10591&lt;&gt;"",ISNUMBER(A10591)),VLOOKUP(A10591,Studies!A:BR,6,FALSE),"")</f>
        <v>Whole Blood</v>
      </c>
      <c r="G10591" s="265">
        <v>2</v>
      </c>
      <c r="H10591" s="50" t="s">
        <v>59</v>
      </c>
      <c r="I10591" s="185">
        <v>1.04</v>
      </c>
      <c r="J10591" s="41" t="s">
        <v>956</v>
      </c>
      <c r="K10591" s="41" t="s">
        <v>75</v>
      </c>
      <c r="O10591" s="59">
        <v>0.05</v>
      </c>
    </row>
    <row r="10592" spans="1:15" x14ac:dyDescent="0.25">
      <c r="A10592" s="30">
        <v>1239</v>
      </c>
      <c r="B10592" s="247" t="str">
        <f>IF(AND(A10592&lt;&gt;"",ISNUMBER(A10592)),VLOOKUP(A10592,Studies!A:BR,2,FALSE),"")</f>
        <v>Walkenstein 1978</v>
      </c>
      <c r="C10592" s="248" t="str">
        <f>IF(AND(A10592&lt;&gt;"",ISNUMBER(A10592)),VLOOKUP(A10592,Studies!A:BR,3,FALSE),"")</f>
        <v>https://pubmed.ncbi.nlm.nih.gov/620910/</v>
      </c>
      <c r="D10592" s="248" t="str">
        <f>IF(AND(A10592&lt;&gt;"",ISNUMBER(A10592)),VLOOKUP(A10592,Studies!A:BR,4,FALSE),"")</f>
        <v>IV 300 mg Subject 6</v>
      </c>
      <c r="E10592" s="248" t="str">
        <f>IF(AND(A10592&lt;&gt;"",ISNUMBER(A10592)),VLOOKUP(A10592,Studies!A:BR,5,FALSE),"")</f>
        <v>Cimetidine</v>
      </c>
      <c r="F10592" s="249" t="str">
        <f>IF(AND(A10592&lt;&gt;"",ISNUMBER(A10592)),VLOOKUP(A10592,Studies!A:BR,6,FALSE),"")</f>
        <v>Whole Blood</v>
      </c>
      <c r="G10592" s="265">
        <v>3</v>
      </c>
      <c r="H10592" s="50" t="s">
        <v>59</v>
      </c>
      <c r="I10592" s="185">
        <v>0.73</v>
      </c>
      <c r="J10592" s="41" t="s">
        <v>956</v>
      </c>
      <c r="K10592" s="41" t="s">
        <v>75</v>
      </c>
      <c r="O10592" s="59">
        <v>0.05</v>
      </c>
    </row>
    <row r="10593" spans="1:15" x14ac:dyDescent="0.25">
      <c r="A10593" s="30">
        <v>1239</v>
      </c>
      <c r="B10593" s="247" t="str">
        <f>IF(AND(A10593&lt;&gt;"",ISNUMBER(A10593)),VLOOKUP(A10593,Studies!A:BR,2,FALSE),"")</f>
        <v>Walkenstein 1978</v>
      </c>
      <c r="C10593" s="248" t="str">
        <f>IF(AND(A10593&lt;&gt;"",ISNUMBER(A10593)),VLOOKUP(A10593,Studies!A:BR,3,FALSE),"")</f>
        <v>https://pubmed.ncbi.nlm.nih.gov/620910/</v>
      </c>
      <c r="D10593" s="248" t="str">
        <f>IF(AND(A10593&lt;&gt;"",ISNUMBER(A10593)),VLOOKUP(A10593,Studies!A:BR,4,FALSE),"")</f>
        <v>IV 300 mg Subject 6</v>
      </c>
      <c r="E10593" s="248" t="str">
        <f>IF(AND(A10593&lt;&gt;"",ISNUMBER(A10593)),VLOOKUP(A10593,Studies!A:BR,5,FALSE),"")</f>
        <v>Cimetidine</v>
      </c>
      <c r="F10593" s="249" t="str">
        <f>IF(AND(A10593&lt;&gt;"",ISNUMBER(A10593)),VLOOKUP(A10593,Studies!A:BR,6,FALSE),"")</f>
        <v>Whole Blood</v>
      </c>
      <c r="G10593" s="265">
        <v>4</v>
      </c>
      <c r="H10593" s="50" t="s">
        <v>59</v>
      </c>
      <c r="I10593" s="185">
        <v>0.46</v>
      </c>
      <c r="J10593" s="41" t="s">
        <v>956</v>
      </c>
      <c r="K10593" s="41" t="s">
        <v>75</v>
      </c>
      <c r="O10593" s="59">
        <v>0.05</v>
      </c>
    </row>
    <row r="10594" spans="1:15" x14ac:dyDescent="0.25">
      <c r="A10594" s="30">
        <v>1239</v>
      </c>
      <c r="B10594" s="247" t="str">
        <f>IF(AND(A10594&lt;&gt;"",ISNUMBER(A10594)),VLOOKUP(A10594,Studies!A:BR,2,FALSE),"")</f>
        <v>Walkenstein 1978</v>
      </c>
      <c r="C10594" s="248" t="str">
        <f>IF(AND(A10594&lt;&gt;"",ISNUMBER(A10594)),VLOOKUP(A10594,Studies!A:BR,3,FALSE),"")</f>
        <v>https://pubmed.ncbi.nlm.nih.gov/620910/</v>
      </c>
      <c r="D10594" s="248" t="str">
        <f>IF(AND(A10594&lt;&gt;"",ISNUMBER(A10594)),VLOOKUP(A10594,Studies!A:BR,4,FALSE),"")</f>
        <v>IV 300 mg Subject 6</v>
      </c>
      <c r="E10594" s="248" t="str">
        <f>IF(AND(A10594&lt;&gt;"",ISNUMBER(A10594)),VLOOKUP(A10594,Studies!A:BR,5,FALSE),"")</f>
        <v>Cimetidine</v>
      </c>
      <c r="F10594" s="249" t="str">
        <f>IF(AND(A10594&lt;&gt;"",ISNUMBER(A10594)),VLOOKUP(A10594,Studies!A:BR,6,FALSE),"")</f>
        <v>Whole Blood</v>
      </c>
      <c r="G10594" s="265">
        <v>6</v>
      </c>
      <c r="H10594" s="50" t="s">
        <v>59</v>
      </c>
      <c r="I10594" s="185">
        <v>0.26</v>
      </c>
      <c r="J10594" s="41" t="s">
        <v>956</v>
      </c>
      <c r="K10594" s="41" t="s">
        <v>75</v>
      </c>
      <c r="O10594" s="59">
        <v>0.05</v>
      </c>
    </row>
    <row r="10595" spans="1:15" x14ac:dyDescent="0.25">
      <c r="A10595" s="30">
        <v>1239</v>
      </c>
      <c r="B10595" s="247" t="str">
        <f>IF(AND(A10595&lt;&gt;"",ISNUMBER(A10595)),VLOOKUP(A10595,Studies!A:BR,2,FALSE),"")</f>
        <v>Walkenstein 1978</v>
      </c>
      <c r="C10595" s="248" t="str">
        <f>IF(AND(A10595&lt;&gt;"",ISNUMBER(A10595)),VLOOKUP(A10595,Studies!A:BR,3,FALSE),"")</f>
        <v>https://pubmed.ncbi.nlm.nih.gov/620910/</v>
      </c>
      <c r="D10595" s="248" t="str">
        <f>IF(AND(A10595&lt;&gt;"",ISNUMBER(A10595)),VLOOKUP(A10595,Studies!A:BR,4,FALSE),"")</f>
        <v>IV 300 mg Subject 6</v>
      </c>
      <c r="E10595" s="248" t="str">
        <f>IF(AND(A10595&lt;&gt;"",ISNUMBER(A10595)),VLOOKUP(A10595,Studies!A:BR,5,FALSE),"")</f>
        <v>Cimetidine</v>
      </c>
      <c r="F10595" s="249" t="str">
        <f>IF(AND(A10595&lt;&gt;"",ISNUMBER(A10595)),VLOOKUP(A10595,Studies!A:BR,6,FALSE),"")</f>
        <v>Whole Blood</v>
      </c>
      <c r="G10595" s="265">
        <v>8</v>
      </c>
      <c r="H10595" s="50" t="s">
        <v>59</v>
      </c>
      <c r="I10595" s="185">
        <v>0.12</v>
      </c>
      <c r="J10595" s="41" t="s">
        <v>956</v>
      </c>
      <c r="K10595" s="41" t="s">
        <v>75</v>
      </c>
      <c r="O10595" s="59">
        <v>0.05</v>
      </c>
    </row>
    <row r="10596" spans="1:15" x14ac:dyDescent="0.25">
      <c r="A10596" s="30">
        <v>1239</v>
      </c>
      <c r="B10596" s="247" t="str">
        <f>IF(AND(A10596&lt;&gt;"",ISNUMBER(A10596)),VLOOKUP(A10596,Studies!A:BR,2,FALSE),"")</f>
        <v>Walkenstein 1978</v>
      </c>
      <c r="C10596" s="248" t="str">
        <f>IF(AND(A10596&lt;&gt;"",ISNUMBER(A10596)),VLOOKUP(A10596,Studies!A:BR,3,FALSE),"")</f>
        <v>https://pubmed.ncbi.nlm.nih.gov/620910/</v>
      </c>
      <c r="D10596" s="248" t="str">
        <f>IF(AND(A10596&lt;&gt;"",ISNUMBER(A10596)),VLOOKUP(A10596,Studies!A:BR,4,FALSE),"")</f>
        <v>IV 300 mg Subject 6</v>
      </c>
      <c r="E10596" s="248" t="str">
        <f>IF(AND(A10596&lt;&gt;"",ISNUMBER(A10596)),VLOOKUP(A10596,Studies!A:BR,5,FALSE),"")</f>
        <v>Cimetidine</v>
      </c>
      <c r="F10596" s="249" t="str">
        <f>IF(AND(A10596&lt;&gt;"",ISNUMBER(A10596)),VLOOKUP(A10596,Studies!A:BR,6,FALSE),"")</f>
        <v>Whole Blood</v>
      </c>
      <c r="G10596" s="265">
        <v>10</v>
      </c>
      <c r="H10596" s="50" t="s">
        <v>59</v>
      </c>
      <c r="I10596" s="185">
        <v>0.08</v>
      </c>
      <c r="J10596" s="41" t="s">
        <v>956</v>
      </c>
      <c r="K10596" s="41" t="s">
        <v>75</v>
      </c>
      <c r="O10596" s="59">
        <v>0.05</v>
      </c>
    </row>
    <row r="10597" spans="1:15" x14ac:dyDescent="0.25">
      <c r="A10597" s="30">
        <v>1240</v>
      </c>
      <c r="B10597" s="247" t="str">
        <f>IF(AND(A10597&lt;&gt;"",ISNUMBER(A10597)),VLOOKUP(A10597,Studies!A:BR,2,FALSE),"")</f>
        <v>Walkenstein 1978</v>
      </c>
      <c r="C10597" s="248" t="str">
        <f>IF(AND(A10597&lt;&gt;"",ISNUMBER(A10597)),VLOOKUP(A10597,Studies!A:BR,3,FALSE),"")</f>
        <v>https://pubmed.ncbi.nlm.nih.gov/620910/</v>
      </c>
      <c r="D10597" s="248" t="str">
        <f>IF(AND(A10597&lt;&gt;"",ISNUMBER(A10597)),VLOOKUP(A10597,Studies!A:BR,4,FALSE),"")</f>
        <v>IV 300 mg Subject 7</v>
      </c>
      <c r="E10597" s="248" t="str">
        <f>IF(AND(A10597&lt;&gt;"",ISNUMBER(A10597)),VLOOKUP(A10597,Studies!A:BR,5,FALSE),"")</f>
        <v>Cimetidine</v>
      </c>
      <c r="F10597" s="249" t="str">
        <f>IF(AND(A10597&lt;&gt;"",ISNUMBER(A10597)),VLOOKUP(A10597,Studies!A:BR,6,FALSE),"")</f>
        <v>Whole Blood</v>
      </c>
      <c r="G10597" s="265">
        <v>0</v>
      </c>
      <c r="H10597" s="50" t="s">
        <v>59</v>
      </c>
      <c r="I10597" s="185">
        <v>0</v>
      </c>
      <c r="J10597" s="41" t="s">
        <v>956</v>
      </c>
      <c r="K10597" s="41" t="s">
        <v>75</v>
      </c>
      <c r="O10597" s="59">
        <v>0.05</v>
      </c>
    </row>
    <row r="10598" spans="1:15" x14ac:dyDescent="0.25">
      <c r="A10598" s="30">
        <v>1240</v>
      </c>
      <c r="B10598" s="247" t="str">
        <f>IF(AND(A10598&lt;&gt;"",ISNUMBER(A10598)),VLOOKUP(A10598,Studies!A:BR,2,FALSE),"")</f>
        <v>Walkenstein 1978</v>
      </c>
      <c r="C10598" s="248" t="str">
        <f>IF(AND(A10598&lt;&gt;"",ISNUMBER(A10598)),VLOOKUP(A10598,Studies!A:BR,3,FALSE),"")</f>
        <v>https://pubmed.ncbi.nlm.nih.gov/620910/</v>
      </c>
      <c r="D10598" s="248" t="str">
        <f>IF(AND(A10598&lt;&gt;"",ISNUMBER(A10598)),VLOOKUP(A10598,Studies!A:BR,4,FALSE),"")</f>
        <v>IV 300 mg Subject 7</v>
      </c>
      <c r="E10598" s="248" t="str">
        <f>IF(AND(A10598&lt;&gt;"",ISNUMBER(A10598)),VLOOKUP(A10598,Studies!A:BR,5,FALSE),"")</f>
        <v>Cimetidine</v>
      </c>
      <c r="F10598" s="249" t="str">
        <f>IF(AND(A10598&lt;&gt;"",ISNUMBER(A10598)),VLOOKUP(A10598,Studies!A:BR,6,FALSE),"")</f>
        <v>Whole Blood</v>
      </c>
      <c r="G10598" s="265">
        <v>0.25</v>
      </c>
      <c r="H10598" s="50" t="s">
        <v>59</v>
      </c>
      <c r="I10598" s="185">
        <v>4.5</v>
      </c>
      <c r="J10598" s="41" t="s">
        <v>956</v>
      </c>
      <c r="K10598" s="41" t="s">
        <v>75</v>
      </c>
      <c r="O10598" s="59">
        <v>0.05</v>
      </c>
    </row>
    <row r="10599" spans="1:15" x14ac:dyDescent="0.25">
      <c r="A10599" s="30">
        <v>1240</v>
      </c>
      <c r="B10599" s="247" t="str">
        <f>IF(AND(A10599&lt;&gt;"",ISNUMBER(A10599)),VLOOKUP(A10599,Studies!A:BR,2,FALSE),"")</f>
        <v>Walkenstein 1978</v>
      </c>
      <c r="C10599" s="248" t="str">
        <f>IF(AND(A10599&lt;&gt;"",ISNUMBER(A10599)),VLOOKUP(A10599,Studies!A:BR,3,FALSE),"")</f>
        <v>https://pubmed.ncbi.nlm.nih.gov/620910/</v>
      </c>
      <c r="D10599" s="248" t="str">
        <f>IF(AND(A10599&lt;&gt;"",ISNUMBER(A10599)),VLOOKUP(A10599,Studies!A:BR,4,FALSE),"")</f>
        <v>IV 300 mg Subject 7</v>
      </c>
      <c r="E10599" s="248" t="str">
        <f>IF(AND(A10599&lt;&gt;"",ISNUMBER(A10599)),VLOOKUP(A10599,Studies!A:BR,5,FALSE),"")</f>
        <v>Cimetidine</v>
      </c>
      <c r="F10599" s="249" t="str">
        <f>IF(AND(A10599&lt;&gt;"",ISNUMBER(A10599)),VLOOKUP(A10599,Studies!A:BR,6,FALSE),"")</f>
        <v>Whole Blood</v>
      </c>
      <c r="G10599" s="265">
        <v>0.5</v>
      </c>
      <c r="H10599" s="50" t="s">
        <v>59</v>
      </c>
      <c r="I10599" s="185">
        <v>3.13</v>
      </c>
      <c r="J10599" s="41" t="s">
        <v>956</v>
      </c>
      <c r="K10599" s="41" t="s">
        <v>75</v>
      </c>
      <c r="O10599" s="59">
        <v>0.05</v>
      </c>
    </row>
    <row r="10600" spans="1:15" x14ac:dyDescent="0.25">
      <c r="A10600" s="30">
        <v>1240</v>
      </c>
      <c r="B10600" s="247" t="str">
        <f>IF(AND(A10600&lt;&gt;"",ISNUMBER(A10600)),VLOOKUP(A10600,Studies!A:BR,2,FALSE),"")</f>
        <v>Walkenstein 1978</v>
      </c>
      <c r="C10600" s="248" t="str">
        <f>IF(AND(A10600&lt;&gt;"",ISNUMBER(A10600)),VLOOKUP(A10600,Studies!A:BR,3,FALSE),"")</f>
        <v>https://pubmed.ncbi.nlm.nih.gov/620910/</v>
      </c>
      <c r="D10600" s="248" t="str">
        <f>IF(AND(A10600&lt;&gt;"",ISNUMBER(A10600)),VLOOKUP(A10600,Studies!A:BR,4,FALSE),"")</f>
        <v>IV 300 mg Subject 7</v>
      </c>
      <c r="E10600" s="248" t="str">
        <f>IF(AND(A10600&lt;&gt;"",ISNUMBER(A10600)),VLOOKUP(A10600,Studies!A:BR,5,FALSE),"")</f>
        <v>Cimetidine</v>
      </c>
      <c r="F10600" s="249" t="str">
        <f>IF(AND(A10600&lt;&gt;"",ISNUMBER(A10600)),VLOOKUP(A10600,Studies!A:BR,6,FALSE),"")</f>
        <v>Whole Blood</v>
      </c>
      <c r="G10600" s="265">
        <v>0.75</v>
      </c>
      <c r="H10600" s="50" t="s">
        <v>59</v>
      </c>
      <c r="I10600" s="185">
        <v>2.5099999999999998</v>
      </c>
      <c r="J10600" s="41" t="s">
        <v>956</v>
      </c>
      <c r="K10600" s="41" t="s">
        <v>75</v>
      </c>
      <c r="O10600" s="59">
        <v>0.05</v>
      </c>
    </row>
    <row r="10601" spans="1:15" x14ac:dyDescent="0.25">
      <c r="A10601" s="30">
        <v>1240</v>
      </c>
      <c r="B10601" s="247" t="str">
        <f>IF(AND(A10601&lt;&gt;"",ISNUMBER(A10601)),VLOOKUP(A10601,Studies!A:BR,2,FALSE),"")</f>
        <v>Walkenstein 1978</v>
      </c>
      <c r="C10601" s="248" t="str">
        <f>IF(AND(A10601&lt;&gt;"",ISNUMBER(A10601)),VLOOKUP(A10601,Studies!A:BR,3,FALSE),"")</f>
        <v>https://pubmed.ncbi.nlm.nih.gov/620910/</v>
      </c>
      <c r="D10601" s="248" t="str">
        <f>IF(AND(A10601&lt;&gt;"",ISNUMBER(A10601)),VLOOKUP(A10601,Studies!A:BR,4,FALSE),"")</f>
        <v>IV 300 mg Subject 7</v>
      </c>
      <c r="E10601" s="248" t="str">
        <f>IF(AND(A10601&lt;&gt;"",ISNUMBER(A10601)),VLOOKUP(A10601,Studies!A:BR,5,FALSE),"")</f>
        <v>Cimetidine</v>
      </c>
      <c r="F10601" s="249" t="str">
        <f>IF(AND(A10601&lt;&gt;"",ISNUMBER(A10601)),VLOOKUP(A10601,Studies!A:BR,6,FALSE),"")</f>
        <v>Whole Blood</v>
      </c>
      <c r="G10601" s="265">
        <v>1</v>
      </c>
      <c r="H10601" s="50" t="s">
        <v>59</v>
      </c>
      <c r="I10601" s="185">
        <v>1.92</v>
      </c>
      <c r="J10601" s="41" t="s">
        <v>956</v>
      </c>
      <c r="K10601" s="41" t="s">
        <v>75</v>
      </c>
      <c r="O10601" s="59">
        <v>0.05</v>
      </c>
    </row>
    <row r="10602" spans="1:15" x14ac:dyDescent="0.25">
      <c r="A10602" s="30">
        <v>1240</v>
      </c>
      <c r="B10602" s="247" t="str">
        <f>IF(AND(A10602&lt;&gt;"",ISNUMBER(A10602)),VLOOKUP(A10602,Studies!A:BR,2,FALSE),"")</f>
        <v>Walkenstein 1978</v>
      </c>
      <c r="C10602" s="248" t="str">
        <f>IF(AND(A10602&lt;&gt;"",ISNUMBER(A10602)),VLOOKUP(A10602,Studies!A:BR,3,FALSE),"")</f>
        <v>https://pubmed.ncbi.nlm.nih.gov/620910/</v>
      </c>
      <c r="D10602" s="248" t="str">
        <f>IF(AND(A10602&lt;&gt;"",ISNUMBER(A10602)),VLOOKUP(A10602,Studies!A:BR,4,FALSE),"")</f>
        <v>IV 300 mg Subject 7</v>
      </c>
      <c r="E10602" s="248" t="str">
        <f>IF(AND(A10602&lt;&gt;"",ISNUMBER(A10602)),VLOOKUP(A10602,Studies!A:BR,5,FALSE),"")</f>
        <v>Cimetidine</v>
      </c>
      <c r="F10602" s="249" t="str">
        <f>IF(AND(A10602&lt;&gt;"",ISNUMBER(A10602)),VLOOKUP(A10602,Studies!A:BR,6,FALSE),"")</f>
        <v>Whole Blood</v>
      </c>
      <c r="G10602" s="265">
        <v>1.5</v>
      </c>
      <c r="H10602" s="50" t="s">
        <v>59</v>
      </c>
      <c r="I10602" s="185">
        <v>1.59</v>
      </c>
      <c r="J10602" s="41" t="s">
        <v>956</v>
      </c>
      <c r="K10602" s="41" t="s">
        <v>75</v>
      </c>
      <c r="O10602" s="59">
        <v>0.05</v>
      </c>
    </row>
    <row r="10603" spans="1:15" x14ac:dyDescent="0.25">
      <c r="A10603" s="30">
        <v>1240</v>
      </c>
      <c r="B10603" s="247" t="str">
        <f>IF(AND(A10603&lt;&gt;"",ISNUMBER(A10603)),VLOOKUP(A10603,Studies!A:BR,2,FALSE),"")</f>
        <v>Walkenstein 1978</v>
      </c>
      <c r="C10603" s="248" t="str">
        <f>IF(AND(A10603&lt;&gt;"",ISNUMBER(A10603)),VLOOKUP(A10603,Studies!A:BR,3,FALSE),"")</f>
        <v>https://pubmed.ncbi.nlm.nih.gov/620910/</v>
      </c>
      <c r="D10603" s="248" t="str">
        <f>IF(AND(A10603&lt;&gt;"",ISNUMBER(A10603)),VLOOKUP(A10603,Studies!A:BR,4,FALSE),"")</f>
        <v>IV 300 mg Subject 7</v>
      </c>
      <c r="E10603" s="248" t="str">
        <f>IF(AND(A10603&lt;&gt;"",ISNUMBER(A10603)),VLOOKUP(A10603,Studies!A:BR,5,FALSE),"")</f>
        <v>Cimetidine</v>
      </c>
      <c r="F10603" s="249" t="str">
        <f>IF(AND(A10603&lt;&gt;"",ISNUMBER(A10603)),VLOOKUP(A10603,Studies!A:BR,6,FALSE),"")</f>
        <v>Whole Blood</v>
      </c>
      <c r="G10603" s="265">
        <v>2</v>
      </c>
      <c r="H10603" s="50" t="s">
        <v>59</v>
      </c>
      <c r="I10603" s="185">
        <v>1.21</v>
      </c>
      <c r="J10603" s="41" t="s">
        <v>956</v>
      </c>
      <c r="K10603" s="41" t="s">
        <v>75</v>
      </c>
      <c r="O10603" s="59">
        <v>0.05</v>
      </c>
    </row>
    <row r="10604" spans="1:15" x14ac:dyDescent="0.25">
      <c r="A10604" s="30">
        <v>1240</v>
      </c>
      <c r="B10604" s="247" t="str">
        <f>IF(AND(A10604&lt;&gt;"",ISNUMBER(A10604)),VLOOKUP(A10604,Studies!A:BR,2,FALSE),"")</f>
        <v>Walkenstein 1978</v>
      </c>
      <c r="C10604" s="248" t="str">
        <f>IF(AND(A10604&lt;&gt;"",ISNUMBER(A10604)),VLOOKUP(A10604,Studies!A:BR,3,FALSE),"")</f>
        <v>https://pubmed.ncbi.nlm.nih.gov/620910/</v>
      </c>
      <c r="D10604" s="248" t="str">
        <f>IF(AND(A10604&lt;&gt;"",ISNUMBER(A10604)),VLOOKUP(A10604,Studies!A:BR,4,FALSE),"")</f>
        <v>IV 300 mg Subject 7</v>
      </c>
      <c r="E10604" s="248" t="str">
        <f>IF(AND(A10604&lt;&gt;"",ISNUMBER(A10604)),VLOOKUP(A10604,Studies!A:BR,5,FALSE),"")</f>
        <v>Cimetidine</v>
      </c>
      <c r="F10604" s="249" t="str">
        <f>IF(AND(A10604&lt;&gt;"",ISNUMBER(A10604)),VLOOKUP(A10604,Studies!A:BR,6,FALSE),"")</f>
        <v>Whole Blood</v>
      </c>
      <c r="G10604" s="265">
        <v>3</v>
      </c>
      <c r="H10604" s="50" t="s">
        <v>59</v>
      </c>
      <c r="I10604" s="185">
        <v>0.82</v>
      </c>
      <c r="J10604" s="41" t="s">
        <v>956</v>
      </c>
      <c r="K10604" s="41" t="s">
        <v>75</v>
      </c>
      <c r="O10604" s="59">
        <v>0.05</v>
      </c>
    </row>
    <row r="10605" spans="1:15" x14ac:dyDescent="0.25">
      <c r="A10605" s="30">
        <v>1240</v>
      </c>
      <c r="B10605" s="247" t="str">
        <f>IF(AND(A10605&lt;&gt;"",ISNUMBER(A10605)),VLOOKUP(A10605,Studies!A:BR,2,FALSE),"")</f>
        <v>Walkenstein 1978</v>
      </c>
      <c r="C10605" s="248" t="str">
        <f>IF(AND(A10605&lt;&gt;"",ISNUMBER(A10605)),VLOOKUP(A10605,Studies!A:BR,3,FALSE),"")</f>
        <v>https://pubmed.ncbi.nlm.nih.gov/620910/</v>
      </c>
      <c r="D10605" s="248" t="str">
        <f>IF(AND(A10605&lt;&gt;"",ISNUMBER(A10605)),VLOOKUP(A10605,Studies!A:BR,4,FALSE),"")</f>
        <v>IV 300 mg Subject 7</v>
      </c>
      <c r="E10605" s="248" t="str">
        <f>IF(AND(A10605&lt;&gt;"",ISNUMBER(A10605)),VLOOKUP(A10605,Studies!A:BR,5,FALSE),"")</f>
        <v>Cimetidine</v>
      </c>
      <c r="F10605" s="249" t="str">
        <f>IF(AND(A10605&lt;&gt;"",ISNUMBER(A10605)),VLOOKUP(A10605,Studies!A:BR,6,FALSE),"")</f>
        <v>Whole Blood</v>
      </c>
      <c r="G10605" s="265">
        <v>4</v>
      </c>
      <c r="H10605" s="50" t="s">
        <v>59</v>
      </c>
      <c r="I10605" s="185">
        <v>0.62</v>
      </c>
      <c r="J10605" s="41" t="s">
        <v>956</v>
      </c>
      <c r="K10605" s="41" t="s">
        <v>75</v>
      </c>
      <c r="O10605" s="59">
        <v>0.05</v>
      </c>
    </row>
    <row r="10606" spans="1:15" x14ac:dyDescent="0.25">
      <c r="A10606" s="30">
        <v>1240</v>
      </c>
      <c r="B10606" s="247" t="str">
        <f>IF(AND(A10606&lt;&gt;"",ISNUMBER(A10606)),VLOOKUP(A10606,Studies!A:BR,2,FALSE),"")</f>
        <v>Walkenstein 1978</v>
      </c>
      <c r="C10606" s="248" t="str">
        <f>IF(AND(A10606&lt;&gt;"",ISNUMBER(A10606)),VLOOKUP(A10606,Studies!A:BR,3,FALSE),"")</f>
        <v>https://pubmed.ncbi.nlm.nih.gov/620910/</v>
      </c>
      <c r="D10606" s="248" t="str">
        <f>IF(AND(A10606&lt;&gt;"",ISNUMBER(A10606)),VLOOKUP(A10606,Studies!A:BR,4,FALSE),"")</f>
        <v>IV 300 mg Subject 7</v>
      </c>
      <c r="E10606" s="248" t="str">
        <f>IF(AND(A10606&lt;&gt;"",ISNUMBER(A10606)),VLOOKUP(A10606,Studies!A:BR,5,FALSE),"")</f>
        <v>Cimetidine</v>
      </c>
      <c r="F10606" s="249" t="str">
        <f>IF(AND(A10606&lt;&gt;"",ISNUMBER(A10606)),VLOOKUP(A10606,Studies!A:BR,6,FALSE),"")</f>
        <v>Whole Blood</v>
      </c>
      <c r="G10606" s="265">
        <v>6</v>
      </c>
      <c r="H10606" s="50" t="s">
        <v>59</v>
      </c>
      <c r="I10606" s="185">
        <v>0.25</v>
      </c>
      <c r="J10606" s="41" t="s">
        <v>956</v>
      </c>
      <c r="K10606" s="41" t="s">
        <v>75</v>
      </c>
      <c r="O10606" s="59">
        <v>0.05</v>
      </c>
    </row>
    <row r="10607" spans="1:15" x14ac:dyDescent="0.25">
      <c r="A10607" s="30">
        <v>1240</v>
      </c>
      <c r="B10607" s="247" t="str">
        <f>IF(AND(A10607&lt;&gt;"",ISNUMBER(A10607)),VLOOKUP(A10607,Studies!A:BR,2,FALSE),"")</f>
        <v>Walkenstein 1978</v>
      </c>
      <c r="C10607" s="248" t="str">
        <f>IF(AND(A10607&lt;&gt;"",ISNUMBER(A10607)),VLOOKUP(A10607,Studies!A:BR,3,FALSE),"")</f>
        <v>https://pubmed.ncbi.nlm.nih.gov/620910/</v>
      </c>
      <c r="D10607" s="248" t="str">
        <f>IF(AND(A10607&lt;&gt;"",ISNUMBER(A10607)),VLOOKUP(A10607,Studies!A:BR,4,FALSE),"")</f>
        <v>IV 300 mg Subject 7</v>
      </c>
      <c r="E10607" s="248" t="str">
        <f>IF(AND(A10607&lt;&gt;"",ISNUMBER(A10607)),VLOOKUP(A10607,Studies!A:BR,5,FALSE),"")</f>
        <v>Cimetidine</v>
      </c>
      <c r="F10607" s="249" t="str">
        <f>IF(AND(A10607&lt;&gt;"",ISNUMBER(A10607)),VLOOKUP(A10607,Studies!A:BR,6,FALSE),"")</f>
        <v>Whole Blood</v>
      </c>
      <c r="G10607" s="265">
        <v>8</v>
      </c>
      <c r="H10607" s="50" t="s">
        <v>59</v>
      </c>
      <c r="I10607" s="185">
        <v>0.13</v>
      </c>
      <c r="J10607" s="41" t="s">
        <v>956</v>
      </c>
      <c r="K10607" s="41" t="s">
        <v>75</v>
      </c>
      <c r="O10607" s="59">
        <v>0.05</v>
      </c>
    </row>
    <row r="10608" spans="1:15" x14ac:dyDescent="0.25">
      <c r="A10608" s="30">
        <v>1240</v>
      </c>
      <c r="B10608" s="247" t="str">
        <f>IF(AND(A10608&lt;&gt;"",ISNUMBER(A10608)),VLOOKUP(A10608,Studies!A:BR,2,FALSE),"")</f>
        <v>Walkenstein 1978</v>
      </c>
      <c r="C10608" s="248" t="str">
        <f>IF(AND(A10608&lt;&gt;"",ISNUMBER(A10608)),VLOOKUP(A10608,Studies!A:BR,3,FALSE),"")</f>
        <v>https://pubmed.ncbi.nlm.nih.gov/620910/</v>
      </c>
      <c r="D10608" s="248" t="str">
        <f>IF(AND(A10608&lt;&gt;"",ISNUMBER(A10608)),VLOOKUP(A10608,Studies!A:BR,4,FALSE),"")</f>
        <v>IV 300 mg Subject 7</v>
      </c>
      <c r="E10608" s="248" t="str">
        <f>IF(AND(A10608&lt;&gt;"",ISNUMBER(A10608)),VLOOKUP(A10608,Studies!A:BR,5,FALSE),"")</f>
        <v>Cimetidine</v>
      </c>
      <c r="F10608" s="249" t="str">
        <f>IF(AND(A10608&lt;&gt;"",ISNUMBER(A10608)),VLOOKUP(A10608,Studies!A:BR,6,FALSE),"")</f>
        <v>Whole Blood</v>
      </c>
      <c r="G10608" s="265">
        <v>10</v>
      </c>
      <c r="H10608" s="50" t="s">
        <v>59</v>
      </c>
      <c r="I10608" s="185">
        <v>0.06</v>
      </c>
      <c r="J10608" s="41" t="s">
        <v>956</v>
      </c>
      <c r="K10608" s="41" t="s">
        <v>75</v>
      </c>
      <c r="O10608" s="59">
        <v>0.05</v>
      </c>
    </row>
    <row r="10609" spans="1:15" x14ac:dyDescent="0.25">
      <c r="A10609" s="30">
        <v>1241</v>
      </c>
      <c r="B10609" s="247" t="str">
        <f>IF(AND(A10609&lt;&gt;"",ISNUMBER(A10609)),VLOOKUP(A10609,Studies!A:BR,2,FALSE),"")</f>
        <v>Walkenstein 1978</v>
      </c>
      <c r="C10609" s="248" t="str">
        <f>IF(AND(A10609&lt;&gt;"",ISNUMBER(A10609)),VLOOKUP(A10609,Studies!A:BR,3,FALSE),"")</f>
        <v>https://pubmed.ncbi.nlm.nih.gov/620910/</v>
      </c>
      <c r="D10609" s="248" t="str">
        <f>IF(AND(A10609&lt;&gt;"",ISNUMBER(A10609)),VLOOKUP(A10609,Studies!A:BR,4,FALSE),"")</f>
        <v>IV 300 mg Subject 8</v>
      </c>
      <c r="E10609" s="248" t="str">
        <f>IF(AND(A10609&lt;&gt;"",ISNUMBER(A10609)),VLOOKUP(A10609,Studies!A:BR,5,FALSE),"")</f>
        <v>Cimetidine</v>
      </c>
      <c r="F10609" s="249" t="str">
        <f>IF(AND(A10609&lt;&gt;"",ISNUMBER(A10609)),VLOOKUP(A10609,Studies!A:BR,6,FALSE),"")</f>
        <v>Whole Blood</v>
      </c>
      <c r="G10609" s="265">
        <v>0</v>
      </c>
      <c r="H10609" s="50" t="s">
        <v>59</v>
      </c>
      <c r="I10609" s="185">
        <v>0</v>
      </c>
      <c r="J10609" s="41" t="s">
        <v>956</v>
      </c>
      <c r="K10609" s="41" t="s">
        <v>75</v>
      </c>
      <c r="O10609" s="59">
        <v>0.05</v>
      </c>
    </row>
    <row r="10610" spans="1:15" x14ac:dyDescent="0.25">
      <c r="A10610" s="30">
        <v>1241</v>
      </c>
      <c r="B10610" s="247" t="str">
        <f>IF(AND(A10610&lt;&gt;"",ISNUMBER(A10610)),VLOOKUP(A10610,Studies!A:BR,2,FALSE),"")</f>
        <v>Walkenstein 1978</v>
      </c>
      <c r="C10610" s="248" t="str">
        <f>IF(AND(A10610&lt;&gt;"",ISNUMBER(A10610)),VLOOKUP(A10610,Studies!A:BR,3,FALSE),"")</f>
        <v>https://pubmed.ncbi.nlm.nih.gov/620910/</v>
      </c>
      <c r="D10610" s="248" t="str">
        <f>IF(AND(A10610&lt;&gt;"",ISNUMBER(A10610)),VLOOKUP(A10610,Studies!A:BR,4,FALSE),"")</f>
        <v>IV 300 mg Subject 8</v>
      </c>
      <c r="E10610" s="248" t="str">
        <f>IF(AND(A10610&lt;&gt;"",ISNUMBER(A10610)),VLOOKUP(A10610,Studies!A:BR,5,FALSE),"")</f>
        <v>Cimetidine</v>
      </c>
      <c r="F10610" s="249" t="str">
        <f>IF(AND(A10610&lt;&gt;"",ISNUMBER(A10610)),VLOOKUP(A10610,Studies!A:BR,6,FALSE),"")</f>
        <v>Whole Blood</v>
      </c>
      <c r="G10610" s="265">
        <v>0.25</v>
      </c>
      <c r="H10610" s="50" t="s">
        <v>59</v>
      </c>
      <c r="I10610" s="185">
        <v>4.87</v>
      </c>
      <c r="J10610" s="41" t="s">
        <v>956</v>
      </c>
      <c r="K10610" s="41" t="s">
        <v>75</v>
      </c>
      <c r="O10610" s="59">
        <v>0.05</v>
      </c>
    </row>
    <row r="10611" spans="1:15" x14ac:dyDescent="0.25">
      <c r="A10611" s="30">
        <v>1241</v>
      </c>
      <c r="B10611" s="247" t="str">
        <f>IF(AND(A10611&lt;&gt;"",ISNUMBER(A10611)),VLOOKUP(A10611,Studies!A:BR,2,FALSE),"")</f>
        <v>Walkenstein 1978</v>
      </c>
      <c r="C10611" s="248" t="str">
        <f>IF(AND(A10611&lt;&gt;"",ISNUMBER(A10611)),VLOOKUP(A10611,Studies!A:BR,3,FALSE),"")</f>
        <v>https://pubmed.ncbi.nlm.nih.gov/620910/</v>
      </c>
      <c r="D10611" s="248" t="str">
        <f>IF(AND(A10611&lt;&gt;"",ISNUMBER(A10611)),VLOOKUP(A10611,Studies!A:BR,4,FALSE),"")</f>
        <v>IV 300 mg Subject 8</v>
      </c>
      <c r="E10611" s="248" t="str">
        <f>IF(AND(A10611&lt;&gt;"",ISNUMBER(A10611)),VLOOKUP(A10611,Studies!A:BR,5,FALSE),"")</f>
        <v>Cimetidine</v>
      </c>
      <c r="F10611" s="249" t="str">
        <f>IF(AND(A10611&lt;&gt;"",ISNUMBER(A10611)),VLOOKUP(A10611,Studies!A:BR,6,FALSE),"")</f>
        <v>Whole Blood</v>
      </c>
      <c r="G10611" s="265">
        <v>0.5</v>
      </c>
      <c r="H10611" s="50" t="s">
        <v>59</v>
      </c>
      <c r="I10611" s="185">
        <v>2.87</v>
      </c>
      <c r="J10611" s="41" t="s">
        <v>956</v>
      </c>
      <c r="K10611" s="41" t="s">
        <v>75</v>
      </c>
      <c r="O10611" s="59">
        <v>0.05</v>
      </c>
    </row>
    <row r="10612" spans="1:15" x14ac:dyDescent="0.25">
      <c r="A10612" s="30">
        <v>1241</v>
      </c>
      <c r="B10612" s="247" t="str">
        <f>IF(AND(A10612&lt;&gt;"",ISNUMBER(A10612)),VLOOKUP(A10612,Studies!A:BR,2,FALSE),"")</f>
        <v>Walkenstein 1978</v>
      </c>
      <c r="C10612" s="248" t="str">
        <f>IF(AND(A10612&lt;&gt;"",ISNUMBER(A10612)),VLOOKUP(A10612,Studies!A:BR,3,FALSE),"")</f>
        <v>https://pubmed.ncbi.nlm.nih.gov/620910/</v>
      </c>
      <c r="D10612" s="248" t="str">
        <f>IF(AND(A10612&lt;&gt;"",ISNUMBER(A10612)),VLOOKUP(A10612,Studies!A:BR,4,FALSE),"")</f>
        <v>IV 300 mg Subject 8</v>
      </c>
      <c r="E10612" s="248" t="str">
        <f>IF(AND(A10612&lt;&gt;"",ISNUMBER(A10612)),VLOOKUP(A10612,Studies!A:BR,5,FALSE),"")</f>
        <v>Cimetidine</v>
      </c>
      <c r="F10612" s="249" t="str">
        <f>IF(AND(A10612&lt;&gt;"",ISNUMBER(A10612)),VLOOKUP(A10612,Studies!A:BR,6,FALSE),"")</f>
        <v>Whole Blood</v>
      </c>
      <c r="G10612" s="265">
        <v>0.75</v>
      </c>
      <c r="H10612" s="50" t="s">
        <v>59</v>
      </c>
      <c r="I10612" s="185">
        <v>2.11</v>
      </c>
      <c r="J10612" s="41" t="s">
        <v>956</v>
      </c>
      <c r="K10612" s="41" t="s">
        <v>75</v>
      </c>
      <c r="O10612" s="59">
        <v>0.05</v>
      </c>
    </row>
    <row r="10613" spans="1:15" x14ac:dyDescent="0.25">
      <c r="A10613" s="30">
        <v>1241</v>
      </c>
      <c r="B10613" s="247" t="str">
        <f>IF(AND(A10613&lt;&gt;"",ISNUMBER(A10613)),VLOOKUP(A10613,Studies!A:BR,2,FALSE),"")</f>
        <v>Walkenstein 1978</v>
      </c>
      <c r="C10613" s="248" t="str">
        <f>IF(AND(A10613&lt;&gt;"",ISNUMBER(A10613)),VLOOKUP(A10613,Studies!A:BR,3,FALSE),"")</f>
        <v>https://pubmed.ncbi.nlm.nih.gov/620910/</v>
      </c>
      <c r="D10613" s="248" t="str">
        <f>IF(AND(A10613&lt;&gt;"",ISNUMBER(A10613)),VLOOKUP(A10613,Studies!A:BR,4,FALSE),"")</f>
        <v>IV 300 mg Subject 8</v>
      </c>
      <c r="E10613" s="248" t="str">
        <f>IF(AND(A10613&lt;&gt;"",ISNUMBER(A10613)),VLOOKUP(A10613,Studies!A:BR,5,FALSE),"")</f>
        <v>Cimetidine</v>
      </c>
      <c r="F10613" s="249" t="str">
        <f>IF(AND(A10613&lt;&gt;"",ISNUMBER(A10613)),VLOOKUP(A10613,Studies!A:BR,6,FALSE),"")</f>
        <v>Whole Blood</v>
      </c>
      <c r="G10613" s="265">
        <v>1</v>
      </c>
      <c r="H10613" s="50" t="s">
        <v>59</v>
      </c>
      <c r="I10613" s="185">
        <v>1.83</v>
      </c>
      <c r="J10613" s="41" t="s">
        <v>956</v>
      </c>
      <c r="K10613" s="41" t="s">
        <v>75</v>
      </c>
      <c r="O10613" s="59">
        <v>0.05</v>
      </c>
    </row>
    <row r="10614" spans="1:15" x14ac:dyDescent="0.25">
      <c r="A10614" s="30">
        <v>1241</v>
      </c>
      <c r="B10614" s="247" t="str">
        <f>IF(AND(A10614&lt;&gt;"",ISNUMBER(A10614)),VLOOKUP(A10614,Studies!A:BR,2,FALSE),"")</f>
        <v>Walkenstein 1978</v>
      </c>
      <c r="C10614" s="248" t="str">
        <f>IF(AND(A10614&lt;&gt;"",ISNUMBER(A10614)),VLOOKUP(A10614,Studies!A:BR,3,FALSE),"")</f>
        <v>https://pubmed.ncbi.nlm.nih.gov/620910/</v>
      </c>
      <c r="D10614" s="248" t="str">
        <f>IF(AND(A10614&lt;&gt;"",ISNUMBER(A10614)),VLOOKUP(A10614,Studies!A:BR,4,FALSE),"")</f>
        <v>IV 300 mg Subject 8</v>
      </c>
      <c r="E10614" s="248" t="str">
        <f>IF(AND(A10614&lt;&gt;"",ISNUMBER(A10614)),VLOOKUP(A10614,Studies!A:BR,5,FALSE),"")</f>
        <v>Cimetidine</v>
      </c>
      <c r="F10614" s="249" t="str">
        <f>IF(AND(A10614&lt;&gt;"",ISNUMBER(A10614)),VLOOKUP(A10614,Studies!A:BR,6,FALSE),"")</f>
        <v>Whole Blood</v>
      </c>
      <c r="G10614" s="265">
        <v>1.5</v>
      </c>
      <c r="H10614" s="50" t="s">
        <v>59</v>
      </c>
      <c r="I10614" s="185">
        <v>1.39</v>
      </c>
      <c r="J10614" s="41" t="s">
        <v>956</v>
      </c>
      <c r="K10614" s="41" t="s">
        <v>75</v>
      </c>
      <c r="O10614" s="59">
        <v>0.05</v>
      </c>
    </row>
    <row r="10615" spans="1:15" x14ac:dyDescent="0.25">
      <c r="A10615" s="30">
        <v>1241</v>
      </c>
      <c r="B10615" s="247" t="str">
        <f>IF(AND(A10615&lt;&gt;"",ISNUMBER(A10615)),VLOOKUP(A10615,Studies!A:BR,2,FALSE),"")</f>
        <v>Walkenstein 1978</v>
      </c>
      <c r="C10615" s="248" t="str">
        <f>IF(AND(A10615&lt;&gt;"",ISNUMBER(A10615)),VLOOKUP(A10615,Studies!A:BR,3,FALSE),"")</f>
        <v>https://pubmed.ncbi.nlm.nih.gov/620910/</v>
      </c>
      <c r="D10615" s="248" t="str">
        <f>IF(AND(A10615&lt;&gt;"",ISNUMBER(A10615)),VLOOKUP(A10615,Studies!A:BR,4,FALSE),"")</f>
        <v>IV 300 mg Subject 8</v>
      </c>
      <c r="E10615" s="248" t="str">
        <f>IF(AND(A10615&lt;&gt;"",ISNUMBER(A10615)),VLOOKUP(A10615,Studies!A:BR,5,FALSE),"")</f>
        <v>Cimetidine</v>
      </c>
      <c r="F10615" s="249" t="str">
        <f>IF(AND(A10615&lt;&gt;"",ISNUMBER(A10615)),VLOOKUP(A10615,Studies!A:BR,6,FALSE),"")</f>
        <v>Whole Blood</v>
      </c>
      <c r="G10615" s="265">
        <v>2</v>
      </c>
      <c r="H10615" s="50" t="s">
        <v>59</v>
      </c>
      <c r="I10615" s="185">
        <v>0.96</v>
      </c>
      <c r="J10615" s="41" t="s">
        <v>956</v>
      </c>
      <c r="K10615" s="41" t="s">
        <v>75</v>
      </c>
      <c r="O10615" s="59">
        <v>0.05</v>
      </c>
    </row>
    <row r="10616" spans="1:15" x14ac:dyDescent="0.25">
      <c r="A10616" s="30">
        <v>1241</v>
      </c>
      <c r="B10616" s="247" t="str">
        <f>IF(AND(A10616&lt;&gt;"",ISNUMBER(A10616)),VLOOKUP(A10616,Studies!A:BR,2,FALSE),"")</f>
        <v>Walkenstein 1978</v>
      </c>
      <c r="C10616" s="248" t="str">
        <f>IF(AND(A10616&lt;&gt;"",ISNUMBER(A10616)),VLOOKUP(A10616,Studies!A:BR,3,FALSE),"")</f>
        <v>https://pubmed.ncbi.nlm.nih.gov/620910/</v>
      </c>
      <c r="D10616" s="248" t="str">
        <f>IF(AND(A10616&lt;&gt;"",ISNUMBER(A10616)),VLOOKUP(A10616,Studies!A:BR,4,FALSE),"")</f>
        <v>IV 300 mg Subject 8</v>
      </c>
      <c r="E10616" s="248" t="str">
        <f>IF(AND(A10616&lt;&gt;"",ISNUMBER(A10616)),VLOOKUP(A10616,Studies!A:BR,5,FALSE),"")</f>
        <v>Cimetidine</v>
      </c>
      <c r="F10616" s="249" t="str">
        <f>IF(AND(A10616&lt;&gt;"",ISNUMBER(A10616)),VLOOKUP(A10616,Studies!A:BR,6,FALSE),"")</f>
        <v>Whole Blood</v>
      </c>
      <c r="G10616" s="265">
        <v>3</v>
      </c>
      <c r="H10616" s="50" t="s">
        <v>59</v>
      </c>
      <c r="I10616" s="185">
        <v>0.79</v>
      </c>
      <c r="J10616" s="41" t="s">
        <v>956</v>
      </c>
      <c r="K10616" s="41" t="s">
        <v>75</v>
      </c>
      <c r="O10616" s="59">
        <v>0.05</v>
      </c>
    </row>
    <row r="10617" spans="1:15" x14ac:dyDescent="0.25">
      <c r="A10617" s="30">
        <v>1241</v>
      </c>
      <c r="B10617" s="247" t="str">
        <f>IF(AND(A10617&lt;&gt;"",ISNUMBER(A10617)),VLOOKUP(A10617,Studies!A:BR,2,FALSE),"")</f>
        <v>Walkenstein 1978</v>
      </c>
      <c r="C10617" s="248" t="str">
        <f>IF(AND(A10617&lt;&gt;"",ISNUMBER(A10617)),VLOOKUP(A10617,Studies!A:BR,3,FALSE),"")</f>
        <v>https://pubmed.ncbi.nlm.nih.gov/620910/</v>
      </c>
      <c r="D10617" s="248" t="str">
        <f>IF(AND(A10617&lt;&gt;"",ISNUMBER(A10617)),VLOOKUP(A10617,Studies!A:BR,4,FALSE),"")</f>
        <v>IV 300 mg Subject 8</v>
      </c>
      <c r="E10617" s="248" t="str">
        <f>IF(AND(A10617&lt;&gt;"",ISNUMBER(A10617)),VLOOKUP(A10617,Studies!A:BR,5,FALSE),"")</f>
        <v>Cimetidine</v>
      </c>
      <c r="F10617" s="249" t="str">
        <f>IF(AND(A10617&lt;&gt;"",ISNUMBER(A10617)),VLOOKUP(A10617,Studies!A:BR,6,FALSE),"")</f>
        <v>Whole Blood</v>
      </c>
      <c r="G10617" s="265">
        <v>4</v>
      </c>
      <c r="H10617" s="50" t="s">
        <v>59</v>
      </c>
      <c r="I10617" s="185">
        <v>0.61</v>
      </c>
      <c r="J10617" s="41" t="s">
        <v>956</v>
      </c>
      <c r="K10617" s="41" t="s">
        <v>75</v>
      </c>
      <c r="O10617" s="59">
        <v>0.05</v>
      </c>
    </row>
    <row r="10618" spans="1:15" x14ac:dyDescent="0.25">
      <c r="A10618" s="30">
        <v>1241</v>
      </c>
      <c r="B10618" s="247" t="str">
        <f>IF(AND(A10618&lt;&gt;"",ISNUMBER(A10618)),VLOOKUP(A10618,Studies!A:BR,2,FALSE),"")</f>
        <v>Walkenstein 1978</v>
      </c>
      <c r="C10618" s="248" t="str">
        <f>IF(AND(A10618&lt;&gt;"",ISNUMBER(A10618)),VLOOKUP(A10618,Studies!A:BR,3,FALSE),"")</f>
        <v>https://pubmed.ncbi.nlm.nih.gov/620910/</v>
      </c>
      <c r="D10618" s="248" t="str">
        <f>IF(AND(A10618&lt;&gt;"",ISNUMBER(A10618)),VLOOKUP(A10618,Studies!A:BR,4,FALSE),"")</f>
        <v>IV 300 mg Subject 8</v>
      </c>
      <c r="E10618" s="248" t="str">
        <f>IF(AND(A10618&lt;&gt;"",ISNUMBER(A10618)),VLOOKUP(A10618,Studies!A:BR,5,FALSE),"")</f>
        <v>Cimetidine</v>
      </c>
      <c r="F10618" s="249" t="str">
        <f>IF(AND(A10618&lt;&gt;"",ISNUMBER(A10618)),VLOOKUP(A10618,Studies!A:BR,6,FALSE),"")</f>
        <v>Whole Blood</v>
      </c>
      <c r="G10618" s="265">
        <v>6</v>
      </c>
      <c r="H10618" s="50" t="s">
        <v>59</v>
      </c>
      <c r="I10618" s="185">
        <v>0.3</v>
      </c>
      <c r="J10618" s="41" t="s">
        <v>956</v>
      </c>
      <c r="K10618" s="41" t="s">
        <v>75</v>
      </c>
      <c r="O10618" s="59">
        <v>0.05</v>
      </c>
    </row>
    <row r="10619" spans="1:15" x14ac:dyDescent="0.25">
      <c r="A10619" s="30">
        <v>1241</v>
      </c>
      <c r="B10619" s="247" t="str">
        <f>IF(AND(A10619&lt;&gt;"",ISNUMBER(A10619)),VLOOKUP(A10619,Studies!A:BR,2,FALSE),"")</f>
        <v>Walkenstein 1978</v>
      </c>
      <c r="C10619" s="248" t="str">
        <f>IF(AND(A10619&lt;&gt;"",ISNUMBER(A10619)),VLOOKUP(A10619,Studies!A:BR,3,FALSE),"")</f>
        <v>https://pubmed.ncbi.nlm.nih.gov/620910/</v>
      </c>
      <c r="D10619" s="248" t="str">
        <f>IF(AND(A10619&lt;&gt;"",ISNUMBER(A10619)),VLOOKUP(A10619,Studies!A:BR,4,FALSE),"")</f>
        <v>IV 300 mg Subject 8</v>
      </c>
      <c r="E10619" s="248" t="str">
        <f>IF(AND(A10619&lt;&gt;"",ISNUMBER(A10619)),VLOOKUP(A10619,Studies!A:BR,5,FALSE),"")</f>
        <v>Cimetidine</v>
      </c>
      <c r="F10619" s="249" t="str">
        <f>IF(AND(A10619&lt;&gt;"",ISNUMBER(A10619)),VLOOKUP(A10619,Studies!A:BR,6,FALSE),"")</f>
        <v>Whole Blood</v>
      </c>
      <c r="G10619" s="265">
        <v>8</v>
      </c>
      <c r="H10619" s="50" t="s">
        <v>59</v>
      </c>
      <c r="I10619" s="185">
        <v>0.22</v>
      </c>
      <c r="J10619" s="41" t="s">
        <v>956</v>
      </c>
      <c r="K10619" s="41" t="s">
        <v>75</v>
      </c>
      <c r="O10619" s="59">
        <v>0.05</v>
      </c>
    </row>
    <row r="10620" spans="1:15" x14ac:dyDescent="0.25">
      <c r="A10620" s="30">
        <v>1241</v>
      </c>
      <c r="B10620" s="247" t="str">
        <f>IF(AND(A10620&lt;&gt;"",ISNUMBER(A10620)),VLOOKUP(A10620,Studies!A:BR,2,FALSE),"")</f>
        <v>Walkenstein 1978</v>
      </c>
      <c r="C10620" s="248" t="str">
        <f>IF(AND(A10620&lt;&gt;"",ISNUMBER(A10620)),VLOOKUP(A10620,Studies!A:BR,3,FALSE),"")</f>
        <v>https://pubmed.ncbi.nlm.nih.gov/620910/</v>
      </c>
      <c r="D10620" s="248" t="str">
        <f>IF(AND(A10620&lt;&gt;"",ISNUMBER(A10620)),VLOOKUP(A10620,Studies!A:BR,4,FALSE),"")</f>
        <v>IV 300 mg Subject 8</v>
      </c>
      <c r="E10620" s="248" t="str">
        <f>IF(AND(A10620&lt;&gt;"",ISNUMBER(A10620)),VLOOKUP(A10620,Studies!A:BR,5,FALSE),"")</f>
        <v>Cimetidine</v>
      </c>
      <c r="F10620" s="249" t="str">
        <f>IF(AND(A10620&lt;&gt;"",ISNUMBER(A10620)),VLOOKUP(A10620,Studies!A:BR,6,FALSE),"")</f>
        <v>Whole Blood</v>
      </c>
      <c r="G10620" s="265">
        <v>10</v>
      </c>
      <c r="H10620" s="50" t="s">
        <v>59</v>
      </c>
      <c r="I10620" s="185">
        <v>0.11</v>
      </c>
      <c r="J10620" s="41" t="s">
        <v>956</v>
      </c>
      <c r="K10620" s="41" t="s">
        <v>75</v>
      </c>
      <c r="O10620" s="59">
        <v>0.05</v>
      </c>
    </row>
    <row r="10621" spans="1:15" x14ac:dyDescent="0.25">
      <c r="A10621" s="30">
        <v>1242</v>
      </c>
      <c r="B10621" s="247" t="str">
        <f>IF(AND(A10621&lt;&gt;"",ISNUMBER(A10621)),VLOOKUP(A10621,Studies!A:BR,2,FALSE),"")</f>
        <v>Walkenstein 1978</v>
      </c>
      <c r="C10621" s="248" t="str">
        <f>IF(AND(A10621&lt;&gt;"",ISNUMBER(A10621)),VLOOKUP(A10621,Studies!A:BR,3,FALSE),"")</f>
        <v>https://pubmed.ncbi.nlm.nih.gov/620910/</v>
      </c>
      <c r="D10621" s="248" t="str">
        <f>IF(AND(A10621&lt;&gt;"",ISNUMBER(A10621)),VLOOKUP(A10621,Studies!A:BR,4,FALSE),"")</f>
        <v>IV 300 mg Subject 9</v>
      </c>
      <c r="E10621" s="248" t="str">
        <f>IF(AND(A10621&lt;&gt;"",ISNUMBER(A10621)),VLOOKUP(A10621,Studies!A:BR,5,FALSE),"")</f>
        <v>Cimetidine</v>
      </c>
      <c r="F10621" s="249" t="str">
        <f>IF(AND(A10621&lt;&gt;"",ISNUMBER(A10621)),VLOOKUP(A10621,Studies!A:BR,6,FALSE),"")</f>
        <v>Whole Blood</v>
      </c>
      <c r="G10621" s="265">
        <v>0</v>
      </c>
      <c r="H10621" s="50" t="s">
        <v>59</v>
      </c>
      <c r="I10621" s="185">
        <v>0</v>
      </c>
      <c r="J10621" s="41" t="s">
        <v>956</v>
      </c>
      <c r="K10621" s="41" t="s">
        <v>75</v>
      </c>
      <c r="O10621" s="59">
        <v>0.05</v>
      </c>
    </row>
    <row r="10622" spans="1:15" x14ac:dyDescent="0.25">
      <c r="A10622" s="30">
        <v>1242</v>
      </c>
      <c r="B10622" s="247" t="str">
        <f>IF(AND(A10622&lt;&gt;"",ISNUMBER(A10622)),VLOOKUP(A10622,Studies!A:BR,2,FALSE),"")</f>
        <v>Walkenstein 1978</v>
      </c>
      <c r="C10622" s="248" t="str">
        <f>IF(AND(A10622&lt;&gt;"",ISNUMBER(A10622)),VLOOKUP(A10622,Studies!A:BR,3,FALSE),"")</f>
        <v>https://pubmed.ncbi.nlm.nih.gov/620910/</v>
      </c>
      <c r="D10622" s="248" t="str">
        <f>IF(AND(A10622&lt;&gt;"",ISNUMBER(A10622)),VLOOKUP(A10622,Studies!A:BR,4,FALSE),"")</f>
        <v>IV 300 mg Subject 9</v>
      </c>
      <c r="E10622" s="248" t="str">
        <f>IF(AND(A10622&lt;&gt;"",ISNUMBER(A10622)),VLOOKUP(A10622,Studies!A:BR,5,FALSE),"")</f>
        <v>Cimetidine</v>
      </c>
      <c r="F10622" s="249" t="str">
        <f>IF(AND(A10622&lt;&gt;"",ISNUMBER(A10622)),VLOOKUP(A10622,Studies!A:BR,6,FALSE),"")</f>
        <v>Whole Blood</v>
      </c>
      <c r="G10622" s="265">
        <v>0.25</v>
      </c>
      <c r="H10622" s="50" t="s">
        <v>59</v>
      </c>
      <c r="I10622" s="185">
        <v>5.33</v>
      </c>
      <c r="J10622" s="41" t="s">
        <v>956</v>
      </c>
      <c r="K10622" s="41" t="s">
        <v>75</v>
      </c>
      <c r="O10622" s="59">
        <v>0.05</v>
      </c>
    </row>
    <row r="10623" spans="1:15" x14ac:dyDescent="0.25">
      <c r="A10623" s="30">
        <v>1242</v>
      </c>
      <c r="B10623" s="247" t="str">
        <f>IF(AND(A10623&lt;&gt;"",ISNUMBER(A10623)),VLOOKUP(A10623,Studies!A:BR,2,FALSE),"")</f>
        <v>Walkenstein 1978</v>
      </c>
      <c r="C10623" s="248" t="str">
        <f>IF(AND(A10623&lt;&gt;"",ISNUMBER(A10623)),VLOOKUP(A10623,Studies!A:BR,3,FALSE),"")</f>
        <v>https://pubmed.ncbi.nlm.nih.gov/620910/</v>
      </c>
      <c r="D10623" s="248" t="str">
        <f>IF(AND(A10623&lt;&gt;"",ISNUMBER(A10623)),VLOOKUP(A10623,Studies!A:BR,4,FALSE),"")</f>
        <v>IV 300 mg Subject 9</v>
      </c>
      <c r="E10623" s="248" t="str">
        <f>IF(AND(A10623&lt;&gt;"",ISNUMBER(A10623)),VLOOKUP(A10623,Studies!A:BR,5,FALSE),"")</f>
        <v>Cimetidine</v>
      </c>
      <c r="F10623" s="249" t="str">
        <f>IF(AND(A10623&lt;&gt;"",ISNUMBER(A10623)),VLOOKUP(A10623,Studies!A:BR,6,FALSE),"")</f>
        <v>Whole Blood</v>
      </c>
      <c r="G10623" s="265">
        <v>0.5</v>
      </c>
      <c r="H10623" s="50" t="s">
        <v>59</v>
      </c>
      <c r="I10623" s="185">
        <v>3.14</v>
      </c>
      <c r="J10623" s="41" t="s">
        <v>956</v>
      </c>
      <c r="K10623" s="41" t="s">
        <v>75</v>
      </c>
      <c r="O10623" s="59">
        <v>0.05</v>
      </c>
    </row>
    <row r="10624" spans="1:15" x14ac:dyDescent="0.25">
      <c r="A10624" s="30">
        <v>1242</v>
      </c>
      <c r="B10624" s="247" t="str">
        <f>IF(AND(A10624&lt;&gt;"",ISNUMBER(A10624)),VLOOKUP(A10624,Studies!A:BR,2,FALSE),"")</f>
        <v>Walkenstein 1978</v>
      </c>
      <c r="C10624" s="248" t="str">
        <f>IF(AND(A10624&lt;&gt;"",ISNUMBER(A10624)),VLOOKUP(A10624,Studies!A:BR,3,FALSE),"")</f>
        <v>https://pubmed.ncbi.nlm.nih.gov/620910/</v>
      </c>
      <c r="D10624" s="248" t="str">
        <f>IF(AND(A10624&lt;&gt;"",ISNUMBER(A10624)),VLOOKUP(A10624,Studies!A:BR,4,FALSE),"")</f>
        <v>IV 300 mg Subject 9</v>
      </c>
      <c r="E10624" s="248" t="str">
        <f>IF(AND(A10624&lt;&gt;"",ISNUMBER(A10624)),VLOOKUP(A10624,Studies!A:BR,5,FALSE),"")</f>
        <v>Cimetidine</v>
      </c>
      <c r="F10624" s="249" t="str">
        <f>IF(AND(A10624&lt;&gt;"",ISNUMBER(A10624)),VLOOKUP(A10624,Studies!A:BR,6,FALSE),"")</f>
        <v>Whole Blood</v>
      </c>
      <c r="G10624" s="265">
        <v>0.75</v>
      </c>
      <c r="H10624" s="50" t="s">
        <v>59</v>
      </c>
      <c r="I10624" s="185">
        <v>2.6</v>
      </c>
      <c r="J10624" s="41" t="s">
        <v>956</v>
      </c>
      <c r="K10624" s="41" t="s">
        <v>75</v>
      </c>
      <c r="O10624" s="59">
        <v>0.05</v>
      </c>
    </row>
    <row r="10625" spans="1:15" x14ac:dyDescent="0.25">
      <c r="A10625" s="30">
        <v>1242</v>
      </c>
      <c r="B10625" s="247" t="str">
        <f>IF(AND(A10625&lt;&gt;"",ISNUMBER(A10625)),VLOOKUP(A10625,Studies!A:BR,2,FALSE),"")</f>
        <v>Walkenstein 1978</v>
      </c>
      <c r="C10625" s="248" t="str">
        <f>IF(AND(A10625&lt;&gt;"",ISNUMBER(A10625)),VLOOKUP(A10625,Studies!A:BR,3,FALSE),"")</f>
        <v>https://pubmed.ncbi.nlm.nih.gov/620910/</v>
      </c>
      <c r="D10625" s="248" t="str">
        <f>IF(AND(A10625&lt;&gt;"",ISNUMBER(A10625)),VLOOKUP(A10625,Studies!A:BR,4,FALSE),"")</f>
        <v>IV 300 mg Subject 9</v>
      </c>
      <c r="E10625" s="248" t="str">
        <f>IF(AND(A10625&lt;&gt;"",ISNUMBER(A10625)),VLOOKUP(A10625,Studies!A:BR,5,FALSE),"")</f>
        <v>Cimetidine</v>
      </c>
      <c r="F10625" s="249" t="str">
        <f>IF(AND(A10625&lt;&gt;"",ISNUMBER(A10625)),VLOOKUP(A10625,Studies!A:BR,6,FALSE),"")</f>
        <v>Whole Blood</v>
      </c>
      <c r="G10625" s="265">
        <v>1</v>
      </c>
      <c r="H10625" s="50" t="s">
        <v>59</v>
      </c>
      <c r="I10625" s="185">
        <v>2.2000000000000002</v>
      </c>
      <c r="J10625" s="41" t="s">
        <v>956</v>
      </c>
      <c r="K10625" s="41" t="s">
        <v>75</v>
      </c>
      <c r="O10625" s="59">
        <v>0.05</v>
      </c>
    </row>
    <row r="10626" spans="1:15" x14ac:dyDescent="0.25">
      <c r="A10626" s="30">
        <v>1242</v>
      </c>
      <c r="B10626" s="247" t="str">
        <f>IF(AND(A10626&lt;&gt;"",ISNUMBER(A10626)),VLOOKUP(A10626,Studies!A:BR,2,FALSE),"")</f>
        <v>Walkenstein 1978</v>
      </c>
      <c r="C10626" s="248" t="str">
        <f>IF(AND(A10626&lt;&gt;"",ISNUMBER(A10626)),VLOOKUP(A10626,Studies!A:BR,3,FALSE),"")</f>
        <v>https://pubmed.ncbi.nlm.nih.gov/620910/</v>
      </c>
      <c r="D10626" s="248" t="str">
        <f>IF(AND(A10626&lt;&gt;"",ISNUMBER(A10626)),VLOOKUP(A10626,Studies!A:BR,4,FALSE),"")</f>
        <v>IV 300 mg Subject 9</v>
      </c>
      <c r="E10626" s="248" t="str">
        <f>IF(AND(A10626&lt;&gt;"",ISNUMBER(A10626)),VLOOKUP(A10626,Studies!A:BR,5,FALSE),"")</f>
        <v>Cimetidine</v>
      </c>
      <c r="F10626" s="249" t="str">
        <f>IF(AND(A10626&lt;&gt;"",ISNUMBER(A10626)),VLOOKUP(A10626,Studies!A:BR,6,FALSE),"")</f>
        <v>Whole Blood</v>
      </c>
      <c r="G10626" s="265">
        <v>1.5</v>
      </c>
      <c r="H10626" s="50" t="s">
        <v>59</v>
      </c>
      <c r="I10626" s="185">
        <v>1.59</v>
      </c>
      <c r="J10626" s="41" t="s">
        <v>956</v>
      </c>
      <c r="K10626" s="41" t="s">
        <v>75</v>
      </c>
      <c r="O10626" s="59">
        <v>0.05</v>
      </c>
    </row>
    <row r="10627" spans="1:15" x14ac:dyDescent="0.25">
      <c r="A10627" s="30">
        <v>1242</v>
      </c>
      <c r="B10627" s="247" t="str">
        <f>IF(AND(A10627&lt;&gt;"",ISNUMBER(A10627)),VLOOKUP(A10627,Studies!A:BR,2,FALSE),"")</f>
        <v>Walkenstein 1978</v>
      </c>
      <c r="C10627" s="248" t="str">
        <f>IF(AND(A10627&lt;&gt;"",ISNUMBER(A10627)),VLOOKUP(A10627,Studies!A:BR,3,FALSE),"")</f>
        <v>https://pubmed.ncbi.nlm.nih.gov/620910/</v>
      </c>
      <c r="D10627" s="248" t="str">
        <f>IF(AND(A10627&lt;&gt;"",ISNUMBER(A10627)),VLOOKUP(A10627,Studies!A:BR,4,FALSE),"")</f>
        <v>IV 300 mg Subject 9</v>
      </c>
      <c r="E10627" s="248" t="str">
        <f>IF(AND(A10627&lt;&gt;"",ISNUMBER(A10627)),VLOOKUP(A10627,Studies!A:BR,5,FALSE),"")</f>
        <v>Cimetidine</v>
      </c>
      <c r="F10627" s="249" t="str">
        <f>IF(AND(A10627&lt;&gt;"",ISNUMBER(A10627)),VLOOKUP(A10627,Studies!A:BR,6,FALSE),"")</f>
        <v>Whole Blood</v>
      </c>
      <c r="G10627" s="265">
        <v>2</v>
      </c>
      <c r="H10627" s="50" t="s">
        <v>59</v>
      </c>
      <c r="I10627" s="185">
        <v>1.29</v>
      </c>
      <c r="J10627" s="41" t="s">
        <v>956</v>
      </c>
      <c r="K10627" s="41" t="s">
        <v>75</v>
      </c>
      <c r="O10627" s="59">
        <v>0.05</v>
      </c>
    </row>
    <row r="10628" spans="1:15" x14ac:dyDescent="0.25">
      <c r="A10628" s="30">
        <v>1242</v>
      </c>
      <c r="B10628" s="247" t="str">
        <f>IF(AND(A10628&lt;&gt;"",ISNUMBER(A10628)),VLOOKUP(A10628,Studies!A:BR,2,FALSE),"")</f>
        <v>Walkenstein 1978</v>
      </c>
      <c r="C10628" s="248" t="str">
        <f>IF(AND(A10628&lt;&gt;"",ISNUMBER(A10628)),VLOOKUP(A10628,Studies!A:BR,3,FALSE),"")</f>
        <v>https://pubmed.ncbi.nlm.nih.gov/620910/</v>
      </c>
      <c r="D10628" s="248" t="str">
        <f>IF(AND(A10628&lt;&gt;"",ISNUMBER(A10628)),VLOOKUP(A10628,Studies!A:BR,4,FALSE),"")</f>
        <v>IV 300 mg Subject 9</v>
      </c>
      <c r="E10628" s="248" t="str">
        <f>IF(AND(A10628&lt;&gt;"",ISNUMBER(A10628)),VLOOKUP(A10628,Studies!A:BR,5,FALSE),"")</f>
        <v>Cimetidine</v>
      </c>
      <c r="F10628" s="249" t="str">
        <f>IF(AND(A10628&lt;&gt;"",ISNUMBER(A10628)),VLOOKUP(A10628,Studies!A:BR,6,FALSE),"")</f>
        <v>Whole Blood</v>
      </c>
      <c r="G10628" s="265">
        <v>3</v>
      </c>
      <c r="H10628" s="50" t="s">
        <v>59</v>
      </c>
      <c r="I10628" s="185">
        <v>0.97</v>
      </c>
      <c r="J10628" s="41" t="s">
        <v>956</v>
      </c>
      <c r="K10628" s="41" t="s">
        <v>75</v>
      </c>
      <c r="O10628" s="59">
        <v>0.05</v>
      </c>
    </row>
    <row r="10629" spans="1:15" x14ac:dyDescent="0.25">
      <c r="A10629" s="30">
        <v>1242</v>
      </c>
      <c r="B10629" s="247" t="str">
        <f>IF(AND(A10629&lt;&gt;"",ISNUMBER(A10629)),VLOOKUP(A10629,Studies!A:BR,2,FALSE),"")</f>
        <v>Walkenstein 1978</v>
      </c>
      <c r="C10629" s="248" t="str">
        <f>IF(AND(A10629&lt;&gt;"",ISNUMBER(A10629)),VLOOKUP(A10629,Studies!A:BR,3,FALSE),"")</f>
        <v>https://pubmed.ncbi.nlm.nih.gov/620910/</v>
      </c>
      <c r="D10629" s="248" t="str">
        <f>IF(AND(A10629&lt;&gt;"",ISNUMBER(A10629)),VLOOKUP(A10629,Studies!A:BR,4,FALSE),"")</f>
        <v>IV 300 mg Subject 9</v>
      </c>
      <c r="E10629" s="248" t="str">
        <f>IF(AND(A10629&lt;&gt;"",ISNUMBER(A10629)),VLOOKUP(A10629,Studies!A:BR,5,FALSE),"")</f>
        <v>Cimetidine</v>
      </c>
      <c r="F10629" s="249" t="str">
        <f>IF(AND(A10629&lt;&gt;"",ISNUMBER(A10629)),VLOOKUP(A10629,Studies!A:BR,6,FALSE),"")</f>
        <v>Whole Blood</v>
      </c>
      <c r="G10629" s="265">
        <v>4</v>
      </c>
      <c r="H10629" s="50" t="s">
        <v>59</v>
      </c>
      <c r="I10629" s="185">
        <v>0.68</v>
      </c>
      <c r="J10629" s="41" t="s">
        <v>956</v>
      </c>
      <c r="K10629" s="41" t="s">
        <v>75</v>
      </c>
      <c r="O10629" s="59">
        <v>0.05</v>
      </c>
    </row>
    <row r="10630" spans="1:15" x14ac:dyDescent="0.25">
      <c r="A10630" s="30">
        <v>1242</v>
      </c>
      <c r="B10630" s="247" t="str">
        <f>IF(AND(A10630&lt;&gt;"",ISNUMBER(A10630)),VLOOKUP(A10630,Studies!A:BR,2,FALSE),"")</f>
        <v>Walkenstein 1978</v>
      </c>
      <c r="C10630" s="248" t="str">
        <f>IF(AND(A10630&lt;&gt;"",ISNUMBER(A10630)),VLOOKUP(A10630,Studies!A:BR,3,FALSE),"")</f>
        <v>https://pubmed.ncbi.nlm.nih.gov/620910/</v>
      </c>
      <c r="D10630" s="248" t="str">
        <f>IF(AND(A10630&lt;&gt;"",ISNUMBER(A10630)),VLOOKUP(A10630,Studies!A:BR,4,FALSE),"")</f>
        <v>IV 300 mg Subject 9</v>
      </c>
      <c r="E10630" s="248" t="str">
        <f>IF(AND(A10630&lt;&gt;"",ISNUMBER(A10630)),VLOOKUP(A10630,Studies!A:BR,5,FALSE),"")</f>
        <v>Cimetidine</v>
      </c>
      <c r="F10630" s="249" t="str">
        <f>IF(AND(A10630&lt;&gt;"",ISNUMBER(A10630)),VLOOKUP(A10630,Studies!A:BR,6,FALSE),"")</f>
        <v>Whole Blood</v>
      </c>
      <c r="G10630" s="265">
        <v>6</v>
      </c>
      <c r="H10630" s="50" t="s">
        <v>59</v>
      </c>
      <c r="I10630" s="185">
        <v>0.61</v>
      </c>
      <c r="J10630" s="41" t="s">
        <v>956</v>
      </c>
      <c r="K10630" s="41" t="s">
        <v>75</v>
      </c>
      <c r="O10630" s="59">
        <v>0.05</v>
      </c>
    </row>
    <row r="10631" spans="1:15" x14ac:dyDescent="0.25">
      <c r="A10631" s="30">
        <v>1242</v>
      </c>
      <c r="B10631" s="247" t="str">
        <f>IF(AND(A10631&lt;&gt;"",ISNUMBER(A10631)),VLOOKUP(A10631,Studies!A:BR,2,FALSE),"")</f>
        <v>Walkenstein 1978</v>
      </c>
      <c r="C10631" s="248" t="str">
        <f>IF(AND(A10631&lt;&gt;"",ISNUMBER(A10631)),VLOOKUP(A10631,Studies!A:BR,3,FALSE),"")</f>
        <v>https://pubmed.ncbi.nlm.nih.gov/620910/</v>
      </c>
      <c r="D10631" s="248" t="str">
        <f>IF(AND(A10631&lt;&gt;"",ISNUMBER(A10631)),VLOOKUP(A10631,Studies!A:BR,4,FALSE),"")</f>
        <v>IV 300 mg Subject 9</v>
      </c>
      <c r="E10631" s="248" t="str">
        <f>IF(AND(A10631&lt;&gt;"",ISNUMBER(A10631)),VLOOKUP(A10631,Studies!A:BR,5,FALSE),"")</f>
        <v>Cimetidine</v>
      </c>
      <c r="F10631" s="249" t="str">
        <f>IF(AND(A10631&lt;&gt;"",ISNUMBER(A10631)),VLOOKUP(A10631,Studies!A:BR,6,FALSE),"")</f>
        <v>Whole Blood</v>
      </c>
      <c r="G10631" s="265">
        <v>8</v>
      </c>
      <c r="H10631" s="50" t="s">
        <v>59</v>
      </c>
      <c r="I10631" s="185">
        <v>0.23</v>
      </c>
      <c r="J10631" s="41" t="s">
        <v>956</v>
      </c>
      <c r="K10631" s="41" t="s">
        <v>75</v>
      </c>
      <c r="O10631" s="59">
        <v>0.05</v>
      </c>
    </row>
    <row r="10632" spans="1:15" x14ac:dyDescent="0.25">
      <c r="A10632" s="30">
        <v>1242</v>
      </c>
      <c r="B10632" s="247" t="str">
        <f>IF(AND(A10632&lt;&gt;"",ISNUMBER(A10632)),VLOOKUP(A10632,Studies!A:BR,2,FALSE),"")</f>
        <v>Walkenstein 1978</v>
      </c>
      <c r="C10632" s="248" t="str">
        <f>IF(AND(A10632&lt;&gt;"",ISNUMBER(A10632)),VLOOKUP(A10632,Studies!A:BR,3,FALSE),"")</f>
        <v>https://pubmed.ncbi.nlm.nih.gov/620910/</v>
      </c>
      <c r="D10632" s="248" t="str">
        <f>IF(AND(A10632&lt;&gt;"",ISNUMBER(A10632)),VLOOKUP(A10632,Studies!A:BR,4,FALSE),"")</f>
        <v>IV 300 mg Subject 9</v>
      </c>
      <c r="E10632" s="248" t="str">
        <f>IF(AND(A10632&lt;&gt;"",ISNUMBER(A10632)),VLOOKUP(A10632,Studies!A:BR,5,FALSE),"")</f>
        <v>Cimetidine</v>
      </c>
      <c r="F10632" s="249" t="str">
        <f>IF(AND(A10632&lt;&gt;"",ISNUMBER(A10632)),VLOOKUP(A10632,Studies!A:BR,6,FALSE),"")</f>
        <v>Whole Blood</v>
      </c>
      <c r="G10632" s="265">
        <v>10</v>
      </c>
      <c r="H10632" s="50" t="s">
        <v>59</v>
      </c>
      <c r="I10632" s="185">
        <v>0.14000000000000001</v>
      </c>
      <c r="J10632" s="41" t="s">
        <v>956</v>
      </c>
      <c r="K10632" s="41" t="s">
        <v>75</v>
      </c>
      <c r="O10632" s="59">
        <v>0.05</v>
      </c>
    </row>
    <row r="10633" spans="1:15" x14ac:dyDescent="0.25">
      <c r="A10633" s="30">
        <v>1243</v>
      </c>
      <c r="B10633" s="247" t="str">
        <f>IF(AND(A10633&lt;&gt;"",ISNUMBER(A10633)),VLOOKUP(A10633,Studies!A:BR,2,FALSE),"")</f>
        <v>Walkenstein 1978</v>
      </c>
      <c r="C10633" s="248" t="str">
        <f>IF(AND(A10633&lt;&gt;"",ISNUMBER(A10633)),VLOOKUP(A10633,Studies!A:BR,3,FALSE),"")</f>
        <v>https://pubmed.ncbi.nlm.nih.gov/620910/</v>
      </c>
      <c r="D10633" s="248" t="str">
        <f>IF(AND(A10633&lt;&gt;"",ISNUMBER(A10633)),VLOOKUP(A10633,Studies!A:BR,4,FALSE),"")</f>
        <v>IV 300 mg Subject 10</v>
      </c>
      <c r="E10633" s="248" t="str">
        <f>IF(AND(A10633&lt;&gt;"",ISNUMBER(A10633)),VLOOKUP(A10633,Studies!A:BR,5,FALSE),"")</f>
        <v>Cimetidine</v>
      </c>
      <c r="F10633" s="249" t="str">
        <f>IF(AND(A10633&lt;&gt;"",ISNUMBER(A10633)),VLOOKUP(A10633,Studies!A:BR,6,FALSE),"")</f>
        <v>Whole Blood</v>
      </c>
      <c r="G10633" s="265">
        <v>0</v>
      </c>
      <c r="H10633" s="50" t="s">
        <v>59</v>
      </c>
      <c r="I10633" s="185">
        <v>0</v>
      </c>
      <c r="J10633" s="41" t="s">
        <v>956</v>
      </c>
      <c r="K10633" s="41" t="s">
        <v>75</v>
      </c>
      <c r="O10633" s="59">
        <v>0.05</v>
      </c>
    </row>
    <row r="10634" spans="1:15" x14ac:dyDescent="0.25">
      <c r="A10634" s="30">
        <v>1243</v>
      </c>
      <c r="B10634" s="247" t="str">
        <f>IF(AND(A10634&lt;&gt;"",ISNUMBER(A10634)),VLOOKUP(A10634,Studies!A:BR,2,FALSE),"")</f>
        <v>Walkenstein 1978</v>
      </c>
      <c r="C10634" s="248" t="str">
        <f>IF(AND(A10634&lt;&gt;"",ISNUMBER(A10634)),VLOOKUP(A10634,Studies!A:BR,3,FALSE),"")</f>
        <v>https://pubmed.ncbi.nlm.nih.gov/620910/</v>
      </c>
      <c r="D10634" s="248" t="str">
        <f>IF(AND(A10634&lt;&gt;"",ISNUMBER(A10634)),VLOOKUP(A10634,Studies!A:BR,4,FALSE),"")</f>
        <v>IV 300 mg Subject 10</v>
      </c>
      <c r="E10634" s="248" t="str">
        <f>IF(AND(A10634&lt;&gt;"",ISNUMBER(A10634)),VLOOKUP(A10634,Studies!A:BR,5,FALSE),"")</f>
        <v>Cimetidine</v>
      </c>
      <c r="F10634" s="249" t="str">
        <f>IF(AND(A10634&lt;&gt;"",ISNUMBER(A10634)),VLOOKUP(A10634,Studies!A:BR,6,FALSE),"")</f>
        <v>Whole Blood</v>
      </c>
      <c r="G10634" s="265">
        <v>0.25</v>
      </c>
      <c r="H10634" s="50" t="s">
        <v>59</v>
      </c>
      <c r="I10634" s="185">
        <v>6.23</v>
      </c>
      <c r="J10634" s="41" t="s">
        <v>956</v>
      </c>
      <c r="K10634" s="41" t="s">
        <v>75</v>
      </c>
      <c r="O10634" s="59">
        <v>0.05</v>
      </c>
    </row>
    <row r="10635" spans="1:15" x14ac:dyDescent="0.25">
      <c r="A10635" s="30">
        <v>1243</v>
      </c>
      <c r="B10635" s="247" t="str">
        <f>IF(AND(A10635&lt;&gt;"",ISNUMBER(A10635)),VLOOKUP(A10635,Studies!A:BR,2,FALSE),"")</f>
        <v>Walkenstein 1978</v>
      </c>
      <c r="C10635" s="248" t="str">
        <f>IF(AND(A10635&lt;&gt;"",ISNUMBER(A10635)),VLOOKUP(A10635,Studies!A:BR,3,FALSE),"")</f>
        <v>https://pubmed.ncbi.nlm.nih.gov/620910/</v>
      </c>
      <c r="D10635" s="248" t="str">
        <f>IF(AND(A10635&lt;&gt;"",ISNUMBER(A10635)),VLOOKUP(A10635,Studies!A:BR,4,FALSE),"")</f>
        <v>IV 300 mg Subject 10</v>
      </c>
      <c r="E10635" s="248" t="str">
        <f>IF(AND(A10635&lt;&gt;"",ISNUMBER(A10635)),VLOOKUP(A10635,Studies!A:BR,5,FALSE),"")</f>
        <v>Cimetidine</v>
      </c>
      <c r="F10635" s="249" t="str">
        <f>IF(AND(A10635&lt;&gt;"",ISNUMBER(A10635)),VLOOKUP(A10635,Studies!A:BR,6,FALSE),"")</f>
        <v>Whole Blood</v>
      </c>
      <c r="G10635" s="265">
        <v>0.5</v>
      </c>
      <c r="H10635" s="50" t="s">
        <v>59</v>
      </c>
      <c r="I10635" s="185">
        <v>3.76</v>
      </c>
      <c r="J10635" s="41" t="s">
        <v>956</v>
      </c>
      <c r="K10635" s="41" t="s">
        <v>75</v>
      </c>
      <c r="O10635" s="59">
        <v>0.05</v>
      </c>
    </row>
    <row r="10636" spans="1:15" x14ac:dyDescent="0.25">
      <c r="A10636" s="30">
        <v>1243</v>
      </c>
      <c r="B10636" s="247" t="str">
        <f>IF(AND(A10636&lt;&gt;"",ISNUMBER(A10636)),VLOOKUP(A10636,Studies!A:BR,2,FALSE),"")</f>
        <v>Walkenstein 1978</v>
      </c>
      <c r="C10636" s="248" t="str">
        <f>IF(AND(A10636&lt;&gt;"",ISNUMBER(A10636)),VLOOKUP(A10636,Studies!A:BR,3,FALSE),"")</f>
        <v>https://pubmed.ncbi.nlm.nih.gov/620910/</v>
      </c>
      <c r="D10636" s="248" t="str">
        <f>IF(AND(A10636&lt;&gt;"",ISNUMBER(A10636)),VLOOKUP(A10636,Studies!A:BR,4,FALSE),"")</f>
        <v>IV 300 mg Subject 10</v>
      </c>
      <c r="E10636" s="248" t="str">
        <f>IF(AND(A10636&lt;&gt;"",ISNUMBER(A10636)),VLOOKUP(A10636,Studies!A:BR,5,FALSE),"")</f>
        <v>Cimetidine</v>
      </c>
      <c r="F10636" s="249" t="str">
        <f>IF(AND(A10636&lt;&gt;"",ISNUMBER(A10636)),VLOOKUP(A10636,Studies!A:BR,6,FALSE),"")</f>
        <v>Whole Blood</v>
      </c>
      <c r="G10636" s="265">
        <v>0.75</v>
      </c>
      <c r="H10636" s="50" t="s">
        <v>59</v>
      </c>
      <c r="I10636" s="185">
        <v>2.5499999999999998</v>
      </c>
      <c r="J10636" s="41" t="s">
        <v>956</v>
      </c>
      <c r="K10636" s="41" t="s">
        <v>75</v>
      </c>
      <c r="O10636" s="59">
        <v>0.05</v>
      </c>
    </row>
    <row r="10637" spans="1:15" x14ac:dyDescent="0.25">
      <c r="A10637" s="30">
        <v>1243</v>
      </c>
      <c r="B10637" s="247" t="str">
        <f>IF(AND(A10637&lt;&gt;"",ISNUMBER(A10637)),VLOOKUP(A10637,Studies!A:BR,2,FALSE),"")</f>
        <v>Walkenstein 1978</v>
      </c>
      <c r="C10637" s="248" t="str">
        <f>IF(AND(A10637&lt;&gt;"",ISNUMBER(A10637)),VLOOKUP(A10637,Studies!A:BR,3,FALSE),"")</f>
        <v>https://pubmed.ncbi.nlm.nih.gov/620910/</v>
      </c>
      <c r="D10637" s="248" t="str">
        <f>IF(AND(A10637&lt;&gt;"",ISNUMBER(A10637)),VLOOKUP(A10637,Studies!A:BR,4,FALSE),"")</f>
        <v>IV 300 mg Subject 10</v>
      </c>
      <c r="E10637" s="248" t="str">
        <f>IF(AND(A10637&lt;&gt;"",ISNUMBER(A10637)),VLOOKUP(A10637,Studies!A:BR,5,FALSE),"")</f>
        <v>Cimetidine</v>
      </c>
      <c r="F10637" s="249" t="str">
        <f>IF(AND(A10637&lt;&gt;"",ISNUMBER(A10637)),VLOOKUP(A10637,Studies!A:BR,6,FALSE),"")</f>
        <v>Whole Blood</v>
      </c>
      <c r="G10637" s="265">
        <v>1</v>
      </c>
      <c r="H10637" s="50" t="s">
        <v>59</v>
      </c>
      <c r="I10637" s="185">
        <v>2.23</v>
      </c>
      <c r="J10637" s="41" t="s">
        <v>956</v>
      </c>
      <c r="K10637" s="41" t="s">
        <v>75</v>
      </c>
      <c r="O10637" s="59">
        <v>0.05</v>
      </c>
    </row>
    <row r="10638" spans="1:15" x14ac:dyDescent="0.25">
      <c r="A10638" s="30">
        <v>1243</v>
      </c>
      <c r="B10638" s="247" t="str">
        <f>IF(AND(A10638&lt;&gt;"",ISNUMBER(A10638)),VLOOKUP(A10638,Studies!A:BR,2,FALSE),"")</f>
        <v>Walkenstein 1978</v>
      </c>
      <c r="C10638" s="248" t="str">
        <f>IF(AND(A10638&lt;&gt;"",ISNUMBER(A10638)),VLOOKUP(A10638,Studies!A:BR,3,FALSE),"")</f>
        <v>https://pubmed.ncbi.nlm.nih.gov/620910/</v>
      </c>
      <c r="D10638" s="248" t="str">
        <f>IF(AND(A10638&lt;&gt;"",ISNUMBER(A10638)),VLOOKUP(A10638,Studies!A:BR,4,FALSE),"")</f>
        <v>IV 300 mg Subject 10</v>
      </c>
      <c r="E10638" s="248" t="str">
        <f>IF(AND(A10638&lt;&gt;"",ISNUMBER(A10638)),VLOOKUP(A10638,Studies!A:BR,5,FALSE),"")</f>
        <v>Cimetidine</v>
      </c>
      <c r="F10638" s="249" t="str">
        <f>IF(AND(A10638&lt;&gt;"",ISNUMBER(A10638)),VLOOKUP(A10638,Studies!A:BR,6,FALSE),"")</f>
        <v>Whole Blood</v>
      </c>
      <c r="G10638" s="265">
        <v>1.5</v>
      </c>
      <c r="H10638" s="50" t="s">
        <v>59</v>
      </c>
      <c r="I10638" s="185">
        <v>1.63</v>
      </c>
      <c r="J10638" s="41" t="s">
        <v>956</v>
      </c>
      <c r="K10638" s="41" t="s">
        <v>75</v>
      </c>
      <c r="O10638" s="59">
        <v>0.05</v>
      </c>
    </row>
    <row r="10639" spans="1:15" x14ac:dyDescent="0.25">
      <c r="A10639" s="30">
        <v>1243</v>
      </c>
      <c r="B10639" s="247" t="str">
        <f>IF(AND(A10639&lt;&gt;"",ISNUMBER(A10639)),VLOOKUP(A10639,Studies!A:BR,2,FALSE),"")</f>
        <v>Walkenstein 1978</v>
      </c>
      <c r="C10639" s="248" t="str">
        <f>IF(AND(A10639&lt;&gt;"",ISNUMBER(A10639)),VLOOKUP(A10639,Studies!A:BR,3,FALSE),"")</f>
        <v>https://pubmed.ncbi.nlm.nih.gov/620910/</v>
      </c>
      <c r="D10639" s="248" t="str">
        <f>IF(AND(A10639&lt;&gt;"",ISNUMBER(A10639)),VLOOKUP(A10639,Studies!A:BR,4,FALSE),"")</f>
        <v>IV 300 mg Subject 10</v>
      </c>
      <c r="E10639" s="248" t="str">
        <f>IF(AND(A10639&lt;&gt;"",ISNUMBER(A10639)),VLOOKUP(A10639,Studies!A:BR,5,FALSE),"")</f>
        <v>Cimetidine</v>
      </c>
      <c r="F10639" s="249" t="str">
        <f>IF(AND(A10639&lt;&gt;"",ISNUMBER(A10639)),VLOOKUP(A10639,Studies!A:BR,6,FALSE),"")</f>
        <v>Whole Blood</v>
      </c>
      <c r="G10639" s="265">
        <v>2</v>
      </c>
      <c r="H10639" s="50" t="s">
        <v>59</v>
      </c>
      <c r="I10639" s="185">
        <v>1.31</v>
      </c>
      <c r="J10639" s="41" t="s">
        <v>956</v>
      </c>
      <c r="K10639" s="41" t="s">
        <v>75</v>
      </c>
      <c r="O10639" s="59">
        <v>0.05</v>
      </c>
    </row>
    <row r="10640" spans="1:15" x14ac:dyDescent="0.25">
      <c r="A10640" s="30">
        <v>1243</v>
      </c>
      <c r="B10640" s="247" t="str">
        <f>IF(AND(A10640&lt;&gt;"",ISNUMBER(A10640)),VLOOKUP(A10640,Studies!A:BR,2,FALSE),"")</f>
        <v>Walkenstein 1978</v>
      </c>
      <c r="C10640" s="248" t="str">
        <f>IF(AND(A10640&lt;&gt;"",ISNUMBER(A10640)),VLOOKUP(A10640,Studies!A:BR,3,FALSE),"")</f>
        <v>https://pubmed.ncbi.nlm.nih.gov/620910/</v>
      </c>
      <c r="D10640" s="248" t="str">
        <f>IF(AND(A10640&lt;&gt;"",ISNUMBER(A10640)),VLOOKUP(A10640,Studies!A:BR,4,FALSE),"")</f>
        <v>IV 300 mg Subject 10</v>
      </c>
      <c r="E10640" s="248" t="str">
        <f>IF(AND(A10640&lt;&gt;"",ISNUMBER(A10640)),VLOOKUP(A10640,Studies!A:BR,5,FALSE),"")</f>
        <v>Cimetidine</v>
      </c>
      <c r="F10640" s="249" t="str">
        <f>IF(AND(A10640&lt;&gt;"",ISNUMBER(A10640)),VLOOKUP(A10640,Studies!A:BR,6,FALSE),"")</f>
        <v>Whole Blood</v>
      </c>
      <c r="G10640" s="265">
        <v>3</v>
      </c>
      <c r="H10640" s="50" t="s">
        <v>59</v>
      </c>
      <c r="I10640" s="185">
        <v>0.87</v>
      </c>
      <c r="J10640" s="41" t="s">
        <v>956</v>
      </c>
      <c r="K10640" s="41" t="s">
        <v>75</v>
      </c>
      <c r="O10640" s="59">
        <v>0.05</v>
      </c>
    </row>
    <row r="10641" spans="1:15" x14ac:dyDescent="0.25">
      <c r="A10641" s="30">
        <v>1243</v>
      </c>
      <c r="B10641" s="247" t="str">
        <f>IF(AND(A10641&lt;&gt;"",ISNUMBER(A10641)),VLOOKUP(A10641,Studies!A:BR,2,FALSE),"")</f>
        <v>Walkenstein 1978</v>
      </c>
      <c r="C10641" s="248" t="str">
        <f>IF(AND(A10641&lt;&gt;"",ISNUMBER(A10641)),VLOOKUP(A10641,Studies!A:BR,3,FALSE),"")</f>
        <v>https://pubmed.ncbi.nlm.nih.gov/620910/</v>
      </c>
      <c r="D10641" s="248" t="str">
        <f>IF(AND(A10641&lt;&gt;"",ISNUMBER(A10641)),VLOOKUP(A10641,Studies!A:BR,4,FALSE),"")</f>
        <v>IV 300 mg Subject 10</v>
      </c>
      <c r="E10641" s="248" t="str">
        <f>IF(AND(A10641&lt;&gt;"",ISNUMBER(A10641)),VLOOKUP(A10641,Studies!A:BR,5,FALSE),"")</f>
        <v>Cimetidine</v>
      </c>
      <c r="F10641" s="249" t="str">
        <f>IF(AND(A10641&lt;&gt;"",ISNUMBER(A10641)),VLOOKUP(A10641,Studies!A:BR,6,FALSE),"")</f>
        <v>Whole Blood</v>
      </c>
      <c r="G10641" s="265">
        <v>4</v>
      </c>
      <c r="H10641" s="50" t="s">
        <v>59</v>
      </c>
      <c r="I10641" s="185">
        <v>0.57999999999999996</v>
      </c>
      <c r="J10641" s="41" t="s">
        <v>956</v>
      </c>
      <c r="K10641" s="41" t="s">
        <v>75</v>
      </c>
      <c r="O10641" s="59">
        <v>0.05</v>
      </c>
    </row>
    <row r="10642" spans="1:15" x14ac:dyDescent="0.25">
      <c r="A10642" s="30">
        <v>1243</v>
      </c>
      <c r="B10642" s="247" t="str">
        <f>IF(AND(A10642&lt;&gt;"",ISNUMBER(A10642)),VLOOKUP(A10642,Studies!A:BR,2,FALSE),"")</f>
        <v>Walkenstein 1978</v>
      </c>
      <c r="C10642" s="248" t="str">
        <f>IF(AND(A10642&lt;&gt;"",ISNUMBER(A10642)),VLOOKUP(A10642,Studies!A:BR,3,FALSE),"")</f>
        <v>https://pubmed.ncbi.nlm.nih.gov/620910/</v>
      </c>
      <c r="D10642" s="248" t="str">
        <f>IF(AND(A10642&lt;&gt;"",ISNUMBER(A10642)),VLOOKUP(A10642,Studies!A:BR,4,FALSE),"")</f>
        <v>IV 300 mg Subject 10</v>
      </c>
      <c r="E10642" s="248" t="str">
        <f>IF(AND(A10642&lt;&gt;"",ISNUMBER(A10642)),VLOOKUP(A10642,Studies!A:BR,5,FALSE),"")</f>
        <v>Cimetidine</v>
      </c>
      <c r="F10642" s="249" t="str">
        <f>IF(AND(A10642&lt;&gt;"",ISNUMBER(A10642)),VLOOKUP(A10642,Studies!A:BR,6,FALSE),"")</f>
        <v>Whole Blood</v>
      </c>
      <c r="G10642" s="265">
        <v>6</v>
      </c>
      <c r="H10642" s="50" t="s">
        <v>59</v>
      </c>
      <c r="I10642" s="185">
        <v>0.33</v>
      </c>
      <c r="J10642" s="41" t="s">
        <v>956</v>
      </c>
      <c r="K10642" s="41" t="s">
        <v>75</v>
      </c>
      <c r="O10642" s="59">
        <v>0.05</v>
      </c>
    </row>
    <row r="10643" spans="1:15" x14ac:dyDescent="0.25">
      <c r="A10643" s="30">
        <v>1243</v>
      </c>
      <c r="B10643" s="247" t="str">
        <f>IF(AND(A10643&lt;&gt;"",ISNUMBER(A10643)),VLOOKUP(A10643,Studies!A:BR,2,FALSE),"")</f>
        <v>Walkenstein 1978</v>
      </c>
      <c r="C10643" s="248" t="str">
        <f>IF(AND(A10643&lt;&gt;"",ISNUMBER(A10643)),VLOOKUP(A10643,Studies!A:BR,3,FALSE),"")</f>
        <v>https://pubmed.ncbi.nlm.nih.gov/620910/</v>
      </c>
      <c r="D10643" s="248" t="str">
        <f>IF(AND(A10643&lt;&gt;"",ISNUMBER(A10643)),VLOOKUP(A10643,Studies!A:BR,4,FALSE),"")</f>
        <v>IV 300 mg Subject 10</v>
      </c>
      <c r="E10643" s="248" t="str">
        <f>IF(AND(A10643&lt;&gt;"",ISNUMBER(A10643)),VLOOKUP(A10643,Studies!A:BR,5,FALSE),"")</f>
        <v>Cimetidine</v>
      </c>
      <c r="F10643" s="249" t="str">
        <f>IF(AND(A10643&lt;&gt;"",ISNUMBER(A10643)),VLOOKUP(A10643,Studies!A:BR,6,FALSE),"")</f>
        <v>Whole Blood</v>
      </c>
      <c r="G10643" s="265">
        <v>8</v>
      </c>
      <c r="H10643" s="50" t="s">
        <v>59</v>
      </c>
      <c r="I10643" s="185">
        <v>0.15</v>
      </c>
      <c r="J10643" s="41" t="s">
        <v>956</v>
      </c>
      <c r="K10643" s="41" t="s">
        <v>75</v>
      </c>
      <c r="O10643" s="59">
        <v>0.05</v>
      </c>
    </row>
    <row r="10644" spans="1:15" x14ac:dyDescent="0.25">
      <c r="A10644" s="30">
        <v>1243</v>
      </c>
      <c r="B10644" s="247" t="str">
        <f>IF(AND(A10644&lt;&gt;"",ISNUMBER(A10644)),VLOOKUP(A10644,Studies!A:BR,2,FALSE),"")</f>
        <v>Walkenstein 1978</v>
      </c>
      <c r="C10644" s="248" t="str">
        <f>IF(AND(A10644&lt;&gt;"",ISNUMBER(A10644)),VLOOKUP(A10644,Studies!A:BR,3,FALSE),"")</f>
        <v>https://pubmed.ncbi.nlm.nih.gov/620910/</v>
      </c>
      <c r="D10644" s="248" t="str">
        <f>IF(AND(A10644&lt;&gt;"",ISNUMBER(A10644)),VLOOKUP(A10644,Studies!A:BR,4,FALSE),"")</f>
        <v>IV 300 mg Subject 10</v>
      </c>
      <c r="E10644" s="248" t="str">
        <f>IF(AND(A10644&lt;&gt;"",ISNUMBER(A10644)),VLOOKUP(A10644,Studies!A:BR,5,FALSE),"")</f>
        <v>Cimetidine</v>
      </c>
      <c r="F10644" s="249" t="str">
        <f>IF(AND(A10644&lt;&gt;"",ISNUMBER(A10644)),VLOOKUP(A10644,Studies!A:BR,6,FALSE),"")</f>
        <v>Whole Blood</v>
      </c>
      <c r="G10644" s="265">
        <v>10</v>
      </c>
      <c r="H10644" s="50" t="s">
        <v>59</v>
      </c>
      <c r="I10644" s="185">
        <v>0.1</v>
      </c>
      <c r="J10644" s="41" t="s">
        <v>956</v>
      </c>
      <c r="K10644" s="41" t="s">
        <v>75</v>
      </c>
      <c r="O10644" s="59">
        <v>0.05</v>
      </c>
    </row>
    <row r="10645" spans="1:15" x14ac:dyDescent="0.25">
      <c r="A10645" s="30">
        <v>1244</v>
      </c>
      <c r="B10645" s="247" t="str">
        <f>IF(AND(A10645&lt;&gt;"",ISNUMBER(A10645)),VLOOKUP(A10645,Studies!A:BR,2,FALSE),"")</f>
        <v>Walkenstein 1978</v>
      </c>
      <c r="C10645" s="248" t="str">
        <f>IF(AND(A10645&lt;&gt;"",ISNUMBER(A10645)),VLOOKUP(A10645,Studies!A:BR,3,FALSE),"")</f>
        <v>https://pubmed.ncbi.nlm.nih.gov/620910/</v>
      </c>
      <c r="D10645" s="248" t="str">
        <f>IF(AND(A10645&lt;&gt;"",ISNUMBER(A10645)),VLOOKUP(A10645,Studies!A:BR,4,FALSE),"")</f>
        <v>IV 300 mg Subject 11</v>
      </c>
      <c r="E10645" s="248" t="str">
        <f>IF(AND(A10645&lt;&gt;"",ISNUMBER(A10645)),VLOOKUP(A10645,Studies!A:BR,5,FALSE),"")</f>
        <v>Cimetidine</v>
      </c>
      <c r="F10645" s="249" t="str">
        <f>IF(AND(A10645&lt;&gt;"",ISNUMBER(A10645)),VLOOKUP(A10645,Studies!A:BR,6,FALSE),"")</f>
        <v>Whole Blood</v>
      </c>
      <c r="G10645" s="265">
        <v>0</v>
      </c>
      <c r="H10645" s="50" t="s">
        <v>59</v>
      </c>
      <c r="I10645" s="185">
        <v>0</v>
      </c>
      <c r="J10645" s="41" t="s">
        <v>956</v>
      </c>
      <c r="K10645" s="41" t="s">
        <v>75</v>
      </c>
      <c r="O10645" s="59">
        <v>0.05</v>
      </c>
    </row>
    <row r="10646" spans="1:15" x14ac:dyDescent="0.25">
      <c r="A10646" s="30">
        <v>1244</v>
      </c>
      <c r="B10646" s="247" t="str">
        <f>IF(AND(A10646&lt;&gt;"",ISNUMBER(A10646)),VLOOKUP(A10646,Studies!A:BR,2,FALSE),"")</f>
        <v>Walkenstein 1978</v>
      </c>
      <c r="C10646" s="248" t="str">
        <f>IF(AND(A10646&lt;&gt;"",ISNUMBER(A10646)),VLOOKUP(A10646,Studies!A:BR,3,FALSE),"")</f>
        <v>https://pubmed.ncbi.nlm.nih.gov/620910/</v>
      </c>
      <c r="D10646" s="248" t="str">
        <f>IF(AND(A10646&lt;&gt;"",ISNUMBER(A10646)),VLOOKUP(A10646,Studies!A:BR,4,FALSE),"")</f>
        <v>IV 300 mg Subject 11</v>
      </c>
      <c r="E10646" s="248" t="str">
        <f>IF(AND(A10646&lt;&gt;"",ISNUMBER(A10646)),VLOOKUP(A10646,Studies!A:BR,5,FALSE),"")</f>
        <v>Cimetidine</v>
      </c>
      <c r="F10646" s="249" t="str">
        <f>IF(AND(A10646&lt;&gt;"",ISNUMBER(A10646)),VLOOKUP(A10646,Studies!A:BR,6,FALSE),"")</f>
        <v>Whole Blood</v>
      </c>
      <c r="G10646" s="265">
        <v>0.25</v>
      </c>
      <c r="H10646" s="50" t="s">
        <v>59</v>
      </c>
      <c r="I10646" s="185">
        <v>6.03</v>
      </c>
      <c r="J10646" s="41" t="s">
        <v>956</v>
      </c>
      <c r="K10646" s="41" t="s">
        <v>75</v>
      </c>
      <c r="O10646" s="59">
        <v>0.05</v>
      </c>
    </row>
    <row r="10647" spans="1:15" x14ac:dyDescent="0.25">
      <c r="A10647" s="30">
        <v>1244</v>
      </c>
      <c r="B10647" s="247" t="str">
        <f>IF(AND(A10647&lt;&gt;"",ISNUMBER(A10647)),VLOOKUP(A10647,Studies!A:BR,2,FALSE),"")</f>
        <v>Walkenstein 1978</v>
      </c>
      <c r="C10647" s="248" t="str">
        <f>IF(AND(A10647&lt;&gt;"",ISNUMBER(A10647)),VLOOKUP(A10647,Studies!A:BR,3,FALSE),"")</f>
        <v>https://pubmed.ncbi.nlm.nih.gov/620910/</v>
      </c>
      <c r="D10647" s="248" t="str">
        <f>IF(AND(A10647&lt;&gt;"",ISNUMBER(A10647)),VLOOKUP(A10647,Studies!A:BR,4,FALSE),"")</f>
        <v>IV 300 mg Subject 11</v>
      </c>
      <c r="E10647" s="248" t="str">
        <f>IF(AND(A10647&lt;&gt;"",ISNUMBER(A10647)),VLOOKUP(A10647,Studies!A:BR,5,FALSE),"")</f>
        <v>Cimetidine</v>
      </c>
      <c r="F10647" s="249" t="str">
        <f>IF(AND(A10647&lt;&gt;"",ISNUMBER(A10647)),VLOOKUP(A10647,Studies!A:BR,6,FALSE),"")</f>
        <v>Whole Blood</v>
      </c>
      <c r="G10647" s="265">
        <v>0.5</v>
      </c>
      <c r="H10647" s="50" t="s">
        <v>59</v>
      </c>
      <c r="I10647" s="185">
        <v>3.68</v>
      </c>
      <c r="J10647" s="41" t="s">
        <v>956</v>
      </c>
      <c r="K10647" s="41" t="s">
        <v>75</v>
      </c>
      <c r="O10647" s="59">
        <v>0.05</v>
      </c>
    </row>
    <row r="10648" spans="1:15" x14ac:dyDescent="0.25">
      <c r="A10648" s="30">
        <v>1244</v>
      </c>
      <c r="B10648" s="247" t="str">
        <f>IF(AND(A10648&lt;&gt;"",ISNUMBER(A10648)),VLOOKUP(A10648,Studies!A:BR,2,FALSE),"")</f>
        <v>Walkenstein 1978</v>
      </c>
      <c r="C10648" s="248" t="str">
        <f>IF(AND(A10648&lt;&gt;"",ISNUMBER(A10648)),VLOOKUP(A10648,Studies!A:BR,3,FALSE),"")</f>
        <v>https://pubmed.ncbi.nlm.nih.gov/620910/</v>
      </c>
      <c r="D10648" s="248" t="str">
        <f>IF(AND(A10648&lt;&gt;"",ISNUMBER(A10648)),VLOOKUP(A10648,Studies!A:BR,4,FALSE),"")</f>
        <v>IV 300 mg Subject 11</v>
      </c>
      <c r="E10648" s="248" t="str">
        <f>IF(AND(A10648&lt;&gt;"",ISNUMBER(A10648)),VLOOKUP(A10648,Studies!A:BR,5,FALSE),"")</f>
        <v>Cimetidine</v>
      </c>
      <c r="F10648" s="249" t="str">
        <f>IF(AND(A10648&lt;&gt;"",ISNUMBER(A10648)),VLOOKUP(A10648,Studies!A:BR,6,FALSE),"")</f>
        <v>Whole Blood</v>
      </c>
      <c r="G10648" s="265">
        <v>0.75</v>
      </c>
      <c r="H10648" s="50" t="s">
        <v>59</v>
      </c>
      <c r="I10648" s="185">
        <v>2.74</v>
      </c>
      <c r="J10648" s="41" t="s">
        <v>956</v>
      </c>
      <c r="K10648" s="41" t="s">
        <v>75</v>
      </c>
      <c r="O10648" s="59">
        <v>0.05</v>
      </c>
    </row>
    <row r="10649" spans="1:15" x14ac:dyDescent="0.25">
      <c r="A10649" s="30">
        <v>1244</v>
      </c>
      <c r="B10649" s="247" t="str">
        <f>IF(AND(A10649&lt;&gt;"",ISNUMBER(A10649)),VLOOKUP(A10649,Studies!A:BR,2,FALSE),"")</f>
        <v>Walkenstein 1978</v>
      </c>
      <c r="C10649" s="248" t="str">
        <f>IF(AND(A10649&lt;&gt;"",ISNUMBER(A10649)),VLOOKUP(A10649,Studies!A:BR,3,FALSE),"")</f>
        <v>https://pubmed.ncbi.nlm.nih.gov/620910/</v>
      </c>
      <c r="D10649" s="248" t="str">
        <f>IF(AND(A10649&lt;&gt;"",ISNUMBER(A10649)),VLOOKUP(A10649,Studies!A:BR,4,FALSE),"")</f>
        <v>IV 300 mg Subject 11</v>
      </c>
      <c r="E10649" s="248" t="str">
        <f>IF(AND(A10649&lt;&gt;"",ISNUMBER(A10649)),VLOOKUP(A10649,Studies!A:BR,5,FALSE),"")</f>
        <v>Cimetidine</v>
      </c>
      <c r="F10649" s="249" t="str">
        <f>IF(AND(A10649&lt;&gt;"",ISNUMBER(A10649)),VLOOKUP(A10649,Studies!A:BR,6,FALSE),"")</f>
        <v>Whole Blood</v>
      </c>
      <c r="G10649" s="265">
        <v>1</v>
      </c>
      <c r="H10649" s="50" t="s">
        <v>59</v>
      </c>
      <c r="I10649" s="185">
        <v>2.54</v>
      </c>
      <c r="J10649" s="41" t="s">
        <v>956</v>
      </c>
      <c r="K10649" s="41" t="s">
        <v>75</v>
      </c>
      <c r="O10649" s="59">
        <v>0.05</v>
      </c>
    </row>
    <row r="10650" spans="1:15" x14ac:dyDescent="0.25">
      <c r="A10650" s="30">
        <v>1244</v>
      </c>
      <c r="B10650" s="247" t="str">
        <f>IF(AND(A10650&lt;&gt;"",ISNUMBER(A10650)),VLOOKUP(A10650,Studies!A:BR,2,FALSE),"")</f>
        <v>Walkenstein 1978</v>
      </c>
      <c r="C10650" s="248" t="str">
        <f>IF(AND(A10650&lt;&gt;"",ISNUMBER(A10650)),VLOOKUP(A10650,Studies!A:BR,3,FALSE),"")</f>
        <v>https://pubmed.ncbi.nlm.nih.gov/620910/</v>
      </c>
      <c r="D10650" s="248" t="str">
        <f>IF(AND(A10650&lt;&gt;"",ISNUMBER(A10650)),VLOOKUP(A10650,Studies!A:BR,4,FALSE),"")</f>
        <v>IV 300 mg Subject 11</v>
      </c>
      <c r="E10650" s="248" t="str">
        <f>IF(AND(A10650&lt;&gt;"",ISNUMBER(A10650)),VLOOKUP(A10650,Studies!A:BR,5,FALSE),"")</f>
        <v>Cimetidine</v>
      </c>
      <c r="F10650" s="249" t="str">
        <f>IF(AND(A10650&lt;&gt;"",ISNUMBER(A10650)),VLOOKUP(A10650,Studies!A:BR,6,FALSE),"")</f>
        <v>Whole Blood</v>
      </c>
      <c r="G10650" s="265">
        <v>1.5</v>
      </c>
      <c r="H10650" s="50" t="s">
        <v>59</v>
      </c>
      <c r="I10650" s="185">
        <v>1.66</v>
      </c>
      <c r="J10650" s="41" t="s">
        <v>956</v>
      </c>
      <c r="K10650" s="41" t="s">
        <v>75</v>
      </c>
      <c r="O10650" s="59">
        <v>0.05</v>
      </c>
    </row>
    <row r="10651" spans="1:15" x14ac:dyDescent="0.25">
      <c r="A10651" s="30">
        <v>1244</v>
      </c>
      <c r="B10651" s="247" t="str">
        <f>IF(AND(A10651&lt;&gt;"",ISNUMBER(A10651)),VLOOKUP(A10651,Studies!A:BR,2,FALSE),"")</f>
        <v>Walkenstein 1978</v>
      </c>
      <c r="C10651" s="248" t="str">
        <f>IF(AND(A10651&lt;&gt;"",ISNUMBER(A10651)),VLOOKUP(A10651,Studies!A:BR,3,FALSE),"")</f>
        <v>https://pubmed.ncbi.nlm.nih.gov/620910/</v>
      </c>
      <c r="D10651" s="248" t="str">
        <f>IF(AND(A10651&lt;&gt;"",ISNUMBER(A10651)),VLOOKUP(A10651,Studies!A:BR,4,FALSE),"")</f>
        <v>IV 300 mg Subject 11</v>
      </c>
      <c r="E10651" s="248" t="str">
        <f>IF(AND(A10651&lt;&gt;"",ISNUMBER(A10651)),VLOOKUP(A10651,Studies!A:BR,5,FALSE),"")</f>
        <v>Cimetidine</v>
      </c>
      <c r="F10651" s="249" t="str">
        <f>IF(AND(A10651&lt;&gt;"",ISNUMBER(A10651)),VLOOKUP(A10651,Studies!A:BR,6,FALSE),"")</f>
        <v>Whole Blood</v>
      </c>
      <c r="G10651" s="265">
        <v>2</v>
      </c>
      <c r="H10651" s="50" t="s">
        <v>59</v>
      </c>
      <c r="I10651" s="185">
        <v>1.38</v>
      </c>
      <c r="J10651" s="41" t="s">
        <v>956</v>
      </c>
      <c r="K10651" s="41" t="s">
        <v>75</v>
      </c>
      <c r="O10651" s="59">
        <v>0.05</v>
      </c>
    </row>
    <row r="10652" spans="1:15" x14ac:dyDescent="0.25">
      <c r="A10652" s="30">
        <v>1244</v>
      </c>
      <c r="B10652" s="247" t="str">
        <f>IF(AND(A10652&lt;&gt;"",ISNUMBER(A10652)),VLOOKUP(A10652,Studies!A:BR,2,FALSE),"")</f>
        <v>Walkenstein 1978</v>
      </c>
      <c r="C10652" s="248" t="str">
        <f>IF(AND(A10652&lt;&gt;"",ISNUMBER(A10652)),VLOOKUP(A10652,Studies!A:BR,3,FALSE),"")</f>
        <v>https://pubmed.ncbi.nlm.nih.gov/620910/</v>
      </c>
      <c r="D10652" s="248" t="str">
        <f>IF(AND(A10652&lt;&gt;"",ISNUMBER(A10652)),VLOOKUP(A10652,Studies!A:BR,4,FALSE),"")</f>
        <v>IV 300 mg Subject 11</v>
      </c>
      <c r="E10652" s="248" t="str">
        <f>IF(AND(A10652&lt;&gt;"",ISNUMBER(A10652)),VLOOKUP(A10652,Studies!A:BR,5,FALSE),"")</f>
        <v>Cimetidine</v>
      </c>
      <c r="F10652" s="249" t="str">
        <f>IF(AND(A10652&lt;&gt;"",ISNUMBER(A10652)),VLOOKUP(A10652,Studies!A:BR,6,FALSE),"")</f>
        <v>Whole Blood</v>
      </c>
      <c r="G10652" s="265">
        <v>3</v>
      </c>
      <c r="H10652" s="50" t="s">
        <v>59</v>
      </c>
      <c r="I10652" s="185">
        <v>0.79</v>
      </c>
      <c r="J10652" s="41" t="s">
        <v>956</v>
      </c>
      <c r="K10652" s="41" t="s">
        <v>75</v>
      </c>
      <c r="O10652" s="59">
        <v>0.05</v>
      </c>
    </row>
    <row r="10653" spans="1:15" x14ac:dyDescent="0.25">
      <c r="A10653" s="30">
        <v>1244</v>
      </c>
      <c r="B10653" s="247" t="str">
        <f>IF(AND(A10653&lt;&gt;"",ISNUMBER(A10653)),VLOOKUP(A10653,Studies!A:BR,2,FALSE),"")</f>
        <v>Walkenstein 1978</v>
      </c>
      <c r="C10653" s="248" t="str">
        <f>IF(AND(A10653&lt;&gt;"",ISNUMBER(A10653)),VLOOKUP(A10653,Studies!A:BR,3,FALSE),"")</f>
        <v>https://pubmed.ncbi.nlm.nih.gov/620910/</v>
      </c>
      <c r="D10653" s="248" t="str">
        <f>IF(AND(A10653&lt;&gt;"",ISNUMBER(A10653)),VLOOKUP(A10653,Studies!A:BR,4,FALSE),"")</f>
        <v>IV 300 mg Subject 11</v>
      </c>
      <c r="E10653" s="248" t="str">
        <f>IF(AND(A10653&lt;&gt;"",ISNUMBER(A10653)),VLOOKUP(A10653,Studies!A:BR,5,FALSE),"")</f>
        <v>Cimetidine</v>
      </c>
      <c r="F10653" s="249" t="str">
        <f>IF(AND(A10653&lt;&gt;"",ISNUMBER(A10653)),VLOOKUP(A10653,Studies!A:BR,6,FALSE),"")</f>
        <v>Whole Blood</v>
      </c>
      <c r="G10653" s="265">
        <v>4</v>
      </c>
      <c r="H10653" s="50" t="s">
        <v>59</v>
      </c>
      <c r="I10653" s="185">
        <v>0.56000000000000005</v>
      </c>
      <c r="J10653" s="41" t="s">
        <v>956</v>
      </c>
      <c r="K10653" s="41" t="s">
        <v>75</v>
      </c>
      <c r="O10653" s="59">
        <v>0.05</v>
      </c>
    </row>
    <row r="10654" spans="1:15" x14ac:dyDescent="0.25">
      <c r="A10654" s="30">
        <v>1244</v>
      </c>
      <c r="B10654" s="247" t="str">
        <f>IF(AND(A10654&lt;&gt;"",ISNUMBER(A10654)),VLOOKUP(A10654,Studies!A:BR,2,FALSE),"")</f>
        <v>Walkenstein 1978</v>
      </c>
      <c r="C10654" s="248" t="str">
        <f>IF(AND(A10654&lt;&gt;"",ISNUMBER(A10654)),VLOOKUP(A10654,Studies!A:BR,3,FALSE),"")</f>
        <v>https://pubmed.ncbi.nlm.nih.gov/620910/</v>
      </c>
      <c r="D10654" s="248" t="str">
        <f>IF(AND(A10654&lt;&gt;"",ISNUMBER(A10654)),VLOOKUP(A10654,Studies!A:BR,4,FALSE),"")</f>
        <v>IV 300 mg Subject 11</v>
      </c>
      <c r="E10654" s="248" t="str">
        <f>IF(AND(A10654&lt;&gt;"",ISNUMBER(A10654)),VLOOKUP(A10654,Studies!A:BR,5,FALSE),"")</f>
        <v>Cimetidine</v>
      </c>
      <c r="F10654" s="249" t="str">
        <f>IF(AND(A10654&lt;&gt;"",ISNUMBER(A10654)),VLOOKUP(A10654,Studies!A:BR,6,FALSE),"")</f>
        <v>Whole Blood</v>
      </c>
      <c r="G10654" s="265">
        <v>6</v>
      </c>
      <c r="H10654" s="50" t="s">
        <v>59</v>
      </c>
      <c r="I10654" s="185">
        <v>0.31</v>
      </c>
      <c r="J10654" s="41" t="s">
        <v>956</v>
      </c>
      <c r="K10654" s="41" t="s">
        <v>75</v>
      </c>
      <c r="O10654" s="59">
        <v>0.05</v>
      </c>
    </row>
    <row r="10655" spans="1:15" x14ac:dyDescent="0.25">
      <c r="A10655" s="30">
        <v>1244</v>
      </c>
      <c r="B10655" s="247" t="str">
        <f>IF(AND(A10655&lt;&gt;"",ISNUMBER(A10655)),VLOOKUP(A10655,Studies!A:BR,2,FALSE),"")</f>
        <v>Walkenstein 1978</v>
      </c>
      <c r="C10655" s="248" t="str">
        <f>IF(AND(A10655&lt;&gt;"",ISNUMBER(A10655)),VLOOKUP(A10655,Studies!A:BR,3,FALSE),"")</f>
        <v>https://pubmed.ncbi.nlm.nih.gov/620910/</v>
      </c>
      <c r="D10655" s="248" t="str">
        <f>IF(AND(A10655&lt;&gt;"",ISNUMBER(A10655)),VLOOKUP(A10655,Studies!A:BR,4,FALSE),"")</f>
        <v>IV 300 mg Subject 11</v>
      </c>
      <c r="E10655" s="248" t="str">
        <f>IF(AND(A10655&lt;&gt;"",ISNUMBER(A10655)),VLOOKUP(A10655,Studies!A:BR,5,FALSE),"")</f>
        <v>Cimetidine</v>
      </c>
      <c r="F10655" s="249" t="str">
        <f>IF(AND(A10655&lt;&gt;"",ISNUMBER(A10655)),VLOOKUP(A10655,Studies!A:BR,6,FALSE),"")</f>
        <v>Whole Blood</v>
      </c>
      <c r="G10655" s="265">
        <v>8</v>
      </c>
      <c r="H10655" s="50" t="s">
        <v>59</v>
      </c>
      <c r="I10655" s="185">
        <v>0.15</v>
      </c>
      <c r="J10655" s="41" t="s">
        <v>956</v>
      </c>
      <c r="K10655" s="41" t="s">
        <v>75</v>
      </c>
      <c r="O10655" s="59">
        <v>0.05</v>
      </c>
    </row>
    <row r="10656" spans="1:15" x14ac:dyDescent="0.25">
      <c r="A10656" s="30">
        <v>1244</v>
      </c>
      <c r="B10656" s="247" t="str">
        <f>IF(AND(A10656&lt;&gt;"",ISNUMBER(A10656)),VLOOKUP(A10656,Studies!A:BR,2,FALSE),"")</f>
        <v>Walkenstein 1978</v>
      </c>
      <c r="C10656" s="248" t="str">
        <f>IF(AND(A10656&lt;&gt;"",ISNUMBER(A10656)),VLOOKUP(A10656,Studies!A:BR,3,FALSE),"")</f>
        <v>https://pubmed.ncbi.nlm.nih.gov/620910/</v>
      </c>
      <c r="D10656" s="248" t="str">
        <f>IF(AND(A10656&lt;&gt;"",ISNUMBER(A10656)),VLOOKUP(A10656,Studies!A:BR,4,FALSE),"")</f>
        <v>IV 300 mg Subject 11</v>
      </c>
      <c r="E10656" s="248" t="str">
        <f>IF(AND(A10656&lt;&gt;"",ISNUMBER(A10656)),VLOOKUP(A10656,Studies!A:BR,5,FALSE),"")</f>
        <v>Cimetidine</v>
      </c>
      <c r="F10656" s="249" t="str">
        <f>IF(AND(A10656&lt;&gt;"",ISNUMBER(A10656)),VLOOKUP(A10656,Studies!A:BR,6,FALSE),"")</f>
        <v>Whole Blood</v>
      </c>
      <c r="G10656" s="265">
        <v>10</v>
      </c>
      <c r="H10656" s="50" t="s">
        <v>59</v>
      </c>
      <c r="I10656" s="185">
        <v>0.08</v>
      </c>
      <c r="J10656" s="41" t="s">
        <v>956</v>
      </c>
      <c r="K10656" s="41" t="s">
        <v>75</v>
      </c>
      <c r="O10656" s="59">
        <v>0.05</v>
      </c>
    </row>
    <row r="10657" spans="1:15" x14ac:dyDescent="0.25">
      <c r="A10657" s="30">
        <v>1245</v>
      </c>
      <c r="B10657" s="247" t="str">
        <f>IF(AND(A10657&lt;&gt;"",ISNUMBER(A10657)),VLOOKUP(A10657,Studies!A:BR,2,FALSE),"")</f>
        <v>Walkenstein 1978</v>
      </c>
      <c r="C10657" s="248" t="str">
        <f>IF(AND(A10657&lt;&gt;"",ISNUMBER(A10657)),VLOOKUP(A10657,Studies!A:BR,3,FALSE),"")</f>
        <v>https://pubmed.ncbi.nlm.nih.gov/620910/</v>
      </c>
      <c r="D10657" s="248" t="str">
        <f>IF(AND(A10657&lt;&gt;"",ISNUMBER(A10657)),VLOOKUP(A10657,Studies!A:BR,4,FALSE),"")</f>
        <v>IV 300 mg Subject 12</v>
      </c>
      <c r="E10657" s="248" t="str">
        <f>IF(AND(A10657&lt;&gt;"",ISNUMBER(A10657)),VLOOKUP(A10657,Studies!A:BR,5,FALSE),"")</f>
        <v>Cimetidine</v>
      </c>
      <c r="F10657" s="249" t="str">
        <f>IF(AND(A10657&lt;&gt;"",ISNUMBER(A10657)),VLOOKUP(A10657,Studies!A:BR,6,FALSE),"")</f>
        <v>Whole Blood</v>
      </c>
      <c r="G10657" s="265">
        <v>0</v>
      </c>
      <c r="H10657" s="50" t="s">
        <v>59</v>
      </c>
      <c r="I10657" s="185">
        <v>0</v>
      </c>
      <c r="J10657" s="41" t="s">
        <v>956</v>
      </c>
      <c r="K10657" s="41" t="s">
        <v>75</v>
      </c>
      <c r="O10657" s="59">
        <v>0.05</v>
      </c>
    </row>
    <row r="10658" spans="1:15" x14ac:dyDescent="0.25">
      <c r="A10658" s="30">
        <v>1245</v>
      </c>
      <c r="B10658" s="247" t="str">
        <f>IF(AND(A10658&lt;&gt;"",ISNUMBER(A10658)),VLOOKUP(A10658,Studies!A:BR,2,FALSE),"")</f>
        <v>Walkenstein 1978</v>
      </c>
      <c r="C10658" s="248" t="str">
        <f>IF(AND(A10658&lt;&gt;"",ISNUMBER(A10658)),VLOOKUP(A10658,Studies!A:BR,3,FALSE),"")</f>
        <v>https://pubmed.ncbi.nlm.nih.gov/620910/</v>
      </c>
      <c r="D10658" s="248" t="str">
        <f>IF(AND(A10658&lt;&gt;"",ISNUMBER(A10658)),VLOOKUP(A10658,Studies!A:BR,4,FALSE),"")</f>
        <v>IV 300 mg Subject 12</v>
      </c>
      <c r="E10658" s="248" t="str">
        <f>IF(AND(A10658&lt;&gt;"",ISNUMBER(A10658)),VLOOKUP(A10658,Studies!A:BR,5,FALSE),"")</f>
        <v>Cimetidine</v>
      </c>
      <c r="F10658" s="249" t="str">
        <f>IF(AND(A10658&lt;&gt;"",ISNUMBER(A10658)),VLOOKUP(A10658,Studies!A:BR,6,FALSE),"")</f>
        <v>Whole Blood</v>
      </c>
      <c r="G10658" s="265">
        <v>0.25</v>
      </c>
      <c r="H10658" s="50" t="s">
        <v>59</v>
      </c>
      <c r="I10658" s="185">
        <v>4.43</v>
      </c>
      <c r="J10658" s="41" t="s">
        <v>956</v>
      </c>
      <c r="K10658" s="41" t="s">
        <v>75</v>
      </c>
      <c r="O10658" s="59">
        <v>0.05</v>
      </c>
    </row>
    <row r="10659" spans="1:15" x14ac:dyDescent="0.25">
      <c r="A10659" s="30">
        <v>1245</v>
      </c>
      <c r="B10659" s="247" t="str">
        <f>IF(AND(A10659&lt;&gt;"",ISNUMBER(A10659)),VLOOKUP(A10659,Studies!A:BR,2,FALSE),"")</f>
        <v>Walkenstein 1978</v>
      </c>
      <c r="C10659" s="248" t="str">
        <f>IF(AND(A10659&lt;&gt;"",ISNUMBER(A10659)),VLOOKUP(A10659,Studies!A:BR,3,FALSE),"")</f>
        <v>https://pubmed.ncbi.nlm.nih.gov/620910/</v>
      </c>
      <c r="D10659" s="248" t="str">
        <f>IF(AND(A10659&lt;&gt;"",ISNUMBER(A10659)),VLOOKUP(A10659,Studies!A:BR,4,FALSE),"")</f>
        <v>IV 300 mg Subject 12</v>
      </c>
      <c r="E10659" s="248" t="str">
        <f>IF(AND(A10659&lt;&gt;"",ISNUMBER(A10659)),VLOOKUP(A10659,Studies!A:BR,5,FALSE),"")</f>
        <v>Cimetidine</v>
      </c>
      <c r="F10659" s="249" t="str">
        <f>IF(AND(A10659&lt;&gt;"",ISNUMBER(A10659)),VLOOKUP(A10659,Studies!A:BR,6,FALSE),"")</f>
        <v>Whole Blood</v>
      </c>
      <c r="G10659" s="265">
        <v>0.5</v>
      </c>
      <c r="H10659" s="50" t="s">
        <v>59</v>
      </c>
      <c r="I10659" s="185">
        <v>2.74</v>
      </c>
      <c r="J10659" s="41" t="s">
        <v>956</v>
      </c>
      <c r="K10659" s="41" t="s">
        <v>75</v>
      </c>
      <c r="O10659" s="59">
        <v>0.05</v>
      </c>
    </row>
    <row r="10660" spans="1:15" x14ac:dyDescent="0.25">
      <c r="A10660" s="30">
        <v>1245</v>
      </c>
      <c r="B10660" s="247" t="str">
        <f>IF(AND(A10660&lt;&gt;"",ISNUMBER(A10660)),VLOOKUP(A10660,Studies!A:BR,2,FALSE),"")</f>
        <v>Walkenstein 1978</v>
      </c>
      <c r="C10660" s="248" t="str">
        <f>IF(AND(A10660&lt;&gt;"",ISNUMBER(A10660)),VLOOKUP(A10660,Studies!A:BR,3,FALSE),"")</f>
        <v>https://pubmed.ncbi.nlm.nih.gov/620910/</v>
      </c>
      <c r="D10660" s="248" t="str">
        <f>IF(AND(A10660&lt;&gt;"",ISNUMBER(A10660)),VLOOKUP(A10660,Studies!A:BR,4,FALSE),"")</f>
        <v>IV 300 mg Subject 12</v>
      </c>
      <c r="E10660" s="248" t="str">
        <f>IF(AND(A10660&lt;&gt;"",ISNUMBER(A10660)),VLOOKUP(A10660,Studies!A:BR,5,FALSE),"")</f>
        <v>Cimetidine</v>
      </c>
      <c r="F10660" s="249" t="str">
        <f>IF(AND(A10660&lt;&gt;"",ISNUMBER(A10660)),VLOOKUP(A10660,Studies!A:BR,6,FALSE),"")</f>
        <v>Whole Blood</v>
      </c>
      <c r="G10660" s="265">
        <v>0.75</v>
      </c>
      <c r="H10660" s="50" t="s">
        <v>59</v>
      </c>
      <c r="I10660" s="185">
        <v>2.1</v>
      </c>
      <c r="J10660" s="41" t="s">
        <v>956</v>
      </c>
      <c r="K10660" s="41" t="s">
        <v>75</v>
      </c>
      <c r="O10660" s="59">
        <v>0.05</v>
      </c>
    </row>
    <row r="10661" spans="1:15" x14ac:dyDescent="0.25">
      <c r="A10661" s="30">
        <v>1245</v>
      </c>
      <c r="B10661" s="247" t="str">
        <f>IF(AND(A10661&lt;&gt;"",ISNUMBER(A10661)),VLOOKUP(A10661,Studies!A:BR,2,FALSE),"")</f>
        <v>Walkenstein 1978</v>
      </c>
      <c r="C10661" s="248" t="str">
        <f>IF(AND(A10661&lt;&gt;"",ISNUMBER(A10661)),VLOOKUP(A10661,Studies!A:BR,3,FALSE),"")</f>
        <v>https://pubmed.ncbi.nlm.nih.gov/620910/</v>
      </c>
      <c r="D10661" s="248" t="str">
        <f>IF(AND(A10661&lt;&gt;"",ISNUMBER(A10661)),VLOOKUP(A10661,Studies!A:BR,4,FALSE),"")</f>
        <v>IV 300 mg Subject 12</v>
      </c>
      <c r="E10661" s="248" t="str">
        <f>IF(AND(A10661&lt;&gt;"",ISNUMBER(A10661)),VLOOKUP(A10661,Studies!A:BR,5,FALSE),"")</f>
        <v>Cimetidine</v>
      </c>
      <c r="F10661" s="249" t="str">
        <f>IF(AND(A10661&lt;&gt;"",ISNUMBER(A10661)),VLOOKUP(A10661,Studies!A:BR,6,FALSE),"")</f>
        <v>Whole Blood</v>
      </c>
      <c r="G10661" s="265">
        <v>1</v>
      </c>
      <c r="H10661" s="50" t="s">
        <v>59</v>
      </c>
      <c r="I10661" s="185">
        <v>1.89</v>
      </c>
      <c r="J10661" s="41" t="s">
        <v>956</v>
      </c>
      <c r="K10661" s="41" t="s">
        <v>75</v>
      </c>
      <c r="O10661" s="59">
        <v>0.05</v>
      </c>
    </row>
    <row r="10662" spans="1:15" x14ac:dyDescent="0.25">
      <c r="A10662" s="30">
        <v>1245</v>
      </c>
      <c r="B10662" s="247" t="str">
        <f>IF(AND(A10662&lt;&gt;"",ISNUMBER(A10662)),VLOOKUP(A10662,Studies!A:BR,2,FALSE),"")</f>
        <v>Walkenstein 1978</v>
      </c>
      <c r="C10662" s="248" t="str">
        <f>IF(AND(A10662&lt;&gt;"",ISNUMBER(A10662)),VLOOKUP(A10662,Studies!A:BR,3,FALSE),"")</f>
        <v>https://pubmed.ncbi.nlm.nih.gov/620910/</v>
      </c>
      <c r="D10662" s="248" t="str">
        <f>IF(AND(A10662&lt;&gt;"",ISNUMBER(A10662)),VLOOKUP(A10662,Studies!A:BR,4,FALSE),"")</f>
        <v>IV 300 mg Subject 12</v>
      </c>
      <c r="E10662" s="248" t="str">
        <f>IF(AND(A10662&lt;&gt;"",ISNUMBER(A10662)),VLOOKUP(A10662,Studies!A:BR,5,FALSE),"")</f>
        <v>Cimetidine</v>
      </c>
      <c r="F10662" s="249" t="str">
        <f>IF(AND(A10662&lt;&gt;"",ISNUMBER(A10662)),VLOOKUP(A10662,Studies!A:BR,6,FALSE),"")</f>
        <v>Whole Blood</v>
      </c>
      <c r="G10662" s="265">
        <v>1.5</v>
      </c>
      <c r="H10662" s="50" t="s">
        <v>59</v>
      </c>
      <c r="I10662" s="185">
        <v>1.34</v>
      </c>
      <c r="J10662" s="41" t="s">
        <v>956</v>
      </c>
      <c r="K10662" s="41" t="s">
        <v>75</v>
      </c>
      <c r="O10662" s="59">
        <v>0.05</v>
      </c>
    </row>
    <row r="10663" spans="1:15" x14ac:dyDescent="0.25">
      <c r="A10663" s="30">
        <v>1245</v>
      </c>
      <c r="B10663" s="247" t="str">
        <f>IF(AND(A10663&lt;&gt;"",ISNUMBER(A10663)),VLOOKUP(A10663,Studies!A:BR,2,FALSE),"")</f>
        <v>Walkenstein 1978</v>
      </c>
      <c r="C10663" s="248" t="str">
        <f>IF(AND(A10663&lt;&gt;"",ISNUMBER(A10663)),VLOOKUP(A10663,Studies!A:BR,3,FALSE),"")</f>
        <v>https://pubmed.ncbi.nlm.nih.gov/620910/</v>
      </c>
      <c r="D10663" s="248" t="str">
        <f>IF(AND(A10663&lt;&gt;"",ISNUMBER(A10663)),VLOOKUP(A10663,Studies!A:BR,4,FALSE),"")</f>
        <v>IV 300 mg Subject 12</v>
      </c>
      <c r="E10663" s="248" t="str">
        <f>IF(AND(A10663&lt;&gt;"",ISNUMBER(A10663)),VLOOKUP(A10663,Studies!A:BR,5,FALSE),"")</f>
        <v>Cimetidine</v>
      </c>
      <c r="F10663" s="249" t="str">
        <f>IF(AND(A10663&lt;&gt;"",ISNUMBER(A10663)),VLOOKUP(A10663,Studies!A:BR,6,FALSE),"")</f>
        <v>Whole Blood</v>
      </c>
      <c r="G10663" s="265">
        <v>2</v>
      </c>
      <c r="H10663" s="50" t="s">
        <v>59</v>
      </c>
      <c r="I10663" s="185">
        <v>1.22</v>
      </c>
      <c r="J10663" s="41" t="s">
        <v>956</v>
      </c>
      <c r="K10663" s="41" t="s">
        <v>75</v>
      </c>
      <c r="O10663" s="59">
        <v>0.05</v>
      </c>
    </row>
    <row r="10664" spans="1:15" x14ac:dyDescent="0.25">
      <c r="A10664" s="30">
        <v>1245</v>
      </c>
      <c r="B10664" s="247" t="str">
        <f>IF(AND(A10664&lt;&gt;"",ISNUMBER(A10664)),VLOOKUP(A10664,Studies!A:BR,2,FALSE),"")</f>
        <v>Walkenstein 1978</v>
      </c>
      <c r="C10664" s="248" t="str">
        <f>IF(AND(A10664&lt;&gt;"",ISNUMBER(A10664)),VLOOKUP(A10664,Studies!A:BR,3,FALSE),"")</f>
        <v>https://pubmed.ncbi.nlm.nih.gov/620910/</v>
      </c>
      <c r="D10664" s="248" t="str">
        <f>IF(AND(A10664&lt;&gt;"",ISNUMBER(A10664)),VLOOKUP(A10664,Studies!A:BR,4,FALSE),"")</f>
        <v>IV 300 mg Subject 12</v>
      </c>
      <c r="E10664" s="248" t="str">
        <f>IF(AND(A10664&lt;&gt;"",ISNUMBER(A10664)),VLOOKUP(A10664,Studies!A:BR,5,FALSE),"")</f>
        <v>Cimetidine</v>
      </c>
      <c r="F10664" s="249" t="str">
        <f>IF(AND(A10664&lt;&gt;"",ISNUMBER(A10664)),VLOOKUP(A10664,Studies!A:BR,6,FALSE),"")</f>
        <v>Whole Blood</v>
      </c>
      <c r="G10664" s="265">
        <v>3</v>
      </c>
      <c r="H10664" s="50" t="s">
        <v>59</v>
      </c>
      <c r="I10664" s="185">
        <v>0.73</v>
      </c>
      <c r="J10664" s="41" t="s">
        <v>956</v>
      </c>
      <c r="K10664" s="41" t="s">
        <v>75</v>
      </c>
      <c r="O10664" s="59">
        <v>0.05</v>
      </c>
    </row>
    <row r="10665" spans="1:15" x14ac:dyDescent="0.25">
      <c r="A10665" s="30">
        <v>1245</v>
      </c>
      <c r="B10665" s="247" t="str">
        <f>IF(AND(A10665&lt;&gt;"",ISNUMBER(A10665)),VLOOKUP(A10665,Studies!A:BR,2,FALSE),"")</f>
        <v>Walkenstein 1978</v>
      </c>
      <c r="C10665" s="248" t="str">
        <f>IF(AND(A10665&lt;&gt;"",ISNUMBER(A10665)),VLOOKUP(A10665,Studies!A:BR,3,FALSE),"")</f>
        <v>https://pubmed.ncbi.nlm.nih.gov/620910/</v>
      </c>
      <c r="D10665" s="248" t="str">
        <f>IF(AND(A10665&lt;&gt;"",ISNUMBER(A10665)),VLOOKUP(A10665,Studies!A:BR,4,FALSE),"")</f>
        <v>IV 300 mg Subject 12</v>
      </c>
      <c r="E10665" s="248" t="str">
        <f>IF(AND(A10665&lt;&gt;"",ISNUMBER(A10665)),VLOOKUP(A10665,Studies!A:BR,5,FALSE),"")</f>
        <v>Cimetidine</v>
      </c>
      <c r="F10665" s="249" t="str">
        <f>IF(AND(A10665&lt;&gt;"",ISNUMBER(A10665)),VLOOKUP(A10665,Studies!A:BR,6,FALSE),"")</f>
        <v>Whole Blood</v>
      </c>
      <c r="G10665" s="265">
        <v>4</v>
      </c>
      <c r="H10665" s="50" t="s">
        <v>59</v>
      </c>
      <c r="I10665" s="185">
        <v>0.49</v>
      </c>
      <c r="J10665" s="41" t="s">
        <v>956</v>
      </c>
      <c r="K10665" s="41" t="s">
        <v>75</v>
      </c>
      <c r="O10665" s="59">
        <v>0.05</v>
      </c>
    </row>
    <row r="10666" spans="1:15" x14ac:dyDescent="0.25">
      <c r="A10666" s="30">
        <v>1245</v>
      </c>
      <c r="B10666" s="247" t="str">
        <f>IF(AND(A10666&lt;&gt;"",ISNUMBER(A10666)),VLOOKUP(A10666,Studies!A:BR,2,FALSE),"")</f>
        <v>Walkenstein 1978</v>
      </c>
      <c r="C10666" s="248" t="str">
        <f>IF(AND(A10666&lt;&gt;"",ISNUMBER(A10666)),VLOOKUP(A10666,Studies!A:BR,3,FALSE),"")</f>
        <v>https://pubmed.ncbi.nlm.nih.gov/620910/</v>
      </c>
      <c r="D10666" s="248" t="str">
        <f>IF(AND(A10666&lt;&gt;"",ISNUMBER(A10666)),VLOOKUP(A10666,Studies!A:BR,4,FALSE),"")</f>
        <v>IV 300 mg Subject 12</v>
      </c>
      <c r="E10666" s="248" t="str">
        <f>IF(AND(A10666&lt;&gt;"",ISNUMBER(A10666)),VLOOKUP(A10666,Studies!A:BR,5,FALSE),"")</f>
        <v>Cimetidine</v>
      </c>
      <c r="F10666" s="249" t="str">
        <f>IF(AND(A10666&lt;&gt;"",ISNUMBER(A10666)),VLOOKUP(A10666,Studies!A:BR,6,FALSE),"")</f>
        <v>Whole Blood</v>
      </c>
      <c r="G10666" s="265">
        <v>6</v>
      </c>
      <c r="H10666" s="50" t="s">
        <v>59</v>
      </c>
      <c r="I10666" s="185">
        <v>0.27</v>
      </c>
      <c r="J10666" s="41" t="s">
        <v>956</v>
      </c>
      <c r="K10666" s="41" t="s">
        <v>75</v>
      </c>
      <c r="O10666" s="59">
        <v>0.05</v>
      </c>
    </row>
    <row r="10667" spans="1:15" x14ac:dyDescent="0.25">
      <c r="A10667" s="30">
        <v>1245</v>
      </c>
      <c r="B10667" s="247" t="str">
        <f>IF(AND(A10667&lt;&gt;"",ISNUMBER(A10667)),VLOOKUP(A10667,Studies!A:BR,2,FALSE),"")</f>
        <v>Walkenstein 1978</v>
      </c>
      <c r="C10667" s="248" t="str">
        <f>IF(AND(A10667&lt;&gt;"",ISNUMBER(A10667)),VLOOKUP(A10667,Studies!A:BR,3,FALSE),"")</f>
        <v>https://pubmed.ncbi.nlm.nih.gov/620910/</v>
      </c>
      <c r="D10667" s="248" t="str">
        <f>IF(AND(A10667&lt;&gt;"",ISNUMBER(A10667)),VLOOKUP(A10667,Studies!A:BR,4,FALSE),"")</f>
        <v>IV 300 mg Subject 12</v>
      </c>
      <c r="E10667" s="248" t="str">
        <f>IF(AND(A10667&lt;&gt;"",ISNUMBER(A10667)),VLOOKUP(A10667,Studies!A:BR,5,FALSE),"")</f>
        <v>Cimetidine</v>
      </c>
      <c r="F10667" s="249" t="str">
        <f>IF(AND(A10667&lt;&gt;"",ISNUMBER(A10667)),VLOOKUP(A10667,Studies!A:BR,6,FALSE),"")</f>
        <v>Whole Blood</v>
      </c>
      <c r="G10667" s="265">
        <v>8</v>
      </c>
      <c r="H10667" s="50" t="s">
        <v>59</v>
      </c>
      <c r="I10667" s="185">
        <v>0.1</v>
      </c>
      <c r="J10667" s="41" t="s">
        <v>956</v>
      </c>
      <c r="K10667" s="41" t="s">
        <v>75</v>
      </c>
      <c r="O10667" s="59">
        <v>0.05</v>
      </c>
    </row>
    <row r="10668" spans="1:15" x14ac:dyDescent="0.25">
      <c r="A10668" s="30">
        <v>1245</v>
      </c>
      <c r="B10668" s="247" t="str">
        <f>IF(AND(A10668&lt;&gt;"",ISNUMBER(A10668)),VLOOKUP(A10668,Studies!A:BR,2,FALSE),"")</f>
        <v>Walkenstein 1978</v>
      </c>
      <c r="C10668" s="248" t="str">
        <f>IF(AND(A10668&lt;&gt;"",ISNUMBER(A10668)),VLOOKUP(A10668,Studies!A:BR,3,FALSE),"")</f>
        <v>https://pubmed.ncbi.nlm.nih.gov/620910/</v>
      </c>
      <c r="D10668" s="248" t="str">
        <f>IF(AND(A10668&lt;&gt;"",ISNUMBER(A10668)),VLOOKUP(A10668,Studies!A:BR,4,FALSE),"")</f>
        <v>IV 300 mg Subject 12</v>
      </c>
      <c r="E10668" s="248" t="str">
        <f>IF(AND(A10668&lt;&gt;"",ISNUMBER(A10668)),VLOOKUP(A10668,Studies!A:BR,5,FALSE),"")</f>
        <v>Cimetidine</v>
      </c>
      <c r="F10668" s="249" t="str">
        <f>IF(AND(A10668&lt;&gt;"",ISNUMBER(A10668)),VLOOKUP(A10668,Studies!A:BR,6,FALSE),"")</f>
        <v>Whole Blood</v>
      </c>
      <c r="G10668" s="265">
        <v>10</v>
      </c>
      <c r="H10668" s="50" t="s">
        <v>59</v>
      </c>
      <c r="I10668" s="185">
        <v>0.06</v>
      </c>
      <c r="J10668" s="41" t="s">
        <v>956</v>
      </c>
      <c r="K10668" s="41" t="s">
        <v>75</v>
      </c>
      <c r="O10668" s="59">
        <v>0.05</v>
      </c>
    </row>
    <row r="10669" spans="1:15" x14ac:dyDescent="0.25">
      <c r="A10669" s="30">
        <v>1246</v>
      </c>
      <c r="B10669" s="247" t="str">
        <f>IF(AND(A10669&lt;&gt;"",ISNUMBER(A10669)),VLOOKUP(A10669,Studies!A:BR,2,FALSE),"")</f>
        <v>Walkenstein 1978</v>
      </c>
      <c r="C10669" s="248" t="str">
        <f>IF(AND(A10669&lt;&gt;"",ISNUMBER(A10669)),VLOOKUP(A10669,Studies!A:BR,3,FALSE),"")</f>
        <v>https://pubmed.ncbi.nlm.nih.gov/620910/</v>
      </c>
      <c r="D10669" s="248" t="str">
        <f>IF(AND(A10669&lt;&gt;"",ISNUMBER(A10669)),VLOOKUP(A10669,Studies!A:BR,4,FALSE),"")</f>
        <v>PO 300 mg sol Subject 1</v>
      </c>
      <c r="E10669" s="248" t="str">
        <f>IF(AND(A10669&lt;&gt;"",ISNUMBER(A10669)),VLOOKUP(A10669,Studies!A:BR,5,FALSE),"")</f>
        <v>Cimetidine</v>
      </c>
      <c r="F10669" s="249" t="str">
        <f>IF(AND(A10669&lt;&gt;"",ISNUMBER(A10669)),VLOOKUP(A10669,Studies!A:BR,6,FALSE),"")</f>
        <v>Whole Blood</v>
      </c>
      <c r="G10669" s="265">
        <v>0</v>
      </c>
      <c r="H10669" s="50" t="s">
        <v>59</v>
      </c>
      <c r="I10669" s="185">
        <v>0</v>
      </c>
      <c r="J10669" s="41" t="s">
        <v>956</v>
      </c>
      <c r="K10669" s="41" t="s">
        <v>75</v>
      </c>
      <c r="O10669" s="59">
        <v>0.05</v>
      </c>
    </row>
    <row r="10670" spans="1:15" x14ac:dyDescent="0.25">
      <c r="A10670" s="30">
        <v>1246</v>
      </c>
      <c r="B10670" s="247" t="str">
        <f>IF(AND(A10670&lt;&gt;"",ISNUMBER(A10670)),VLOOKUP(A10670,Studies!A:BR,2,FALSE),"")</f>
        <v>Walkenstein 1978</v>
      </c>
      <c r="C10670" s="248" t="str">
        <f>IF(AND(A10670&lt;&gt;"",ISNUMBER(A10670)),VLOOKUP(A10670,Studies!A:BR,3,FALSE),"")</f>
        <v>https://pubmed.ncbi.nlm.nih.gov/620910/</v>
      </c>
      <c r="D10670" s="248" t="str">
        <f>IF(AND(A10670&lt;&gt;"",ISNUMBER(A10670)),VLOOKUP(A10670,Studies!A:BR,4,FALSE),"")</f>
        <v>PO 300 mg sol Subject 1</v>
      </c>
      <c r="E10670" s="248" t="str">
        <f>IF(AND(A10670&lt;&gt;"",ISNUMBER(A10670)),VLOOKUP(A10670,Studies!A:BR,5,FALSE),"")</f>
        <v>Cimetidine</v>
      </c>
      <c r="F10670" s="249" t="str">
        <f>IF(AND(A10670&lt;&gt;"",ISNUMBER(A10670)),VLOOKUP(A10670,Studies!A:BR,6,FALSE),"")</f>
        <v>Whole Blood</v>
      </c>
      <c r="G10670" s="265">
        <v>0.25</v>
      </c>
      <c r="H10670" s="50" t="s">
        <v>59</v>
      </c>
      <c r="I10670" s="185">
        <v>0.08</v>
      </c>
      <c r="J10670" s="41" t="s">
        <v>956</v>
      </c>
      <c r="K10670" s="41" t="s">
        <v>75</v>
      </c>
      <c r="O10670" s="59">
        <v>0.05</v>
      </c>
    </row>
    <row r="10671" spans="1:15" x14ac:dyDescent="0.25">
      <c r="A10671" s="30">
        <v>1246</v>
      </c>
      <c r="B10671" s="247" t="str">
        <f>IF(AND(A10671&lt;&gt;"",ISNUMBER(A10671)),VLOOKUP(A10671,Studies!A:BR,2,FALSE),"")</f>
        <v>Walkenstein 1978</v>
      </c>
      <c r="C10671" s="248" t="str">
        <f>IF(AND(A10671&lt;&gt;"",ISNUMBER(A10671)),VLOOKUP(A10671,Studies!A:BR,3,FALSE),"")</f>
        <v>https://pubmed.ncbi.nlm.nih.gov/620910/</v>
      </c>
      <c r="D10671" s="248" t="str">
        <f>IF(AND(A10671&lt;&gt;"",ISNUMBER(A10671)),VLOOKUP(A10671,Studies!A:BR,4,FALSE),"")</f>
        <v>PO 300 mg sol Subject 1</v>
      </c>
      <c r="E10671" s="248" t="str">
        <f>IF(AND(A10671&lt;&gt;"",ISNUMBER(A10671)),VLOOKUP(A10671,Studies!A:BR,5,FALSE),"")</f>
        <v>Cimetidine</v>
      </c>
      <c r="F10671" s="249" t="str">
        <f>IF(AND(A10671&lt;&gt;"",ISNUMBER(A10671)),VLOOKUP(A10671,Studies!A:BR,6,FALSE),"")</f>
        <v>Whole Blood</v>
      </c>
      <c r="G10671" s="265">
        <v>0.5</v>
      </c>
      <c r="H10671" s="50" t="s">
        <v>59</v>
      </c>
      <c r="I10671" s="185">
        <v>0.87</v>
      </c>
      <c r="J10671" s="41" t="s">
        <v>956</v>
      </c>
      <c r="K10671" s="41" t="s">
        <v>75</v>
      </c>
      <c r="O10671" s="59">
        <v>0.05</v>
      </c>
    </row>
    <row r="10672" spans="1:15" x14ac:dyDescent="0.25">
      <c r="A10672" s="30">
        <v>1246</v>
      </c>
      <c r="B10672" s="247" t="str">
        <f>IF(AND(A10672&lt;&gt;"",ISNUMBER(A10672)),VLOOKUP(A10672,Studies!A:BR,2,FALSE),"")</f>
        <v>Walkenstein 1978</v>
      </c>
      <c r="C10672" s="248" t="str">
        <f>IF(AND(A10672&lt;&gt;"",ISNUMBER(A10672)),VLOOKUP(A10672,Studies!A:BR,3,FALSE),"")</f>
        <v>https://pubmed.ncbi.nlm.nih.gov/620910/</v>
      </c>
      <c r="D10672" s="248" t="str">
        <f>IF(AND(A10672&lt;&gt;"",ISNUMBER(A10672)),VLOOKUP(A10672,Studies!A:BR,4,FALSE),"")</f>
        <v>PO 300 mg sol Subject 1</v>
      </c>
      <c r="E10672" s="248" t="str">
        <f>IF(AND(A10672&lt;&gt;"",ISNUMBER(A10672)),VLOOKUP(A10672,Studies!A:BR,5,FALSE),"")</f>
        <v>Cimetidine</v>
      </c>
      <c r="F10672" s="249" t="str">
        <f>IF(AND(A10672&lt;&gt;"",ISNUMBER(A10672)),VLOOKUP(A10672,Studies!A:BR,6,FALSE),"")</f>
        <v>Whole Blood</v>
      </c>
      <c r="G10672" s="265">
        <v>0.75</v>
      </c>
      <c r="H10672" s="50" t="s">
        <v>59</v>
      </c>
      <c r="I10672" s="185">
        <v>1.21</v>
      </c>
      <c r="J10672" s="41" t="s">
        <v>956</v>
      </c>
      <c r="K10672" s="41" t="s">
        <v>75</v>
      </c>
      <c r="O10672" s="59">
        <v>0.05</v>
      </c>
    </row>
    <row r="10673" spans="1:15" x14ac:dyDescent="0.25">
      <c r="A10673" s="30">
        <v>1246</v>
      </c>
      <c r="B10673" s="247" t="str">
        <f>IF(AND(A10673&lt;&gt;"",ISNUMBER(A10673)),VLOOKUP(A10673,Studies!A:BR,2,FALSE),"")</f>
        <v>Walkenstein 1978</v>
      </c>
      <c r="C10673" s="248" t="str">
        <f>IF(AND(A10673&lt;&gt;"",ISNUMBER(A10673)),VLOOKUP(A10673,Studies!A:BR,3,FALSE),"")</f>
        <v>https://pubmed.ncbi.nlm.nih.gov/620910/</v>
      </c>
      <c r="D10673" s="248" t="str">
        <f>IF(AND(A10673&lt;&gt;"",ISNUMBER(A10673)),VLOOKUP(A10673,Studies!A:BR,4,FALSE),"")</f>
        <v>PO 300 mg sol Subject 1</v>
      </c>
      <c r="E10673" s="248" t="str">
        <f>IF(AND(A10673&lt;&gt;"",ISNUMBER(A10673)),VLOOKUP(A10673,Studies!A:BR,5,FALSE),"")</f>
        <v>Cimetidine</v>
      </c>
      <c r="F10673" s="249" t="str">
        <f>IF(AND(A10673&lt;&gt;"",ISNUMBER(A10673)),VLOOKUP(A10673,Studies!A:BR,6,FALSE),"")</f>
        <v>Whole Blood</v>
      </c>
      <c r="G10673" s="265">
        <v>1</v>
      </c>
      <c r="H10673" s="50" t="s">
        <v>59</v>
      </c>
      <c r="I10673" s="185">
        <v>1.43</v>
      </c>
      <c r="J10673" s="41" t="s">
        <v>956</v>
      </c>
      <c r="K10673" s="41" t="s">
        <v>75</v>
      </c>
      <c r="O10673" s="59">
        <v>0.05</v>
      </c>
    </row>
    <row r="10674" spans="1:15" x14ac:dyDescent="0.25">
      <c r="A10674" s="30">
        <v>1246</v>
      </c>
      <c r="B10674" s="247" t="str">
        <f>IF(AND(A10674&lt;&gt;"",ISNUMBER(A10674)),VLOOKUP(A10674,Studies!A:BR,2,FALSE),"")</f>
        <v>Walkenstein 1978</v>
      </c>
      <c r="C10674" s="248" t="str">
        <f>IF(AND(A10674&lt;&gt;"",ISNUMBER(A10674)),VLOOKUP(A10674,Studies!A:BR,3,FALSE),"")</f>
        <v>https://pubmed.ncbi.nlm.nih.gov/620910/</v>
      </c>
      <c r="D10674" s="248" t="str">
        <f>IF(AND(A10674&lt;&gt;"",ISNUMBER(A10674)),VLOOKUP(A10674,Studies!A:BR,4,FALSE),"")</f>
        <v>PO 300 mg sol Subject 1</v>
      </c>
      <c r="E10674" s="248" t="str">
        <f>IF(AND(A10674&lt;&gt;"",ISNUMBER(A10674)),VLOOKUP(A10674,Studies!A:BR,5,FALSE),"")</f>
        <v>Cimetidine</v>
      </c>
      <c r="F10674" s="249" t="str">
        <f>IF(AND(A10674&lt;&gt;"",ISNUMBER(A10674)),VLOOKUP(A10674,Studies!A:BR,6,FALSE),"")</f>
        <v>Whole Blood</v>
      </c>
      <c r="G10674" s="265">
        <v>1.5</v>
      </c>
      <c r="H10674" s="50" t="s">
        <v>59</v>
      </c>
      <c r="I10674" s="185">
        <v>0.89</v>
      </c>
      <c r="J10674" s="41" t="s">
        <v>956</v>
      </c>
      <c r="K10674" s="41" t="s">
        <v>75</v>
      </c>
      <c r="O10674" s="59">
        <v>0.05</v>
      </c>
    </row>
    <row r="10675" spans="1:15" x14ac:dyDescent="0.25">
      <c r="A10675" s="30">
        <v>1246</v>
      </c>
      <c r="B10675" s="247" t="str">
        <f>IF(AND(A10675&lt;&gt;"",ISNUMBER(A10675)),VLOOKUP(A10675,Studies!A:BR,2,FALSE),"")</f>
        <v>Walkenstein 1978</v>
      </c>
      <c r="C10675" s="248" t="str">
        <f>IF(AND(A10675&lt;&gt;"",ISNUMBER(A10675)),VLOOKUP(A10675,Studies!A:BR,3,FALSE),"")</f>
        <v>https://pubmed.ncbi.nlm.nih.gov/620910/</v>
      </c>
      <c r="D10675" s="248" t="str">
        <f>IF(AND(A10675&lt;&gt;"",ISNUMBER(A10675)),VLOOKUP(A10675,Studies!A:BR,4,FALSE),"")</f>
        <v>PO 300 mg sol Subject 1</v>
      </c>
      <c r="E10675" s="248" t="str">
        <f>IF(AND(A10675&lt;&gt;"",ISNUMBER(A10675)),VLOOKUP(A10675,Studies!A:BR,5,FALSE),"")</f>
        <v>Cimetidine</v>
      </c>
      <c r="F10675" s="249" t="str">
        <f>IF(AND(A10675&lt;&gt;"",ISNUMBER(A10675)),VLOOKUP(A10675,Studies!A:BR,6,FALSE),"")</f>
        <v>Whole Blood</v>
      </c>
      <c r="G10675" s="265">
        <v>2</v>
      </c>
      <c r="H10675" s="50" t="s">
        <v>59</v>
      </c>
      <c r="I10675" s="185">
        <v>0.65</v>
      </c>
      <c r="J10675" s="41" t="s">
        <v>956</v>
      </c>
      <c r="K10675" s="41" t="s">
        <v>75</v>
      </c>
      <c r="O10675" s="59">
        <v>0.05</v>
      </c>
    </row>
    <row r="10676" spans="1:15" x14ac:dyDescent="0.25">
      <c r="A10676" s="30">
        <v>1246</v>
      </c>
      <c r="B10676" s="247" t="str">
        <f>IF(AND(A10676&lt;&gt;"",ISNUMBER(A10676)),VLOOKUP(A10676,Studies!A:BR,2,FALSE),"")</f>
        <v>Walkenstein 1978</v>
      </c>
      <c r="C10676" s="248" t="str">
        <f>IF(AND(A10676&lt;&gt;"",ISNUMBER(A10676)),VLOOKUP(A10676,Studies!A:BR,3,FALSE),"")</f>
        <v>https://pubmed.ncbi.nlm.nih.gov/620910/</v>
      </c>
      <c r="D10676" s="248" t="str">
        <f>IF(AND(A10676&lt;&gt;"",ISNUMBER(A10676)),VLOOKUP(A10676,Studies!A:BR,4,FALSE),"")</f>
        <v>PO 300 mg sol Subject 1</v>
      </c>
      <c r="E10676" s="248" t="str">
        <f>IF(AND(A10676&lt;&gt;"",ISNUMBER(A10676)),VLOOKUP(A10676,Studies!A:BR,5,FALSE),"")</f>
        <v>Cimetidine</v>
      </c>
      <c r="F10676" s="249" t="str">
        <f>IF(AND(A10676&lt;&gt;"",ISNUMBER(A10676)),VLOOKUP(A10676,Studies!A:BR,6,FALSE),"")</f>
        <v>Whole Blood</v>
      </c>
      <c r="G10676" s="265">
        <v>3</v>
      </c>
      <c r="H10676" s="50" t="s">
        <v>59</v>
      </c>
      <c r="I10676" s="185">
        <v>0.62</v>
      </c>
      <c r="J10676" s="41" t="s">
        <v>956</v>
      </c>
      <c r="K10676" s="41" t="s">
        <v>75</v>
      </c>
      <c r="O10676" s="59">
        <v>0.05</v>
      </c>
    </row>
    <row r="10677" spans="1:15" x14ac:dyDescent="0.25">
      <c r="A10677" s="30">
        <v>1246</v>
      </c>
      <c r="B10677" s="247" t="str">
        <f>IF(AND(A10677&lt;&gt;"",ISNUMBER(A10677)),VLOOKUP(A10677,Studies!A:BR,2,FALSE),"")</f>
        <v>Walkenstein 1978</v>
      </c>
      <c r="C10677" s="248" t="str">
        <f>IF(AND(A10677&lt;&gt;"",ISNUMBER(A10677)),VLOOKUP(A10677,Studies!A:BR,3,FALSE),"")</f>
        <v>https://pubmed.ncbi.nlm.nih.gov/620910/</v>
      </c>
      <c r="D10677" s="248" t="str">
        <f>IF(AND(A10677&lt;&gt;"",ISNUMBER(A10677)),VLOOKUP(A10677,Studies!A:BR,4,FALSE),"")</f>
        <v>PO 300 mg sol Subject 1</v>
      </c>
      <c r="E10677" s="248" t="str">
        <f>IF(AND(A10677&lt;&gt;"",ISNUMBER(A10677)),VLOOKUP(A10677,Studies!A:BR,5,FALSE),"")</f>
        <v>Cimetidine</v>
      </c>
      <c r="F10677" s="249" t="str">
        <f>IF(AND(A10677&lt;&gt;"",ISNUMBER(A10677)),VLOOKUP(A10677,Studies!A:BR,6,FALSE),"")</f>
        <v>Whole Blood</v>
      </c>
      <c r="G10677" s="265">
        <v>4</v>
      </c>
      <c r="H10677" s="50" t="s">
        <v>59</v>
      </c>
      <c r="I10677" s="185">
        <v>0.48</v>
      </c>
      <c r="J10677" s="41" t="s">
        <v>956</v>
      </c>
      <c r="K10677" s="41" t="s">
        <v>75</v>
      </c>
      <c r="O10677" s="59">
        <v>0.05</v>
      </c>
    </row>
    <row r="10678" spans="1:15" x14ac:dyDescent="0.25">
      <c r="A10678" s="30">
        <v>1246</v>
      </c>
      <c r="B10678" s="247" t="str">
        <f>IF(AND(A10678&lt;&gt;"",ISNUMBER(A10678)),VLOOKUP(A10678,Studies!A:BR,2,FALSE),"")</f>
        <v>Walkenstein 1978</v>
      </c>
      <c r="C10678" s="248" t="str">
        <f>IF(AND(A10678&lt;&gt;"",ISNUMBER(A10678)),VLOOKUP(A10678,Studies!A:BR,3,FALSE),"")</f>
        <v>https://pubmed.ncbi.nlm.nih.gov/620910/</v>
      </c>
      <c r="D10678" s="248" t="str">
        <f>IF(AND(A10678&lt;&gt;"",ISNUMBER(A10678)),VLOOKUP(A10678,Studies!A:BR,4,FALSE),"")</f>
        <v>PO 300 mg sol Subject 1</v>
      </c>
      <c r="E10678" s="248" t="str">
        <f>IF(AND(A10678&lt;&gt;"",ISNUMBER(A10678)),VLOOKUP(A10678,Studies!A:BR,5,FALSE),"")</f>
        <v>Cimetidine</v>
      </c>
      <c r="F10678" s="249" t="str">
        <f>IF(AND(A10678&lt;&gt;"",ISNUMBER(A10678)),VLOOKUP(A10678,Studies!A:BR,6,FALSE),"")</f>
        <v>Whole Blood</v>
      </c>
      <c r="G10678" s="265">
        <v>6</v>
      </c>
      <c r="H10678" s="50" t="s">
        <v>59</v>
      </c>
      <c r="I10678" s="185">
        <v>0.21</v>
      </c>
      <c r="J10678" s="41" t="s">
        <v>956</v>
      </c>
      <c r="K10678" s="41" t="s">
        <v>75</v>
      </c>
      <c r="O10678" s="59">
        <v>0.05</v>
      </c>
    </row>
    <row r="10679" spans="1:15" x14ac:dyDescent="0.25">
      <c r="A10679" s="30">
        <v>1246</v>
      </c>
      <c r="B10679" s="247" t="str">
        <f>IF(AND(A10679&lt;&gt;"",ISNUMBER(A10679)),VLOOKUP(A10679,Studies!A:BR,2,FALSE),"")</f>
        <v>Walkenstein 1978</v>
      </c>
      <c r="C10679" s="248" t="str">
        <f>IF(AND(A10679&lt;&gt;"",ISNUMBER(A10679)),VLOOKUP(A10679,Studies!A:BR,3,FALSE),"")</f>
        <v>https://pubmed.ncbi.nlm.nih.gov/620910/</v>
      </c>
      <c r="D10679" s="248" t="str">
        <f>IF(AND(A10679&lt;&gt;"",ISNUMBER(A10679)),VLOOKUP(A10679,Studies!A:BR,4,FALSE),"")</f>
        <v>PO 300 mg sol Subject 1</v>
      </c>
      <c r="E10679" s="248" t="str">
        <f>IF(AND(A10679&lt;&gt;"",ISNUMBER(A10679)),VLOOKUP(A10679,Studies!A:BR,5,FALSE),"")</f>
        <v>Cimetidine</v>
      </c>
      <c r="F10679" s="249" t="str">
        <f>IF(AND(A10679&lt;&gt;"",ISNUMBER(A10679)),VLOOKUP(A10679,Studies!A:BR,6,FALSE),"")</f>
        <v>Whole Blood</v>
      </c>
      <c r="G10679" s="265">
        <v>8</v>
      </c>
      <c r="H10679" s="50" t="s">
        <v>59</v>
      </c>
      <c r="I10679" s="185">
        <v>0.1</v>
      </c>
      <c r="J10679" s="41" t="s">
        <v>956</v>
      </c>
      <c r="K10679" s="41" t="s">
        <v>75</v>
      </c>
      <c r="O10679" s="59">
        <v>0.05</v>
      </c>
    </row>
    <row r="10680" spans="1:15" x14ac:dyDescent="0.25">
      <c r="A10680" s="30">
        <v>1246</v>
      </c>
      <c r="B10680" s="247" t="str">
        <f>IF(AND(A10680&lt;&gt;"",ISNUMBER(A10680)),VLOOKUP(A10680,Studies!A:BR,2,FALSE),"")</f>
        <v>Walkenstein 1978</v>
      </c>
      <c r="C10680" s="248" t="str">
        <f>IF(AND(A10680&lt;&gt;"",ISNUMBER(A10680)),VLOOKUP(A10680,Studies!A:BR,3,FALSE),"")</f>
        <v>https://pubmed.ncbi.nlm.nih.gov/620910/</v>
      </c>
      <c r="D10680" s="248" t="str">
        <f>IF(AND(A10680&lt;&gt;"",ISNUMBER(A10680)),VLOOKUP(A10680,Studies!A:BR,4,FALSE),"")</f>
        <v>PO 300 mg sol Subject 1</v>
      </c>
      <c r="E10680" s="248" t="str">
        <f>IF(AND(A10680&lt;&gt;"",ISNUMBER(A10680)),VLOOKUP(A10680,Studies!A:BR,5,FALSE),"")</f>
        <v>Cimetidine</v>
      </c>
      <c r="F10680" s="249" t="str">
        <f>IF(AND(A10680&lt;&gt;"",ISNUMBER(A10680)),VLOOKUP(A10680,Studies!A:BR,6,FALSE),"")</f>
        <v>Whole Blood</v>
      </c>
      <c r="G10680" s="265">
        <v>10</v>
      </c>
      <c r="H10680" s="50" t="s">
        <v>59</v>
      </c>
      <c r="I10680" s="185">
        <v>2.5000000000000001E-2</v>
      </c>
      <c r="J10680" s="41" t="s">
        <v>956</v>
      </c>
      <c r="K10680" s="41" t="s">
        <v>75</v>
      </c>
      <c r="O10680" s="59">
        <v>0.05</v>
      </c>
    </row>
    <row r="10681" spans="1:15" x14ac:dyDescent="0.25">
      <c r="A10681" s="30">
        <v>1247</v>
      </c>
      <c r="B10681" s="247" t="str">
        <f>IF(AND(A10681&lt;&gt;"",ISNUMBER(A10681)),VLOOKUP(A10681,Studies!A:BR,2,FALSE),"")</f>
        <v>Walkenstein 1978</v>
      </c>
      <c r="C10681" s="248" t="str">
        <f>IF(AND(A10681&lt;&gt;"",ISNUMBER(A10681)),VLOOKUP(A10681,Studies!A:BR,3,FALSE),"")</f>
        <v>https://pubmed.ncbi.nlm.nih.gov/620910/</v>
      </c>
      <c r="D10681" s="248" t="str">
        <f>IF(AND(A10681&lt;&gt;"",ISNUMBER(A10681)),VLOOKUP(A10681,Studies!A:BR,4,FALSE),"")</f>
        <v>PO 300 mg sol Subject 2</v>
      </c>
      <c r="E10681" s="248" t="str">
        <f>IF(AND(A10681&lt;&gt;"",ISNUMBER(A10681)),VLOOKUP(A10681,Studies!A:BR,5,FALSE),"")</f>
        <v>Cimetidine</v>
      </c>
      <c r="F10681" s="249" t="str">
        <f>IF(AND(A10681&lt;&gt;"",ISNUMBER(A10681)),VLOOKUP(A10681,Studies!A:BR,6,FALSE),"")</f>
        <v>Whole Blood</v>
      </c>
      <c r="G10681" s="265">
        <v>0</v>
      </c>
      <c r="H10681" s="50" t="s">
        <v>59</v>
      </c>
      <c r="I10681" s="185">
        <v>0</v>
      </c>
      <c r="J10681" s="41" t="s">
        <v>956</v>
      </c>
      <c r="K10681" s="41" t="s">
        <v>75</v>
      </c>
      <c r="O10681" s="59">
        <v>0.05</v>
      </c>
    </row>
    <row r="10682" spans="1:15" x14ac:dyDescent="0.25">
      <c r="A10682" s="30">
        <v>1247</v>
      </c>
      <c r="B10682" s="247" t="str">
        <f>IF(AND(A10682&lt;&gt;"",ISNUMBER(A10682)),VLOOKUP(A10682,Studies!A:BR,2,FALSE),"")</f>
        <v>Walkenstein 1978</v>
      </c>
      <c r="C10682" s="248" t="str">
        <f>IF(AND(A10682&lt;&gt;"",ISNUMBER(A10682)),VLOOKUP(A10682,Studies!A:BR,3,FALSE),"")</f>
        <v>https://pubmed.ncbi.nlm.nih.gov/620910/</v>
      </c>
      <c r="D10682" s="248" t="str">
        <f>IF(AND(A10682&lt;&gt;"",ISNUMBER(A10682)),VLOOKUP(A10682,Studies!A:BR,4,FALSE),"")</f>
        <v>PO 300 mg sol Subject 2</v>
      </c>
      <c r="E10682" s="248" t="str">
        <f>IF(AND(A10682&lt;&gt;"",ISNUMBER(A10682)),VLOOKUP(A10682,Studies!A:BR,5,FALSE),"")</f>
        <v>Cimetidine</v>
      </c>
      <c r="F10682" s="249" t="str">
        <f>IF(AND(A10682&lt;&gt;"",ISNUMBER(A10682)),VLOOKUP(A10682,Studies!A:BR,6,FALSE),"")</f>
        <v>Whole Blood</v>
      </c>
      <c r="G10682" s="265">
        <v>0.25</v>
      </c>
      <c r="H10682" s="50" t="s">
        <v>59</v>
      </c>
      <c r="I10682" s="185">
        <v>0.5</v>
      </c>
      <c r="J10682" s="41" t="s">
        <v>956</v>
      </c>
      <c r="K10682" s="41" t="s">
        <v>75</v>
      </c>
      <c r="O10682" s="59">
        <v>0.05</v>
      </c>
    </row>
    <row r="10683" spans="1:15" x14ac:dyDescent="0.25">
      <c r="A10683" s="30">
        <v>1247</v>
      </c>
      <c r="B10683" s="247" t="str">
        <f>IF(AND(A10683&lt;&gt;"",ISNUMBER(A10683)),VLOOKUP(A10683,Studies!A:BR,2,FALSE),"")</f>
        <v>Walkenstein 1978</v>
      </c>
      <c r="C10683" s="248" t="str">
        <f>IF(AND(A10683&lt;&gt;"",ISNUMBER(A10683)),VLOOKUP(A10683,Studies!A:BR,3,FALSE),"")</f>
        <v>https://pubmed.ncbi.nlm.nih.gov/620910/</v>
      </c>
      <c r="D10683" s="248" t="str">
        <f>IF(AND(A10683&lt;&gt;"",ISNUMBER(A10683)),VLOOKUP(A10683,Studies!A:BR,4,FALSE),"")</f>
        <v>PO 300 mg sol Subject 2</v>
      </c>
      <c r="E10683" s="248" t="str">
        <f>IF(AND(A10683&lt;&gt;"",ISNUMBER(A10683)),VLOOKUP(A10683,Studies!A:BR,5,FALSE),"")</f>
        <v>Cimetidine</v>
      </c>
      <c r="F10683" s="249" t="str">
        <f>IF(AND(A10683&lt;&gt;"",ISNUMBER(A10683)),VLOOKUP(A10683,Studies!A:BR,6,FALSE),"")</f>
        <v>Whole Blood</v>
      </c>
      <c r="G10683" s="265">
        <v>0.5</v>
      </c>
      <c r="H10683" s="50" t="s">
        <v>59</v>
      </c>
      <c r="I10683" s="185">
        <v>1.3</v>
      </c>
      <c r="J10683" s="41" t="s">
        <v>956</v>
      </c>
      <c r="K10683" s="41" t="s">
        <v>75</v>
      </c>
      <c r="O10683" s="59">
        <v>0.05</v>
      </c>
    </row>
    <row r="10684" spans="1:15" x14ac:dyDescent="0.25">
      <c r="A10684" s="30">
        <v>1247</v>
      </c>
      <c r="B10684" s="247" t="str">
        <f>IF(AND(A10684&lt;&gt;"",ISNUMBER(A10684)),VLOOKUP(A10684,Studies!A:BR,2,FALSE),"")</f>
        <v>Walkenstein 1978</v>
      </c>
      <c r="C10684" s="248" t="str">
        <f>IF(AND(A10684&lt;&gt;"",ISNUMBER(A10684)),VLOOKUP(A10684,Studies!A:BR,3,FALSE),"")</f>
        <v>https://pubmed.ncbi.nlm.nih.gov/620910/</v>
      </c>
      <c r="D10684" s="248" t="str">
        <f>IF(AND(A10684&lt;&gt;"",ISNUMBER(A10684)),VLOOKUP(A10684,Studies!A:BR,4,FALSE),"")</f>
        <v>PO 300 mg sol Subject 2</v>
      </c>
      <c r="E10684" s="248" t="str">
        <f>IF(AND(A10684&lt;&gt;"",ISNUMBER(A10684)),VLOOKUP(A10684,Studies!A:BR,5,FALSE),"")</f>
        <v>Cimetidine</v>
      </c>
      <c r="F10684" s="249" t="str">
        <f>IF(AND(A10684&lt;&gt;"",ISNUMBER(A10684)),VLOOKUP(A10684,Studies!A:BR,6,FALSE),"")</f>
        <v>Whole Blood</v>
      </c>
      <c r="G10684" s="265">
        <v>0.75</v>
      </c>
      <c r="H10684" s="50" t="s">
        <v>59</v>
      </c>
      <c r="I10684" s="185">
        <v>1.55</v>
      </c>
      <c r="J10684" s="41" t="s">
        <v>956</v>
      </c>
      <c r="K10684" s="41" t="s">
        <v>75</v>
      </c>
      <c r="O10684" s="59">
        <v>0.05</v>
      </c>
    </row>
    <row r="10685" spans="1:15" x14ac:dyDescent="0.25">
      <c r="A10685" s="30">
        <v>1247</v>
      </c>
      <c r="B10685" s="247" t="str">
        <f>IF(AND(A10685&lt;&gt;"",ISNUMBER(A10685)),VLOOKUP(A10685,Studies!A:BR,2,FALSE),"")</f>
        <v>Walkenstein 1978</v>
      </c>
      <c r="C10685" s="248" t="str">
        <f>IF(AND(A10685&lt;&gt;"",ISNUMBER(A10685)),VLOOKUP(A10685,Studies!A:BR,3,FALSE),"")</f>
        <v>https://pubmed.ncbi.nlm.nih.gov/620910/</v>
      </c>
      <c r="D10685" s="248" t="str">
        <f>IF(AND(A10685&lt;&gt;"",ISNUMBER(A10685)),VLOOKUP(A10685,Studies!A:BR,4,FALSE),"")</f>
        <v>PO 300 mg sol Subject 2</v>
      </c>
      <c r="E10685" s="248" t="str">
        <f>IF(AND(A10685&lt;&gt;"",ISNUMBER(A10685)),VLOOKUP(A10685,Studies!A:BR,5,FALSE),"")</f>
        <v>Cimetidine</v>
      </c>
      <c r="F10685" s="249" t="str">
        <f>IF(AND(A10685&lt;&gt;"",ISNUMBER(A10685)),VLOOKUP(A10685,Studies!A:BR,6,FALSE),"")</f>
        <v>Whole Blood</v>
      </c>
      <c r="G10685" s="265">
        <v>1</v>
      </c>
      <c r="H10685" s="50" t="s">
        <v>59</v>
      </c>
      <c r="I10685" s="185">
        <v>1.4</v>
      </c>
      <c r="J10685" s="41" t="s">
        <v>956</v>
      </c>
      <c r="K10685" s="41" t="s">
        <v>75</v>
      </c>
      <c r="O10685" s="59">
        <v>0.05</v>
      </c>
    </row>
    <row r="10686" spans="1:15" x14ac:dyDescent="0.25">
      <c r="A10686" s="30">
        <v>1247</v>
      </c>
      <c r="B10686" s="247" t="str">
        <f>IF(AND(A10686&lt;&gt;"",ISNUMBER(A10686)),VLOOKUP(A10686,Studies!A:BR,2,FALSE),"")</f>
        <v>Walkenstein 1978</v>
      </c>
      <c r="C10686" s="248" t="str">
        <f>IF(AND(A10686&lt;&gt;"",ISNUMBER(A10686)),VLOOKUP(A10686,Studies!A:BR,3,FALSE),"")</f>
        <v>https://pubmed.ncbi.nlm.nih.gov/620910/</v>
      </c>
      <c r="D10686" s="248" t="str">
        <f>IF(AND(A10686&lt;&gt;"",ISNUMBER(A10686)),VLOOKUP(A10686,Studies!A:BR,4,FALSE),"")</f>
        <v>PO 300 mg sol Subject 2</v>
      </c>
      <c r="E10686" s="248" t="str">
        <f>IF(AND(A10686&lt;&gt;"",ISNUMBER(A10686)),VLOOKUP(A10686,Studies!A:BR,5,FALSE),"")</f>
        <v>Cimetidine</v>
      </c>
      <c r="F10686" s="249" t="str">
        <f>IF(AND(A10686&lt;&gt;"",ISNUMBER(A10686)),VLOOKUP(A10686,Studies!A:BR,6,FALSE),"")</f>
        <v>Whole Blood</v>
      </c>
      <c r="G10686" s="265">
        <v>1.5</v>
      </c>
      <c r="H10686" s="50" t="s">
        <v>59</v>
      </c>
      <c r="I10686" s="185">
        <v>1.2</v>
      </c>
      <c r="J10686" s="41" t="s">
        <v>956</v>
      </c>
      <c r="K10686" s="41" t="s">
        <v>75</v>
      </c>
      <c r="O10686" s="59">
        <v>0.05</v>
      </c>
    </row>
    <row r="10687" spans="1:15" x14ac:dyDescent="0.25">
      <c r="A10687" s="30">
        <v>1247</v>
      </c>
      <c r="B10687" s="247" t="str">
        <f>IF(AND(A10687&lt;&gt;"",ISNUMBER(A10687)),VLOOKUP(A10687,Studies!A:BR,2,FALSE),"")</f>
        <v>Walkenstein 1978</v>
      </c>
      <c r="C10687" s="248" t="str">
        <f>IF(AND(A10687&lt;&gt;"",ISNUMBER(A10687)),VLOOKUP(A10687,Studies!A:BR,3,FALSE),"")</f>
        <v>https://pubmed.ncbi.nlm.nih.gov/620910/</v>
      </c>
      <c r="D10687" s="248" t="str">
        <f>IF(AND(A10687&lt;&gt;"",ISNUMBER(A10687)),VLOOKUP(A10687,Studies!A:BR,4,FALSE),"")</f>
        <v>PO 300 mg sol Subject 2</v>
      </c>
      <c r="E10687" s="248" t="str">
        <f>IF(AND(A10687&lt;&gt;"",ISNUMBER(A10687)),VLOOKUP(A10687,Studies!A:BR,5,FALSE),"")</f>
        <v>Cimetidine</v>
      </c>
      <c r="F10687" s="249" t="str">
        <f>IF(AND(A10687&lt;&gt;"",ISNUMBER(A10687)),VLOOKUP(A10687,Studies!A:BR,6,FALSE),"")</f>
        <v>Whole Blood</v>
      </c>
      <c r="G10687" s="265">
        <v>2</v>
      </c>
      <c r="H10687" s="50" t="s">
        <v>59</v>
      </c>
      <c r="I10687" s="185">
        <v>1.55</v>
      </c>
      <c r="J10687" s="41" t="s">
        <v>956</v>
      </c>
      <c r="K10687" s="41" t="s">
        <v>75</v>
      </c>
      <c r="O10687" s="59">
        <v>0.05</v>
      </c>
    </row>
    <row r="10688" spans="1:15" x14ac:dyDescent="0.25">
      <c r="A10688" s="30">
        <v>1247</v>
      </c>
      <c r="B10688" s="247" t="str">
        <f>IF(AND(A10688&lt;&gt;"",ISNUMBER(A10688)),VLOOKUP(A10688,Studies!A:BR,2,FALSE),"")</f>
        <v>Walkenstein 1978</v>
      </c>
      <c r="C10688" s="248" t="str">
        <f>IF(AND(A10688&lt;&gt;"",ISNUMBER(A10688)),VLOOKUP(A10688,Studies!A:BR,3,FALSE),"")</f>
        <v>https://pubmed.ncbi.nlm.nih.gov/620910/</v>
      </c>
      <c r="D10688" s="248" t="str">
        <f>IF(AND(A10688&lt;&gt;"",ISNUMBER(A10688)),VLOOKUP(A10688,Studies!A:BR,4,FALSE),"")</f>
        <v>PO 300 mg sol Subject 2</v>
      </c>
      <c r="E10688" s="248" t="str">
        <f>IF(AND(A10688&lt;&gt;"",ISNUMBER(A10688)),VLOOKUP(A10688,Studies!A:BR,5,FALSE),"")</f>
        <v>Cimetidine</v>
      </c>
      <c r="F10688" s="249" t="str">
        <f>IF(AND(A10688&lt;&gt;"",ISNUMBER(A10688)),VLOOKUP(A10688,Studies!A:BR,6,FALSE),"")</f>
        <v>Whole Blood</v>
      </c>
      <c r="G10688" s="265">
        <v>3</v>
      </c>
      <c r="H10688" s="50" t="s">
        <v>59</v>
      </c>
      <c r="I10688" s="185">
        <v>0.73</v>
      </c>
      <c r="J10688" s="41" t="s">
        <v>956</v>
      </c>
      <c r="K10688" s="41" t="s">
        <v>75</v>
      </c>
      <c r="O10688" s="59">
        <v>0.05</v>
      </c>
    </row>
    <row r="10689" spans="1:15" x14ac:dyDescent="0.25">
      <c r="A10689" s="30">
        <v>1247</v>
      </c>
      <c r="B10689" s="247" t="str">
        <f>IF(AND(A10689&lt;&gt;"",ISNUMBER(A10689)),VLOOKUP(A10689,Studies!A:BR,2,FALSE),"")</f>
        <v>Walkenstein 1978</v>
      </c>
      <c r="C10689" s="248" t="str">
        <f>IF(AND(A10689&lt;&gt;"",ISNUMBER(A10689)),VLOOKUP(A10689,Studies!A:BR,3,FALSE),"")</f>
        <v>https://pubmed.ncbi.nlm.nih.gov/620910/</v>
      </c>
      <c r="D10689" s="248" t="str">
        <f>IF(AND(A10689&lt;&gt;"",ISNUMBER(A10689)),VLOOKUP(A10689,Studies!A:BR,4,FALSE),"")</f>
        <v>PO 300 mg sol Subject 2</v>
      </c>
      <c r="E10689" s="248" t="str">
        <f>IF(AND(A10689&lt;&gt;"",ISNUMBER(A10689)),VLOOKUP(A10689,Studies!A:BR,5,FALSE),"")</f>
        <v>Cimetidine</v>
      </c>
      <c r="F10689" s="249" t="str">
        <f>IF(AND(A10689&lt;&gt;"",ISNUMBER(A10689)),VLOOKUP(A10689,Studies!A:BR,6,FALSE),"")</f>
        <v>Whole Blood</v>
      </c>
      <c r="G10689" s="265">
        <v>4</v>
      </c>
      <c r="H10689" s="50" t="s">
        <v>59</v>
      </c>
      <c r="I10689" s="185">
        <v>0.54</v>
      </c>
      <c r="J10689" s="41" t="s">
        <v>956</v>
      </c>
      <c r="K10689" s="41" t="s">
        <v>75</v>
      </c>
      <c r="O10689" s="59">
        <v>0.05</v>
      </c>
    </row>
    <row r="10690" spans="1:15" x14ac:dyDescent="0.25">
      <c r="A10690" s="30">
        <v>1247</v>
      </c>
      <c r="B10690" s="247" t="str">
        <f>IF(AND(A10690&lt;&gt;"",ISNUMBER(A10690)),VLOOKUP(A10690,Studies!A:BR,2,FALSE),"")</f>
        <v>Walkenstein 1978</v>
      </c>
      <c r="C10690" s="248" t="str">
        <f>IF(AND(A10690&lt;&gt;"",ISNUMBER(A10690)),VLOOKUP(A10690,Studies!A:BR,3,FALSE),"")</f>
        <v>https://pubmed.ncbi.nlm.nih.gov/620910/</v>
      </c>
      <c r="D10690" s="248" t="str">
        <f>IF(AND(A10690&lt;&gt;"",ISNUMBER(A10690)),VLOOKUP(A10690,Studies!A:BR,4,FALSE),"")</f>
        <v>PO 300 mg sol Subject 2</v>
      </c>
      <c r="E10690" s="248" t="str">
        <f>IF(AND(A10690&lt;&gt;"",ISNUMBER(A10690)),VLOOKUP(A10690,Studies!A:BR,5,FALSE),"")</f>
        <v>Cimetidine</v>
      </c>
      <c r="F10690" s="249" t="str">
        <f>IF(AND(A10690&lt;&gt;"",ISNUMBER(A10690)),VLOOKUP(A10690,Studies!A:BR,6,FALSE),"")</f>
        <v>Whole Blood</v>
      </c>
      <c r="G10690" s="265">
        <v>6</v>
      </c>
      <c r="H10690" s="50" t="s">
        <v>59</v>
      </c>
      <c r="I10690" s="185">
        <v>0.28999999999999998</v>
      </c>
      <c r="J10690" s="41" t="s">
        <v>956</v>
      </c>
      <c r="K10690" s="41" t="s">
        <v>75</v>
      </c>
      <c r="O10690" s="59">
        <v>0.05</v>
      </c>
    </row>
    <row r="10691" spans="1:15" x14ac:dyDescent="0.25">
      <c r="A10691" s="30">
        <v>1247</v>
      </c>
      <c r="B10691" s="247" t="str">
        <f>IF(AND(A10691&lt;&gt;"",ISNUMBER(A10691)),VLOOKUP(A10691,Studies!A:BR,2,FALSE),"")</f>
        <v>Walkenstein 1978</v>
      </c>
      <c r="C10691" s="248" t="str">
        <f>IF(AND(A10691&lt;&gt;"",ISNUMBER(A10691)),VLOOKUP(A10691,Studies!A:BR,3,FALSE),"")</f>
        <v>https://pubmed.ncbi.nlm.nih.gov/620910/</v>
      </c>
      <c r="D10691" s="248" t="str">
        <f>IF(AND(A10691&lt;&gt;"",ISNUMBER(A10691)),VLOOKUP(A10691,Studies!A:BR,4,FALSE),"")</f>
        <v>PO 300 mg sol Subject 2</v>
      </c>
      <c r="E10691" s="248" t="str">
        <f>IF(AND(A10691&lt;&gt;"",ISNUMBER(A10691)),VLOOKUP(A10691,Studies!A:BR,5,FALSE),"")</f>
        <v>Cimetidine</v>
      </c>
      <c r="F10691" s="249" t="str">
        <f>IF(AND(A10691&lt;&gt;"",ISNUMBER(A10691)),VLOOKUP(A10691,Studies!A:BR,6,FALSE),"")</f>
        <v>Whole Blood</v>
      </c>
      <c r="G10691" s="265">
        <v>8</v>
      </c>
      <c r="H10691" s="50" t="s">
        <v>59</v>
      </c>
      <c r="I10691" s="185">
        <v>0.1</v>
      </c>
      <c r="J10691" s="41" t="s">
        <v>956</v>
      </c>
      <c r="K10691" s="41" t="s">
        <v>75</v>
      </c>
      <c r="O10691" s="59">
        <v>0.05</v>
      </c>
    </row>
    <row r="10692" spans="1:15" x14ac:dyDescent="0.25">
      <c r="A10692" s="30">
        <v>1247</v>
      </c>
      <c r="B10692" s="247" t="str">
        <f>IF(AND(A10692&lt;&gt;"",ISNUMBER(A10692)),VLOOKUP(A10692,Studies!A:BR,2,FALSE),"")</f>
        <v>Walkenstein 1978</v>
      </c>
      <c r="C10692" s="248" t="str">
        <f>IF(AND(A10692&lt;&gt;"",ISNUMBER(A10692)),VLOOKUP(A10692,Studies!A:BR,3,FALSE),"")</f>
        <v>https://pubmed.ncbi.nlm.nih.gov/620910/</v>
      </c>
      <c r="D10692" s="248" t="str">
        <f>IF(AND(A10692&lt;&gt;"",ISNUMBER(A10692)),VLOOKUP(A10692,Studies!A:BR,4,FALSE),"")</f>
        <v>PO 300 mg sol Subject 2</v>
      </c>
      <c r="E10692" s="248" t="str">
        <f>IF(AND(A10692&lt;&gt;"",ISNUMBER(A10692)),VLOOKUP(A10692,Studies!A:BR,5,FALSE),"")</f>
        <v>Cimetidine</v>
      </c>
      <c r="F10692" s="249" t="str">
        <f>IF(AND(A10692&lt;&gt;"",ISNUMBER(A10692)),VLOOKUP(A10692,Studies!A:BR,6,FALSE),"")</f>
        <v>Whole Blood</v>
      </c>
      <c r="G10692" s="265">
        <v>10</v>
      </c>
      <c r="H10692" s="50" t="s">
        <v>59</v>
      </c>
      <c r="I10692" s="185">
        <v>2.5000000000000001E-2</v>
      </c>
      <c r="J10692" s="41" t="s">
        <v>956</v>
      </c>
      <c r="K10692" s="41" t="s">
        <v>75</v>
      </c>
      <c r="O10692" s="59">
        <v>0.05</v>
      </c>
    </row>
    <row r="10693" spans="1:15" x14ac:dyDescent="0.25">
      <c r="A10693" s="30">
        <v>1248</v>
      </c>
      <c r="B10693" s="247" t="str">
        <f>IF(AND(A10693&lt;&gt;"",ISNUMBER(A10693)),VLOOKUP(A10693,Studies!A:BR,2,FALSE),"")</f>
        <v>Walkenstein 1978</v>
      </c>
      <c r="C10693" s="248" t="str">
        <f>IF(AND(A10693&lt;&gt;"",ISNUMBER(A10693)),VLOOKUP(A10693,Studies!A:BR,3,FALSE),"")</f>
        <v>https://pubmed.ncbi.nlm.nih.gov/620910/</v>
      </c>
      <c r="D10693" s="248" t="str">
        <f>IF(AND(A10693&lt;&gt;"",ISNUMBER(A10693)),VLOOKUP(A10693,Studies!A:BR,4,FALSE),"")</f>
        <v>PO 300 mg sol Subject 3</v>
      </c>
      <c r="E10693" s="248" t="str">
        <f>IF(AND(A10693&lt;&gt;"",ISNUMBER(A10693)),VLOOKUP(A10693,Studies!A:BR,5,FALSE),"")</f>
        <v>Cimetidine</v>
      </c>
      <c r="F10693" s="249" t="str">
        <f>IF(AND(A10693&lt;&gt;"",ISNUMBER(A10693)),VLOOKUP(A10693,Studies!A:BR,6,FALSE),"")</f>
        <v>Whole Blood</v>
      </c>
      <c r="G10693" s="265">
        <v>0</v>
      </c>
      <c r="H10693" s="50" t="s">
        <v>59</v>
      </c>
      <c r="I10693" s="185">
        <v>0</v>
      </c>
      <c r="J10693" s="41" t="s">
        <v>956</v>
      </c>
      <c r="K10693" s="41" t="s">
        <v>75</v>
      </c>
      <c r="O10693" s="59">
        <v>0.05</v>
      </c>
    </row>
    <row r="10694" spans="1:15" x14ac:dyDescent="0.25">
      <c r="A10694" s="30">
        <v>1248</v>
      </c>
      <c r="B10694" s="247" t="str">
        <f>IF(AND(A10694&lt;&gt;"",ISNUMBER(A10694)),VLOOKUP(A10694,Studies!A:BR,2,FALSE),"")</f>
        <v>Walkenstein 1978</v>
      </c>
      <c r="C10694" s="248" t="str">
        <f>IF(AND(A10694&lt;&gt;"",ISNUMBER(A10694)),VLOOKUP(A10694,Studies!A:BR,3,FALSE),"")</f>
        <v>https://pubmed.ncbi.nlm.nih.gov/620910/</v>
      </c>
      <c r="D10694" s="248" t="str">
        <f>IF(AND(A10694&lt;&gt;"",ISNUMBER(A10694)),VLOOKUP(A10694,Studies!A:BR,4,FALSE),"")</f>
        <v>PO 300 mg sol Subject 3</v>
      </c>
      <c r="E10694" s="248" t="str">
        <f>IF(AND(A10694&lt;&gt;"",ISNUMBER(A10694)),VLOOKUP(A10694,Studies!A:BR,5,FALSE),"")</f>
        <v>Cimetidine</v>
      </c>
      <c r="F10694" s="249" t="str">
        <f>IF(AND(A10694&lt;&gt;"",ISNUMBER(A10694)),VLOOKUP(A10694,Studies!A:BR,6,FALSE),"")</f>
        <v>Whole Blood</v>
      </c>
      <c r="G10694" s="265">
        <v>0.25</v>
      </c>
      <c r="H10694" s="50" t="s">
        <v>59</v>
      </c>
      <c r="I10694" s="185">
        <v>1.39</v>
      </c>
      <c r="J10694" s="41" t="s">
        <v>956</v>
      </c>
      <c r="K10694" s="41" t="s">
        <v>75</v>
      </c>
      <c r="O10694" s="59">
        <v>0.05</v>
      </c>
    </row>
    <row r="10695" spans="1:15" x14ac:dyDescent="0.25">
      <c r="A10695" s="30">
        <v>1248</v>
      </c>
      <c r="B10695" s="247" t="str">
        <f>IF(AND(A10695&lt;&gt;"",ISNUMBER(A10695)),VLOOKUP(A10695,Studies!A:BR,2,FALSE),"")</f>
        <v>Walkenstein 1978</v>
      </c>
      <c r="C10695" s="248" t="str">
        <f>IF(AND(A10695&lt;&gt;"",ISNUMBER(A10695)),VLOOKUP(A10695,Studies!A:BR,3,FALSE),"")</f>
        <v>https://pubmed.ncbi.nlm.nih.gov/620910/</v>
      </c>
      <c r="D10695" s="248" t="str">
        <f>IF(AND(A10695&lt;&gt;"",ISNUMBER(A10695)),VLOOKUP(A10695,Studies!A:BR,4,FALSE),"")</f>
        <v>PO 300 mg sol Subject 3</v>
      </c>
      <c r="E10695" s="248" t="str">
        <f>IF(AND(A10695&lt;&gt;"",ISNUMBER(A10695)),VLOOKUP(A10695,Studies!A:BR,5,FALSE),"")</f>
        <v>Cimetidine</v>
      </c>
      <c r="F10695" s="249" t="str">
        <f>IF(AND(A10695&lt;&gt;"",ISNUMBER(A10695)),VLOOKUP(A10695,Studies!A:BR,6,FALSE),"")</f>
        <v>Whole Blood</v>
      </c>
      <c r="G10695" s="265">
        <v>0.5</v>
      </c>
      <c r="H10695" s="50" t="s">
        <v>59</v>
      </c>
      <c r="I10695" s="185">
        <v>2.2200000000000002</v>
      </c>
      <c r="J10695" s="41" t="s">
        <v>956</v>
      </c>
      <c r="K10695" s="41" t="s">
        <v>75</v>
      </c>
      <c r="O10695" s="59">
        <v>0.05</v>
      </c>
    </row>
    <row r="10696" spans="1:15" x14ac:dyDescent="0.25">
      <c r="A10696" s="30">
        <v>1248</v>
      </c>
      <c r="B10696" s="247" t="str">
        <f>IF(AND(A10696&lt;&gt;"",ISNUMBER(A10696)),VLOOKUP(A10696,Studies!A:BR,2,FALSE),"")</f>
        <v>Walkenstein 1978</v>
      </c>
      <c r="C10696" s="248" t="str">
        <f>IF(AND(A10696&lt;&gt;"",ISNUMBER(A10696)),VLOOKUP(A10696,Studies!A:BR,3,FALSE),"")</f>
        <v>https://pubmed.ncbi.nlm.nih.gov/620910/</v>
      </c>
      <c r="D10696" s="248" t="str">
        <f>IF(AND(A10696&lt;&gt;"",ISNUMBER(A10696)),VLOOKUP(A10696,Studies!A:BR,4,FALSE),"")</f>
        <v>PO 300 mg sol Subject 3</v>
      </c>
      <c r="E10696" s="248" t="str">
        <f>IF(AND(A10696&lt;&gt;"",ISNUMBER(A10696)),VLOOKUP(A10696,Studies!A:BR,5,FALSE),"")</f>
        <v>Cimetidine</v>
      </c>
      <c r="F10696" s="249" t="str">
        <f>IF(AND(A10696&lt;&gt;"",ISNUMBER(A10696)),VLOOKUP(A10696,Studies!A:BR,6,FALSE),"")</f>
        <v>Whole Blood</v>
      </c>
      <c r="G10696" s="265">
        <v>0.75</v>
      </c>
      <c r="H10696" s="50" t="s">
        <v>59</v>
      </c>
      <c r="I10696" s="185">
        <v>1.77</v>
      </c>
      <c r="J10696" s="41" t="s">
        <v>956</v>
      </c>
      <c r="K10696" s="41" t="s">
        <v>75</v>
      </c>
      <c r="O10696" s="59">
        <v>0.05</v>
      </c>
    </row>
    <row r="10697" spans="1:15" x14ac:dyDescent="0.25">
      <c r="A10697" s="30">
        <v>1248</v>
      </c>
      <c r="B10697" s="247" t="str">
        <f>IF(AND(A10697&lt;&gt;"",ISNUMBER(A10697)),VLOOKUP(A10697,Studies!A:BR,2,FALSE),"")</f>
        <v>Walkenstein 1978</v>
      </c>
      <c r="C10697" s="248" t="str">
        <f>IF(AND(A10697&lt;&gt;"",ISNUMBER(A10697)),VLOOKUP(A10697,Studies!A:BR,3,FALSE),"")</f>
        <v>https://pubmed.ncbi.nlm.nih.gov/620910/</v>
      </c>
      <c r="D10697" s="248" t="str">
        <f>IF(AND(A10697&lt;&gt;"",ISNUMBER(A10697)),VLOOKUP(A10697,Studies!A:BR,4,FALSE),"")</f>
        <v>PO 300 mg sol Subject 3</v>
      </c>
      <c r="E10697" s="248" t="str">
        <f>IF(AND(A10697&lt;&gt;"",ISNUMBER(A10697)),VLOOKUP(A10697,Studies!A:BR,5,FALSE),"")</f>
        <v>Cimetidine</v>
      </c>
      <c r="F10697" s="249" t="str">
        <f>IF(AND(A10697&lt;&gt;"",ISNUMBER(A10697)),VLOOKUP(A10697,Studies!A:BR,6,FALSE),"")</f>
        <v>Whole Blood</v>
      </c>
      <c r="G10697" s="265">
        <v>1</v>
      </c>
      <c r="H10697" s="50" t="s">
        <v>59</v>
      </c>
      <c r="I10697" s="185">
        <v>1.1399999999999999</v>
      </c>
      <c r="J10697" s="41" t="s">
        <v>956</v>
      </c>
      <c r="K10697" s="41" t="s">
        <v>75</v>
      </c>
      <c r="O10697" s="59">
        <v>0.05</v>
      </c>
    </row>
    <row r="10698" spans="1:15" x14ac:dyDescent="0.25">
      <c r="A10698" s="30">
        <v>1248</v>
      </c>
      <c r="B10698" s="247" t="str">
        <f>IF(AND(A10698&lt;&gt;"",ISNUMBER(A10698)),VLOOKUP(A10698,Studies!A:BR,2,FALSE),"")</f>
        <v>Walkenstein 1978</v>
      </c>
      <c r="C10698" s="248" t="str">
        <f>IF(AND(A10698&lt;&gt;"",ISNUMBER(A10698)),VLOOKUP(A10698,Studies!A:BR,3,FALSE),"")</f>
        <v>https://pubmed.ncbi.nlm.nih.gov/620910/</v>
      </c>
      <c r="D10698" s="248" t="str">
        <f>IF(AND(A10698&lt;&gt;"",ISNUMBER(A10698)),VLOOKUP(A10698,Studies!A:BR,4,FALSE),"")</f>
        <v>PO 300 mg sol Subject 3</v>
      </c>
      <c r="E10698" s="248" t="str">
        <f>IF(AND(A10698&lt;&gt;"",ISNUMBER(A10698)),VLOOKUP(A10698,Studies!A:BR,5,FALSE),"")</f>
        <v>Cimetidine</v>
      </c>
      <c r="F10698" s="249" t="str">
        <f>IF(AND(A10698&lt;&gt;"",ISNUMBER(A10698)),VLOOKUP(A10698,Studies!A:BR,6,FALSE),"")</f>
        <v>Whole Blood</v>
      </c>
      <c r="G10698" s="265">
        <v>1.5</v>
      </c>
      <c r="H10698" s="50" t="s">
        <v>59</v>
      </c>
      <c r="I10698" s="185">
        <v>0.95</v>
      </c>
      <c r="J10698" s="41" t="s">
        <v>956</v>
      </c>
      <c r="K10698" s="41" t="s">
        <v>75</v>
      </c>
      <c r="O10698" s="59">
        <v>0.05</v>
      </c>
    </row>
    <row r="10699" spans="1:15" x14ac:dyDescent="0.25">
      <c r="A10699" s="30">
        <v>1248</v>
      </c>
      <c r="B10699" s="247" t="str">
        <f>IF(AND(A10699&lt;&gt;"",ISNUMBER(A10699)),VLOOKUP(A10699,Studies!A:BR,2,FALSE),"")</f>
        <v>Walkenstein 1978</v>
      </c>
      <c r="C10699" s="248" t="str">
        <f>IF(AND(A10699&lt;&gt;"",ISNUMBER(A10699)),VLOOKUP(A10699,Studies!A:BR,3,FALSE),"")</f>
        <v>https://pubmed.ncbi.nlm.nih.gov/620910/</v>
      </c>
      <c r="D10699" s="248" t="str">
        <f>IF(AND(A10699&lt;&gt;"",ISNUMBER(A10699)),VLOOKUP(A10699,Studies!A:BR,4,FALSE),"")</f>
        <v>PO 300 mg sol Subject 3</v>
      </c>
      <c r="E10699" s="248" t="str">
        <f>IF(AND(A10699&lt;&gt;"",ISNUMBER(A10699)),VLOOKUP(A10699,Studies!A:BR,5,FALSE),"")</f>
        <v>Cimetidine</v>
      </c>
      <c r="F10699" s="249" t="str">
        <f>IF(AND(A10699&lt;&gt;"",ISNUMBER(A10699)),VLOOKUP(A10699,Studies!A:BR,6,FALSE),"")</f>
        <v>Whole Blood</v>
      </c>
      <c r="G10699" s="265">
        <v>2</v>
      </c>
      <c r="H10699" s="50" t="s">
        <v>59</v>
      </c>
      <c r="I10699" s="185">
        <v>0.94</v>
      </c>
      <c r="J10699" s="41" t="s">
        <v>956</v>
      </c>
      <c r="K10699" s="41" t="s">
        <v>75</v>
      </c>
      <c r="O10699" s="59">
        <v>0.05</v>
      </c>
    </row>
    <row r="10700" spans="1:15" x14ac:dyDescent="0.25">
      <c r="A10700" s="30">
        <v>1248</v>
      </c>
      <c r="B10700" s="247" t="str">
        <f>IF(AND(A10700&lt;&gt;"",ISNUMBER(A10700)),VLOOKUP(A10700,Studies!A:BR,2,FALSE),"")</f>
        <v>Walkenstein 1978</v>
      </c>
      <c r="C10700" s="248" t="str">
        <f>IF(AND(A10700&lt;&gt;"",ISNUMBER(A10700)),VLOOKUP(A10700,Studies!A:BR,3,FALSE),"")</f>
        <v>https://pubmed.ncbi.nlm.nih.gov/620910/</v>
      </c>
      <c r="D10700" s="248" t="str">
        <f>IF(AND(A10700&lt;&gt;"",ISNUMBER(A10700)),VLOOKUP(A10700,Studies!A:BR,4,FALSE),"")</f>
        <v>PO 300 mg sol Subject 3</v>
      </c>
      <c r="E10700" s="248" t="str">
        <f>IF(AND(A10700&lt;&gt;"",ISNUMBER(A10700)),VLOOKUP(A10700,Studies!A:BR,5,FALSE),"")</f>
        <v>Cimetidine</v>
      </c>
      <c r="F10700" s="249" t="str">
        <f>IF(AND(A10700&lt;&gt;"",ISNUMBER(A10700)),VLOOKUP(A10700,Studies!A:BR,6,FALSE),"")</f>
        <v>Whole Blood</v>
      </c>
      <c r="G10700" s="265">
        <v>3</v>
      </c>
      <c r="H10700" s="50" t="s">
        <v>59</v>
      </c>
      <c r="I10700" s="185">
        <v>1.1299999999999999</v>
      </c>
      <c r="J10700" s="41" t="s">
        <v>956</v>
      </c>
      <c r="K10700" s="41" t="s">
        <v>75</v>
      </c>
      <c r="O10700" s="59">
        <v>0.05</v>
      </c>
    </row>
    <row r="10701" spans="1:15" x14ac:dyDescent="0.25">
      <c r="A10701" s="30">
        <v>1248</v>
      </c>
      <c r="B10701" s="247" t="str">
        <f>IF(AND(A10701&lt;&gt;"",ISNUMBER(A10701)),VLOOKUP(A10701,Studies!A:BR,2,FALSE),"")</f>
        <v>Walkenstein 1978</v>
      </c>
      <c r="C10701" s="248" t="str">
        <f>IF(AND(A10701&lt;&gt;"",ISNUMBER(A10701)),VLOOKUP(A10701,Studies!A:BR,3,FALSE),"")</f>
        <v>https://pubmed.ncbi.nlm.nih.gov/620910/</v>
      </c>
      <c r="D10701" s="248" t="str">
        <f>IF(AND(A10701&lt;&gt;"",ISNUMBER(A10701)),VLOOKUP(A10701,Studies!A:BR,4,FALSE),"")</f>
        <v>PO 300 mg sol Subject 3</v>
      </c>
      <c r="E10701" s="248" t="str">
        <f>IF(AND(A10701&lt;&gt;"",ISNUMBER(A10701)),VLOOKUP(A10701,Studies!A:BR,5,FALSE),"")</f>
        <v>Cimetidine</v>
      </c>
      <c r="F10701" s="249" t="str">
        <f>IF(AND(A10701&lt;&gt;"",ISNUMBER(A10701)),VLOOKUP(A10701,Studies!A:BR,6,FALSE),"")</f>
        <v>Whole Blood</v>
      </c>
      <c r="G10701" s="265">
        <v>4</v>
      </c>
      <c r="H10701" s="50" t="s">
        <v>59</v>
      </c>
      <c r="I10701" s="185">
        <v>0.57999999999999996</v>
      </c>
      <c r="J10701" s="41" t="s">
        <v>956</v>
      </c>
      <c r="K10701" s="41" t="s">
        <v>75</v>
      </c>
      <c r="O10701" s="59">
        <v>0.05</v>
      </c>
    </row>
    <row r="10702" spans="1:15" x14ac:dyDescent="0.25">
      <c r="A10702" s="30">
        <v>1248</v>
      </c>
      <c r="B10702" s="247" t="str">
        <f>IF(AND(A10702&lt;&gt;"",ISNUMBER(A10702)),VLOOKUP(A10702,Studies!A:BR,2,FALSE),"")</f>
        <v>Walkenstein 1978</v>
      </c>
      <c r="C10702" s="248" t="str">
        <f>IF(AND(A10702&lt;&gt;"",ISNUMBER(A10702)),VLOOKUP(A10702,Studies!A:BR,3,FALSE),"")</f>
        <v>https://pubmed.ncbi.nlm.nih.gov/620910/</v>
      </c>
      <c r="D10702" s="248" t="str">
        <f>IF(AND(A10702&lt;&gt;"",ISNUMBER(A10702)),VLOOKUP(A10702,Studies!A:BR,4,FALSE),"")</f>
        <v>PO 300 mg sol Subject 3</v>
      </c>
      <c r="E10702" s="248" t="str">
        <f>IF(AND(A10702&lt;&gt;"",ISNUMBER(A10702)),VLOOKUP(A10702,Studies!A:BR,5,FALSE),"")</f>
        <v>Cimetidine</v>
      </c>
      <c r="F10702" s="249" t="str">
        <f>IF(AND(A10702&lt;&gt;"",ISNUMBER(A10702)),VLOOKUP(A10702,Studies!A:BR,6,FALSE),"")</f>
        <v>Whole Blood</v>
      </c>
      <c r="G10702" s="265">
        <v>6</v>
      </c>
      <c r="H10702" s="50" t="s">
        <v>59</v>
      </c>
      <c r="I10702" s="185">
        <v>0.26</v>
      </c>
      <c r="J10702" s="41" t="s">
        <v>956</v>
      </c>
      <c r="K10702" s="41" t="s">
        <v>75</v>
      </c>
      <c r="O10702" s="59">
        <v>0.05</v>
      </c>
    </row>
    <row r="10703" spans="1:15" x14ac:dyDescent="0.25">
      <c r="A10703" s="30">
        <v>1248</v>
      </c>
      <c r="B10703" s="247" t="str">
        <f>IF(AND(A10703&lt;&gt;"",ISNUMBER(A10703)),VLOOKUP(A10703,Studies!A:BR,2,FALSE),"")</f>
        <v>Walkenstein 1978</v>
      </c>
      <c r="C10703" s="248" t="str">
        <f>IF(AND(A10703&lt;&gt;"",ISNUMBER(A10703)),VLOOKUP(A10703,Studies!A:BR,3,FALSE),"")</f>
        <v>https://pubmed.ncbi.nlm.nih.gov/620910/</v>
      </c>
      <c r="D10703" s="248" t="str">
        <f>IF(AND(A10703&lt;&gt;"",ISNUMBER(A10703)),VLOOKUP(A10703,Studies!A:BR,4,FALSE),"")</f>
        <v>PO 300 mg sol Subject 3</v>
      </c>
      <c r="E10703" s="248" t="str">
        <f>IF(AND(A10703&lt;&gt;"",ISNUMBER(A10703)),VLOOKUP(A10703,Studies!A:BR,5,FALSE),"")</f>
        <v>Cimetidine</v>
      </c>
      <c r="F10703" s="249" t="str">
        <f>IF(AND(A10703&lt;&gt;"",ISNUMBER(A10703)),VLOOKUP(A10703,Studies!A:BR,6,FALSE),"")</f>
        <v>Whole Blood</v>
      </c>
      <c r="G10703" s="265">
        <v>8</v>
      </c>
      <c r="H10703" s="50" t="s">
        <v>59</v>
      </c>
      <c r="I10703" s="185">
        <v>0.16</v>
      </c>
      <c r="J10703" s="41" t="s">
        <v>956</v>
      </c>
      <c r="K10703" s="41" t="s">
        <v>75</v>
      </c>
      <c r="O10703" s="59">
        <v>0.05</v>
      </c>
    </row>
    <row r="10704" spans="1:15" x14ac:dyDescent="0.25">
      <c r="A10704" s="30">
        <v>1248</v>
      </c>
      <c r="B10704" s="247" t="str">
        <f>IF(AND(A10704&lt;&gt;"",ISNUMBER(A10704)),VLOOKUP(A10704,Studies!A:BR,2,FALSE),"")</f>
        <v>Walkenstein 1978</v>
      </c>
      <c r="C10704" s="248" t="str">
        <f>IF(AND(A10704&lt;&gt;"",ISNUMBER(A10704)),VLOOKUP(A10704,Studies!A:BR,3,FALSE),"")</f>
        <v>https://pubmed.ncbi.nlm.nih.gov/620910/</v>
      </c>
      <c r="D10704" s="248" t="str">
        <f>IF(AND(A10704&lt;&gt;"",ISNUMBER(A10704)),VLOOKUP(A10704,Studies!A:BR,4,FALSE),"")</f>
        <v>PO 300 mg sol Subject 3</v>
      </c>
      <c r="E10704" s="248" t="str">
        <f>IF(AND(A10704&lt;&gt;"",ISNUMBER(A10704)),VLOOKUP(A10704,Studies!A:BR,5,FALSE),"")</f>
        <v>Cimetidine</v>
      </c>
      <c r="F10704" s="249" t="str">
        <f>IF(AND(A10704&lt;&gt;"",ISNUMBER(A10704)),VLOOKUP(A10704,Studies!A:BR,6,FALSE),"")</f>
        <v>Whole Blood</v>
      </c>
      <c r="G10704" s="265">
        <v>10</v>
      </c>
      <c r="H10704" s="50" t="s">
        <v>59</v>
      </c>
      <c r="I10704" s="185">
        <v>0.09</v>
      </c>
      <c r="J10704" s="41" t="s">
        <v>956</v>
      </c>
      <c r="K10704" s="41" t="s">
        <v>75</v>
      </c>
      <c r="O10704" s="59">
        <v>0.05</v>
      </c>
    </row>
    <row r="10705" spans="1:15" x14ac:dyDescent="0.25">
      <c r="A10705" s="30">
        <v>1249</v>
      </c>
      <c r="B10705" s="247" t="str">
        <f>IF(AND(A10705&lt;&gt;"",ISNUMBER(A10705)),VLOOKUP(A10705,Studies!A:BR,2,FALSE),"")</f>
        <v>Walkenstein 1978</v>
      </c>
      <c r="C10705" s="248" t="str">
        <f>IF(AND(A10705&lt;&gt;"",ISNUMBER(A10705)),VLOOKUP(A10705,Studies!A:BR,3,FALSE),"")</f>
        <v>https://pubmed.ncbi.nlm.nih.gov/620910/</v>
      </c>
      <c r="D10705" s="248" t="str">
        <f>IF(AND(A10705&lt;&gt;"",ISNUMBER(A10705)),VLOOKUP(A10705,Studies!A:BR,4,FALSE),"")</f>
        <v>PO 300 mg sol Subject 4</v>
      </c>
      <c r="E10705" s="248" t="str">
        <f>IF(AND(A10705&lt;&gt;"",ISNUMBER(A10705)),VLOOKUP(A10705,Studies!A:BR,5,FALSE),"")</f>
        <v>Cimetidine</v>
      </c>
      <c r="F10705" s="249" t="str">
        <f>IF(AND(A10705&lt;&gt;"",ISNUMBER(A10705)),VLOOKUP(A10705,Studies!A:BR,6,FALSE),"")</f>
        <v>Whole Blood</v>
      </c>
      <c r="G10705" s="265">
        <v>0</v>
      </c>
      <c r="H10705" s="50" t="s">
        <v>59</v>
      </c>
      <c r="I10705" s="185">
        <v>0</v>
      </c>
      <c r="J10705" s="41" t="s">
        <v>956</v>
      </c>
      <c r="K10705" s="41" t="s">
        <v>75</v>
      </c>
      <c r="O10705" s="59">
        <v>0.05</v>
      </c>
    </row>
    <row r="10706" spans="1:15" x14ac:dyDescent="0.25">
      <c r="A10706" s="30">
        <v>1249</v>
      </c>
      <c r="B10706" s="247" t="str">
        <f>IF(AND(A10706&lt;&gt;"",ISNUMBER(A10706)),VLOOKUP(A10706,Studies!A:BR,2,FALSE),"")</f>
        <v>Walkenstein 1978</v>
      </c>
      <c r="C10706" s="248" t="str">
        <f>IF(AND(A10706&lt;&gt;"",ISNUMBER(A10706)),VLOOKUP(A10706,Studies!A:BR,3,FALSE),"")</f>
        <v>https://pubmed.ncbi.nlm.nih.gov/620910/</v>
      </c>
      <c r="D10706" s="248" t="str">
        <f>IF(AND(A10706&lt;&gt;"",ISNUMBER(A10706)),VLOOKUP(A10706,Studies!A:BR,4,FALSE),"")</f>
        <v>PO 300 mg sol Subject 4</v>
      </c>
      <c r="E10706" s="248" t="str">
        <f>IF(AND(A10706&lt;&gt;"",ISNUMBER(A10706)),VLOOKUP(A10706,Studies!A:BR,5,FALSE),"")</f>
        <v>Cimetidine</v>
      </c>
      <c r="F10706" s="249" t="str">
        <f>IF(AND(A10706&lt;&gt;"",ISNUMBER(A10706)),VLOOKUP(A10706,Studies!A:BR,6,FALSE),"")</f>
        <v>Whole Blood</v>
      </c>
      <c r="G10706" s="265">
        <v>0.25</v>
      </c>
      <c r="H10706" s="50" t="s">
        <v>59</v>
      </c>
      <c r="I10706" s="185">
        <v>1.33</v>
      </c>
      <c r="J10706" s="41" t="s">
        <v>956</v>
      </c>
      <c r="K10706" s="41" t="s">
        <v>75</v>
      </c>
      <c r="O10706" s="59">
        <v>0.05</v>
      </c>
    </row>
    <row r="10707" spans="1:15" x14ac:dyDescent="0.25">
      <c r="A10707" s="30">
        <v>1249</v>
      </c>
      <c r="B10707" s="247" t="str">
        <f>IF(AND(A10707&lt;&gt;"",ISNUMBER(A10707)),VLOOKUP(A10707,Studies!A:BR,2,FALSE),"")</f>
        <v>Walkenstein 1978</v>
      </c>
      <c r="C10707" s="248" t="str">
        <f>IF(AND(A10707&lt;&gt;"",ISNUMBER(A10707)),VLOOKUP(A10707,Studies!A:BR,3,FALSE),"")</f>
        <v>https://pubmed.ncbi.nlm.nih.gov/620910/</v>
      </c>
      <c r="D10707" s="248" t="str">
        <f>IF(AND(A10707&lt;&gt;"",ISNUMBER(A10707)),VLOOKUP(A10707,Studies!A:BR,4,FALSE),"")</f>
        <v>PO 300 mg sol Subject 4</v>
      </c>
      <c r="E10707" s="248" t="str">
        <f>IF(AND(A10707&lt;&gt;"",ISNUMBER(A10707)),VLOOKUP(A10707,Studies!A:BR,5,FALSE),"")</f>
        <v>Cimetidine</v>
      </c>
      <c r="F10707" s="249" t="str">
        <f>IF(AND(A10707&lt;&gt;"",ISNUMBER(A10707)),VLOOKUP(A10707,Studies!A:BR,6,FALSE),"")</f>
        <v>Whole Blood</v>
      </c>
      <c r="G10707" s="265">
        <v>0.5</v>
      </c>
      <c r="H10707" s="50" t="s">
        <v>59</v>
      </c>
      <c r="I10707" s="185">
        <v>2.15</v>
      </c>
      <c r="J10707" s="41" t="s">
        <v>956</v>
      </c>
      <c r="K10707" s="41" t="s">
        <v>75</v>
      </c>
      <c r="O10707" s="59">
        <v>0.05</v>
      </c>
    </row>
    <row r="10708" spans="1:15" x14ac:dyDescent="0.25">
      <c r="A10708" s="30">
        <v>1249</v>
      </c>
      <c r="B10708" s="247" t="str">
        <f>IF(AND(A10708&lt;&gt;"",ISNUMBER(A10708)),VLOOKUP(A10708,Studies!A:BR,2,FALSE),"")</f>
        <v>Walkenstein 1978</v>
      </c>
      <c r="C10708" s="248" t="str">
        <f>IF(AND(A10708&lt;&gt;"",ISNUMBER(A10708)),VLOOKUP(A10708,Studies!A:BR,3,FALSE),"")</f>
        <v>https://pubmed.ncbi.nlm.nih.gov/620910/</v>
      </c>
      <c r="D10708" s="248" t="str">
        <f>IF(AND(A10708&lt;&gt;"",ISNUMBER(A10708)),VLOOKUP(A10708,Studies!A:BR,4,FALSE),"")</f>
        <v>PO 300 mg sol Subject 4</v>
      </c>
      <c r="E10708" s="248" t="str">
        <f>IF(AND(A10708&lt;&gt;"",ISNUMBER(A10708)),VLOOKUP(A10708,Studies!A:BR,5,FALSE),"")</f>
        <v>Cimetidine</v>
      </c>
      <c r="F10708" s="249" t="str">
        <f>IF(AND(A10708&lt;&gt;"",ISNUMBER(A10708)),VLOOKUP(A10708,Studies!A:BR,6,FALSE),"")</f>
        <v>Whole Blood</v>
      </c>
      <c r="G10708" s="265">
        <v>0.75</v>
      </c>
      <c r="H10708" s="50" t="s">
        <v>59</v>
      </c>
      <c r="I10708" s="185">
        <v>2.29</v>
      </c>
      <c r="J10708" s="41" t="s">
        <v>956</v>
      </c>
      <c r="K10708" s="41" t="s">
        <v>75</v>
      </c>
      <c r="O10708" s="59">
        <v>0.05</v>
      </c>
    </row>
    <row r="10709" spans="1:15" x14ac:dyDescent="0.25">
      <c r="A10709" s="30">
        <v>1249</v>
      </c>
      <c r="B10709" s="247" t="str">
        <f>IF(AND(A10709&lt;&gt;"",ISNUMBER(A10709)),VLOOKUP(A10709,Studies!A:BR,2,FALSE),"")</f>
        <v>Walkenstein 1978</v>
      </c>
      <c r="C10709" s="248" t="str">
        <f>IF(AND(A10709&lt;&gt;"",ISNUMBER(A10709)),VLOOKUP(A10709,Studies!A:BR,3,FALSE),"")</f>
        <v>https://pubmed.ncbi.nlm.nih.gov/620910/</v>
      </c>
      <c r="D10709" s="248" t="str">
        <f>IF(AND(A10709&lt;&gt;"",ISNUMBER(A10709)),VLOOKUP(A10709,Studies!A:BR,4,FALSE),"")</f>
        <v>PO 300 mg sol Subject 4</v>
      </c>
      <c r="E10709" s="248" t="str">
        <f>IF(AND(A10709&lt;&gt;"",ISNUMBER(A10709)),VLOOKUP(A10709,Studies!A:BR,5,FALSE),"")</f>
        <v>Cimetidine</v>
      </c>
      <c r="F10709" s="249" t="str">
        <f>IF(AND(A10709&lt;&gt;"",ISNUMBER(A10709)),VLOOKUP(A10709,Studies!A:BR,6,FALSE),"")</f>
        <v>Whole Blood</v>
      </c>
      <c r="G10709" s="265">
        <v>1</v>
      </c>
      <c r="H10709" s="50" t="s">
        <v>59</v>
      </c>
      <c r="I10709" s="185">
        <v>1.65</v>
      </c>
      <c r="J10709" s="41" t="s">
        <v>956</v>
      </c>
      <c r="K10709" s="41" t="s">
        <v>75</v>
      </c>
      <c r="O10709" s="59">
        <v>0.05</v>
      </c>
    </row>
    <row r="10710" spans="1:15" x14ac:dyDescent="0.25">
      <c r="A10710" s="30">
        <v>1249</v>
      </c>
      <c r="B10710" s="247" t="str">
        <f>IF(AND(A10710&lt;&gt;"",ISNUMBER(A10710)),VLOOKUP(A10710,Studies!A:BR,2,FALSE),"")</f>
        <v>Walkenstein 1978</v>
      </c>
      <c r="C10710" s="248" t="str">
        <f>IF(AND(A10710&lt;&gt;"",ISNUMBER(A10710)),VLOOKUP(A10710,Studies!A:BR,3,FALSE),"")</f>
        <v>https://pubmed.ncbi.nlm.nih.gov/620910/</v>
      </c>
      <c r="D10710" s="248" t="str">
        <f>IF(AND(A10710&lt;&gt;"",ISNUMBER(A10710)),VLOOKUP(A10710,Studies!A:BR,4,FALSE),"")</f>
        <v>PO 300 mg sol Subject 4</v>
      </c>
      <c r="E10710" s="248" t="str">
        <f>IF(AND(A10710&lt;&gt;"",ISNUMBER(A10710)),VLOOKUP(A10710,Studies!A:BR,5,FALSE),"")</f>
        <v>Cimetidine</v>
      </c>
      <c r="F10710" s="249" t="str">
        <f>IF(AND(A10710&lt;&gt;"",ISNUMBER(A10710)),VLOOKUP(A10710,Studies!A:BR,6,FALSE),"")</f>
        <v>Whole Blood</v>
      </c>
      <c r="G10710" s="265">
        <v>1.5</v>
      </c>
      <c r="H10710" s="50" t="s">
        <v>59</v>
      </c>
      <c r="I10710" s="185">
        <v>1.32</v>
      </c>
      <c r="J10710" s="41" t="s">
        <v>956</v>
      </c>
      <c r="K10710" s="41" t="s">
        <v>75</v>
      </c>
      <c r="O10710" s="59">
        <v>0.05</v>
      </c>
    </row>
    <row r="10711" spans="1:15" x14ac:dyDescent="0.25">
      <c r="A10711" s="30">
        <v>1249</v>
      </c>
      <c r="B10711" s="247" t="str">
        <f>IF(AND(A10711&lt;&gt;"",ISNUMBER(A10711)),VLOOKUP(A10711,Studies!A:BR,2,FALSE),"")</f>
        <v>Walkenstein 1978</v>
      </c>
      <c r="C10711" s="248" t="str">
        <f>IF(AND(A10711&lt;&gt;"",ISNUMBER(A10711)),VLOOKUP(A10711,Studies!A:BR,3,FALSE),"")</f>
        <v>https://pubmed.ncbi.nlm.nih.gov/620910/</v>
      </c>
      <c r="D10711" s="248" t="str">
        <f>IF(AND(A10711&lt;&gt;"",ISNUMBER(A10711)),VLOOKUP(A10711,Studies!A:BR,4,FALSE),"")</f>
        <v>PO 300 mg sol Subject 4</v>
      </c>
      <c r="E10711" s="248" t="str">
        <f>IF(AND(A10711&lt;&gt;"",ISNUMBER(A10711)),VLOOKUP(A10711,Studies!A:BR,5,FALSE),"")</f>
        <v>Cimetidine</v>
      </c>
      <c r="F10711" s="249" t="str">
        <f>IF(AND(A10711&lt;&gt;"",ISNUMBER(A10711)),VLOOKUP(A10711,Studies!A:BR,6,FALSE),"")</f>
        <v>Whole Blood</v>
      </c>
      <c r="G10711" s="265">
        <v>2</v>
      </c>
      <c r="H10711" s="50" t="s">
        <v>59</v>
      </c>
      <c r="I10711" s="185">
        <v>1</v>
      </c>
      <c r="J10711" s="41" t="s">
        <v>956</v>
      </c>
      <c r="K10711" s="41" t="s">
        <v>75</v>
      </c>
      <c r="O10711" s="59">
        <v>0.05</v>
      </c>
    </row>
    <row r="10712" spans="1:15" x14ac:dyDescent="0.25">
      <c r="A10712" s="30">
        <v>1249</v>
      </c>
      <c r="B10712" s="247" t="str">
        <f>IF(AND(A10712&lt;&gt;"",ISNUMBER(A10712)),VLOOKUP(A10712,Studies!A:BR,2,FALSE),"")</f>
        <v>Walkenstein 1978</v>
      </c>
      <c r="C10712" s="248" t="str">
        <f>IF(AND(A10712&lt;&gt;"",ISNUMBER(A10712)),VLOOKUP(A10712,Studies!A:BR,3,FALSE),"")</f>
        <v>https://pubmed.ncbi.nlm.nih.gov/620910/</v>
      </c>
      <c r="D10712" s="248" t="str">
        <f>IF(AND(A10712&lt;&gt;"",ISNUMBER(A10712)),VLOOKUP(A10712,Studies!A:BR,4,FALSE),"")</f>
        <v>PO 300 mg sol Subject 4</v>
      </c>
      <c r="E10712" s="248" t="str">
        <f>IF(AND(A10712&lt;&gt;"",ISNUMBER(A10712)),VLOOKUP(A10712,Studies!A:BR,5,FALSE),"")</f>
        <v>Cimetidine</v>
      </c>
      <c r="F10712" s="249" t="str">
        <f>IF(AND(A10712&lt;&gt;"",ISNUMBER(A10712)),VLOOKUP(A10712,Studies!A:BR,6,FALSE),"")</f>
        <v>Whole Blood</v>
      </c>
      <c r="G10712" s="265">
        <v>3</v>
      </c>
      <c r="H10712" s="50" t="s">
        <v>59</v>
      </c>
      <c r="I10712" s="185">
        <v>0.57999999999999996</v>
      </c>
      <c r="J10712" s="41" t="s">
        <v>956</v>
      </c>
      <c r="K10712" s="41" t="s">
        <v>75</v>
      </c>
      <c r="O10712" s="59">
        <v>0.05</v>
      </c>
    </row>
    <row r="10713" spans="1:15" x14ac:dyDescent="0.25">
      <c r="A10713" s="30">
        <v>1249</v>
      </c>
      <c r="B10713" s="247" t="str">
        <f>IF(AND(A10713&lt;&gt;"",ISNUMBER(A10713)),VLOOKUP(A10713,Studies!A:BR,2,FALSE),"")</f>
        <v>Walkenstein 1978</v>
      </c>
      <c r="C10713" s="248" t="str">
        <f>IF(AND(A10713&lt;&gt;"",ISNUMBER(A10713)),VLOOKUP(A10713,Studies!A:BR,3,FALSE),"")</f>
        <v>https://pubmed.ncbi.nlm.nih.gov/620910/</v>
      </c>
      <c r="D10713" s="248" t="str">
        <f>IF(AND(A10713&lt;&gt;"",ISNUMBER(A10713)),VLOOKUP(A10713,Studies!A:BR,4,FALSE),"")</f>
        <v>PO 300 mg sol Subject 4</v>
      </c>
      <c r="E10713" s="248" t="str">
        <f>IF(AND(A10713&lt;&gt;"",ISNUMBER(A10713)),VLOOKUP(A10713,Studies!A:BR,5,FALSE),"")</f>
        <v>Cimetidine</v>
      </c>
      <c r="F10713" s="249" t="str">
        <f>IF(AND(A10713&lt;&gt;"",ISNUMBER(A10713)),VLOOKUP(A10713,Studies!A:BR,6,FALSE),"")</f>
        <v>Whole Blood</v>
      </c>
      <c r="G10713" s="265">
        <v>4</v>
      </c>
      <c r="H10713" s="50" t="s">
        <v>59</v>
      </c>
      <c r="I10713" s="185">
        <v>0.39</v>
      </c>
      <c r="J10713" s="41" t="s">
        <v>956</v>
      </c>
      <c r="K10713" s="41" t="s">
        <v>75</v>
      </c>
      <c r="O10713" s="59">
        <v>0.05</v>
      </c>
    </row>
    <row r="10714" spans="1:15" x14ac:dyDescent="0.25">
      <c r="A10714" s="30">
        <v>1249</v>
      </c>
      <c r="B10714" s="247" t="str">
        <f>IF(AND(A10714&lt;&gt;"",ISNUMBER(A10714)),VLOOKUP(A10714,Studies!A:BR,2,FALSE),"")</f>
        <v>Walkenstein 1978</v>
      </c>
      <c r="C10714" s="248" t="str">
        <f>IF(AND(A10714&lt;&gt;"",ISNUMBER(A10714)),VLOOKUP(A10714,Studies!A:BR,3,FALSE),"")</f>
        <v>https://pubmed.ncbi.nlm.nih.gov/620910/</v>
      </c>
      <c r="D10714" s="248" t="str">
        <f>IF(AND(A10714&lt;&gt;"",ISNUMBER(A10714)),VLOOKUP(A10714,Studies!A:BR,4,FALSE),"")</f>
        <v>PO 300 mg sol Subject 4</v>
      </c>
      <c r="E10714" s="248" t="str">
        <f>IF(AND(A10714&lt;&gt;"",ISNUMBER(A10714)),VLOOKUP(A10714,Studies!A:BR,5,FALSE),"")</f>
        <v>Cimetidine</v>
      </c>
      <c r="F10714" s="249" t="str">
        <f>IF(AND(A10714&lt;&gt;"",ISNUMBER(A10714)),VLOOKUP(A10714,Studies!A:BR,6,FALSE),"")</f>
        <v>Whole Blood</v>
      </c>
      <c r="G10714" s="265">
        <v>6</v>
      </c>
      <c r="H10714" s="50" t="s">
        <v>59</v>
      </c>
      <c r="I10714" s="185">
        <v>0.13</v>
      </c>
      <c r="J10714" s="41" t="s">
        <v>956</v>
      </c>
      <c r="K10714" s="41" t="s">
        <v>75</v>
      </c>
      <c r="O10714" s="59">
        <v>0.05</v>
      </c>
    </row>
    <row r="10715" spans="1:15" x14ac:dyDescent="0.25">
      <c r="A10715" s="30">
        <v>1249</v>
      </c>
      <c r="B10715" s="247" t="str">
        <f>IF(AND(A10715&lt;&gt;"",ISNUMBER(A10715)),VLOOKUP(A10715,Studies!A:BR,2,FALSE),"")</f>
        <v>Walkenstein 1978</v>
      </c>
      <c r="C10715" s="248" t="str">
        <f>IF(AND(A10715&lt;&gt;"",ISNUMBER(A10715)),VLOOKUP(A10715,Studies!A:BR,3,FALSE),"")</f>
        <v>https://pubmed.ncbi.nlm.nih.gov/620910/</v>
      </c>
      <c r="D10715" s="248" t="str">
        <f>IF(AND(A10715&lt;&gt;"",ISNUMBER(A10715)),VLOOKUP(A10715,Studies!A:BR,4,FALSE),"")</f>
        <v>PO 300 mg sol Subject 4</v>
      </c>
      <c r="E10715" s="248" t="str">
        <f>IF(AND(A10715&lt;&gt;"",ISNUMBER(A10715)),VLOOKUP(A10715,Studies!A:BR,5,FALSE),"")</f>
        <v>Cimetidine</v>
      </c>
      <c r="F10715" s="249" t="str">
        <f>IF(AND(A10715&lt;&gt;"",ISNUMBER(A10715)),VLOOKUP(A10715,Studies!A:BR,6,FALSE),"")</f>
        <v>Whole Blood</v>
      </c>
      <c r="G10715" s="265">
        <v>8</v>
      </c>
      <c r="H10715" s="50" t="s">
        <v>59</v>
      </c>
      <c r="I10715" s="185">
        <v>0.08</v>
      </c>
      <c r="J10715" s="41" t="s">
        <v>956</v>
      </c>
      <c r="K10715" s="41" t="s">
        <v>75</v>
      </c>
      <c r="O10715" s="59">
        <v>0.05</v>
      </c>
    </row>
    <row r="10716" spans="1:15" x14ac:dyDescent="0.25">
      <c r="A10716" s="30">
        <v>1249</v>
      </c>
      <c r="B10716" s="247" t="str">
        <f>IF(AND(A10716&lt;&gt;"",ISNUMBER(A10716)),VLOOKUP(A10716,Studies!A:BR,2,FALSE),"")</f>
        <v>Walkenstein 1978</v>
      </c>
      <c r="C10716" s="248" t="str">
        <f>IF(AND(A10716&lt;&gt;"",ISNUMBER(A10716)),VLOOKUP(A10716,Studies!A:BR,3,FALSE),"")</f>
        <v>https://pubmed.ncbi.nlm.nih.gov/620910/</v>
      </c>
      <c r="D10716" s="248" t="str">
        <f>IF(AND(A10716&lt;&gt;"",ISNUMBER(A10716)),VLOOKUP(A10716,Studies!A:BR,4,FALSE),"")</f>
        <v>PO 300 mg sol Subject 4</v>
      </c>
      <c r="E10716" s="248" t="str">
        <f>IF(AND(A10716&lt;&gt;"",ISNUMBER(A10716)),VLOOKUP(A10716,Studies!A:BR,5,FALSE),"")</f>
        <v>Cimetidine</v>
      </c>
      <c r="F10716" s="249" t="str">
        <f>IF(AND(A10716&lt;&gt;"",ISNUMBER(A10716)),VLOOKUP(A10716,Studies!A:BR,6,FALSE),"")</f>
        <v>Whole Blood</v>
      </c>
      <c r="G10716" s="265">
        <v>10</v>
      </c>
      <c r="H10716" s="50" t="s">
        <v>59</v>
      </c>
      <c r="I10716" s="185">
        <v>0</v>
      </c>
      <c r="J10716" s="41" t="s">
        <v>956</v>
      </c>
      <c r="K10716" s="41" t="s">
        <v>75</v>
      </c>
      <c r="O10716" s="59">
        <v>0.05</v>
      </c>
    </row>
    <row r="10717" spans="1:15" x14ac:dyDescent="0.25">
      <c r="A10717" s="30">
        <v>1250</v>
      </c>
      <c r="B10717" s="247" t="str">
        <f>IF(AND(A10717&lt;&gt;"",ISNUMBER(A10717)),VLOOKUP(A10717,Studies!A:BR,2,FALSE),"")</f>
        <v>Walkenstein 1978</v>
      </c>
      <c r="C10717" s="248" t="str">
        <f>IF(AND(A10717&lt;&gt;"",ISNUMBER(A10717)),VLOOKUP(A10717,Studies!A:BR,3,FALSE),"")</f>
        <v>https://pubmed.ncbi.nlm.nih.gov/620910/</v>
      </c>
      <c r="D10717" s="248" t="str">
        <f>IF(AND(A10717&lt;&gt;"",ISNUMBER(A10717)),VLOOKUP(A10717,Studies!A:BR,4,FALSE),"")</f>
        <v>PO 300 mg sol Subject 5</v>
      </c>
      <c r="E10717" s="248" t="str">
        <f>IF(AND(A10717&lt;&gt;"",ISNUMBER(A10717)),VLOOKUP(A10717,Studies!A:BR,5,FALSE),"")</f>
        <v>Cimetidine</v>
      </c>
      <c r="F10717" s="249" t="str">
        <f>IF(AND(A10717&lt;&gt;"",ISNUMBER(A10717)),VLOOKUP(A10717,Studies!A:BR,6,FALSE),"")</f>
        <v>Whole Blood</v>
      </c>
      <c r="G10717" s="265">
        <v>0</v>
      </c>
      <c r="H10717" s="50" t="s">
        <v>59</v>
      </c>
      <c r="I10717" s="185">
        <v>0</v>
      </c>
      <c r="J10717" s="41" t="s">
        <v>956</v>
      </c>
      <c r="K10717" s="41" t="s">
        <v>75</v>
      </c>
      <c r="O10717" s="59">
        <v>0.05</v>
      </c>
    </row>
    <row r="10718" spans="1:15" x14ac:dyDescent="0.25">
      <c r="A10718" s="30">
        <v>1250</v>
      </c>
      <c r="B10718" s="247" t="str">
        <f>IF(AND(A10718&lt;&gt;"",ISNUMBER(A10718)),VLOOKUP(A10718,Studies!A:BR,2,FALSE),"")</f>
        <v>Walkenstein 1978</v>
      </c>
      <c r="C10718" s="248" t="str">
        <f>IF(AND(A10718&lt;&gt;"",ISNUMBER(A10718)),VLOOKUP(A10718,Studies!A:BR,3,FALSE),"")</f>
        <v>https://pubmed.ncbi.nlm.nih.gov/620910/</v>
      </c>
      <c r="D10718" s="248" t="str">
        <f>IF(AND(A10718&lt;&gt;"",ISNUMBER(A10718)),VLOOKUP(A10718,Studies!A:BR,4,FALSE),"")</f>
        <v>PO 300 mg sol Subject 5</v>
      </c>
      <c r="E10718" s="248" t="str">
        <f>IF(AND(A10718&lt;&gt;"",ISNUMBER(A10718)),VLOOKUP(A10718,Studies!A:BR,5,FALSE),"")</f>
        <v>Cimetidine</v>
      </c>
      <c r="F10718" s="249" t="str">
        <f>IF(AND(A10718&lt;&gt;"",ISNUMBER(A10718)),VLOOKUP(A10718,Studies!A:BR,6,FALSE),"")</f>
        <v>Whole Blood</v>
      </c>
      <c r="G10718" s="265">
        <v>0.25</v>
      </c>
      <c r="H10718" s="50" t="s">
        <v>59</v>
      </c>
      <c r="I10718" s="185">
        <v>1.1100000000000001</v>
      </c>
      <c r="J10718" s="41" t="s">
        <v>956</v>
      </c>
      <c r="K10718" s="41" t="s">
        <v>75</v>
      </c>
      <c r="O10718" s="59">
        <v>0.05</v>
      </c>
    </row>
    <row r="10719" spans="1:15" x14ac:dyDescent="0.25">
      <c r="A10719" s="30">
        <v>1250</v>
      </c>
      <c r="B10719" s="247" t="str">
        <f>IF(AND(A10719&lt;&gt;"",ISNUMBER(A10719)),VLOOKUP(A10719,Studies!A:BR,2,FALSE),"")</f>
        <v>Walkenstein 1978</v>
      </c>
      <c r="C10719" s="248" t="str">
        <f>IF(AND(A10719&lt;&gt;"",ISNUMBER(A10719)),VLOOKUP(A10719,Studies!A:BR,3,FALSE),"")</f>
        <v>https://pubmed.ncbi.nlm.nih.gov/620910/</v>
      </c>
      <c r="D10719" s="248" t="str">
        <f>IF(AND(A10719&lt;&gt;"",ISNUMBER(A10719)),VLOOKUP(A10719,Studies!A:BR,4,FALSE),"")</f>
        <v>PO 300 mg sol Subject 5</v>
      </c>
      <c r="E10719" s="248" t="str">
        <f>IF(AND(A10719&lt;&gt;"",ISNUMBER(A10719)),VLOOKUP(A10719,Studies!A:BR,5,FALSE),"")</f>
        <v>Cimetidine</v>
      </c>
      <c r="F10719" s="249" t="str">
        <f>IF(AND(A10719&lt;&gt;"",ISNUMBER(A10719)),VLOOKUP(A10719,Studies!A:BR,6,FALSE),"")</f>
        <v>Whole Blood</v>
      </c>
      <c r="G10719" s="265">
        <v>0.5</v>
      </c>
      <c r="H10719" s="50" t="s">
        <v>59</v>
      </c>
      <c r="I10719" s="185">
        <v>1.39</v>
      </c>
      <c r="J10719" s="41" t="s">
        <v>956</v>
      </c>
      <c r="K10719" s="41" t="s">
        <v>75</v>
      </c>
      <c r="O10719" s="59">
        <v>0.05</v>
      </c>
    </row>
    <row r="10720" spans="1:15" x14ac:dyDescent="0.25">
      <c r="A10720" s="30">
        <v>1250</v>
      </c>
      <c r="B10720" s="247" t="str">
        <f>IF(AND(A10720&lt;&gt;"",ISNUMBER(A10720)),VLOOKUP(A10720,Studies!A:BR,2,FALSE),"")</f>
        <v>Walkenstein 1978</v>
      </c>
      <c r="C10720" s="248" t="str">
        <f>IF(AND(A10720&lt;&gt;"",ISNUMBER(A10720)),VLOOKUP(A10720,Studies!A:BR,3,FALSE),"")</f>
        <v>https://pubmed.ncbi.nlm.nih.gov/620910/</v>
      </c>
      <c r="D10720" s="248" t="str">
        <f>IF(AND(A10720&lt;&gt;"",ISNUMBER(A10720)),VLOOKUP(A10720,Studies!A:BR,4,FALSE),"")</f>
        <v>PO 300 mg sol Subject 5</v>
      </c>
      <c r="E10720" s="248" t="str">
        <f>IF(AND(A10720&lt;&gt;"",ISNUMBER(A10720)),VLOOKUP(A10720,Studies!A:BR,5,FALSE),"")</f>
        <v>Cimetidine</v>
      </c>
      <c r="F10720" s="249" t="str">
        <f>IF(AND(A10720&lt;&gt;"",ISNUMBER(A10720)),VLOOKUP(A10720,Studies!A:BR,6,FALSE),"")</f>
        <v>Whole Blood</v>
      </c>
      <c r="G10720" s="265">
        <v>0.75</v>
      </c>
      <c r="H10720" s="50" t="s">
        <v>59</v>
      </c>
      <c r="I10720" s="185">
        <v>0.97</v>
      </c>
      <c r="J10720" s="41" t="s">
        <v>956</v>
      </c>
      <c r="K10720" s="41" t="s">
        <v>75</v>
      </c>
      <c r="O10720" s="59">
        <v>0.05</v>
      </c>
    </row>
    <row r="10721" spans="1:15" x14ac:dyDescent="0.25">
      <c r="A10721" s="30">
        <v>1250</v>
      </c>
      <c r="B10721" s="247" t="str">
        <f>IF(AND(A10721&lt;&gt;"",ISNUMBER(A10721)),VLOOKUP(A10721,Studies!A:BR,2,FALSE),"")</f>
        <v>Walkenstein 1978</v>
      </c>
      <c r="C10721" s="248" t="str">
        <f>IF(AND(A10721&lt;&gt;"",ISNUMBER(A10721)),VLOOKUP(A10721,Studies!A:BR,3,FALSE),"")</f>
        <v>https://pubmed.ncbi.nlm.nih.gov/620910/</v>
      </c>
      <c r="D10721" s="248" t="str">
        <f>IF(AND(A10721&lt;&gt;"",ISNUMBER(A10721)),VLOOKUP(A10721,Studies!A:BR,4,FALSE),"")</f>
        <v>PO 300 mg sol Subject 5</v>
      </c>
      <c r="E10721" s="248" t="str">
        <f>IF(AND(A10721&lt;&gt;"",ISNUMBER(A10721)),VLOOKUP(A10721,Studies!A:BR,5,FALSE),"")</f>
        <v>Cimetidine</v>
      </c>
      <c r="F10721" s="249" t="str">
        <f>IF(AND(A10721&lt;&gt;"",ISNUMBER(A10721)),VLOOKUP(A10721,Studies!A:BR,6,FALSE),"")</f>
        <v>Whole Blood</v>
      </c>
      <c r="G10721" s="265">
        <v>1</v>
      </c>
      <c r="H10721" s="50" t="s">
        <v>59</v>
      </c>
      <c r="I10721" s="185">
        <v>0.78</v>
      </c>
      <c r="J10721" s="41" t="s">
        <v>956</v>
      </c>
      <c r="K10721" s="41" t="s">
        <v>75</v>
      </c>
      <c r="O10721" s="59">
        <v>0.05</v>
      </c>
    </row>
    <row r="10722" spans="1:15" x14ac:dyDescent="0.25">
      <c r="A10722" s="30">
        <v>1250</v>
      </c>
      <c r="B10722" s="247" t="str">
        <f>IF(AND(A10722&lt;&gt;"",ISNUMBER(A10722)),VLOOKUP(A10722,Studies!A:BR,2,FALSE),"")</f>
        <v>Walkenstein 1978</v>
      </c>
      <c r="C10722" s="248" t="str">
        <f>IF(AND(A10722&lt;&gt;"",ISNUMBER(A10722)),VLOOKUP(A10722,Studies!A:BR,3,FALSE),"")</f>
        <v>https://pubmed.ncbi.nlm.nih.gov/620910/</v>
      </c>
      <c r="D10722" s="248" t="str">
        <f>IF(AND(A10722&lt;&gt;"",ISNUMBER(A10722)),VLOOKUP(A10722,Studies!A:BR,4,FALSE),"")</f>
        <v>PO 300 mg sol Subject 5</v>
      </c>
      <c r="E10722" s="248" t="str">
        <f>IF(AND(A10722&lt;&gt;"",ISNUMBER(A10722)),VLOOKUP(A10722,Studies!A:BR,5,FALSE),"")</f>
        <v>Cimetidine</v>
      </c>
      <c r="F10722" s="249" t="str">
        <f>IF(AND(A10722&lt;&gt;"",ISNUMBER(A10722)),VLOOKUP(A10722,Studies!A:BR,6,FALSE),"")</f>
        <v>Whole Blood</v>
      </c>
      <c r="G10722" s="265">
        <v>1.5</v>
      </c>
      <c r="H10722" s="50" t="s">
        <v>59</v>
      </c>
      <c r="I10722" s="185">
        <v>0.65</v>
      </c>
      <c r="J10722" s="41" t="s">
        <v>956</v>
      </c>
      <c r="K10722" s="41" t="s">
        <v>75</v>
      </c>
      <c r="O10722" s="59">
        <v>0.05</v>
      </c>
    </row>
    <row r="10723" spans="1:15" x14ac:dyDescent="0.25">
      <c r="A10723" s="30">
        <v>1250</v>
      </c>
      <c r="B10723" s="247" t="str">
        <f>IF(AND(A10723&lt;&gt;"",ISNUMBER(A10723)),VLOOKUP(A10723,Studies!A:BR,2,FALSE),"")</f>
        <v>Walkenstein 1978</v>
      </c>
      <c r="C10723" s="248" t="str">
        <f>IF(AND(A10723&lt;&gt;"",ISNUMBER(A10723)),VLOOKUP(A10723,Studies!A:BR,3,FALSE),"")</f>
        <v>https://pubmed.ncbi.nlm.nih.gov/620910/</v>
      </c>
      <c r="D10723" s="248" t="str">
        <f>IF(AND(A10723&lt;&gt;"",ISNUMBER(A10723)),VLOOKUP(A10723,Studies!A:BR,4,FALSE),"")</f>
        <v>PO 300 mg sol Subject 5</v>
      </c>
      <c r="E10723" s="248" t="str">
        <f>IF(AND(A10723&lt;&gt;"",ISNUMBER(A10723)),VLOOKUP(A10723,Studies!A:BR,5,FALSE),"")</f>
        <v>Cimetidine</v>
      </c>
      <c r="F10723" s="249" t="str">
        <f>IF(AND(A10723&lt;&gt;"",ISNUMBER(A10723)),VLOOKUP(A10723,Studies!A:BR,6,FALSE),"")</f>
        <v>Whole Blood</v>
      </c>
      <c r="G10723" s="265">
        <v>2</v>
      </c>
      <c r="H10723" s="50" t="s">
        <v>59</v>
      </c>
      <c r="I10723" s="185">
        <v>0.97</v>
      </c>
      <c r="J10723" s="41" t="s">
        <v>956</v>
      </c>
      <c r="K10723" s="41" t="s">
        <v>75</v>
      </c>
      <c r="O10723" s="59">
        <v>0.05</v>
      </c>
    </row>
    <row r="10724" spans="1:15" x14ac:dyDescent="0.25">
      <c r="A10724" s="30">
        <v>1250</v>
      </c>
      <c r="B10724" s="247" t="str">
        <f>IF(AND(A10724&lt;&gt;"",ISNUMBER(A10724)),VLOOKUP(A10724,Studies!A:BR,2,FALSE),"")</f>
        <v>Walkenstein 1978</v>
      </c>
      <c r="C10724" s="248" t="str">
        <f>IF(AND(A10724&lt;&gt;"",ISNUMBER(A10724)),VLOOKUP(A10724,Studies!A:BR,3,FALSE),"")</f>
        <v>https://pubmed.ncbi.nlm.nih.gov/620910/</v>
      </c>
      <c r="D10724" s="248" t="str">
        <f>IF(AND(A10724&lt;&gt;"",ISNUMBER(A10724)),VLOOKUP(A10724,Studies!A:BR,4,FALSE),"")</f>
        <v>PO 300 mg sol Subject 5</v>
      </c>
      <c r="E10724" s="248" t="str">
        <f>IF(AND(A10724&lt;&gt;"",ISNUMBER(A10724)),VLOOKUP(A10724,Studies!A:BR,5,FALSE),"")</f>
        <v>Cimetidine</v>
      </c>
      <c r="F10724" s="249" t="str">
        <f>IF(AND(A10724&lt;&gt;"",ISNUMBER(A10724)),VLOOKUP(A10724,Studies!A:BR,6,FALSE),"")</f>
        <v>Whole Blood</v>
      </c>
      <c r="G10724" s="265">
        <v>3</v>
      </c>
      <c r="H10724" s="50" t="s">
        <v>59</v>
      </c>
      <c r="I10724" s="185">
        <v>0.73</v>
      </c>
      <c r="J10724" s="41" t="s">
        <v>956</v>
      </c>
      <c r="K10724" s="41" t="s">
        <v>75</v>
      </c>
      <c r="O10724" s="59">
        <v>0.05</v>
      </c>
    </row>
    <row r="10725" spans="1:15" x14ac:dyDescent="0.25">
      <c r="A10725" s="30">
        <v>1250</v>
      </c>
      <c r="B10725" s="247" t="str">
        <f>IF(AND(A10725&lt;&gt;"",ISNUMBER(A10725)),VLOOKUP(A10725,Studies!A:BR,2,FALSE),"")</f>
        <v>Walkenstein 1978</v>
      </c>
      <c r="C10725" s="248" t="str">
        <f>IF(AND(A10725&lt;&gt;"",ISNUMBER(A10725)),VLOOKUP(A10725,Studies!A:BR,3,FALSE),"")</f>
        <v>https://pubmed.ncbi.nlm.nih.gov/620910/</v>
      </c>
      <c r="D10725" s="248" t="str">
        <f>IF(AND(A10725&lt;&gt;"",ISNUMBER(A10725)),VLOOKUP(A10725,Studies!A:BR,4,FALSE),"")</f>
        <v>PO 300 mg sol Subject 5</v>
      </c>
      <c r="E10725" s="248" t="str">
        <f>IF(AND(A10725&lt;&gt;"",ISNUMBER(A10725)),VLOOKUP(A10725,Studies!A:BR,5,FALSE),"")</f>
        <v>Cimetidine</v>
      </c>
      <c r="F10725" s="249" t="str">
        <f>IF(AND(A10725&lt;&gt;"",ISNUMBER(A10725)),VLOOKUP(A10725,Studies!A:BR,6,FALSE),"")</f>
        <v>Whole Blood</v>
      </c>
      <c r="G10725" s="265">
        <v>4</v>
      </c>
      <c r="H10725" s="50" t="s">
        <v>59</v>
      </c>
      <c r="I10725" s="185">
        <v>0.43</v>
      </c>
      <c r="J10725" s="41" t="s">
        <v>956</v>
      </c>
      <c r="K10725" s="41" t="s">
        <v>75</v>
      </c>
      <c r="O10725" s="59">
        <v>0.05</v>
      </c>
    </row>
    <row r="10726" spans="1:15" x14ac:dyDescent="0.25">
      <c r="A10726" s="30">
        <v>1250</v>
      </c>
      <c r="B10726" s="247" t="str">
        <f>IF(AND(A10726&lt;&gt;"",ISNUMBER(A10726)),VLOOKUP(A10726,Studies!A:BR,2,FALSE),"")</f>
        <v>Walkenstein 1978</v>
      </c>
      <c r="C10726" s="248" t="str">
        <f>IF(AND(A10726&lt;&gt;"",ISNUMBER(A10726)),VLOOKUP(A10726,Studies!A:BR,3,FALSE),"")</f>
        <v>https://pubmed.ncbi.nlm.nih.gov/620910/</v>
      </c>
      <c r="D10726" s="248" t="str">
        <f>IF(AND(A10726&lt;&gt;"",ISNUMBER(A10726)),VLOOKUP(A10726,Studies!A:BR,4,FALSE),"")</f>
        <v>PO 300 mg sol Subject 5</v>
      </c>
      <c r="E10726" s="248" t="str">
        <f>IF(AND(A10726&lt;&gt;"",ISNUMBER(A10726)),VLOOKUP(A10726,Studies!A:BR,5,FALSE),"")</f>
        <v>Cimetidine</v>
      </c>
      <c r="F10726" s="249" t="str">
        <f>IF(AND(A10726&lt;&gt;"",ISNUMBER(A10726)),VLOOKUP(A10726,Studies!A:BR,6,FALSE),"")</f>
        <v>Whole Blood</v>
      </c>
      <c r="G10726" s="265">
        <v>6</v>
      </c>
      <c r="H10726" s="50" t="s">
        <v>59</v>
      </c>
      <c r="I10726" s="185">
        <v>0.17</v>
      </c>
      <c r="J10726" s="41" t="s">
        <v>956</v>
      </c>
      <c r="K10726" s="41" t="s">
        <v>75</v>
      </c>
      <c r="O10726" s="59">
        <v>0.05</v>
      </c>
    </row>
    <row r="10727" spans="1:15" x14ac:dyDescent="0.25">
      <c r="A10727" s="30">
        <v>1250</v>
      </c>
      <c r="B10727" s="247" t="str">
        <f>IF(AND(A10727&lt;&gt;"",ISNUMBER(A10727)),VLOOKUP(A10727,Studies!A:BR,2,FALSE),"")</f>
        <v>Walkenstein 1978</v>
      </c>
      <c r="C10727" s="248" t="str">
        <f>IF(AND(A10727&lt;&gt;"",ISNUMBER(A10727)),VLOOKUP(A10727,Studies!A:BR,3,FALSE),"")</f>
        <v>https://pubmed.ncbi.nlm.nih.gov/620910/</v>
      </c>
      <c r="D10727" s="248" t="str">
        <f>IF(AND(A10727&lt;&gt;"",ISNUMBER(A10727)),VLOOKUP(A10727,Studies!A:BR,4,FALSE),"")</f>
        <v>PO 300 mg sol Subject 5</v>
      </c>
      <c r="E10727" s="248" t="str">
        <f>IF(AND(A10727&lt;&gt;"",ISNUMBER(A10727)),VLOOKUP(A10727,Studies!A:BR,5,FALSE),"")</f>
        <v>Cimetidine</v>
      </c>
      <c r="F10727" s="249" t="str">
        <f>IF(AND(A10727&lt;&gt;"",ISNUMBER(A10727)),VLOOKUP(A10727,Studies!A:BR,6,FALSE),"")</f>
        <v>Whole Blood</v>
      </c>
      <c r="G10727" s="265">
        <v>8</v>
      </c>
      <c r="H10727" s="50" t="s">
        <v>59</v>
      </c>
      <c r="I10727" s="185">
        <v>0.05</v>
      </c>
      <c r="J10727" s="41" t="s">
        <v>956</v>
      </c>
      <c r="K10727" s="41" t="s">
        <v>75</v>
      </c>
      <c r="O10727" s="59">
        <v>0.05</v>
      </c>
    </row>
    <row r="10728" spans="1:15" x14ac:dyDescent="0.25">
      <c r="A10728" s="30">
        <v>1250</v>
      </c>
      <c r="B10728" s="247" t="str">
        <f>IF(AND(A10728&lt;&gt;"",ISNUMBER(A10728)),VLOOKUP(A10728,Studies!A:BR,2,FALSE),"")</f>
        <v>Walkenstein 1978</v>
      </c>
      <c r="C10728" s="248" t="str">
        <f>IF(AND(A10728&lt;&gt;"",ISNUMBER(A10728)),VLOOKUP(A10728,Studies!A:BR,3,FALSE),"")</f>
        <v>https://pubmed.ncbi.nlm.nih.gov/620910/</v>
      </c>
      <c r="D10728" s="248" t="str">
        <f>IF(AND(A10728&lt;&gt;"",ISNUMBER(A10728)),VLOOKUP(A10728,Studies!A:BR,4,FALSE),"")</f>
        <v>PO 300 mg sol Subject 5</v>
      </c>
      <c r="E10728" s="248" t="str">
        <f>IF(AND(A10728&lt;&gt;"",ISNUMBER(A10728)),VLOOKUP(A10728,Studies!A:BR,5,FALSE),"")</f>
        <v>Cimetidine</v>
      </c>
      <c r="F10728" s="249" t="str">
        <f>IF(AND(A10728&lt;&gt;"",ISNUMBER(A10728)),VLOOKUP(A10728,Studies!A:BR,6,FALSE),"")</f>
        <v>Whole Blood</v>
      </c>
      <c r="G10728" s="265">
        <v>10</v>
      </c>
      <c r="H10728" s="50" t="s">
        <v>59</v>
      </c>
      <c r="I10728" s="185">
        <v>2.5000000000000001E-2</v>
      </c>
      <c r="J10728" s="41" t="s">
        <v>956</v>
      </c>
      <c r="K10728" s="41" t="s">
        <v>75</v>
      </c>
      <c r="O10728" s="59">
        <v>0.05</v>
      </c>
    </row>
    <row r="10729" spans="1:15" x14ac:dyDescent="0.25">
      <c r="A10729" s="30">
        <v>1251</v>
      </c>
      <c r="B10729" s="247" t="str">
        <f>IF(AND(A10729&lt;&gt;"",ISNUMBER(A10729)),VLOOKUP(A10729,Studies!A:BR,2,FALSE),"")</f>
        <v>Walkenstein 1978</v>
      </c>
      <c r="C10729" s="248" t="str">
        <f>IF(AND(A10729&lt;&gt;"",ISNUMBER(A10729)),VLOOKUP(A10729,Studies!A:BR,3,FALSE),"")</f>
        <v>https://pubmed.ncbi.nlm.nih.gov/620910/</v>
      </c>
      <c r="D10729" s="248" t="str">
        <f>IF(AND(A10729&lt;&gt;"",ISNUMBER(A10729)),VLOOKUP(A10729,Studies!A:BR,4,FALSE),"")</f>
        <v>PO 300 mg sol Subject 6</v>
      </c>
      <c r="E10729" s="248" t="str">
        <f>IF(AND(A10729&lt;&gt;"",ISNUMBER(A10729)),VLOOKUP(A10729,Studies!A:BR,5,FALSE),"")</f>
        <v>Cimetidine</v>
      </c>
      <c r="F10729" s="249" t="str">
        <f>IF(AND(A10729&lt;&gt;"",ISNUMBER(A10729)),VLOOKUP(A10729,Studies!A:BR,6,FALSE),"")</f>
        <v>Whole Blood</v>
      </c>
      <c r="G10729" s="265">
        <v>0</v>
      </c>
      <c r="H10729" s="50" t="s">
        <v>59</v>
      </c>
      <c r="I10729" s="185">
        <v>0</v>
      </c>
      <c r="J10729" s="41" t="s">
        <v>956</v>
      </c>
      <c r="K10729" s="41" t="s">
        <v>75</v>
      </c>
      <c r="O10729" s="59">
        <v>0.05</v>
      </c>
    </row>
    <row r="10730" spans="1:15" x14ac:dyDescent="0.25">
      <c r="A10730" s="30">
        <v>1251</v>
      </c>
      <c r="B10730" s="247" t="str">
        <f>IF(AND(A10730&lt;&gt;"",ISNUMBER(A10730)),VLOOKUP(A10730,Studies!A:BR,2,FALSE),"")</f>
        <v>Walkenstein 1978</v>
      </c>
      <c r="C10730" s="248" t="str">
        <f>IF(AND(A10730&lt;&gt;"",ISNUMBER(A10730)),VLOOKUP(A10730,Studies!A:BR,3,FALSE),"")</f>
        <v>https://pubmed.ncbi.nlm.nih.gov/620910/</v>
      </c>
      <c r="D10730" s="248" t="str">
        <f>IF(AND(A10730&lt;&gt;"",ISNUMBER(A10730)),VLOOKUP(A10730,Studies!A:BR,4,FALSE),"")</f>
        <v>PO 300 mg sol Subject 6</v>
      </c>
      <c r="E10730" s="248" t="str">
        <f>IF(AND(A10730&lt;&gt;"",ISNUMBER(A10730)),VLOOKUP(A10730,Studies!A:BR,5,FALSE),"")</f>
        <v>Cimetidine</v>
      </c>
      <c r="F10730" s="249" t="str">
        <f>IF(AND(A10730&lt;&gt;"",ISNUMBER(A10730)),VLOOKUP(A10730,Studies!A:BR,6,FALSE),"")</f>
        <v>Whole Blood</v>
      </c>
      <c r="G10730" s="265">
        <v>0.25</v>
      </c>
      <c r="H10730" s="50" t="s">
        <v>59</v>
      </c>
      <c r="I10730" s="185">
        <v>1.66</v>
      </c>
      <c r="J10730" s="41" t="s">
        <v>956</v>
      </c>
      <c r="K10730" s="41" t="s">
        <v>75</v>
      </c>
      <c r="O10730" s="59">
        <v>0.05</v>
      </c>
    </row>
    <row r="10731" spans="1:15" x14ac:dyDescent="0.25">
      <c r="A10731" s="30">
        <v>1251</v>
      </c>
      <c r="B10731" s="247" t="str">
        <f>IF(AND(A10731&lt;&gt;"",ISNUMBER(A10731)),VLOOKUP(A10731,Studies!A:BR,2,FALSE),"")</f>
        <v>Walkenstein 1978</v>
      </c>
      <c r="C10731" s="248" t="str">
        <f>IF(AND(A10731&lt;&gt;"",ISNUMBER(A10731)),VLOOKUP(A10731,Studies!A:BR,3,FALSE),"")</f>
        <v>https://pubmed.ncbi.nlm.nih.gov/620910/</v>
      </c>
      <c r="D10731" s="248" t="str">
        <f>IF(AND(A10731&lt;&gt;"",ISNUMBER(A10731)),VLOOKUP(A10731,Studies!A:BR,4,FALSE),"")</f>
        <v>PO 300 mg sol Subject 6</v>
      </c>
      <c r="E10731" s="248" t="str">
        <f>IF(AND(A10731&lt;&gt;"",ISNUMBER(A10731)),VLOOKUP(A10731,Studies!A:BR,5,FALSE),"")</f>
        <v>Cimetidine</v>
      </c>
      <c r="F10731" s="249" t="str">
        <f>IF(AND(A10731&lt;&gt;"",ISNUMBER(A10731)),VLOOKUP(A10731,Studies!A:BR,6,FALSE),"")</f>
        <v>Whole Blood</v>
      </c>
      <c r="G10731" s="265">
        <v>0.5</v>
      </c>
      <c r="H10731" s="50" t="s">
        <v>59</v>
      </c>
      <c r="I10731" s="185">
        <v>1.71</v>
      </c>
      <c r="J10731" s="41" t="s">
        <v>956</v>
      </c>
      <c r="K10731" s="41" t="s">
        <v>75</v>
      </c>
      <c r="O10731" s="59">
        <v>0.05</v>
      </c>
    </row>
    <row r="10732" spans="1:15" x14ac:dyDescent="0.25">
      <c r="A10732" s="30">
        <v>1251</v>
      </c>
      <c r="B10732" s="247" t="str">
        <f>IF(AND(A10732&lt;&gt;"",ISNUMBER(A10732)),VLOOKUP(A10732,Studies!A:BR,2,FALSE),"")</f>
        <v>Walkenstein 1978</v>
      </c>
      <c r="C10732" s="248" t="str">
        <f>IF(AND(A10732&lt;&gt;"",ISNUMBER(A10732)),VLOOKUP(A10732,Studies!A:BR,3,FALSE),"")</f>
        <v>https://pubmed.ncbi.nlm.nih.gov/620910/</v>
      </c>
      <c r="D10732" s="248" t="str">
        <f>IF(AND(A10732&lt;&gt;"",ISNUMBER(A10732)),VLOOKUP(A10732,Studies!A:BR,4,FALSE),"")</f>
        <v>PO 300 mg sol Subject 6</v>
      </c>
      <c r="E10732" s="248" t="str">
        <f>IF(AND(A10732&lt;&gt;"",ISNUMBER(A10732)),VLOOKUP(A10732,Studies!A:BR,5,FALSE),"")</f>
        <v>Cimetidine</v>
      </c>
      <c r="F10732" s="249" t="str">
        <f>IF(AND(A10732&lt;&gt;"",ISNUMBER(A10732)),VLOOKUP(A10732,Studies!A:BR,6,FALSE),"")</f>
        <v>Whole Blood</v>
      </c>
      <c r="G10732" s="265">
        <v>0.75</v>
      </c>
      <c r="H10732" s="50" t="s">
        <v>59</v>
      </c>
      <c r="I10732" s="185">
        <v>1.28</v>
      </c>
      <c r="J10732" s="41" t="s">
        <v>956</v>
      </c>
      <c r="K10732" s="41" t="s">
        <v>75</v>
      </c>
      <c r="O10732" s="59">
        <v>0.05</v>
      </c>
    </row>
    <row r="10733" spans="1:15" x14ac:dyDescent="0.25">
      <c r="A10733" s="30">
        <v>1251</v>
      </c>
      <c r="B10733" s="247" t="str">
        <f>IF(AND(A10733&lt;&gt;"",ISNUMBER(A10733)),VLOOKUP(A10733,Studies!A:BR,2,FALSE),"")</f>
        <v>Walkenstein 1978</v>
      </c>
      <c r="C10733" s="248" t="str">
        <f>IF(AND(A10733&lt;&gt;"",ISNUMBER(A10733)),VLOOKUP(A10733,Studies!A:BR,3,FALSE),"")</f>
        <v>https://pubmed.ncbi.nlm.nih.gov/620910/</v>
      </c>
      <c r="D10733" s="248" t="str">
        <f>IF(AND(A10733&lt;&gt;"",ISNUMBER(A10733)),VLOOKUP(A10733,Studies!A:BR,4,FALSE),"")</f>
        <v>PO 300 mg sol Subject 6</v>
      </c>
      <c r="E10733" s="248" t="str">
        <f>IF(AND(A10733&lt;&gt;"",ISNUMBER(A10733)),VLOOKUP(A10733,Studies!A:BR,5,FALSE),"")</f>
        <v>Cimetidine</v>
      </c>
      <c r="F10733" s="249" t="str">
        <f>IF(AND(A10733&lt;&gt;"",ISNUMBER(A10733)),VLOOKUP(A10733,Studies!A:BR,6,FALSE),"")</f>
        <v>Whole Blood</v>
      </c>
      <c r="G10733" s="265">
        <v>1</v>
      </c>
      <c r="H10733" s="50" t="s">
        <v>59</v>
      </c>
      <c r="I10733" s="185">
        <v>1.0900000000000001</v>
      </c>
      <c r="J10733" s="41" t="s">
        <v>956</v>
      </c>
      <c r="K10733" s="41" t="s">
        <v>75</v>
      </c>
      <c r="O10733" s="59">
        <v>0.05</v>
      </c>
    </row>
    <row r="10734" spans="1:15" x14ac:dyDescent="0.25">
      <c r="A10734" s="30">
        <v>1251</v>
      </c>
      <c r="B10734" s="247" t="str">
        <f>IF(AND(A10734&lt;&gt;"",ISNUMBER(A10734)),VLOOKUP(A10734,Studies!A:BR,2,FALSE),"")</f>
        <v>Walkenstein 1978</v>
      </c>
      <c r="C10734" s="248" t="str">
        <f>IF(AND(A10734&lt;&gt;"",ISNUMBER(A10734)),VLOOKUP(A10734,Studies!A:BR,3,FALSE),"")</f>
        <v>https://pubmed.ncbi.nlm.nih.gov/620910/</v>
      </c>
      <c r="D10734" s="248" t="str">
        <f>IF(AND(A10734&lt;&gt;"",ISNUMBER(A10734)),VLOOKUP(A10734,Studies!A:BR,4,FALSE),"")</f>
        <v>PO 300 mg sol Subject 6</v>
      </c>
      <c r="E10734" s="248" t="str">
        <f>IF(AND(A10734&lt;&gt;"",ISNUMBER(A10734)),VLOOKUP(A10734,Studies!A:BR,5,FALSE),"")</f>
        <v>Cimetidine</v>
      </c>
      <c r="F10734" s="249" t="str">
        <f>IF(AND(A10734&lt;&gt;"",ISNUMBER(A10734)),VLOOKUP(A10734,Studies!A:BR,6,FALSE),"")</f>
        <v>Whole Blood</v>
      </c>
      <c r="G10734" s="265">
        <v>1.5</v>
      </c>
      <c r="H10734" s="50" t="s">
        <v>59</v>
      </c>
      <c r="I10734" s="185">
        <v>1.03</v>
      </c>
      <c r="J10734" s="41" t="s">
        <v>956</v>
      </c>
      <c r="K10734" s="41" t="s">
        <v>75</v>
      </c>
      <c r="O10734" s="59">
        <v>0.05</v>
      </c>
    </row>
    <row r="10735" spans="1:15" x14ac:dyDescent="0.25">
      <c r="A10735" s="30">
        <v>1251</v>
      </c>
      <c r="B10735" s="247" t="str">
        <f>IF(AND(A10735&lt;&gt;"",ISNUMBER(A10735)),VLOOKUP(A10735,Studies!A:BR,2,FALSE),"")</f>
        <v>Walkenstein 1978</v>
      </c>
      <c r="C10735" s="248" t="str">
        <f>IF(AND(A10735&lt;&gt;"",ISNUMBER(A10735)),VLOOKUP(A10735,Studies!A:BR,3,FALSE),"")</f>
        <v>https://pubmed.ncbi.nlm.nih.gov/620910/</v>
      </c>
      <c r="D10735" s="248" t="str">
        <f>IF(AND(A10735&lt;&gt;"",ISNUMBER(A10735)),VLOOKUP(A10735,Studies!A:BR,4,FALSE),"")</f>
        <v>PO 300 mg sol Subject 6</v>
      </c>
      <c r="E10735" s="248" t="str">
        <f>IF(AND(A10735&lt;&gt;"",ISNUMBER(A10735)),VLOOKUP(A10735,Studies!A:BR,5,FALSE),"")</f>
        <v>Cimetidine</v>
      </c>
      <c r="F10735" s="249" t="str">
        <f>IF(AND(A10735&lt;&gt;"",ISNUMBER(A10735)),VLOOKUP(A10735,Studies!A:BR,6,FALSE),"")</f>
        <v>Whole Blood</v>
      </c>
      <c r="G10735" s="265">
        <v>2</v>
      </c>
      <c r="H10735" s="50" t="s">
        <v>59</v>
      </c>
      <c r="I10735" s="185">
        <v>0.88</v>
      </c>
      <c r="J10735" s="41" t="s">
        <v>956</v>
      </c>
      <c r="K10735" s="41" t="s">
        <v>75</v>
      </c>
      <c r="O10735" s="59">
        <v>0.05</v>
      </c>
    </row>
    <row r="10736" spans="1:15" x14ac:dyDescent="0.25">
      <c r="A10736" s="30">
        <v>1251</v>
      </c>
      <c r="B10736" s="247" t="str">
        <f>IF(AND(A10736&lt;&gt;"",ISNUMBER(A10736)),VLOOKUP(A10736,Studies!A:BR,2,FALSE),"")</f>
        <v>Walkenstein 1978</v>
      </c>
      <c r="C10736" s="248" t="str">
        <f>IF(AND(A10736&lt;&gt;"",ISNUMBER(A10736)),VLOOKUP(A10736,Studies!A:BR,3,FALSE),"")</f>
        <v>https://pubmed.ncbi.nlm.nih.gov/620910/</v>
      </c>
      <c r="D10736" s="248" t="str">
        <f>IF(AND(A10736&lt;&gt;"",ISNUMBER(A10736)),VLOOKUP(A10736,Studies!A:BR,4,FALSE),"")</f>
        <v>PO 300 mg sol Subject 6</v>
      </c>
      <c r="E10736" s="248" t="str">
        <f>IF(AND(A10736&lt;&gt;"",ISNUMBER(A10736)),VLOOKUP(A10736,Studies!A:BR,5,FALSE),"")</f>
        <v>Cimetidine</v>
      </c>
      <c r="F10736" s="249" t="str">
        <f>IF(AND(A10736&lt;&gt;"",ISNUMBER(A10736)),VLOOKUP(A10736,Studies!A:BR,6,FALSE),"")</f>
        <v>Whole Blood</v>
      </c>
      <c r="G10736" s="265">
        <v>3</v>
      </c>
      <c r="H10736" s="50" t="s">
        <v>59</v>
      </c>
      <c r="I10736" s="185">
        <v>0.75</v>
      </c>
      <c r="J10736" s="41" t="s">
        <v>956</v>
      </c>
      <c r="K10736" s="41" t="s">
        <v>75</v>
      </c>
      <c r="O10736" s="59">
        <v>0.05</v>
      </c>
    </row>
    <row r="10737" spans="1:15" x14ac:dyDescent="0.25">
      <c r="A10737" s="30">
        <v>1251</v>
      </c>
      <c r="B10737" s="247" t="str">
        <f>IF(AND(A10737&lt;&gt;"",ISNUMBER(A10737)),VLOOKUP(A10737,Studies!A:BR,2,FALSE),"")</f>
        <v>Walkenstein 1978</v>
      </c>
      <c r="C10737" s="248" t="str">
        <f>IF(AND(A10737&lt;&gt;"",ISNUMBER(A10737)),VLOOKUP(A10737,Studies!A:BR,3,FALSE),"")</f>
        <v>https://pubmed.ncbi.nlm.nih.gov/620910/</v>
      </c>
      <c r="D10737" s="248" t="str">
        <f>IF(AND(A10737&lt;&gt;"",ISNUMBER(A10737)),VLOOKUP(A10737,Studies!A:BR,4,FALSE),"")</f>
        <v>PO 300 mg sol Subject 6</v>
      </c>
      <c r="E10737" s="248" t="str">
        <f>IF(AND(A10737&lt;&gt;"",ISNUMBER(A10737)),VLOOKUP(A10737,Studies!A:BR,5,FALSE),"")</f>
        <v>Cimetidine</v>
      </c>
      <c r="F10737" s="249" t="str">
        <f>IF(AND(A10737&lt;&gt;"",ISNUMBER(A10737)),VLOOKUP(A10737,Studies!A:BR,6,FALSE),"")</f>
        <v>Whole Blood</v>
      </c>
      <c r="G10737" s="265">
        <v>4</v>
      </c>
      <c r="H10737" s="50" t="s">
        <v>59</v>
      </c>
      <c r="I10737" s="185">
        <v>0.46</v>
      </c>
      <c r="J10737" s="41" t="s">
        <v>956</v>
      </c>
      <c r="K10737" s="41" t="s">
        <v>75</v>
      </c>
      <c r="O10737" s="59">
        <v>0.05</v>
      </c>
    </row>
    <row r="10738" spans="1:15" x14ac:dyDescent="0.25">
      <c r="A10738" s="30">
        <v>1251</v>
      </c>
      <c r="B10738" s="247" t="str">
        <f>IF(AND(A10738&lt;&gt;"",ISNUMBER(A10738)),VLOOKUP(A10738,Studies!A:BR,2,FALSE),"")</f>
        <v>Walkenstein 1978</v>
      </c>
      <c r="C10738" s="248" t="str">
        <f>IF(AND(A10738&lt;&gt;"",ISNUMBER(A10738)),VLOOKUP(A10738,Studies!A:BR,3,FALSE),"")</f>
        <v>https://pubmed.ncbi.nlm.nih.gov/620910/</v>
      </c>
      <c r="D10738" s="248" t="str">
        <f>IF(AND(A10738&lt;&gt;"",ISNUMBER(A10738)),VLOOKUP(A10738,Studies!A:BR,4,FALSE),"")</f>
        <v>PO 300 mg sol Subject 6</v>
      </c>
      <c r="E10738" s="248" t="str">
        <f>IF(AND(A10738&lt;&gt;"",ISNUMBER(A10738)),VLOOKUP(A10738,Studies!A:BR,5,FALSE),"")</f>
        <v>Cimetidine</v>
      </c>
      <c r="F10738" s="249" t="str">
        <f>IF(AND(A10738&lt;&gt;"",ISNUMBER(A10738)),VLOOKUP(A10738,Studies!A:BR,6,FALSE),"")</f>
        <v>Whole Blood</v>
      </c>
      <c r="G10738" s="265">
        <v>6</v>
      </c>
      <c r="H10738" s="50" t="s">
        <v>59</v>
      </c>
      <c r="I10738" s="185">
        <v>0.22</v>
      </c>
      <c r="J10738" s="41" t="s">
        <v>956</v>
      </c>
      <c r="K10738" s="41" t="s">
        <v>75</v>
      </c>
      <c r="O10738" s="59">
        <v>0.05</v>
      </c>
    </row>
    <row r="10739" spans="1:15" x14ac:dyDescent="0.25">
      <c r="A10739" s="30">
        <v>1251</v>
      </c>
      <c r="B10739" s="247" t="str">
        <f>IF(AND(A10739&lt;&gt;"",ISNUMBER(A10739)),VLOOKUP(A10739,Studies!A:BR,2,FALSE),"")</f>
        <v>Walkenstein 1978</v>
      </c>
      <c r="C10739" s="248" t="str">
        <f>IF(AND(A10739&lt;&gt;"",ISNUMBER(A10739)),VLOOKUP(A10739,Studies!A:BR,3,FALSE),"")</f>
        <v>https://pubmed.ncbi.nlm.nih.gov/620910/</v>
      </c>
      <c r="D10739" s="248" t="str">
        <f>IF(AND(A10739&lt;&gt;"",ISNUMBER(A10739)),VLOOKUP(A10739,Studies!A:BR,4,FALSE),"")</f>
        <v>PO 300 mg sol Subject 6</v>
      </c>
      <c r="E10739" s="248" t="str">
        <f>IF(AND(A10739&lt;&gt;"",ISNUMBER(A10739)),VLOOKUP(A10739,Studies!A:BR,5,FALSE),"")</f>
        <v>Cimetidine</v>
      </c>
      <c r="F10739" s="249" t="str">
        <f>IF(AND(A10739&lt;&gt;"",ISNUMBER(A10739)),VLOOKUP(A10739,Studies!A:BR,6,FALSE),"")</f>
        <v>Whole Blood</v>
      </c>
      <c r="G10739" s="265">
        <v>8</v>
      </c>
      <c r="H10739" s="50" t="s">
        <v>59</v>
      </c>
      <c r="I10739" s="185">
        <v>0.12</v>
      </c>
      <c r="J10739" s="41" t="s">
        <v>956</v>
      </c>
      <c r="K10739" s="41" t="s">
        <v>75</v>
      </c>
      <c r="O10739" s="59">
        <v>0.05</v>
      </c>
    </row>
    <row r="10740" spans="1:15" x14ac:dyDescent="0.25">
      <c r="A10740" s="30">
        <v>1251</v>
      </c>
      <c r="B10740" s="247" t="str">
        <f>IF(AND(A10740&lt;&gt;"",ISNUMBER(A10740)),VLOOKUP(A10740,Studies!A:BR,2,FALSE),"")</f>
        <v>Walkenstein 1978</v>
      </c>
      <c r="C10740" s="248" t="str">
        <f>IF(AND(A10740&lt;&gt;"",ISNUMBER(A10740)),VLOOKUP(A10740,Studies!A:BR,3,FALSE),"")</f>
        <v>https://pubmed.ncbi.nlm.nih.gov/620910/</v>
      </c>
      <c r="D10740" s="248" t="str">
        <f>IF(AND(A10740&lt;&gt;"",ISNUMBER(A10740)),VLOOKUP(A10740,Studies!A:BR,4,FALSE),"")</f>
        <v>PO 300 mg sol Subject 6</v>
      </c>
      <c r="E10740" s="248" t="str">
        <f>IF(AND(A10740&lt;&gt;"",ISNUMBER(A10740)),VLOOKUP(A10740,Studies!A:BR,5,FALSE),"")</f>
        <v>Cimetidine</v>
      </c>
      <c r="F10740" s="249" t="str">
        <f>IF(AND(A10740&lt;&gt;"",ISNUMBER(A10740)),VLOOKUP(A10740,Studies!A:BR,6,FALSE),"")</f>
        <v>Whole Blood</v>
      </c>
      <c r="G10740" s="265">
        <v>10</v>
      </c>
      <c r="H10740" s="50" t="s">
        <v>59</v>
      </c>
      <c r="I10740" s="185">
        <v>7.0000000000000007E-2</v>
      </c>
      <c r="J10740" s="41" t="s">
        <v>956</v>
      </c>
      <c r="K10740" s="41" t="s">
        <v>75</v>
      </c>
      <c r="O10740" s="59">
        <v>0.05</v>
      </c>
    </row>
    <row r="10741" spans="1:15" x14ac:dyDescent="0.25">
      <c r="A10741" s="30">
        <v>1252</v>
      </c>
      <c r="B10741" s="247" t="str">
        <f>IF(AND(A10741&lt;&gt;"",ISNUMBER(A10741)),VLOOKUP(A10741,Studies!A:BR,2,FALSE),"")</f>
        <v>Walkenstein 1978</v>
      </c>
      <c r="C10741" s="248" t="str">
        <f>IF(AND(A10741&lt;&gt;"",ISNUMBER(A10741)),VLOOKUP(A10741,Studies!A:BR,3,FALSE),"")</f>
        <v>https://pubmed.ncbi.nlm.nih.gov/620910/</v>
      </c>
      <c r="D10741" s="248" t="str">
        <f>IF(AND(A10741&lt;&gt;"",ISNUMBER(A10741)),VLOOKUP(A10741,Studies!A:BR,4,FALSE),"")</f>
        <v>PO 300 mg sol Subject 7</v>
      </c>
      <c r="E10741" s="248" t="str">
        <f>IF(AND(A10741&lt;&gt;"",ISNUMBER(A10741)),VLOOKUP(A10741,Studies!A:BR,5,FALSE),"")</f>
        <v>Cimetidine</v>
      </c>
      <c r="F10741" s="249" t="str">
        <f>IF(AND(A10741&lt;&gt;"",ISNUMBER(A10741)),VLOOKUP(A10741,Studies!A:BR,6,FALSE),"")</f>
        <v>Whole Blood</v>
      </c>
      <c r="G10741" s="265">
        <v>0</v>
      </c>
      <c r="H10741" s="50" t="s">
        <v>59</v>
      </c>
      <c r="I10741" s="185">
        <v>0</v>
      </c>
      <c r="J10741" s="41" t="s">
        <v>956</v>
      </c>
      <c r="K10741" s="41" t="s">
        <v>75</v>
      </c>
      <c r="O10741" s="59">
        <v>0.05</v>
      </c>
    </row>
    <row r="10742" spans="1:15" x14ac:dyDescent="0.25">
      <c r="A10742" s="30">
        <v>1252</v>
      </c>
      <c r="B10742" s="247" t="str">
        <f>IF(AND(A10742&lt;&gt;"",ISNUMBER(A10742)),VLOOKUP(A10742,Studies!A:BR,2,FALSE),"")</f>
        <v>Walkenstein 1978</v>
      </c>
      <c r="C10742" s="248" t="str">
        <f>IF(AND(A10742&lt;&gt;"",ISNUMBER(A10742)),VLOOKUP(A10742,Studies!A:BR,3,FALSE),"")</f>
        <v>https://pubmed.ncbi.nlm.nih.gov/620910/</v>
      </c>
      <c r="D10742" s="248" t="str">
        <f>IF(AND(A10742&lt;&gt;"",ISNUMBER(A10742)),VLOOKUP(A10742,Studies!A:BR,4,FALSE),"")</f>
        <v>PO 300 mg sol Subject 7</v>
      </c>
      <c r="E10742" s="248" t="str">
        <f>IF(AND(A10742&lt;&gt;"",ISNUMBER(A10742)),VLOOKUP(A10742,Studies!A:BR,5,FALSE),"")</f>
        <v>Cimetidine</v>
      </c>
      <c r="F10742" s="249" t="str">
        <f>IF(AND(A10742&lt;&gt;"",ISNUMBER(A10742)),VLOOKUP(A10742,Studies!A:BR,6,FALSE),"")</f>
        <v>Whole Blood</v>
      </c>
      <c r="G10742" s="265">
        <v>0.25</v>
      </c>
      <c r="H10742" s="50" t="s">
        <v>59</v>
      </c>
      <c r="I10742" s="185">
        <v>0.52</v>
      </c>
      <c r="J10742" s="41" t="s">
        <v>956</v>
      </c>
      <c r="K10742" s="41" t="s">
        <v>75</v>
      </c>
      <c r="O10742" s="59">
        <v>0.05</v>
      </c>
    </row>
    <row r="10743" spans="1:15" x14ac:dyDescent="0.25">
      <c r="A10743" s="30">
        <v>1252</v>
      </c>
      <c r="B10743" s="247" t="str">
        <f>IF(AND(A10743&lt;&gt;"",ISNUMBER(A10743)),VLOOKUP(A10743,Studies!A:BR,2,FALSE),"")</f>
        <v>Walkenstein 1978</v>
      </c>
      <c r="C10743" s="248" t="str">
        <f>IF(AND(A10743&lt;&gt;"",ISNUMBER(A10743)),VLOOKUP(A10743,Studies!A:BR,3,FALSE),"")</f>
        <v>https://pubmed.ncbi.nlm.nih.gov/620910/</v>
      </c>
      <c r="D10743" s="248" t="str">
        <f>IF(AND(A10743&lt;&gt;"",ISNUMBER(A10743)),VLOOKUP(A10743,Studies!A:BR,4,FALSE),"")</f>
        <v>PO 300 mg sol Subject 7</v>
      </c>
      <c r="E10743" s="248" t="str">
        <f>IF(AND(A10743&lt;&gt;"",ISNUMBER(A10743)),VLOOKUP(A10743,Studies!A:BR,5,FALSE),"")</f>
        <v>Cimetidine</v>
      </c>
      <c r="F10743" s="249" t="str">
        <f>IF(AND(A10743&lt;&gt;"",ISNUMBER(A10743)),VLOOKUP(A10743,Studies!A:BR,6,FALSE),"")</f>
        <v>Whole Blood</v>
      </c>
      <c r="G10743" s="265">
        <v>0.5</v>
      </c>
      <c r="H10743" s="50" t="s">
        <v>59</v>
      </c>
      <c r="I10743" s="185">
        <v>1.58</v>
      </c>
      <c r="J10743" s="41" t="s">
        <v>956</v>
      </c>
      <c r="K10743" s="41" t="s">
        <v>75</v>
      </c>
      <c r="O10743" s="59">
        <v>0.05</v>
      </c>
    </row>
    <row r="10744" spans="1:15" x14ac:dyDescent="0.25">
      <c r="A10744" s="30">
        <v>1252</v>
      </c>
      <c r="B10744" s="247" t="str">
        <f>IF(AND(A10744&lt;&gt;"",ISNUMBER(A10744)),VLOOKUP(A10744,Studies!A:BR,2,FALSE),"")</f>
        <v>Walkenstein 1978</v>
      </c>
      <c r="C10744" s="248" t="str">
        <f>IF(AND(A10744&lt;&gt;"",ISNUMBER(A10744)),VLOOKUP(A10744,Studies!A:BR,3,FALSE),"")</f>
        <v>https://pubmed.ncbi.nlm.nih.gov/620910/</v>
      </c>
      <c r="D10744" s="248" t="str">
        <f>IF(AND(A10744&lt;&gt;"",ISNUMBER(A10744)),VLOOKUP(A10744,Studies!A:BR,4,FALSE),"")</f>
        <v>PO 300 mg sol Subject 7</v>
      </c>
      <c r="E10744" s="248" t="str">
        <f>IF(AND(A10744&lt;&gt;"",ISNUMBER(A10744)),VLOOKUP(A10744,Studies!A:BR,5,FALSE),"")</f>
        <v>Cimetidine</v>
      </c>
      <c r="F10744" s="249" t="str">
        <f>IF(AND(A10744&lt;&gt;"",ISNUMBER(A10744)),VLOOKUP(A10744,Studies!A:BR,6,FALSE),"")</f>
        <v>Whole Blood</v>
      </c>
      <c r="G10744" s="265">
        <v>0.75</v>
      </c>
      <c r="H10744" s="50" t="s">
        <v>59</v>
      </c>
      <c r="I10744" s="185">
        <v>1.71</v>
      </c>
      <c r="J10744" s="41" t="s">
        <v>956</v>
      </c>
      <c r="K10744" s="41" t="s">
        <v>75</v>
      </c>
      <c r="O10744" s="59">
        <v>0.05</v>
      </c>
    </row>
    <row r="10745" spans="1:15" x14ac:dyDescent="0.25">
      <c r="A10745" s="30">
        <v>1252</v>
      </c>
      <c r="B10745" s="247" t="str">
        <f>IF(AND(A10745&lt;&gt;"",ISNUMBER(A10745)),VLOOKUP(A10745,Studies!A:BR,2,FALSE),"")</f>
        <v>Walkenstein 1978</v>
      </c>
      <c r="C10745" s="248" t="str">
        <f>IF(AND(A10745&lt;&gt;"",ISNUMBER(A10745)),VLOOKUP(A10745,Studies!A:BR,3,FALSE),"")</f>
        <v>https://pubmed.ncbi.nlm.nih.gov/620910/</v>
      </c>
      <c r="D10745" s="248" t="str">
        <f>IF(AND(A10745&lt;&gt;"",ISNUMBER(A10745)),VLOOKUP(A10745,Studies!A:BR,4,FALSE),"")</f>
        <v>PO 300 mg sol Subject 7</v>
      </c>
      <c r="E10745" s="248" t="str">
        <f>IF(AND(A10745&lt;&gt;"",ISNUMBER(A10745)),VLOOKUP(A10745,Studies!A:BR,5,FALSE),"")</f>
        <v>Cimetidine</v>
      </c>
      <c r="F10745" s="249" t="str">
        <f>IF(AND(A10745&lt;&gt;"",ISNUMBER(A10745)),VLOOKUP(A10745,Studies!A:BR,6,FALSE),"")</f>
        <v>Whole Blood</v>
      </c>
      <c r="G10745" s="265">
        <v>1</v>
      </c>
      <c r="H10745" s="50" t="s">
        <v>59</v>
      </c>
      <c r="I10745" s="185">
        <v>1.43</v>
      </c>
      <c r="J10745" s="41" t="s">
        <v>956</v>
      </c>
      <c r="K10745" s="41" t="s">
        <v>75</v>
      </c>
      <c r="O10745" s="59">
        <v>0.05</v>
      </c>
    </row>
    <row r="10746" spans="1:15" x14ac:dyDescent="0.25">
      <c r="A10746" s="30">
        <v>1252</v>
      </c>
      <c r="B10746" s="247" t="str">
        <f>IF(AND(A10746&lt;&gt;"",ISNUMBER(A10746)),VLOOKUP(A10746,Studies!A:BR,2,FALSE),"")</f>
        <v>Walkenstein 1978</v>
      </c>
      <c r="C10746" s="248" t="str">
        <f>IF(AND(A10746&lt;&gt;"",ISNUMBER(A10746)),VLOOKUP(A10746,Studies!A:BR,3,FALSE),"")</f>
        <v>https://pubmed.ncbi.nlm.nih.gov/620910/</v>
      </c>
      <c r="D10746" s="248" t="str">
        <f>IF(AND(A10746&lt;&gt;"",ISNUMBER(A10746)),VLOOKUP(A10746,Studies!A:BR,4,FALSE),"")</f>
        <v>PO 300 mg sol Subject 7</v>
      </c>
      <c r="E10746" s="248" t="str">
        <f>IF(AND(A10746&lt;&gt;"",ISNUMBER(A10746)),VLOOKUP(A10746,Studies!A:BR,5,FALSE),"")</f>
        <v>Cimetidine</v>
      </c>
      <c r="F10746" s="249" t="str">
        <f>IF(AND(A10746&lt;&gt;"",ISNUMBER(A10746)),VLOOKUP(A10746,Studies!A:BR,6,FALSE),"")</f>
        <v>Whole Blood</v>
      </c>
      <c r="G10746" s="265">
        <v>1.5</v>
      </c>
      <c r="H10746" s="50" t="s">
        <v>59</v>
      </c>
      <c r="I10746" s="185">
        <v>1.87</v>
      </c>
      <c r="J10746" s="41" t="s">
        <v>956</v>
      </c>
      <c r="K10746" s="41" t="s">
        <v>75</v>
      </c>
      <c r="O10746" s="59">
        <v>0.05</v>
      </c>
    </row>
    <row r="10747" spans="1:15" x14ac:dyDescent="0.25">
      <c r="A10747" s="30">
        <v>1252</v>
      </c>
      <c r="B10747" s="247" t="str">
        <f>IF(AND(A10747&lt;&gt;"",ISNUMBER(A10747)),VLOOKUP(A10747,Studies!A:BR,2,FALSE),"")</f>
        <v>Walkenstein 1978</v>
      </c>
      <c r="C10747" s="248" t="str">
        <f>IF(AND(A10747&lt;&gt;"",ISNUMBER(A10747)),VLOOKUP(A10747,Studies!A:BR,3,FALSE),"")</f>
        <v>https://pubmed.ncbi.nlm.nih.gov/620910/</v>
      </c>
      <c r="D10747" s="248" t="str">
        <f>IF(AND(A10747&lt;&gt;"",ISNUMBER(A10747)),VLOOKUP(A10747,Studies!A:BR,4,FALSE),"")</f>
        <v>PO 300 mg sol Subject 7</v>
      </c>
      <c r="E10747" s="248" t="str">
        <f>IF(AND(A10747&lt;&gt;"",ISNUMBER(A10747)),VLOOKUP(A10747,Studies!A:BR,5,FALSE),"")</f>
        <v>Cimetidine</v>
      </c>
      <c r="F10747" s="249" t="str">
        <f>IF(AND(A10747&lt;&gt;"",ISNUMBER(A10747)),VLOOKUP(A10747,Studies!A:BR,6,FALSE),"")</f>
        <v>Whole Blood</v>
      </c>
      <c r="G10747" s="265">
        <v>2</v>
      </c>
      <c r="H10747" s="50" t="s">
        <v>59</v>
      </c>
      <c r="I10747" s="185">
        <v>1.99</v>
      </c>
      <c r="J10747" s="41" t="s">
        <v>956</v>
      </c>
      <c r="K10747" s="41" t="s">
        <v>75</v>
      </c>
      <c r="O10747" s="59">
        <v>0.05</v>
      </c>
    </row>
    <row r="10748" spans="1:15" x14ac:dyDescent="0.25">
      <c r="A10748" s="30">
        <v>1252</v>
      </c>
      <c r="B10748" s="247" t="str">
        <f>IF(AND(A10748&lt;&gt;"",ISNUMBER(A10748)),VLOOKUP(A10748,Studies!A:BR,2,FALSE),"")</f>
        <v>Walkenstein 1978</v>
      </c>
      <c r="C10748" s="248" t="str">
        <f>IF(AND(A10748&lt;&gt;"",ISNUMBER(A10748)),VLOOKUP(A10748,Studies!A:BR,3,FALSE),"")</f>
        <v>https://pubmed.ncbi.nlm.nih.gov/620910/</v>
      </c>
      <c r="D10748" s="248" t="str">
        <f>IF(AND(A10748&lt;&gt;"",ISNUMBER(A10748)),VLOOKUP(A10748,Studies!A:BR,4,FALSE),"")</f>
        <v>PO 300 mg sol Subject 7</v>
      </c>
      <c r="E10748" s="248" t="str">
        <f>IF(AND(A10748&lt;&gt;"",ISNUMBER(A10748)),VLOOKUP(A10748,Studies!A:BR,5,FALSE),"")</f>
        <v>Cimetidine</v>
      </c>
      <c r="F10748" s="249" t="str">
        <f>IF(AND(A10748&lt;&gt;"",ISNUMBER(A10748)),VLOOKUP(A10748,Studies!A:BR,6,FALSE),"")</f>
        <v>Whole Blood</v>
      </c>
      <c r="G10748" s="265">
        <v>3</v>
      </c>
      <c r="H10748" s="50" t="s">
        <v>59</v>
      </c>
      <c r="I10748" s="185">
        <v>0.96</v>
      </c>
      <c r="J10748" s="41" t="s">
        <v>956</v>
      </c>
      <c r="K10748" s="41" t="s">
        <v>75</v>
      </c>
      <c r="O10748" s="59">
        <v>0.05</v>
      </c>
    </row>
    <row r="10749" spans="1:15" x14ac:dyDescent="0.25">
      <c r="A10749" s="30">
        <v>1252</v>
      </c>
      <c r="B10749" s="247" t="str">
        <f>IF(AND(A10749&lt;&gt;"",ISNUMBER(A10749)),VLOOKUP(A10749,Studies!A:BR,2,FALSE),"")</f>
        <v>Walkenstein 1978</v>
      </c>
      <c r="C10749" s="248" t="str">
        <f>IF(AND(A10749&lt;&gt;"",ISNUMBER(A10749)),VLOOKUP(A10749,Studies!A:BR,3,FALSE),"")</f>
        <v>https://pubmed.ncbi.nlm.nih.gov/620910/</v>
      </c>
      <c r="D10749" s="248" t="str">
        <f>IF(AND(A10749&lt;&gt;"",ISNUMBER(A10749)),VLOOKUP(A10749,Studies!A:BR,4,FALSE),"")</f>
        <v>PO 300 mg sol Subject 7</v>
      </c>
      <c r="E10749" s="248" t="str">
        <f>IF(AND(A10749&lt;&gt;"",ISNUMBER(A10749)),VLOOKUP(A10749,Studies!A:BR,5,FALSE),"")</f>
        <v>Cimetidine</v>
      </c>
      <c r="F10749" s="249" t="str">
        <f>IF(AND(A10749&lt;&gt;"",ISNUMBER(A10749)),VLOOKUP(A10749,Studies!A:BR,6,FALSE),"")</f>
        <v>Whole Blood</v>
      </c>
      <c r="G10749" s="265">
        <v>4</v>
      </c>
      <c r="H10749" s="50" t="s">
        <v>59</v>
      </c>
      <c r="I10749" s="185">
        <v>0.78</v>
      </c>
      <c r="J10749" s="41" t="s">
        <v>956</v>
      </c>
      <c r="K10749" s="41" t="s">
        <v>75</v>
      </c>
      <c r="O10749" s="59">
        <v>0.05</v>
      </c>
    </row>
    <row r="10750" spans="1:15" x14ac:dyDescent="0.25">
      <c r="A10750" s="30">
        <v>1252</v>
      </c>
      <c r="B10750" s="247" t="str">
        <f>IF(AND(A10750&lt;&gt;"",ISNUMBER(A10750)),VLOOKUP(A10750,Studies!A:BR,2,FALSE),"")</f>
        <v>Walkenstein 1978</v>
      </c>
      <c r="C10750" s="248" t="str">
        <f>IF(AND(A10750&lt;&gt;"",ISNUMBER(A10750)),VLOOKUP(A10750,Studies!A:BR,3,FALSE),"")</f>
        <v>https://pubmed.ncbi.nlm.nih.gov/620910/</v>
      </c>
      <c r="D10750" s="248" t="str">
        <f>IF(AND(A10750&lt;&gt;"",ISNUMBER(A10750)),VLOOKUP(A10750,Studies!A:BR,4,FALSE),"")</f>
        <v>PO 300 mg sol Subject 7</v>
      </c>
      <c r="E10750" s="248" t="str">
        <f>IF(AND(A10750&lt;&gt;"",ISNUMBER(A10750)),VLOOKUP(A10750,Studies!A:BR,5,FALSE),"")</f>
        <v>Cimetidine</v>
      </c>
      <c r="F10750" s="249" t="str">
        <f>IF(AND(A10750&lt;&gt;"",ISNUMBER(A10750)),VLOOKUP(A10750,Studies!A:BR,6,FALSE),"")</f>
        <v>Whole Blood</v>
      </c>
      <c r="G10750" s="265">
        <v>6</v>
      </c>
      <c r="H10750" s="50" t="s">
        <v>59</v>
      </c>
      <c r="I10750" s="185">
        <v>0.32</v>
      </c>
      <c r="J10750" s="41" t="s">
        <v>956</v>
      </c>
      <c r="K10750" s="41" t="s">
        <v>75</v>
      </c>
      <c r="O10750" s="59">
        <v>0.05</v>
      </c>
    </row>
    <row r="10751" spans="1:15" x14ac:dyDescent="0.25">
      <c r="A10751" s="30">
        <v>1252</v>
      </c>
      <c r="B10751" s="247" t="str">
        <f>IF(AND(A10751&lt;&gt;"",ISNUMBER(A10751)),VLOOKUP(A10751,Studies!A:BR,2,FALSE),"")</f>
        <v>Walkenstein 1978</v>
      </c>
      <c r="C10751" s="248" t="str">
        <f>IF(AND(A10751&lt;&gt;"",ISNUMBER(A10751)),VLOOKUP(A10751,Studies!A:BR,3,FALSE),"")</f>
        <v>https://pubmed.ncbi.nlm.nih.gov/620910/</v>
      </c>
      <c r="D10751" s="248" t="str">
        <f>IF(AND(A10751&lt;&gt;"",ISNUMBER(A10751)),VLOOKUP(A10751,Studies!A:BR,4,FALSE),"")</f>
        <v>PO 300 mg sol Subject 7</v>
      </c>
      <c r="E10751" s="248" t="str">
        <f>IF(AND(A10751&lt;&gt;"",ISNUMBER(A10751)),VLOOKUP(A10751,Studies!A:BR,5,FALSE),"")</f>
        <v>Cimetidine</v>
      </c>
      <c r="F10751" s="249" t="str">
        <f>IF(AND(A10751&lt;&gt;"",ISNUMBER(A10751)),VLOOKUP(A10751,Studies!A:BR,6,FALSE),"")</f>
        <v>Whole Blood</v>
      </c>
      <c r="G10751" s="265">
        <v>8</v>
      </c>
      <c r="H10751" s="50" t="s">
        <v>59</v>
      </c>
      <c r="I10751" s="185">
        <v>0.18</v>
      </c>
      <c r="J10751" s="41" t="s">
        <v>956</v>
      </c>
      <c r="K10751" s="41" t="s">
        <v>75</v>
      </c>
      <c r="O10751" s="59">
        <v>0.05</v>
      </c>
    </row>
    <row r="10752" spans="1:15" x14ac:dyDescent="0.25">
      <c r="A10752" s="30">
        <v>1252</v>
      </c>
      <c r="B10752" s="247" t="str">
        <f>IF(AND(A10752&lt;&gt;"",ISNUMBER(A10752)),VLOOKUP(A10752,Studies!A:BR,2,FALSE),"")</f>
        <v>Walkenstein 1978</v>
      </c>
      <c r="C10752" s="248" t="str">
        <f>IF(AND(A10752&lt;&gt;"",ISNUMBER(A10752)),VLOOKUP(A10752,Studies!A:BR,3,FALSE),"")</f>
        <v>https://pubmed.ncbi.nlm.nih.gov/620910/</v>
      </c>
      <c r="D10752" s="248" t="str">
        <f>IF(AND(A10752&lt;&gt;"",ISNUMBER(A10752)),VLOOKUP(A10752,Studies!A:BR,4,FALSE),"")</f>
        <v>PO 300 mg sol Subject 7</v>
      </c>
      <c r="E10752" s="248" t="str">
        <f>IF(AND(A10752&lt;&gt;"",ISNUMBER(A10752)),VLOOKUP(A10752,Studies!A:BR,5,FALSE),"")</f>
        <v>Cimetidine</v>
      </c>
      <c r="F10752" s="249" t="str">
        <f>IF(AND(A10752&lt;&gt;"",ISNUMBER(A10752)),VLOOKUP(A10752,Studies!A:BR,6,FALSE),"")</f>
        <v>Whole Blood</v>
      </c>
      <c r="G10752" s="265">
        <v>10</v>
      </c>
      <c r="H10752" s="50" t="s">
        <v>59</v>
      </c>
      <c r="I10752" s="185">
        <v>0.06</v>
      </c>
      <c r="J10752" s="41" t="s">
        <v>956</v>
      </c>
      <c r="K10752" s="41" t="s">
        <v>75</v>
      </c>
      <c r="O10752" s="59">
        <v>0.05</v>
      </c>
    </row>
    <row r="10753" spans="1:15" x14ac:dyDescent="0.25">
      <c r="A10753" s="30">
        <v>1253</v>
      </c>
      <c r="B10753" s="247" t="str">
        <f>IF(AND(A10753&lt;&gt;"",ISNUMBER(A10753)),VLOOKUP(A10753,Studies!A:BR,2,FALSE),"")</f>
        <v>Walkenstein 1978</v>
      </c>
      <c r="C10753" s="248" t="str">
        <f>IF(AND(A10753&lt;&gt;"",ISNUMBER(A10753)),VLOOKUP(A10753,Studies!A:BR,3,FALSE),"")</f>
        <v>https://pubmed.ncbi.nlm.nih.gov/620910/</v>
      </c>
      <c r="D10753" s="248" t="str">
        <f>IF(AND(A10753&lt;&gt;"",ISNUMBER(A10753)),VLOOKUP(A10753,Studies!A:BR,4,FALSE),"")</f>
        <v>PO 300 mg sol Subject 8</v>
      </c>
      <c r="E10753" s="248" t="str">
        <f>IF(AND(A10753&lt;&gt;"",ISNUMBER(A10753)),VLOOKUP(A10753,Studies!A:BR,5,FALSE),"")</f>
        <v>Cimetidine</v>
      </c>
      <c r="F10753" s="249" t="str">
        <f>IF(AND(A10753&lt;&gt;"",ISNUMBER(A10753)),VLOOKUP(A10753,Studies!A:BR,6,FALSE),"")</f>
        <v>Whole Blood</v>
      </c>
      <c r="G10753" s="265">
        <v>0</v>
      </c>
      <c r="H10753" s="50" t="s">
        <v>59</v>
      </c>
      <c r="I10753" s="185">
        <v>0</v>
      </c>
      <c r="J10753" s="41" t="s">
        <v>956</v>
      </c>
      <c r="K10753" s="41" t="s">
        <v>75</v>
      </c>
      <c r="O10753" s="59">
        <v>0.05</v>
      </c>
    </row>
    <row r="10754" spans="1:15" x14ac:dyDescent="0.25">
      <c r="A10754" s="30">
        <v>1253</v>
      </c>
      <c r="B10754" s="247" t="str">
        <f>IF(AND(A10754&lt;&gt;"",ISNUMBER(A10754)),VLOOKUP(A10754,Studies!A:BR,2,FALSE),"")</f>
        <v>Walkenstein 1978</v>
      </c>
      <c r="C10754" s="248" t="str">
        <f>IF(AND(A10754&lt;&gt;"",ISNUMBER(A10754)),VLOOKUP(A10754,Studies!A:BR,3,FALSE),"")</f>
        <v>https://pubmed.ncbi.nlm.nih.gov/620910/</v>
      </c>
      <c r="D10754" s="248" t="str">
        <f>IF(AND(A10754&lt;&gt;"",ISNUMBER(A10754)),VLOOKUP(A10754,Studies!A:BR,4,FALSE),"")</f>
        <v>PO 300 mg sol Subject 8</v>
      </c>
      <c r="E10754" s="248" t="str">
        <f>IF(AND(A10754&lt;&gt;"",ISNUMBER(A10754)),VLOOKUP(A10754,Studies!A:BR,5,FALSE),"")</f>
        <v>Cimetidine</v>
      </c>
      <c r="F10754" s="249" t="str">
        <f>IF(AND(A10754&lt;&gt;"",ISNUMBER(A10754)),VLOOKUP(A10754,Studies!A:BR,6,FALSE),"")</f>
        <v>Whole Blood</v>
      </c>
      <c r="G10754" s="265">
        <v>0.25</v>
      </c>
      <c r="H10754" s="50" t="s">
        <v>59</v>
      </c>
      <c r="I10754" s="185">
        <v>0.34</v>
      </c>
      <c r="J10754" s="41" t="s">
        <v>956</v>
      </c>
      <c r="K10754" s="41" t="s">
        <v>75</v>
      </c>
      <c r="O10754" s="59">
        <v>0.05</v>
      </c>
    </row>
    <row r="10755" spans="1:15" x14ac:dyDescent="0.25">
      <c r="A10755" s="30">
        <v>1253</v>
      </c>
      <c r="B10755" s="247" t="str">
        <f>IF(AND(A10755&lt;&gt;"",ISNUMBER(A10755)),VLOOKUP(A10755,Studies!A:BR,2,FALSE),"")</f>
        <v>Walkenstein 1978</v>
      </c>
      <c r="C10755" s="248" t="str">
        <f>IF(AND(A10755&lt;&gt;"",ISNUMBER(A10755)),VLOOKUP(A10755,Studies!A:BR,3,FALSE),"")</f>
        <v>https://pubmed.ncbi.nlm.nih.gov/620910/</v>
      </c>
      <c r="D10755" s="248" t="str">
        <f>IF(AND(A10755&lt;&gt;"",ISNUMBER(A10755)),VLOOKUP(A10755,Studies!A:BR,4,FALSE),"")</f>
        <v>PO 300 mg sol Subject 8</v>
      </c>
      <c r="E10755" s="248" t="str">
        <f>IF(AND(A10755&lt;&gt;"",ISNUMBER(A10755)),VLOOKUP(A10755,Studies!A:BR,5,FALSE),"")</f>
        <v>Cimetidine</v>
      </c>
      <c r="F10755" s="249" t="str">
        <f>IF(AND(A10755&lt;&gt;"",ISNUMBER(A10755)),VLOOKUP(A10755,Studies!A:BR,6,FALSE),"")</f>
        <v>Whole Blood</v>
      </c>
      <c r="G10755" s="265">
        <v>0.5</v>
      </c>
      <c r="H10755" s="50" t="s">
        <v>59</v>
      </c>
      <c r="I10755" s="185">
        <v>1.32</v>
      </c>
      <c r="J10755" s="41" t="s">
        <v>956</v>
      </c>
      <c r="K10755" s="41" t="s">
        <v>75</v>
      </c>
      <c r="O10755" s="59">
        <v>0.05</v>
      </c>
    </row>
    <row r="10756" spans="1:15" x14ac:dyDescent="0.25">
      <c r="A10756" s="30">
        <v>1253</v>
      </c>
      <c r="B10756" s="247" t="str">
        <f>IF(AND(A10756&lt;&gt;"",ISNUMBER(A10756)),VLOOKUP(A10756,Studies!A:BR,2,FALSE),"")</f>
        <v>Walkenstein 1978</v>
      </c>
      <c r="C10756" s="248" t="str">
        <f>IF(AND(A10756&lt;&gt;"",ISNUMBER(A10756)),VLOOKUP(A10756,Studies!A:BR,3,FALSE),"")</f>
        <v>https://pubmed.ncbi.nlm.nih.gov/620910/</v>
      </c>
      <c r="D10756" s="248" t="str">
        <f>IF(AND(A10756&lt;&gt;"",ISNUMBER(A10756)),VLOOKUP(A10756,Studies!A:BR,4,FALSE),"")</f>
        <v>PO 300 mg sol Subject 8</v>
      </c>
      <c r="E10756" s="248" t="str">
        <f>IF(AND(A10756&lt;&gt;"",ISNUMBER(A10756)),VLOOKUP(A10756,Studies!A:BR,5,FALSE),"")</f>
        <v>Cimetidine</v>
      </c>
      <c r="F10756" s="249" t="str">
        <f>IF(AND(A10756&lt;&gt;"",ISNUMBER(A10756)),VLOOKUP(A10756,Studies!A:BR,6,FALSE),"")</f>
        <v>Whole Blood</v>
      </c>
      <c r="G10756" s="265">
        <v>0.75</v>
      </c>
      <c r="H10756" s="50" t="s">
        <v>59</v>
      </c>
      <c r="I10756" s="185">
        <v>1.58</v>
      </c>
      <c r="J10756" s="41" t="s">
        <v>956</v>
      </c>
      <c r="K10756" s="41" t="s">
        <v>75</v>
      </c>
      <c r="O10756" s="59">
        <v>0.05</v>
      </c>
    </row>
    <row r="10757" spans="1:15" x14ac:dyDescent="0.25">
      <c r="A10757" s="30">
        <v>1253</v>
      </c>
      <c r="B10757" s="247" t="str">
        <f>IF(AND(A10757&lt;&gt;"",ISNUMBER(A10757)),VLOOKUP(A10757,Studies!A:BR,2,FALSE),"")</f>
        <v>Walkenstein 1978</v>
      </c>
      <c r="C10757" s="248" t="str">
        <f>IF(AND(A10757&lt;&gt;"",ISNUMBER(A10757)),VLOOKUP(A10757,Studies!A:BR,3,FALSE),"")</f>
        <v>https://pubmed.ncbi.nlm.nih.gov/620910/</v>
      </c>
      <c r="D10757" s="248" t="str">
        <f>IF(AND(A10757&lt;&gt;"",ISNUMBER(A10757)),VLOOKUP(A10757,Studies!A:BR,4,FALSE),"")</f>
        <v>PO 300 mg sol Subject 8</v>
      </c>
      <c r="E10757" s="248" t="str">
        <f>IF(AND(A10757&lt;&gt;"",ISNUMBER(A10757)),VLOOKUP(A10757,Studies!A:BR,5,FALSE),"")</f>
        <v>Cimetidine</v>
      </c>
      <c r="F10757" s="249" t="str">
        <f>IF(AND(A10757&lt;&gt;"",ISNUMBER(A10757)),VLOOKUP(A10757,Studies!A:BR,6,FALSE),"")</f>
        <v>Whole Blood</v>
      </c>
      <c r="G10757" s="265">
        <v>1</v>
      </c>
      <c r="H10757" s="50" t="s">
        <v>59</v>
      </c>
      <c r="I10757" s="185">
        <v>1.44</v>
      </c>
      <c r="J10757" s="41" t="s">
        <v>956</v>
      </c>
      <c r="K10757" s="41" t="s">
        <v>75</v>
      </c>
      <c r="O10757" s="59">
        <v>0.05</v>
      </c>
    </row>
    <row r="10758" spans="1:15" x14ac:dyDescent="0.25">
      <c r="A10758" s="30">
        <v>1253</v>
      </c>
      <c r="B10758" s="247" t="str">
        <f>IF(AND(A10758&lt;&gt;"",ISNUMBER(A10758)),VLOOKUP(A10758,Studies!A:BR,2,FALSE),"")</f>
        <v>Walkenstein 1978</v>
      </c>
      <c r="C10758" s="248" t="str">
        <f>IF(AND(A10758&lt;&gt;"",ISNUMBER(A10758)),VLOOKUP(A10758,Studies!A:BR,3,FALSE),"")</f>
        <v>https://pubmed.ncbi.nlm.nih.gov/620910/</v>
      </c>
      <c r="D10758" s="248" t="str">
        <f>IF(AND(A10758&lt;&gt;"",ISNUMBER(A10758)),VLOOKUP(A10758,Studies!A:BR,4,FALSE),"")</f>
        <v>PO 300 mg sol Subject 8</v>
      </c>
      <c r="E10758" s="248" t="str">
        <f>IF(AND(A10758&lt;&gt;"",ISNUMBER(A10758)),VLOOKUP(A10758,Studies!A:BR,5,FALSE),"")</f>
        <v>Cimetidine</v>
      </c>
      <c r="F10758" s="249" t="str">
        <f>IF(AND(A10758&lt;&gt;"",ISNUMBER(A10758)),VLOOKUP(A10758,Studies!A:BR,6,FALSE),"")</f>
        <v>Whole Blood</v>
      </c>
      <c r="G10758" s="265">
        <v>1.5</v>
      </c>
      <c r="H10758" s="50" t="s">
        <v>59</v>
      </c>
      <c r="I10758" s="185">
        <v>0.98</v>
      </c>
      <c r="J10758" s="41" t="s">
        <v>956</v>
      </c>
      <c r="K10758" s="41" t="s">
        <v>75</v>
      </c>
      <c r="O10758" s="59">
        <v>0.05</v>
      </c>
    </row>
    <row r="10759" spans="1:15" x14ac:dyDescent="0.25">
      <c r="A10759" s="30">
        <v>1253</v>
      </c>
      <c r="B10759" s="247" t="str">
        <f>IF(AND(A10759&lt;&gt;"",ISNUMBER(A10759)),VLOOKUP(A10759,Studies!A:BR,2,FALSE),"")</f>
        <v>Walkenstein 1978</v>
      </c>
      <c r="C10759" s="248" t="str">
        <f>IF(AND(A10759&lt;&gt;"",ISNUMBER(A10759)),VLOOKUP(A10759,Studies!A:BR,3,FALSE),"")</f>
        <v>https://pubmed.ncbi.nlm.nih.gov/620910/</v>
      </c>
      <c r="D10759" s="248" t="str">
        <f>IF(AND(A10759&lt;&gt;"",ISNUMBER(A10759)),VLOOKUP(A10759,Studies!A:BR,4,FALSE),"")</f>
        <v>PO 300 mg sol Subject 8</v>
      </c>
      <c r="E10759" s="248" t="str">
        <f>IF(AND(A10759&lt;&gt;"",ISNUMBER(A10759)),VLOOKUP(A10759,Studies!A:BR,5,FALSE),"")</f>
        <v>Cimetidine</v>
      </c>
      <c r="F10759" s="249" t="str">
        <f>IF(AND(A10759&lt;&gt;"",ISNUMBER(A10759)),VLOOKUP(A10759,Studies!A:BR,6,FALSE),"")</f>
        <v>Whole Blood</v>
      </c>
      <c r="G10759" s="265">
        <v>2</v>
      </c>
      <c r="H10759" s="50" t="s">
        <v>59</v>
      </c>
      <c r="I10759" s="185">
        <v>0.93</v>
      </c>
      <c r="J10759" s="41" t="s">
        <v>956</v>
      </c>
      <c r="K10759" s="41" t="s">
        <v>75</v>
      </c>
      <c r="O10759" s="59">
        <v>0.05</v>
      </c>
    </row>
    <row r="10760" spans="1:15" x14ac:dyDescent="0.25">
      <c r="A10760" s="30">
        <v>1253</v>
      </c>
      <c r="B10760" s="247" t="str">
        <f>IF(AND(A10760&lt;&gt;"",ISNUMBER(A10760)),VLOOKUP(A10760,Studies!A:BR,2,FALSE),"")</f>
        <v>Walkenstein 1978</v>
      </c>
      <c r="C10760" s="248" t="str">
        <f>IF(AND(A10760&lt;&gt;"",ISNUMBER(A10760)),VLOOKUP(A10760,Studies!A:BR,3,FALSE),"")</f>
        <v>https://pubmed.ncbi.nlm.nih.gov/620910/</v>
      </c>
      <c r="D10760" s="248" t="str">
        <f>IF(AND(A10760&lt;&gt;"",ISNUMBER(A10760)),VLOOKUP(A10760,Studies!A:BR,4,FALSE),"")</f>
        <v>PO 300 mg sol Subject 8</v>
      </c>
      <c r="E10760" s="248" t="str">
        <f>IF(AND(A10760&lt;&gt;"",ISNUMBER(A10760)),VLOOKUP(A10760,Studies!A:BR,5,FALSE),"")</f>
        <v>Cimetidine</v>
      </c>
      <c r="F10760" s="249" t="str">
        <f>IF(AND(A10760&lt;&gt;"",ISNUMBER(A10760)),VLOOKUP(A10760,Studies!A:BR,6,FALSE),"")</f>
        <v>Whole Blood</v>
      </c>
      <c r="G10760" s="265">
        <v>3</v>
      </c>
      <c r="H10760" s="50" t="s">
        <v>59</v>
      </c>
      <c r="I10760" s="185">
        <v>0.87</v>
      </c>
      <c r="J10760" s="41" t="s">
        <v>956</v>
      </c>
      <c r="K10760" s="41" t="s">
        <v>75</v>
      </c>
      <c r="O10760" s="59">
        <v>0.05</v>
      </c>
    </row>
    <row r="10761" spans="1:15" x14ac:dyDescent="0.25">
      <c r="A10761" s="30">
        <v>1253</v>
      </c>
      <c r="B10761" s="247" t="str">
        <f>IF(AND(A10761&lt;&gt;"",ISNUMBER(A10761)),VLOOKUP(A10761,Studies!A:BR,2,FALSE),"")</f>
        <v>Walkenstein 1978</v>
      </c>
      <c r="C10761" s="248" t="str">
        <f>IF(AND(A10761&lt;&gt;"",ISNUMBER(A10761)),VLOOKUP(A10761,Studies!A:BR,3,FALSE),"")</f>
        <v>https://pubmed.ncbi.nlm.nih.gov/620910/</v>
      </c>
      <c r="D10761" s="248" t="str">
        <f>IF(AND(A10761&lt;&gt;"",ISNUMBER(A10761)),VLOOKUP(A10761,Studies!A:BR,4,FALSE),"")</f>
        <v>PO 300 mg sol Subject 8</v>
      </c>
      <c r="E10761" s="248" t="str">
        <f>IF(AND(A10761&lt;&gt;"",ISNUMBER(A10761)),VLOOKUP(A10761,Studies!A:BR,5,FALSE),"")</f>
        <v>Cimetidine</v>
      </c>
      <c r="F10761" s="249" t="str">
        <f>IF(AND(A10761&lt;&gt;"",ISNUMBER(A10761)),VLOOKUP(A10761,Studies!A:BR,6,FALSE),"")</f>
        <v>Whole Blood</v>
      </c>
      <c r="G10761" s="265">
        <v>4</v>
      </c>
      <c r="H10761" s="50" t="s">
        <v>59</v>
      </c>
      <c r="I10761" s="185">
        <v>0.95</v>
      </c>
      <c r="J10761" s="41" t="s">
        <v>956</v>
      </c>
      <c r="K10761" s="41" t="s">
        <v>75</v>
      </c>
      <c r="O10761" s="59">
        <v>0.05</v>
      </c>
    </row>
    <row r="10762" spans="1:15" x14ac:dyDescent="0.25">
      <c r="A10762" s="30">
        <v>1253</v>
      </c>
      <c r="B10762" s="247" t="str">
        <f>IF(AND(A10762&lt;&gt;"",ISNUMBER(A10762)),VLOOKUP(A10762,Studies!A:BR,2,FALSE),"")</f>
        <v>Walkenstein 1978</v>
      </c>
      <c r="C10762" s="248" t="str">
        <f>IF(AND(A10762&lt;&gt;"",ISNUMBER(A10762)),VLOOKUP(A10762,Studies!A:BR,3,FALSE),"")</f>
        <v>https://pubmed.ncbi.nlm.nih.gov/620910/</v>
      </c>
      <c r="D10762" s="248" t="str">
        <f>IF(AND(A10762&lt;&gt;"",ISNUMBER(A10762)),VLOOKUP(A10762,Studies!A:BR,4,FALSE),"")</f>
        <v>PO 300 mg sol Subject 8</v>
      </c>
      <c r="E10762" s="248" t="str">
        <f>IF(AND(A10762&lt;&gt;"",ISNUMBER(A10762)),VLOOKUP(A10762,Studies!A:BR,5,FALSE),"")</f>
        <v>Cimetidine</v>
      </c>
      <c r="F10762" s="249" t="str">
        <f>IF(AND(A10762&lt;&gt;"",ISNUMBER(A10762)),VLOOKUP(A10762,Studies!A:BR,6,FALSE),"")</f>
        <v>Whole Blood</v>
      </c>
      <c r="G10762" s="265">
        <v>6</v>
      </c>
      <c r="H10762" s="50" t="s">
        <v>59</v>
      </c>
      <c r="I10762" s="185">
        <v>0.3</v>
      </c>
      <c r="J10762" s="41" t="s">
        <v>956</v>
      </c>
      <c r="K10762" s="41" t="s">
        <v>75</v>
      </c>
      <c r="O10762" s="59">
        <v>0.05</v>
      </c>
    </row>
    <row r="10763" spans="1:15" x14ac:dyDescent="0.25">
      <c r="A10763" s="30">
        <v>1253</v>
      </c>
      <c r="B10763" s="247" t="str">
        <f>IF(AND(A10763&lt;&gt;"",ISNUMBER(A10763)),VLOOKUP(A10763,Studies!A:BR,2,FALSE),"")</f>
        <v>Walkenstein 1978</v>
      </c>
      <c r="C10763" s="248" t="str">
        <f>IF(AND(A10763&lt;&gt;"",ISNUMBER(A10763)),VLOOKUP(A10763,Studies!A:BR,3,FALSE),"")</f>
        <v>https://pubmed.ncbi.nlm.nih.gov/620910/</v>
      </c>
      <c r="D10763" s="248" t="str">
        <f>IF(AND(A10763&lt;&gt;"",ISNUMBER(A10763)),VLOOKUP(A10763,Studies!A:BR,4,FALSE),"")</f>
        <v>PO 300 mg sol Subject 8</v>
      </c>
      <c r="E10763" s="248" t="str">
        <f>IF(AND(A10763&lt;&gt;"",ISNUMBER(A10763)),VLOOKUP(A10763,Studies!A:BR,5,FALSE),"")</f>
        <v>Cimetidine</v>
      </c>
      <c r="F10763" s="249" t="str">
        <f>IF(AND(A10763&lt;&gt;"",ISNUMBER(A10763)),VLOOKUP(A10763,Studies!A:BR,6,FALSE),"")</f>
        <v>Whole Blood</v>
      </c>
      <c r="G10763" s="265">
        <v>8</v>
      </c>
      <c r="H10763" s="50" t="s">
        <v>59</v>
      </c>
      <c r="I10763" s="185">
        <v>0.14000000000000001</v>
      </c>
      <c r="J10763" s="41" t="s">
        <v>956</v>
      </c>
      <c r="K10763" s="41" t="s">
        <v>75</v>
      </c>
      <c r="O10763" s="59">
        <v>0.05</v>
      </c>
    </row>
    <row r="10764" spans="1:15" x14ac:dyDescent="0.25">
      <c r="A10764" s="30">
        <v>1253</v>
      </c>
      <c r="B10764" s="247" t="str">
        <f>IF(AND(A10764&lt;&gt;"",ISNUMBER(A10764)),VLOOKUP(A10764,Studies!A:BR,2,FALSE),"")</f>
        <v>Walkenstein 1978</v>
      </c>
      <c r="C10764" s="248" t="str">
        <f>IF(AND(A10764&lt;&gt;"",ISNUMBER(A10764)),VLOOKUP(A10764,Studies!A:BR,3,FALSE),"")</f>
        <v>https://pubmed.ncbi.nlm.nih.gov/620910/</v>
      </c>
      <c r="D10764" s="248" t="str">
        <f>IF(AND(A10764&lt;&gt;"",ISNUMBER(A10764)),VLOOKUP(A10764,Studies!A:BR,4,FALSE),"")</f>
        <v>PO 300 mg sol Subject 8</v>
      </c>
      <c r="E10764" s="248" t="str">
        <f>IF(AND(A10764&lt;&gt;"",ISNUMBER(A10764)),VLOOKUP(A10764,Studies!A:BR,5,FALSE),"")</f>
        <v>Cimetidine</v>
      </c>
      <c r="F10764" s="249" t="str">
        <f>IF(AND(A10764&lt;&gt;"",ISNUMBER(A10764)),VLOOKUP(A10764,Studies!A:BR,6,FALSE),"")</f>
        <v>Whole Blood</v>
      </c>
      <c r="G10764" s="265">
        <v>10</v>
      </c>
      <c r="H10764" s="50" t="s">
        <v>59</v>
      </c>
      <c r="I10764" s="185">
        <v>2.5000000000000001E-2</v>
      </c>
      <c r="J10764" s="41" t="s">
        <v>956</v>
      </c>
      <c r="K10764" s="41" t="s">
        <v>75</v>
      </c>
      <c r="O10764" s="59">
        <v>0.05</v>
      </c>
    </row>
    <row r="10765" spans="1:15" x14ac:dyDescent="0.25">
      <c r="A10765" s="30">
        <v>1254</v>
      </c>
      <c r="B10765" s="247" t="str">
        <f>IF(AND(A10765&lt;&gt;"",ISNUMBER(A10765)),VLOOKUP(A10765,Studies!A:BR,2,FALSE),"")</f>
        <v>Walkenstein 1978</v>
      </c>
      <c r="C10765" s="248" t="str">
        <f>IF(AND(A10765&lt;&gt;"",ISNUMBER(A10765)),VLOOKUP(A10765,Studies!A:BR,3,FALSE),"")</f>
        <v>https://pubmed.ncbi.nlm.nih.gov/620910/</v>
      </c>
      <c r="D10765" s="248" t="str">
        <f>IF(AND(A10765&lt;&gt;"",ISNUMBER(A10765)),VLOOKUP(A10765,Studies!A:BR,4,FALSE),"")</f>
        <v>PO 300 mg sol Subject 9</v>
      </c>
      <c r="E10765" s="248" t="str">
        <f>IF(AND(A10765&lt;&gt;"",ISNUMBER(A10765)),VLOOKUP(A10765,Studies!A:BR,5,FALSE),"")</f>
        <v>Cimetidine</v>
      </c>
      <c r="F10765" s="249" t="str">
        <f>IF(AND(A10765&lt;&gt;"",ISNUMBER(A10765)),VLOOKUP(A10765,Studies!A:BR,6,FALSE),"")</f>
        <v>Whole Blood</v>
      </c>
      <c r="G10765" s="265">
        <v>0</v>
      </c>
      <c r="H10765" s="50" t="s">
        <v>59</v>
      </c>
      <c r="I10765" s="185">
        <v>0</v>
      </c>
      <c r="J10765" s="41" t="s">
        <v>956</v>
      </c>
      <c r="K10765" s="41" t="s">
        <v>75</v>
      </c>
      <c r="O10765" s="59">
        <v>0.05</v>
      </c>
    </row>
    <row r="10766" spans="1:15" x14ac:dyDescent="0.25">
      <c r="A10766" s="30">
        <v>1254</v>
      </c>
      <c r="B10766" s="247" t="str">
        <f>IF(AND(A10766&lt;&gt;"",ISNUMBER(A10766)),VLOOKUP(A10766,Studies!A:BR,2,FALSE),"")</f>
        <v>Walkenstein 1978</v>
      </c>
      <c r="C10766" s="248" t="str">
        <f>IF(AND(A10766&lt;&gt;"",ISNUMBER(A10766)),VLOOKUP(A10766,Studies!A:BR,3,FALSE),"")</f>
        <v>https://pubmed.ncbi.nlm.nih.gov/620910/</v>
      </c>
      <c r="D10766" s="248" t="str">
        <f>IF(AND(A10766&lt;&gt;"",ISNUMBER(A10766)),VLOOKUP(A10766,Studies!A:BR,4,FALSE),"")</f>
        <v>PO 300 mg sol Subject 9</v>
      </c>
      <c r="E10766" s="248" t="str">
        <f>IF(AND(A10766&lt;&gt;"",ISNUMBER(A10766)),VLOOKUP(A10766,Studies!A:BR,5,FALSE),"")</f>
        <v>Cimetidine</v>
      </c>
      <c r="F10766" s="249" t="str">
        <f>IF(AND(A10766&lt;&gt;"",ISNUMBER(A10766)),VLOOKUP(A10766,Studies!A:BR,6,FALSE),"")</f>
        <v>Whole Blood</v>
      </c>
      <c r="G10766" s="265">
        <v>0.25</v>
      </c>
      <c r="H10766" s="50" t="s">
        <v>59</v>
      </c>
      <c r="I10766" s="185">
        <v>0.61</v>
      </c>
      <c r="J10766" s="41" t="s">
        <v>956</v>
      </c>
      <c r="K10766" s="41" t="s">
        <v>75</v>
      </c>
      <c r="O10766" s="59">
        <v>0.05</v>
      </c>
    </row>
    <row r="10767" spans="1:15" x14ac:dyDescent="0.25">
      <c r="A10767" s="30">
        <v>1254</v>
      </c>
      <c r="B10767" s="247" t="str">
        <f>IF(AND(A10767&lt;&gt;"",ISNUMBER(A10767)),VLOOKUP(A10767,Studies!A:BR,2,FALSE),"")</f>
        <v>Walkenstein 1978</v>
      </c>
      <c r="C10767" s="248" t="str">
        <f>IF(AND(A10767&lt;&gt;"",ISNUMBER(A10767)),VLOOKUP(A10767,Studies!A:BR,3,FALSE),"")</f>
        <v>https://pubmed.ncbi.nlm.nih.gov/620910/</v>
      </c>
      <c r="D10767" s="248" t="str">
        <f>IF(AND(A10767&lt;&gt;"",ISNUMBER(A10767)),VLOOKUP(A10767,Studies!A:BR,4,FALSE),"")</f>
        <v>PO 300 mg sol Subject 9</v>
      </c>
      <c r="E10767" s="248" t="str">
        <f>IF(AND(A10767&lt;&gt;"",ISNUMBER(A10767)),VLOOKUP(A10767,Studies!A:BR,5,FALSE),"")</f>
        <v>Cimetidine</v>
      </c>
      <c r="F10767" s="249" t="str">
        <f>IF(AND(A10767&lt;&gt;"",ISNUMBER(A10767)),VLOOKUP(A10767,Studies!A:BR,6,FALSE),"")</f>
        <v>Whole Blood</v>
      </c>
      <c r="G10767" s="265">
        <v>0.5</v>
      </c>
      <c r="H10767" s="50" t="s">
        <v>59</v>
      </c>
      <c r="I10767" s="185">
        <v>1.0900000000000001</v>
      </c>
      <c r="J10767" s="41" t="s">
        <v>956</v>
      </c>
      <c r="K10767" s="41" t="s">
        <v>75</v>
      </c>
      <c r="O10767" s="59">
        <v>0.05</v>
      </c>
    </row>
    <row r="10768" spans="1:15" x14ac:dyDescent="0.25">
      <c r="A10768" s="30">
        <v>1254</v>
      </c>
      <c r="B10768" s="247" t="str">
        <f>IF(AND(A10768&lt;&gt;"",ISNUMBER(A10768)),VLOOKUP(A10768,Studies!A:BR,2,FALSE),"")</f>
        <v>Walkenstein 1978</v>
      </c>
      <c r="C10768" s="248" t="str">
        <f>IF(AND(A10768&lt;&gt;"",ISNUMBER(A10768)),VLOOKUP(A10768,Studies!A:BR,3,FALSE),"")</f>
        <v>https://pubmed.ncbi.nlm.nih.gov/620910/</v>
      </c>
      <c r="D10768" s="248" t="str">
        <f>IF(AND(A10768&lt;&gt;"",ISNUMBER(A10768)),VLOOKUP(A10768,Studies!A:BR,4,FALSE),"")</f>
        <v>PO 300 mg sol Subject 9</v>
      </c>
      <c r="E10768" s="248" t="str">
        <f>IF(AND(A10768&lt;&gt;"",ISNUMBER(A10768)),VLOOKUP(A10768,Studies!A:BR,5,FALSE),"")</f>
        <v>Cimetidine</v>
      </c>
      <c r="F10768" s="249" t="str">
        <f>IF(AND(A10768&lt;&gt;"",ISNUMBER(A10768)),VLOOKUP(A10768,Studies!A:BR,6,FALSE),"")</f>
        <v>Whole Blood</v>
      </c>
      <c r="G10768" s="265">
        <v>0.75</v>
      </c>
      <c r="H10768" s="50" t="s">
        <v>59</v>
      </c>
      <c r="I10768" s="185">
        <v>1.1299999999999999</v>
      </c>
      <c r="J10768" s="41" t="s">
        <v>956</v>
      </c>
      <c r="K10768" s="41" t="s">
        <v>75</v>
      </c>
      <c r="O10768" s="59">
        <v>0.05</v>
      </c>
    </row>
    <row r="10769" spans="1:15" x14ac:dyDescent="0.25">
      <c r="A10769" s="30">
        <v>1254</v>
      </c>
      <c r="B10769" s="247" t="str">
        <f>IF(AND(A10769&lt;&gt;"",ISNUMBER(A10769)),VLOOKUP(A10769,Studies!A:BR,2,FALSE),"")</f>
        <v>Walkenstein 1978</v>
      </c>
      <c r="C10769" s="248" t="str">
        <f>IF(AND(A10769&lt;&gt;"",ISNUMBER(A10769)),VLOOKUP(A10769,Studies!A:BR,3,FALSE),"")</f>
        <v>https://pubmed.ncbi.nlm.nih.gov/620910/</v>
      </c>
      <c r="D10769" s="248" t="str">
        <f>IF(AND(A10769&lt;&gt;"",ISNUMBER(A10769)),VLOOKUP(A10769,Studies!A:BR,4,FALSE),"")</f>
        <v>PO 300 mg sol Subject 9</v>
      </c>
      <c r="E10769" s="248" t="str">
        <f>IF(AND(A10769&lt;&gt;"",ISNUMBER(A10769)),VLOOKUP(A10769,Studies!A:BR,5,FALSE),"")</f>
        <v>Cimetidine</v>
      </c>
      <c r="F10769" s="249" t="str">
        <f>IF(AND(A10769&lt;&gt;"",ISNUMBER(A10769)),VLOOKUP(A10769,Studies!A:BR,6,FALSE),"")</f>
        <v>Whole Blood</v>
      </c>
      <c r="G10769" s="265">
        <v>1</v>
      </c>
      <c r="H10769" s="50" t="s">
        <v>59</v>
      </c>
      <c r="I10769" s="185">
        <v>1.03</v>
      </c>
      <c r="J10769" s="41" t="s">
        <v>956</v>
      </c>
      <c r="K10769" s="41" t="s">
        <v>75</v>
      </c>
      <c r="O10769" s="59">
        <v>0.05</v>
      </c>
    </row>
    <row r="10770" spans="1:15" x14ac:dyDescent="0.25">
      <c r="A10770" s="30">
        <v>1254</v>
      </c>
      <c r="B10770" s="247" t="str">
        <f>IF(AND(A10770&lt;&gt;"",ISNUMBER(A10770)),VLOOKUP(A10770,Studies!A:BR,2,FALSE),"")</f>
        <v>Walkenstein 1978</v>
      </c>
      <c r="C10770" s="248" t="str">
        <f>IF(AND(A10770&lt;&gt;"",ISNUMBER(A10770)),VLOOKUP(A10770,Studies!A:BR,3,FALSE),"")</f>
        <v>https://pubmed.ncbi.nlm.nih.gov/620910/</v>
      </c>
      <c r="D10770" s="248" t="str">
        <f>IF(AND(A10770&lt;&gt;"",ISNUMBER(A10770)),VLOOKUP(A10770,Studies!A:BR,4,FALSE),"")</f>
        <v>PO 300 mg sol Subject 9</v>
      </c>
      <c r="E10770" s="248" t="str">
        <f>IF(AND(A10770&lt;&gt;"",ISNUMBER(A10770)),VLOOKUP(A10770,Studies!A:BR,5,FALSE),"")</f>
        <v>Cimetidine</v>
      </c>
      <c r="F10770" s="249" t="str">
        <f>IF(AND(A10770&lt;&gt;"",ISNUMBER(A10770)),VLOOKUP(A10770,Studies!A:BR,6,FALSE),"")</f>
        <v>Whole Blood</v>
      </c>
      <c r="G10770" s="265">
        <v>1.5</v>
      </c>
      <c r="H10770" s="50" t="s">
        <v>59</v>
      </c>
      <c r="I10770" s="185">
        <v>0.97</v>
      </c>
      <c r="J10770" s="41" t="s">
        <v>956</v>
      </c>
      <c r="K10770" s="41" t="s">
        <v>75</v>
      </c>
      <c r="O10770" s="59">
        <v>0.05</v>
      </c>
    </row>
    <row r="10771" spans="1:15" x14ac:dyDescent="0.25">
      <c r="A10771" s="30">
        <v>1254</v>
      </c>
      <c r="B10771" s="247" t="str">
        <f>IF(AND(A10771&lt;&gt;"",ISNUMBER(A10771)),VLOOKUP(A10771,Studies!A:BR,2,FALSE),"")</f>
        <v>Walkenstein 1978</v>
      </c>
      <c r="C10771" s="248" t="str">
        <f>IF(AND(A10771&lt;&gt;"",ISNUMBER(A10771)),VLOOKUP(A10771,Studies!A:BR,3,FALSE),"")</f>
        <v>https://pubmed.ncbi.nlm.nih.gov/620910/</v>
      </c>
      <c r="D10771" s="248" t="str">
        <f>IF(AND(A10771&lt;&gt;"",ISNUMBER(A10771)),VLOOKUP(A10771,Studies!A:BR,4,FALSE),"")</f>
        <v>PO 300 mg sol Subject 9</v>
      </c>
      <c r="E10771" s="248" t="str">
        <f>IF(AND(A10771&lt;&gt;"",ISNUMBER(A10771)),VLOOKUP(A10771,Studies!A:BR,5,FALSE),"")</f>
        <v>Cimetidine</v>
      </c>
      <c r="F10771" s="249" t="str">
        <f>IF(AND(A10771&lt;&gt;"",ISNUMBER(A10771)),VLOOKUP(A10771,Studies!A:BR,6,FALSE),"")</f>
        <v>Whole Blood</v>
      </c>
      <c r="G10771" s="265">
        <v>2</v>
      </c>
      <c r="H10771" s="50" t="s">
        <v>59</v>
      </c>
      <c r="I10771" s="185">
        <v>0.87</v>
      </c>
      <c r="J10771" s="41" t="s">
        <v>956</v>
      </c>
      <c r="K10771" s="41" t="s">
        <v>75</v>
      </c>
      <c r="O10771" s="59">
        <v>0.05</v>
      </c>
    </row>
    <row r="10772" spans="1:15" x14ac:dyDescent="0.25">
      <c r="A10772" s="30">
        <v>1254</v>
      </c>
      <c r="B10772" s="247" t="str">
        <f>IF(AND(A10772&lt;&gt;"",ISNUMBER(A10772)),VLOOKUP(A10772,Studies!A:BR,2,FALSE),"")</f>
        <v>Walkenstein 1978</v>
      </c>
      <c r="C10772" s="248" t="str">
        <f>IF(AND(A10772&lt;&gt;"",ISNUMBER(A10772)),VLOOKUP(A10772,Studies!A:BR,3,FALSE),"")</f>
        <v>https://pubmed.ncbi.nlm.nih.gov/620910/</v>
      </c>
      <c r="D10772" s="248" t="str">
        <f>IF(AND(A10772&lt;&gt;"",ISNUMBER(A10772)),VLOOKUP(A10772,Studies!A:BR,4,FALSE),"")</f>
        <v>PO 300 mg sol Subject 9</v>
      </c>
      <c r="E10772" s="248" t="str">
        <f>IF(AND(A10772&lt;&gt;"",ISNUMBER(A10772)),VLOOKUP(A10772,Studies!A:BR,5,FALSE),"")</f>
        <v>Cimetidine</v>
      </c>
      <c r="F10772" s="249" t="str">
        <f>IF(AND(A10772&lt;&gt;"",ISNUMBER(A10772)),VLOOKUP(A10772,Studies!A:BR,6,FALSE),"")</f>
        <v>Whole Blood</v>
      </c>
      <c r="G10772" s="265">
        <v>3</v>
      </c>
      <c r="H10772" s="50" t="s">
        <v>59</v>
      </c>
      <c r="I10772" s="185">
        <v>0.59</v>
      </c>
      <c r="J10772" s="41" t="s">
        <v>956</v>
      </c>
      <c r="K10772" s="41" t="s">
        <v>75</v>
      </c>
      <c r="O10772" s="59">
        <v>0.05</v>
      </c>
    </row>
    <row r="10773" spans="1:15" x14ac:dyDescent="0.25">
      <c r="A10773" s="30">
        <v>1254</v>
      </c>
      <c r="B10773" s="247" t="str">
        <f>IF(AND(A10773&lt;&gt;"",ISNUMBER(A10773)),VLOOKUP(A10773,Studies!A:BR,2,FALSE),"")</f>
        <v>Walkenstein 1978</v>
      </c>
      <c r="C10773" s="248" t="str">
        <f>IF(AND(A10773&lt;&gt;"",ISNUMBER(A10773)),VLOOKUP(A10773,Studies!A:BR,3,FALSE),"")</f>
        <v>https://pubmed.ncbi.nlm.nih.gov/620910/</v>
      </c>
      <c r="D10773" s="248" t="str">
        <f>IF(AND(A10773&lt;&gt;"",ISNUMBER(A10773)),VLOOKUP(A10773,Studies!A:BR,4,FALSE),"")</f>
        <v>PO 300 mg sol Subject 9</v>
      </c>
      <c r="E10773" s="248" t="str">
        <f>IF(AND(A10773&lt;&gt;"",ISNUMBER(A10773)),VLOOKUP(A10773,Studies!A:BR,5,FALSE),"")</f>
        <v>Cimetidine</v>
      </c>
      <c r="F10773" s="249" t="str">
        <f>IF(AND(A10773&lt;&gt;"",ISNUMBER(A10773)),VLOOKUP(A10773,Studies!A:BR,6,FALSE),"")</f>
        <v>Whole Blood</v>
      </c>
      <c r="G10773" s="265">
        <v>4</v>
      </c>
      <c r="H10773" s="50" t="s">
        <v>59</v>
      </c>
      <c r="I10773" s="185">
        <v>0.69</v>
      </c>
      <c r="J10773" s="41" t="s">
        <v>956</v>
      </c>
      <c r="K10773" s="41" t="s">
        <v>75</v>
      </c>
      <c r="O10773" s="59">
        <v>0.05</v>
      </c>
    </row>
    <row r="10774" spans="1:15" x14ac:dyDescent="0.25">
      <c r="A10774" s="30">
        <v>1254</v>
      </c>
      <c r="B10774" s="247" t="str">
        <f>IF(AND(A10774&lt;&gt;"",ISNUMBER(A10774)),VLOOKUP(A10774,Studies!A:BR,2,FALSE),"")</f>
        <v>Walkenstein 1978</v>
      </c>
      <c r="C10774" s="248" t="str">
        <f>IF(AND(A10774&lt;&gt;"",ISNUMBER(A10774)),VLOOKUP(A10774,Studies!A:BR,3,FALSE),"")</f>
        <v>https://pubmed.ncbi.nlm.nih.gov/620910/</v>
      </c>
      <c r="D10774" s="248" t="str">
        <f>IF(AND(A10774&lt;&gt;"",ISNUMBER(A10774)),VLOOKUP(A10774,Studies!A:BR,4,FALSE),"")</f>
        <v>PO 300 mg sol Subject 9</v>
      </c>
      <c r="E10774" s="248" t="str">
        <f>IF(AND(A10774&lt;&gt;"",ISNUMBER(A10774)),VLOOKUP(A10774,Studies!A:BR,5,FALSE),"")</f>
        <v>Cimetidine</v>
      </c>
      <c r="F10774" s="249" t="str">
        <f>IF(AND(A10774&lt;&gt;"",ISNUMBER(A10774)),VLOOKUP(A10774,Studies!A:BR,6,FALSE),"")</f>
        <v>Whole Blood</v>
      </c>
      <c r="G10774" s="265">
        <v>6</v>
      </c>
      <c r="H10774" s="50" t="s">
        <v>59</v>
      </c>
      <c r="I10774" s="185">
        <v>0.28000000000000003</v>
      </c>
      <c r="J10774" s="41" t="s">
        <v>956</v>
      </c>
      <c r="K10774" s="41" t="s">
        <v>75</v>
      </c>
      <c r="O10774" s="59">
        <v>0.05</v>
      </c>
    </row>
    <row r="10775" spans="1:15" x14ac:dyDescent="0.25">
      <c r="A10775" s="30">
        <v>1254</v>
      </c>
      <c r="B10775" s="247" t="str">
        <f>IF(AND(A10775&lt;&gt;"",ISNUMBER(A10775)),VLOOKUP(A10775,Studies!A:BR,2,FALSE),"")</f>
        <v>Walkenstein 1978</v>
      </c>
      <c r="C10775" s="248" t="str">
        <f>IF(AND(A10775&lt;&gt;"",ISNUMBER(A10775)),VLOOKUP(A10775,Studies!A:BR,3,FALSE),"")</f>
        <v>https://pubmed.ncbi.nlm.nih.gov/620910/</v>
      </c>
      <c r="D10775" s="248" t="str">
        <f>IF(AND(A10775&lt;&gt;"",ISNUMBER(A10775)),VLOOKUP(A10775,Studies!A:BR,4,FALSE),"")</f>
        <v>PO 300 mg sol Subject 9</v>
      </c>
      <c r="E10775" s="248" t="str">
        <f>IF(AND(A10775&lt;&gt;"",ISNUMBER(A10775)),VLOOKUP(A10775,Studies!A:BR,5,FALSE),"")</f>
        <v>Cimetidine</v>
      </c>
      <c r="F10775" s="249" t="str">
        <f>IF(AND(A10775&lt;&gt;"",ISNUMBER(A10775)),VLOOKUP(A10775,Studies!A:BR,6,FALSE),"")</f>
        <v>Whole Blood</v>
      </c>
      <c r="G10775" s="265">
        <v>8</v>
      </c>
      <c r="H10775" s="50" t="s">
        <v>59</v>
      </c>
      <c r="I10775" s="185">
        <v>0.15</v>
      </c>
      <c r="J10775" s="41" t="s">
        <v>956</v>
      </c>
      <c r="K10775" s="41" t="s">
        <v>75</v>
      </c>
      <c r="O10775" s="59">
        <v>0.05</v>
      </c>
    </row>
    <row r="10776" spans="1:15" x14ac:dyDescent="0.25">
      <c r="A10776" s="30">
        <v>1254</v>
      </c>
      <c r="B10776" s="247" t="str">
        <f>IF(AND(A10776&lt;&gt;"",ISNUMBER(A10776)),VLOOKUP(A10776,Studies!A:BR,2,FALSE),"")</f>
        <v>Walkenstein 1978</v>
      </c>
      <c r="C10776" s="248" t="str">
        <f>IF(AND(A10776&lt;&gt;"",ISNUMBER(A10776)),VLOOKUP(A10776,Studies!A:BR,3,FALSE),"")</f>
        <v>https://pubmed.ncbi.nlm.nih.gov/620910/</v>
      </c>
      <c r="D10776" s="248" t="str">
        <f>IF(AND(A10776&lt;&gt;"",ISNUMBER(A10776)),VLOOKUP(A10776,Studies!A:BR,4,FALSE),"")</f>
        <v>PO 300 mg sol Subject 9</v>
      </c>
      <c r="E10776" s="248" t="str">
        <f>IF(AND(A10776&lt;&gt;"",ISNUMBER(A10776)),VLOOKUP(A10776,Studies!A:BR,5,FALSE),"")</f>
        <v>Cimetidine</v>
      </c>
      <c r="F10776" s="249" t="str">
        <f>IF(AND(A10776&lt;&gt;"",ISNUMBER(A10776)),VLOOKUP(A10776,Studies!A:BR,6,FALSE),"")</f>
        <v>Whole Blood</v>
      </c>
      <c r="G10776" s="265">
        <v>10</v>
      </c>
      <c r="H10776" s="50" t="s">
        <v>59</v>
      </c>
      <c r="I10776" s="185">
        <v>0.08</v>
      </c>
      <c r="J10776" s="41" t="s">
        <v>956</v>
      </c>
      <c r="K10776" s="41" t="s">
        <v>75</v>
      </c>
      <c r="O10776" s="59">
        <v>0.05</v>
      </c>
    </row>
    <row r="10777" spans="1:15" x14ac:dyDescent="0.25">
      <c r="A10777" s="30">
        <v>1255</v>
      </c>
      <c r="B10777" s="247" t="str">
        <f>IF(AND(A10777&lt;&gt;"",ISNUMBER(A10777)),VLOOKUP(A10777,Studies!A:BR,2,FALSE),"")</f>
        <v>Walkenstein 1978</v>
      </c>
      <c r="C10777" s="248" t="str">
        <f>IF(AND(A10777&lt;&gt;"",ISNUMBER(A10777)),VLOOKUP(A10777,Studies!A:BR,3,FALSE),"")</f>
        <v>https://pubmed.ncbi.nlm.nih.gov/620910/</v>
      </c>
      <c r="D10777" s="248" t="str">
        <f>IF(AND(A10777&lt;&gt;"",ISNUMBER(A10777)),VLOOKUP(A10777,Studies!A:BR,4,FALSE),"")</f>
        <v>PO 300 mg sol Subject 10</v>
      </c>
      <c r="E10777" s="248" t="str">
        <f>IF(AND(A10777&lt;&gt;"",ISNUMBER(A10777)),VLOOKUP(A10777,Studies!A:BR,5,FALSE),"")</f>
        <v>Cimetidine</v>
      </c>
      <c r="F10777" s="249" t="str">
        <f>IF(AND(A10777&lt;&gt;"",ISNUMBER(A10777)),VLOOKUP(A10777,Studies!A:BR,6,FALSE),"")</f>
        <v>Whole Blood</v>
      </c>
      <c r="G10777" s="265">
        <v>0</v>
      </c>
      <c r="H10777" s="50" t="s">
        <v>59</v>
      </c>
      <c r="I10777" s="185">
        <v>0</v>
      </c>
      <c r="J10777" s="41" t="s">
        <v>956</v>
      </c>
      <c r="K10777" s="41" t="s">
        <v>75</v>
      </c>
      <c r="O10777" s="59">
        <v>0.05</v>
      </c>
    </row>
    <row r="10778" spans="1:15" x14ac:dyDescent="0.25">
      <c r="A10778" s="30">
        <v>1255</v>
      </c>
      <c r="B10778" s="247" t="str">
        <f>IF(AND(A10778&lt;&gt;"",ISNUMBER(A10778)),VLOOKUP(A10778,Studies!A:BR,2,FALSE),"")</f>
        <v>Walkenstein 1978</v>
      </c>
      <c r="C10778" s="248" t="str">
        <f>IF(AND(A10778&lt;&gt;"",ISNUMBER(A10778)),VLOOKUP(A10778,Studies!A:BR,3,FALSE),"")</f>
        <v>https://pubmed.ncbi.nlm.nih.gov/620910/</v>
      </c>
      <c r="D10778" s="248" t="str">
        <f>IF(AND(A10778&lt;&gt;"",ISNUMBER(A10778)),VLOOKUP(A10778,Studies!A:BR,4,FALSE),"")</f>
        <v>PO 300 mg sol Subject 10</v>
      </c>
      <c r="E10778" s="248" t="str">
        <f>IF(AND(A10778&lt;&gt;"",ISNUMBER(A10778)),VLOOKUP(A10778,Studies!A:BR,5,FALSE),"")</f>
        <v>Cimetidine</v>
      </c>
      <c r="F10778" s="249" t="str">
        <f>IF(AND(A10778&lt;&gt;"",ISNUMBER(A10778)),VLOOKUP(A10778,Studies!A:BR,6,FALSE),"")</f>
        <v>Whole Blood</v>
      </c>
      <c r="G10778" s="265">
        <v>0.25</v>
      </c>
      <c r="H10778" s="50" t="s">
        <v>59</v>
      </c>
      <c r="I10778" s="185">
        <v>0.59</v>
      </c>
      <c r="J10778" s="41" t="s">
        <v>956</v>
      </c>
      <c r="K10778" s="41" t="s">
        <v>75</v>
      </c>
      <c r="O10778" s="59">
        <v>0.05</v>
      </c>
    </row>
    <row r="10779" spans="1:15" x14ac:dyDescent="0.25">
      <c r="A10779" s="30">
        <v>1255</v>
      </c>
      <c r="B10779" s="247" t="str">
        <f>IF(AND(A10779&lt;&gt;"",ISNUMBER(A10779)),VLOOKUP(A10779,Studies!A:BR,2,FALSE),"")</f>
        <v>Walkenstein 1978</v>
      </c>
      <c r="C10779" s="248" t="str">
        <f>IF(AND(A10779&lt;&gt;"",ISNUMBER(A10779)),VLOOKUP(A10779,Studies!A:BR,3,FALSE),"")</f>
        <v>https://pubmed.ncbi.nlm.nih.gov/620910/</v>
      </c>
      <c r="D10779" s="248" t="str">
        <f>IF(AND(A10779&lt;&gt;"",ISNUMBER(A10779)),VLOOKUP(A10779,Studies!A:BR,4,FALSE),"")</f>
        <v>PO 300 mg sol Subject 10</v>
      </c>
      <c r="E10779" s="248" t="str">
        <f>IF(AND(A10779&lt;&gt;"",ISNUMBER(A10779)),VLOOKUP(A10779,Studies!A:BR,5,FALSE),"")</f>
        <v>Cimetidine</v>
      </c>
      <c r="F10779" s="249" t="str">
        <f>IF(AND(A10779&lt;&gt;"",ISNUMBER(A10779)),VLOOKUP(A10779,Studies!A:BR,6,FALSE),"")</f>
        <v>Whole Blood</v>
      </c>
      <c r="G10779" s="265">
        <v>0.5</v>
      </c>
      <c r="H10779" s="50" t="s">
        <v>59</v>
      </c>
      <c r="I10779" s="185">
        <v>1.03</v>
      </c>
      <c r="J10779" s="41" t="s">
        <v>956</v>
      </c>
      <c r="K10779" s="41" t="s">
        <v>75</v>
      </c>
      <c r="O10779" s="59">
        <v>0.05</v>
      </c>
    </row>
    <row r="10780" spans="1:15" x14ac:dyDescent="0.25">
      <c r="A10780" s="30">
        <v>1255</v>
      </c>
      <c r="B10780" s="247" t="str">
        <f>IF(AND(A10780&lt;&gt;"",ISNUMBER(A10780)),VLOOKUP(A10780,Studies!A:BR,2,FALSE),"")</f>
        <v>Walkenstein 1978</v>
      </c>
      <c r="C10780" s="248" t="str">
        <f>IF(AND(A10780&lt;&gt;"",ISNUMBER(A10780)),VLOOKUP(A10780,Studies!A:BR,3,FALSE),"")</f>
        <v>https://pubmed.ncbi.nlm.nih.gov/620910/</v>
      </c>
      <c r="D10780" s="248" t="str">
        <f>IF(AND(A10780&lt;&gt;"",ISNUMBER(A10780)),VLOOKUP(A10780,Studies!A:BR,4,FALSE),"")</f>
        <v>PO 300 mg sol Subject 10</v>
      </c>
      <c r="E10780" s="248" t="str">
        <f>IF(AND(A10780&lt;&gt;"",ISNUMBER(A10780)),VLOOKUP(A10780,Studies!A:BR,5,FALSE),"")</f>
        <v>Cimetidine</v>
      </c>
      <c r="F10780" s="249" t="str">
        <f>IF(AND(A10780&lt;&gt;"",ISNUMBER(A10780)),VLOOKUP(A10780,Studies!A:BR,6,FALSE),"")</f>
        <v>Whole Blood</v>
      </c>
      <c r="G10780" s="265">
        <v>0.75</v>
      </c>
      <c r="H10780" s="50" t="s">
        <v>59</v>
      </c>
      <c r="I10780" s="185">
        <v>1.33</v>
      </c>
      <c r="J10780" s="41" t="s">
        <v>956</v>
      </c>
      <c r="K10780" s="41" t="s">
        <v>75</v>
      </c>
      <c r="O10780" s="59">
        <v>0.05</v>
      </c>
    </row>
    <row r="10781" spans="1:15" x14ac:dyDescent="0.25">
      <c r="A10781" s="30">
        <v>1255</v>
      </c>
      <c r="B10781" s="247" t="str">
        <f>IF(AND(A10781&lt;&gt;"",ISNUMBER(A10781)),VLOOKUP(A10781,Studies!A:BR,2,FALSE),"")</f>
        <v>Walkenstein 1978</v>
      </c>
      <c r="C10781" s="248" t="str">
        <f>IF(AND(A10781&lt;&gt;"",ISNUMBER(A10781)),VLOOKUP(A10781,Studies!A:BR,3,FALSE),"")</f>
        <v>https://pubmed.ncbi.nlm.nih.gov/620910/</v>
      </c>
      <c r="D10781" s="248" t="str">
        <f>IF(AND(A10781&lt;&gt;"",ISNUMBER(A10781)),VLOOKUP(A10781,Studies!A:BR,4,FALSE),"")</f>
        <v>PO 300 mg sol Subject 10</v>
      </c>
      <c r="E10781" s="248" t="str">
        <f>IF(AND(A10781&lt;&gt;"",ISNUMBER(A10781)),VLOOKUP(A10781,Studies!A:BR,5,FALSE),"")</f>
        <v>Cimetidine</v>
      </c>
      <c r="F10781" s="249" t="str">
        <f>IF(AND(A10781&lt;&gt;"",ISNUMBER(A10781)),VLOOKUP(A10781,Studies!A:BR,6,FALSE),"")</f>
        <v>Whole Blood</v>
      </c>
      <c r="G10781" s="265">
        <v>1</v>
      </c>
      <c r="H10781" s="50" t="s">
        <v>59</v>
      </c>
      <c r="I10781" s="185">
        <v>1.02</v>
      </c>
      <c r="J10781" s="41" t="s">
        <v>956</v>
      </c>
      <c r="K10781" s="41" t="s">
        <v>75</v>
      </c>
      <c r="O10781" s="59">
        <v>0.05</v>
      </c>
    </row>
    <row r="10782" spans="1:15" x14ac:dyDescent="0.25">
      <c r="A10782" s="30">
        <v>1255</v>
      </c>
      <c r="B10782" s="247" t="str">
        <f>IF(AND(A10782&lt;&gt;"",ISNUMBER(A10782)),VLOOKUP(A10782,Studies!A:BR,2,FALSE),"")</f>
        <v>Walkenstein 1978</v>
      </c>
      <c r="C10782" s="248" t="str">
        <f>IF(AND(A10782&lt;&gt;"",ISNUMBER(A10782)),VLOOKUP(A10782,Studies!A:BR,3,FALSE),"")</f>
        <v>https://pubmed.ncbi.nlm.nih.gov/620910/</v>
      </c>
      <c r="D10782" s="248" t="str">
        <f>IF(AND(A10782&lt;&gt;"",ISNUMBER(A10782)),VLOOKUP(A10782,Studies!A:BR,4,FALSE),"")</f>
        <v>PO 300 mg sol Subject 10</v>
      </c>
      <c r="E10782" s="248" t="str">
        <f>IF(AND(A10782&lt;&gt;"",ISNUMBER(A10782)),VLOOKUP(A10782,Studies!A:BR,5,FALSE),"")</f>
        <v>Cimetidine</v>
      </c>
      <c r="F10782" s="249" t="str">
        <f>IF(AND(A10782&lt;&gt;"",ISNUMBER(A10782)),VLOOKUP(A10782,Studies!A:BR,6,FALSE),"")</f>
        <v>Whole Blood</v>
      </c>
      <c r="G10782" s="265">
        <v>1.5</v>
      </c>
      <c r="H10782" s="50" t="s">
        <v>59</v>
      </c>
      <c r="I10782" s="185">
        <v>0.93</v>
      </c>
      <c r="J10782" s="41" t="s">
        <v>956</v>
      </c>
      <c r="K10782" s="41" t="s">
        <v>75</v>
      </c>
      <c r="O10782" s="59">
        <v>0.05</v>
      </c>
    </row>
    <row r="10783" spans="1:15" x14ac:dyDescent="0.25">
      <c r="A10783" s="30">
        <v>1255</v>
      </c>
      <c r="B10783" s="247" t="str">
        <f>IF(AND(A10783&lt;&gt;"",ISNUMBER(A10783)),VLOOKUP(A10783,Studies!A:BR,2,FALSE),"")</f>
        <v>Walkenstein 1978</v>
      </c>
      <c r="C10783" s="248" t="str">
        <f>IF(AND(A10783&lt;&gt;"",ISNUMBER(A10783)),VLOOKUP(A10783,Studies!A:BR,3,FALSE),"")</f>
        <v>https://pubmed.ncbi.nlm.nih.gov/620910/</v>
      </c>
      <c r="D10783" s="248" t="str">
        <f>IF(AND(A10783&lt;&gt;"",ISNUMBER(A10783)),VLOOKUP(A10783,Studies!A:BR,4,FALSE),"")</f>
        <v>PO 300 mg sol Subject 10</v>
      </c>
      <c r="E10783" s="248" t="str">
        <f>IF(AND(A10783&lt;&gt;"",ISNUMBER(A10783)),VLOOKUP(A10783,Studies!A:BR,5,FALSE),"")</f>
        <v>Cimetidine</v>
      </c>
      <c r="F10783" s="249" t="str">
        <f>IF(AND(A10783&lt;&gt;"",ISNUMBER(A10783)),VLOOKUP(A10783,Studies!A:BR,6,FALSE),"")</f>
        <v>Whole Blood</v>
      </c>
      <c r="G10783" s="265">
        <v>2</v>
      </c>
      <c r="H10783" s="50" t="s">
        <v>59</v>
      </c>
      <c r="I10783" s="185">
        <v>1.21</v>
      </c>
      <c r="J10783" s="41" t="s">
        <v>956</v>
      </c>
      <c r="K10783" s="41" t="s">
        <v>75</v>
      </c>
      <c r="O10783" s="59">
        <v>0.05</v>
      </c>
    </row>
    <row r="10784" spans="1:15" x14ac:dyDescent="0.25">
      <c r="A10784" s="30">
        <v>1255</v>
      </c>
      <c r="B10784" s="247" t="str">
        <f>IF(AND(A10784&lt;&gt;"",ISNUMBER(A10784)),VLOOKUP(A10784,Studies!A:BR,2,FALSE),"")</f>
        <v>Walkenstein 1978</v>
      </c>
      <c r="C10784" s="248" t="str">
        <f>IF(AND(A10784&lt;&gt;"",ISNUMBER(A10784)),VLOOKUP(A10784,Studies!A:BR,3,FALSE),"")</f>
        <v>https://pubmed.ncbi.nlm.nih.gov/620910/</v>
      </c>
      <c r="D10784" s="248" t="str">
        <f>IF(AND(A10784&lt;&gt;"",ISNUMBER(A10784)),VLOOKUP(A10784,Studies!A:BR,4,FALSE),"")</f>
        <v>PO 300 mg sol Subject 10</v>
      </c>
      <c r="E10784" s="248" t="str">
        <f>IF(AND(A10784&lt;&gt;"",ISNUMBER(A10784)),VLOOKUP(A10784,Studies!A:BR,5,FALSE),"")</f>
        <v>Cimetidine</v>
      </c>
      <c r="F10784" s="249" t="str">
        <f>IF(AND(A10784&lt;&gt;"",ISNUMBER(A10784)),VLOOKUP(A10784,Studies!A:BR,6,FALSE),"")</f>
        <v>Whole Blood</v>
      </c>
      <c r="G10784" s="265">
        <v>3</v>
      </c>
      <c r="H10784" s="50" t="s">
        <v>59</v>
      </c>
      <c r="I10784" s="185">
        <v>1.01</v>
      </c>
      <c r="J10784" s="41" t="s">
        <v>956</v>
      </c>
      <c r="K10784" s="41" t="s">
        <v>75</v>
      </c>
      <c r="O10784" s="59">
        <v>0.05</v>
      </c>
    </row>
    <row r="10785" spans="1:15" x14ac:dyDescent="0.25">
      <c r="A10785" s="30">
        <v>1255</v>
      </c>
      <c r="B10785" s="247" t="str">
        <f>IF(AND(A10785&lt;&gt;"",ISNUMBER(A10785)),VLOOKUP(A10785,Studies!A:BR,2,FALSE),"")</f>
        <v>Walkenstein 1978</v>
      </c>
      <c r="C10785" s="248" t="str">
        <f>IF(AND(A10785&lt;&gt;"",ISNUMBER(A10785)),VLOOKUP(A10785,Studies!A:BR,3,FALSE),"")</f>
        <v>https://pubmed.ncbi.nlm.nih.gov/620910/</v>
      </c>
      <c r="D10785" s="248" t="str">
        <f>IF(AND(A10785&lt;&gt;"",ISNUMBER(A10785)),VLOOKUP(A10785,Studies!A:BR,4,FALSE),"")</f>
        <v>PO 300 mg sol Subject 10</v>
      </c>
      <c r="E10785" s="248" t="str">
        <f>IF(AND(A10785&lt;&gt;"",ISNUMBER(A10785)),VLOOKUP(A10785,Studies!A:BR,5,FALSE),"")</f>
        <v>Cimetidine</v>
      </c>
      <c r="F10785" s="249" t="str">
        <f>IF(AND(A10785&lt;&gt;"",ISNUMBER(A10785)),VLOOKUP(A10785,Studies!A:BR,6,FALSE),"")</f>
        <v>Whole Blood</v>
      </c>
      <c r="G10785" s="265">
        <v>4</v>
      </c>
      <c r="H10785" s="50" t="s">
        <v>59</v>
      </c>
      <c r="I10785" s="185">
        <v>0.57999999999999996</v>
      </c>
      <c r="J10785" s="41" t="s">
        <v>956</v>
      </c>
      <c r="K10785" s="41" t="s">
        <v>75</v>
      </c>
      <c r="O10785" s="59">
        <v>0.05</v>
      </c>
    </row>
    <row r="10786" spans="1:15" x14ac:dyDescent="0.25">
      <c r="A10786" s="30">
        <v>1255</v>
      </c>
      <c r="B10786" s="247" t="str">
        <f>IF(AND(A10786&lt;&gt;"",ISNUMBER(A10786)),VLOOKUP(A10786,Studies!A:BR,2,FALSE),"")</f>
        <v>Walkenstein 1978</v>
      </c>
      <c r="C10786" s="248" t="str">
        <f>IF(AND(A10786&lt;&gt;"",ISNUMBER(A10786)),VLOOKUP(A10786,Studies!A:BR,3,FALSE),"")</f>
        <v>https://pubmed.ncbi.nlm.nih.gov/620910/</v>
      </c>
      <c r="D10786" s="248" t="str">
        <f>IF(AND(A10786&lt;&gt;"",ISNUMBER(A10786)),VLOOKUP(A10786,Studies!A:BR,4,FALSE),"")</f>
        <v>PO 300 mg sol Subject 10</v>
      </c>
      <c r="E10786" s="248" t="str">
        <f>IF(AND(A10786&lt;&gt;"",ISNUMBER(A10786)),VLOOKUP(A10786,Studies!A:BR,5,FALSE),"")</f>
        <v>Cimetidine</v>
      </c>
      <c r="F10786" s="249" t="str">
        <f>IF(AND(A10786&lt;&gt;"",ISNUMBER(A10786)),VLOOKUP(A10786,Studies!A:BR,6,FALSE),"")</f>
        <v>Whole Blood</v>
      </c>
      <c r="G10786" s="265">
        <v>6</v>
      </c>
      <c r="H10786" s="50" t="s">
        <v>59</v>
      </c>
      <c r="I10786" s="185">
        <v>0.28999999999999998</v>
      </c>
      <c r="J10786" s="41" t="s">
        <v>956</v>
      </c>
      <c r="K10786" s="41" t="s">
        <v>75</v>
      </c>
      <c r="O10786" s="59">
        <v>0.05</v>
      </c>
    </row>
    <row r="10787" spans="1:15" x14ac:dyDescent="0.25">
      <c r="A10787" s="30">
        <v>1255</v>
      </c>
      <c r="B10787" s="247" t="str">
        <f>IF(AND(A10787&lt;&gt;"",ISNUMBER(A10787)),VLOOKUP(A10787,Studies!A:BR,2,FALSE),"")</f>
        <v>Walkenstein 1978</v>
      </c>
      <c r="C10787" s="248" t="str">
        <f>IF(AND(A10787&lt;&gt;"",ISNUMBER(A10787)),VLOOKUP(A10787,Studies!A:BR,3,FALSE),"")</f>
        <v>https://pubmed.ncbi.nlm.nih.gov/620910/</v>
      </c>
      <c r="D10787" s="248" t="str">
        <f>IF(AND(A10787&lt;&gt;"",ISNUMBER(A10787)),VLOOKUP(A10787,Studies!A:BR,4,FALSE),"")</f>
        <v>PO 300 mg sol Subject 10</v>
      </c>
      <c r="E10787" s="248" t="str">
        <f>IF(AND(A10787&lt;&gt;"",ISNUMBER(A10787)),VLOOKUP(A10787,Studies!A:BR,5,FALSE),"")</f>
        <v>Cimetidine</v>
      </c>
      <c r="F10787" s="249" t="str">
        <f>IF(AND(A10787&lt;&gt;"",ISNUMBER(A10787)),VLOOKUP(A10787,Studies!A:BR,6,FALSE),"")</f>
        <v>Whole Blood</v>
      </c>
      <c r="G10787" s="265">
        <v>8</v>
      </c>
      <c r="H10787" s="50" t="s">
        <v>59</v>
      </c>
      <c r="I10787" s="185">
        <v>0.15</v>
      </c>
      <c r="J10787" s="41" t="s">
        <v>956</v>
      </c>
      <c r="K10787" s="41" t="s">
        <v>75</v>
      </c>
      <c r="O10787" s="59">
        <v>0.05</v>
      </c>
    </row>
    <row r="10788" spans="1:15" x14ac:dyDescent="0.25">
      <c r="A10788" s="30">
        <v>1255</v>
      </c>
      <c r="B10788" s="247" t="str">
        <f>IF(AND(A10788&lt;&gt;"",ISNUMBER(A10788)),VLOOKUP(A10788,Studies!A:BR,2,FALSE),"")</f>
        <v>Walkenstein 1978</v>
      </c>
      <c r="C10788" s="248" t="str">
        <f>IF(AND(A10788&lt;&gt;"",ISNUMBER(A10788)),VLOOKUP(A10788,Studies!A:BR,3,FALSE),"")</f>
        <v>https://pubmed.ncbi.nlm.nih.gov/620910/</v>
      </c>
      <c r="D10788" s="248" t="str">
        <f>IF(AND(A10788&lt;&gt;"",ISNUMBER(A10788)),VLOOKUP(A10788,Studies!A:BR,4,FALSE),"")</f>
        <v>PO 300 mg sol Subject 10</v>
      </c>
      <c r="E10788" s="248" t="str">
        <f>IF(AND(A10788&lt;&gt;"",ISNUMBER(A10788)),VLOOKUP(A10788,Studies!A:BR,5,FALSE),"")</f>
        <v>Cimetidine</v>
      </c>
      <c r="F10788" s="249" t="str">
        <f>IF(AND(A10788&lt;&gt;"",ISNUMBER(A10788)),VLOOKUP(A10788,Studies!A:BR,6,FALSE),"")</f>
        <v>Whole Blood</v>
      </c>
      <c r="G10788" s="265">
        <v>10</v>
      </c>
      <c r="H10788" s="50" t="s">
        <v>59</v>
      </c>
      <c r="I10788" s="185">
        <v>0.11</v>
      </c>
      <c r="J10788" s="41" t="s">
        <v>956</v>
      </c>
      <c r="K10788" s="41" t="s">
        <v>75</v>
      </c>
      <c r="O10788" s="59">
        <v>0.05</v>
      </c>
    </row>
    <row r="10789" spans="1:15" x14ac:dyDescent="0.25">
      <c r="A10789" s="30">
        <v>1256</v>
      </c>
      <c r="B10789" s="247" t="str">
        <f>IF(AND(A10789&lt;&gt;"",ISNUMBER(A10789)),VLOOKUP(A10789,Studies!A:BR,2,FALSE),"")</f>
        <v>Walkenstein 1978</v>
      </c>
      <c r="C10789" s="248" t="str">
        <f>IF(AND(A10789&lt;&gt;"",ISNUMBER(A10789)),VLOOKUP(A10789,Studies!A:BR,3,FALSE),"")</f>
        <v>https://pubmed.ncbi.nlm.nih.gov/620910/</v>
      </c>
      <c r="D10789" s="248" t="str">
        <f>IF(AND(A10789&lt;&gt;"",ISNUMBER(A10789)),VLOOKUP(A10789,Studies!A:BR,4,FALSE),"")</f>
        <v>PO 300 mg sol Subject 11</v>
      </c>
      <c r="E10789" s="248" t="str">
        <f>IF(AND(A10789&lt;&gt;"",ISNUMBER(A10789)),VLOOKUP(A10789,Studies!A:BR,5,FALSE),"")</f>
        <v>Cimetidine</v>
      </c>
      <c r="F10789" s="249" t="str">
        <f>IF(AND(A10789&lt;&gt;"",ISNUMBER(A10789)),VLOOKUP(A10789,Studies!A:BR,6,FALSE),"")</f>
        <v>Whole Blood</v>
      </c>
      <c r="G10789" s="265">
        <v>0</v>
      </c>
      <c r="H10789" s="50" t="s">
        <v>59</v>
      </c>
      <c r="I10789" s="185">
        <v>0</v>
      </c>
      <c r="J10789" s="41" t="s">
        <v>956</v>
      </c>
      <c r="K10789" s="41" t="s">
        <v>75</v>
      </c>
      <c r="O10789" s="59">
        <v>0.05</v>
      </c>
    </row>
    <row r="10790" spans="1:15" x14ac:dyDescent="0.25">
      <c r="A10790" s="30">
        <v>1256</v>
      </c>
      <c r="B10790" s="247" t="str">
        <f>IF(AND(A10790&lt;&gt;"",ISNUMBER(A10790)),VLOOKUP(A10790,Studies!A:BR,2,FALSE),"")</f>
        <v>Walkenstein 1978</v>
      </c>
      <c r="C10790" s="248" t="str">
        <f>IF(AND(A10790&lt;&gt;"",ISNUMBER(A10790)),VLOOKUP(A10790,Studies!A:BR,3,FALSE),"")</f>
        <v>https://pubmed.ncbi.nlm.nih.gov/620910/</v>
      </c>
      <c r="D10790" s="248" t="str">
        <f>IF(AND(A10790&lt;&gt;"",ISNUMBER(A10790)),VLOOKUP(A10790,Studies!A:BR,4,FALSE),"")</f>
        <v>PO 300 mg sol Subject 11</v>
      </c>
      <c r="E10790" s="248" t="str">
        <f>IF(AND(A10790&lt;&gt;"",ISNUMBER(A10790)),VLOOKUP(A10790,Studies!A:BR,5,FALSE),"")</f>
        <v>Cimetidine</v>
      </c>
      <c r="F10790" s="249" t="str">
        <f>IF(AND(A10790&lt;&gt;"",ISNUMBER(A10790)),VLOOKUP(A10790,Studies!A:BR,6,FALSE),"")</f>
        <v>Whole Blood</v>
      </c>
      <c r="G10790" s="265">
        <v>0.25</v>
      </c>
      <c r="H10790" s="50" t="s">
        <v>59</v>
      </c>
      <c r="I10790" s="185">
        <v>0.45</v>
      </c>
      <c r="J10790" s="41" t="s">
        <v>956</v>
      </c>
      <c r="K10790" s="41" t="s">
        <v>75</v>
      </c>
      <c r="O10790" s="59">
        <v>0.05</v>
      </c>
    </row>
    <row r="10791" spans="1:15" x14ac:dyDescent="0.25">
      <c r="A10791" s="30">
        <v>1256</v>
      </c>
      <c r="B10791" s="247" t="str">
        <f>IF(AND(A10791&lt;&gt;"",ISNUMBER(A10791)),VLOOKUP(A10791,Studies!A:BR,2,FALSE),"")</f>
        <v>Walkenstein 1978</v>
      </c>
      <c r="C10791" s="248" t="str">
        <f>IF(AND(A10791&lt;&gt;"",ISNUMBER(A10791)),VLOOKUP(A10791,Studies!A:BR,3,FALSE),"")</f>
        <v>https://pubmed.ncbi.nlm.nih.gov/620910/</v>
      </c>
      <c r="D10791" s="248" t="str">
        <f>IF(AND(A10791&lt;&gt;"",ISNUMBER(A10791)),VLOOKUP(A10791,Studies!A:BR,4,FALSE),"")</f>
        <v>PO 300 mg sol Subject 11</v>
      </c>
      <c r="E10791" s="248" t="str">
        <f>IF(AND(A10791&lt;&gt;"",ISNUMBER(A10791)),VLOOKUP(A10791,Studies!A:BR,5,FALSE),"")</f>
        <v>Cimetidine</v>
      </c>
      <c r="F10791" s="249" t="str">
        <f>IF(AND(A10791&lt;&gt;"",ISNUMBER(A10791)),VLOOKUP(A10791,Studies!A:BR,6,FALSE),"")</f>
        <v>Whole Blood</v>
      </c>
      <c r="G10791" s="265">
        <v>0.5</v>
      </c>
      <c r="H10791" s="50" t="s">
        <v>59</v>
      </c>
      <c r="I10791" s="185">
        <v>1.49</v>
      </c>
      <c r="J10791" s="41" t="s">
        <v>956</v>
      </c>
      <c r="K10791" s="41" t="s">
        <v>75</v>
      </c>
      <c r="O10791" s="59">
        <v>0.05</v>
      </c>
    </row>
    <row r="10792" spans="1:15" x14ac:dyDescent="0.25">
      <c r="A10792" s="30">
        <v>1256</v>
      </c>
      <c r="B10792" s="247" t="str">
        <f>IF(AND(A10792&lt;&gt;"",ISNUMBER(A10792)),VLOOKUP(A10792,Studies!A:BR,2,FALSE),"")</f>
        <v>Walkenstein 1978</v>
      </c>
      <c r="C10792" s="248" t="str">
        <f>IF(AND(A10792&lt;&gt;"",ISNUMBER(A10792)),VLOOKUP(A10792,Studies!A:BR,3,FALSE),"")</f>
        <v>https://pubmed.ncbi.nlm.nih.gov/620910/</v>
      </c>
      <c r="D10792" s="248" t="str">
        <f>IF(AND(A10792&lt;&gt;"",ISNUMBER(A10792)),VLOOKUP(A10792,Studies!A:BR,4,FALSE),"")</f>
        <v>PO 300 mg sol Subject 11</v>
      </c>
      <c r="E10792" s="248" t="str">
        <f>IF(AND(A10792&lt;&gt;"",ISNUMBER(A10792)),VLOOKUP(A10792,Studies!A:BR,5,FALSE),"")</f>
        <v>Cimetidine</v>
      </c>
      <c r="F10792" s="249" t="str">
        <f>IF(AND(A10792&lt;&gt;"",ISNUMBER(A10792)),VLOOKUP(A10792,Studies!A:BR,6,FALSE),"")</f>
        <v>Whole Blood</v>
      </c>
      <c r="G10792" s="265">
        <v>0.75</v>
      </c>
      <c r="H10792" s="50" t="s">
        <v>59</v>
      </c>
      <c r="I10792" s="185">
        <v>1.67</v>
      </c>
      <c r="J10792" s="41" t="s">
        <v>956</v>
      </c>
      <c r="K10792" s="41" t="s">
        <v>75</v>
      </c>
      <c r="O10792" s="59">
        <v>0.05</v>
      </c>
    </row>
    <row r="10793" spans="1:15" x14ac:dyDescent="0.25">
      <c r="A10793" s="30">
        <v>1256</v>
      </c>
      <c r="B10793" s="247" t="str">
        <f>IF(AND(A10793&lt;&gt;"",ISNUMBER(A10793)),VLOOKUP(A10793,Studies!A:BR,2,FALSE),"")</f>
        <v>Walkenstein 1978</v>
      </c>
      <c r="C10793" s="248" t="str">
        <f>IF(AND(A10793&lt;&gt;"",ISNUMBER(A10793)),VLOOKUP(A10793,Studies!A:BR,3,FALSE),"")</f>
        <v>https://pubmed.ncbi.nlm.nih.gov/620910/</v>
      </c>
      <c r="D10793" s="248" t="str">
        <f>IF(AND(A10793&lt;&gt;"",ISNUMBER(A10793)),VLOOKUP(A10793,Studies!A:BR,4,FALSE),"")</f>
        <v>PO 300 mg sol Subject 11</v>
      </c>
      <c r="E10793" s="248" t="str">
        <f>IF(AND(A10793&lt;&gt;"",ISNUMBER(A10793)),VLOOKUP(A10793,Studies!A:BR,5,FALSE),"")</f>
        <v>Cimetidine</v>
      </c>
      <c r="F10793" s="249" t="str">
        <f>IF(AND(A10793&lt;&gt;"",ISNUMBER(A10793)),VLOOKUP(A10793,Studies!A:BR,6,FALSE),"")</f>
        <v>Whole Blood</v>
      </c>
      <c r="G10793" s="265">
        <v>1</v>
      </c>
      <c r="H10793" s="50" t="s">
        <v>59</v>
      </c>
      <c r="I10793" s="185">
        <v>1.47</v>
      </c>
      <c r="J10793" s="41" t="s">
        <v>956</v>
      </c>
      <c r="K10793" s="41" t="s">
        <v>75</v>
      </c>
      <c r="O10793" s="59">
        <v>0.05</v>
      </c>
    </row>
    <row r="10794" spans="1:15" x14ac:dyDescent="0.25">
      <c r="A10794" s="30">
        <v>1256</v>
      </c>
      <c r="B10794" s="247" t="str">
        <f>IF(AND(A10794&lt;&gt;"",ISNUMBER(A10794)),VLOOKUP(A10794,Studies!A:BR,2,FALSE),"")</f>
        <v>Walkenstein 1978</v>
      </c>
      <c r="C10794" s="248" t="str">
        <f>IF(AND(A10794&lt;&gt;"",ISNUMBER(A10794)),VLOOKUP(A10794,Studies!A:BR,3,FALSE),"")</f>
        <v>https://pubmed.ncbi.nlm.nih.gov/620910/</v>
      </c>
      <c r="D10794" s="248" t="str">
        <f>IF(AND(A10794&lt;&gt;"",ISNUMBER(A10794)),VLOOKUP(A10794,Studies!A:BR,4,FALSE),"")</f>
        <v>PO 300 mg sol Subject 11</v>
      </c>
      <c r="E10794" s="248" t="str">
        <f>IF(AND(A10794&lt;&gt;"",ISNUMBER(A10794)),VLOOKUP(A10794,Studies!A:BR,5,FALSE),"")</f>
        <v>Cimetidine</v>
      </c>
      <c r="F10794" s="249" t="str">
        <f>IF(AND(A10794&lt;&gt;"",ISNUMBER(A10794)),VLOOKUP(A10794,Studies!A:BR,6,FALSE),"")</f>
        <v>Whole Blood</v>
      </c>
      <c r="G10794" s="265">
        <v>1.5</v>
      </c>
      <c r="H10794" s="50" t="s">
        <v>59</v>
      </c>
      <c r="I10794" s="185">
        <v>1.2</v>
      </c>
      <c r="J10794" s="41" t="s">
        <v>956</v>
      </c>
      <c r="K10794" s="41" t="s">
        <v>75</v>
      </c>
      <c r="O10794" s="59">
        <v>0.05</v>
      </c>
    </row>
    <row r="10795" spans="1:15" x14ac:dyDescent="0.25">
      <c r="A10795" s="30">
        <v>1256</v>
      </c>
      <c r="B10795" s="247" t="str">
        <f>IF(AND(A10795&lt;&gt;"",ISNUMBER(A10795)),VLOOKUP(A10795,Studies!A:BR,2,FALSE),"")</f>
        <v>Walkenstein 1978</v>
      </c>
      <c r="C10795" s="248" t="str">
        <f>IF(AND(A10795&lt;&gt;"",ISNUMBER(A10795)),VLOOKUP(A10795,Studies!A:BR,3,FALSE),"")</f>
        <v>https://pubmed.ncbi.nlm.nih.gov/620910/</v>
      </c>
      <c r="D10795" s="248" t="str">
        <f>IF(AND(A10795&lt;&gt;"",ISNUMBER(A10795)),VLOOKUP(A10795,Studies!A:BR,4,FALSE),"")</f>
        <v>PO 300 mg sol Subject 11</v>
      </c>
      <c r="E10795" s="248" t="str">
        <f>IF(AND(A10795&lt;&gt;"",ISNUMBER(A10795)),VLOOKUP(A10795,Studies!A:BR,5,FALSE),"")</f>
        <v>Cimetidine</v>
      </c>
      <c r="F10795" s="249" t="str">
        <f>IF(AND(A10795&lt;&gt;"",ISNUMBER(A10795)),VLOOKUP(A10795,Studies!A:BR,6,FALSE),"")</f>
        <v>Whole Blood</v>
      </c>
      <c r="G10795" s="265">
        <v>2</v>
      </c>
      <c r="H10795" s="50" t="s">
        <v>59</v>
      </c>
      <c r="I10795" s="185">
        <v>1.19</v>
      </c>
      <c r="J10795" s="41" t="s">
        <v>956</v>
      </c>
      <c r="K10795" s="41" t="s">
        <v>75</v>
      </c>
      <c r="O10795" s="59">
        <v>0.05</v>
      </c>
    </row>
    <row r="10796" spans="1:15" x14ac:dyDescent="0.25">
      <c r="A10796" s="30">
        <v>1256</v>
      </c>
      <c r="B10796" s="247" t="str">
        <f>IF(AND(A10796&lt;&gt;"",ISNUMBER(A10796)),VLOOKUP(A10796,Studies!A:BR,2,FALSE),"")</f>
        <v>Walkenstein 1978</v>
      </c>
      <c r="C10796" s="248" t="str">
        <f>IF(AND(A10796&lt;&gt;"",ISNUMBER(A10796)),VLOOKUP(A10796,Studies!A:BR,3,FALSE),"")</f>
        <v>https://pubmed.ncbi.nlm.nih.gov/620910/</v>
      </c>
      <c r="D10796" s="248" t="str">
        <f>IF(AND(A10796&lt;&gt;"",ISNUMBER(A10796)),VLOOKUP(A10796,Studies!A:BR,4,FALSE),"")</f>
        <v>PO 300 mg sol Subject 11</v>
      </c>
      <c r="E10796" s="248" t="str">
        <f>IF(AND(A10796&lt;&gt;"",ISNUMBER(A10796)),VLOOKUP(A10796,Studies!A:BR,5,FALSE),"")</f>
        <v>Cimetidine</v>
      </c>
      <c r="F10796" s="249" t="str">
        <f>IF(AND(A10796&lt;&gt;"",ISNUMBER(A10796)),VLOOKUP(A10796,Studies!A:BR,6,FALSE),"")</f>
        <v>Whole Blood</v>
      </c>
      <c r="G10796" s="265">
        <v>3</v>
      </c>
      <c r="H10796" s="50" t="s">
        <v>59</v>
      </c>
      <c r="I10796" s="185">
        <v>0.63</v>
      </c>
      <c r="J10796" s="41" t="s">
        <v>956</v>
      </c>
      <c r="K10796" s="41" t="s">
        <v>75</v>
      </c>
      <c r="O10796" s="59">
        <v>0.05</v>
      </c>
    </row>
    <row r="10797" spans="1:15" x14ac:dyDescent="0.25">
      <c r="A10797" s="30">
        <v>1256</v>
      </c>
      <c r="B10797" s="247" t="str">
        <f>IF(AND(A10797&lt;&gt;"",ISNUMBER(A10797)),VLOOKUP(A10797,Studies!A:BR,2,FALSE),"")</f>
        <v>Walkenstein 1978</v>
      </c>
      <c r="C10797" s="248" t="str">
        <f>IF(AND(A10797&lt;&gt;"",ISNUMBER(A10797)),VLOOKUP(A10797,Studies!A:BR,3,FALSE),"")</f>
        <v>https://pubmed.ncbi.nlm.nih.gov/620910/</v>
      </c>
      <c r="D10797" s="248" t="str">
        <f>IF(AND(A10797&lt;&gt;"",ISNUMBER(A10797)),VLOOKUP(A10797,Studies!A:BR,4,FALSE),"")</f>
        <v>PO 300 mg sol Subject 11</v>
      </c>
      <c r="E10797" s="248" t="str">
        <f>IF(AND(A10797&lt;&gt;"",ISNUMBER(A10797)),VLOOKUP(A10797,Studies!A:BR,5,FALSE),"")</f>
        <v>Cimetidine</v>
      </c>
      <c r="F10797" s="249" t="str">
        <f>IF(AND(A10797&lt;&gt;"",ISNUMBER(A10797)),VLOOKUP(A10797,Studies!A:BR,6,FALSE),"")</f>
        <v>Whole Blood</v>
      </c>
      <c r="G10797" s="265">
        <v>4</v>
      </c>
      <c r="H10797" s="50" t="s">
        <v>59</v>
      </c>
      <c r="I10797" s="185">
        <v>0.39</v>
      </c>
      <c r="J10797" s="41" t="s">
        <v>956</v>
      </c>
      <c r="K10797" s="41" t="s">
        <v>75</v>
      </c>
      <c r="O10797" s="59">
        <v>0.05</v>
      </c>
    </row>
    <row r="10798" spans="1:15" x14ac:dyDescent="0.25">
      <c r="A10798" s="30">
        <v>1256</v>
      </c>
      <c r="B10798" s="247" t="str">
        <f>IF(AND(A10798&lt;&gt;"",ISNUMBER(A10798)),VLOOKUP(A10798,Studies!A:BR,2,FALSE),"")</f>
        <v>Walkenstein 1978</v>
      </c>
      <c r="C10798" s="248" t="str">
        <f>IF(AND(A10798&lt;&gt;"",ISNUMBER(A10798)),VLOOKUP(A10798,Studies!A:BR,3,FALSE),"")</f>
        <v>https://pubmed.ncbi.nlm.nih.gov/620910/</v>
      </c>
      <c r="D10798" s="248" t="str">
        <f>IF(AND(A10798&lt;&gt;"",ISNUMBER(A10798)),VLOOKUP(A10798,Studies!A:BR,4,FALSE),"")</f>
        <v>PO 300 mg sol Subject 11</v>
      </c>
      <c r="E10798" s="248" t="str">
        <f>IF(AND(A10798&lt;&gt;"",ISNUMBER(A10798)),VLOOKUP(A10798,Studies!A:BR,5,FALSE),"")</f>
        <v>Cimetidine</v>
      </c>
      <c r="F10798" s="249" t="str">
        <f>IF(AND(A10798&lt;&gt;"",ISNUMBER(A10798)),VLOOKUP(A10798,Studies!A:BR,6,FALSE),"")</f>
        <v>Whole Blood</v>
      </c>
      <c r="G10798" s="265">
        <v>6</v>
      </c>
      <c r="H10798" s="50" t="s">
        <v>59</v>
      </c>
      <c r="I10798" s="185">
        <v>0.17</v>
      </c>
      <c r="J10798" s="41" t="s">
        <v>956</v>
      </c>
      <c r="K10798" s="41" t="s">
        <v>75</v>
      </c>
      <c r="O10798" s="59">
        <v>0.05</v>
      </c>
    </row>
    <row r="10799" spans="1:15" x14ac:dyDescent="0.25">
      <c r="A10799" s="30">
        <v>1256</v>
      </c>
      <c r="B10799" s="247" t="str">
        <f>IF(AND(A10799&lt;&gt;"",ISNUMBER(A10799)),VLOOKUP(A10799,Studies!A:BR,2,FALSE),"")</f>
        <v>Walkenstein 1978</v>
      </c>
      <c r="C10799" s="248" t="str">
        <f>IF(AND(A10799&lt;&gt;"",ISNUMBER(A10799)),VLOOKUP(A10799,Studies!A:BR,3,FALSE),"")</f>
        <v>https://pubmed.ncbi.nlm.nih.gov/620910/</v>
      </c>
      <c r="D10799" s="248" t="str">
        <f>IF(AND(A10799&lt;&gt;"",ISNUMBER(A10799)),VLOOKUP(A10799,Studies!A:BR,4,FALSE),"")</f>
        <v>PO 300 mg sol Subject 11</v>
      </c>
      <c r="E10799" s="248" t="str">
        <f>IF(AND(A10799&lt;&gt;"",ISNUMBER(A10799)),VLOOKUP(A10799,Studies!A:BR,5,FALSE),"")</f>
        <v>Cimetidine</v>
      </c>
      <c r="F10799" s="249" t="str">
        <f>IF(AND(A10799&lt;&gt;"",ISNUMBER(A10799)),VLOOKUP(A10799,Studies!A:BR,6,FALSE),"")</f>
        <v>Whole Blood</v>
      </c>
      <c r="G10799" s="265">
        <v>8</v>
      </c>
      <c r="H10799" s="50" t="s">
        <v>59</v>
      </c>
      <c r="I10799" s="185">
        <v>7.0000000000000007E-2</v>
      </c>
      <c r="J10799" s="41" t="s">
        <v>956</v>
      </c>
      <c r="K10799" s="41" t="s">
        <v>75</v>
      </c>
      <c r="O10799" s="59">
        <v>0.05</v>
      </c>
    </row>
    <row r="10800" spans="1:15" x14ac:dyDescent="0.25">
      <c r="A10800" s="30">
        <v>1256</v>
      </c>
      <c r="B10800" s="247" t="str">
        <f>IF(AND(A10800&lt;&gt;"",ISNUMBER(A10800)),VLOOKUP(A10800,Studies!A:BR,2,FALSE),"")</f>
        <v>Walkenstein 1978</v>
      </c>
      <c r="C10800" s="248" t="str">
        <f>IF(AND(A10800&lt;&gt;"",ISNUMBER(A10800)),VLOOKUP(A10800,Studies!A:BR,3,FALSE),"")</f>
        <v>https://pubmed.ncbi.nlm.nih.gov/620910/</v>
      </c>
      <c r="D10800" s="248" t="str">
        <f>IF(AND(A10800&lt;&gt;"",ISNUMBER(A10800)),VLOOKUP(A10800,Studies!A:BR,4,FALSE),"")</f>
        <v>PO 300 mg sol Subject 11</v>
      </c>
      <c r="E10800" s="248" t="str">
        <f>IF(AND(A10800&lt;&gt;"",ISNUMBER(A10800)),VLOOKUP(A10800,Studies!A:BR,5,FALSE),"")</f>
        <v>Cimetidine</v>
      </c>
      <c r="F10800" s="249" t="str">
        <f>IF(AND(A10800&lt;&gt;"",ISNUMBER(A10800)),VLOOKUP(A10800,Studies!A:BR,6,FALSE),"")</f>
        <v>Whole Blood</v>
      </c>
      <c r="G10800" s="265">
        <v>10</v>
      </c>
      <c r="H10800" s="50" t="s">
        <v>59</v>
      </c>
      <c r="I10800" s="185">
        <v>2.5000000000000001E-2</v>
      </c>
      <c r="J10800" s="41" t="s">
        <v>956</v>
      </c>
      <c r="K10800" s="41" t="s">
        <v>75</v>
      </c>
      <c r="O10800" s="59">
        <v>0.05</v>
      </c>
    </row>
    <row r="10801" spans="1:15" x14ac:dyDescent="0.25">
      <c r="A10801" s="30">
        <v>1257</v>
      </c>
      <c r="B10801" s="247" t="str">
        <f>IF(AND(A10801&lt;&gt;"",ISNUMBER(A10801)),VLOOKUP(A10801,Studies!A:BR,2,FALSE),"")</f>
        <v>Walkenstein 1978</v>
      </c>
      <c r="C10801" s="248" t="str">
        <f>IF(AND(A10801&lt;&gt;"",ISNUMBER(A10801)),VLOOKUP(A10801,Studies!A:BR,3,FALSE),"")</f>
        <v>https://pubmed.ncbi.nlm.nih.gov/620910/</v>
      </c>
      <c r="D10801" s="248" t="str">
        <f>IF(AND(A10801&lt;&gt;"",ISNUMBER(A10801)),VLOOKUP(A10801,Studies!A:BR,4,FALSE),"")</f>
        <v>PO 300 mg sol Subject 12</v>
      </c>
      <c r="E10801" s="248" t="str">
        <f>IF(AND(A10801&lt;&gt;"",ISNUMBER(A10801)),VLOOKUP(A10801,Studies!A:BR,5,FALSE),"")</f>
        <v>Cimetidine</v>
      </c>
      <c r="F10801" s="249" t="str">
        <f>IF(AND(A10801&lt;&gt;"",ISNUMBER(A10801)),VLOOKUP(A10801,Studies!A:BR,6,FALSE),"")</f>
        <v>Whole Blood</v>
      </c>
      <c r="G10801" s="265">
        <v>0</v>
      </c>
      <c r="H10801" s="50" t="s">
        <v>59</v>
      </c>
      <c r="I10801" s="185">
        <v>0</v>
      </c>
      <c r="J10801" s="41" t="s">
        <v>956</v>
      </c>
      <c r="K10801" s="41" t="s">
        <v>75</v>
      </c>
      <c r="O10801" s="59">
        <v>0.05</v>
      </c>
    </row>
    <row r="10802" spans="1:15" x14ac:dyDescent="0.25">
      <c r="A10802" s="30">
        <v>1257</v>
      </c>
      <c r="B10802" s="247" t="str">
        <f>IF(AND(A10802&lt;&gt;"",ISNUMBER(A10802)),VLOOKUP(A10802,Studies!A:BR,2,FALSE),"")</f>
        <v>Walkenstein 1978</v>
      </c>
      <c r="C10802" s="248" t="str">
        <f>IF(AND(A10802&lt;&gt;"",ISNUMBER(A10802)),VLOOKUP(A10802,Studies!A:BR,3,FALSE),"")</f>
        <v>https://pubmed.ncbi.nlm.nih.gov/620910/</v>
      </c>
      <c r="D10802" s="248" t="str">
        <f>IF(AND(A10802&lt;&gt;"",ISNUMBER(A10802)),VLOOKUP(A10802,Studies!A:BR,4,FALSE),"")</f>
        <v>PO 300 mg sol Subject 12</v>
      </c>
      <c r="E10802" s="248" t="str">
        <f>IF(AND(A10802&lt;&gt;"",ISNUMBER(A10802)),VLOOKUP(A10802,Studies!A:BR,5,FALSE),"")</f>
        <v>Cimetidine</v>
      </c>
      <c r="F10802" s="249" t="str">
        <f>IF(AND(A10802&lt;&gt;"",ISNUMBER(A10802)),VLOOKUP(A10802,Studies!A:BR,6,FALSE),"")</f>
        <v>Whole Blood</v>
      </c>
      <c r="G10802" s="265">
        <v>0.25</v>
      </c>
      <c r="H10802" s="50" t="s">
        <v>59</v>
      </c>
      <c r="I10802" s="185">
        <v>0.46</v>
      </c>
      <c r="J10802" s="41" t="s">
        <v>956</v>
      </c>
      <c r="K10802" s="41" t="s">
        <v>75</v>
      </c>
      <c r="O10802" s="59">
        <v>0.05</v>
      </c>
    </row>
    <row r="10803" spans="1:15" x14ac:dyDescent="0.25">
      <c r="A10803" s="30">
        <v>1257</v>
      </c>
      <c r="B10803" s="247" t="str">
        <f>IF(AND(A10803&lt;&gt;"",ISNUMBER(A10803)),VLOOKUP(A10803,Studies!A:BR,2,FALSE),"")</f>
        <v>Walkenstein 1978</v>
      </c>
      <c r="C10803" s="248" t="str">
        <f>IF(AND(A10803&lt;&gt;"",ISNUMBER(A10803)),VLOOKUP(A10803,Studies!A:BR,3,FALSE),"")</f>
        <v>https://pubmed.ncbi.nlm.nih.gov/620910/</v>
      </c>
      <c r="D10803" s="248" t="str">
        <f>IF(AND(A10803&lt;&gt;"",ISNUMBER(A10803)),VLOOKUP(A10803,Studies!A:BR,4,FALSE),"")</f>
        <v>PO 300 mg sol Subject 12</v>
      </c>
      <c r="E10803" s="248" t="str">
        <f>IF(AND(A10803&lt;&gt;"",ISNUMBER(A10803)),VLOOKUP(A10803,Studies!A:BR,5,FALSE),"")</f>
        <v>Cimetidine</v>
      </c>
      <c r="F10803" s="249" t="str">
        <f>IF(AND(A10803&lt;&gt;"",ISNUMBER(A10803)),VLOOKUP(A10803,Studies!A:BR,6,FALSE),"")</f>
        <v>Whole Blood</v>
      </c>
      <c r="G10803" s="265">
        <v>0.5</v>
      </c>
      <c r="H10803" s="50" t="s">
        <v>59</v>
      </c>
      <c r="I10803" s="185">
        <v>0.71</v>
      </c>
      <c r="J10803" s="41" t="s">
        <v>956</v>
      </c>
      <c r="K10803" s="41" t="s">
        <v>75</v>
      </c>
      <c r="O10803" s="59">
        <v>0.05</v>
      </c>
    </row>
    <row r="10804" spans="1:15" x14ac:dyDescent="0.25">
      <c r="A10804" s="30">
        <v>1257</v>
      </c>
      <c r="B10804" s="247" t="str">
        <f>IF(AND(A10804&lt;&gt;"",ISNUMBER(A10804)),VLOOKUP(A10804,Studies!A:BR,2,FALSE),"")</f>
        <v>Walkenstein 1978</v>
      </c>
      <c r="C10804" s="248" t="str">
        <f>IF(AND(A10804&lt;&gt;"",ISNUMBER(A10804)),VLOOKUP(A10804,Studies!A:BR,3,FALSE),"")</f>
        <v>https://pubmed.ncbi.nlm.nih.gov/620910/</v>
      </c>
      <c r="D10804" s="248" t="str">
        <f>IF(AND(A10804&lt;&gt;"",ISNUMBER(A10804)),VLOOKUP(A10804,Studies!A:BR,4,FALSE),"")</f>
        <v>PO 300 mg sol Subject 12</v>
      </c>
      <c r="E10804" s="248" t="str">
        <f>IF(AND(A10804&lt;&gt;"",ISNUMBER(A10804)),VLOOKUP(A10804,Studies!A:BR,5,FALSE),"")</f>
        <v>Cimetidine</v>
      </c>
      <c r="F10804" s="249" t="str">
        <f>IF(AND(A10804&lt;&gt;"",ISNUMBER(A10804)),VLOOKUP(A10804,Studies!A:BR,6,FALSE),"")</f>
        <v>Whole Blood</v>
      </c>
      <c r="G10804" s="265">
        <v>0.75</v>
      </c>
      <c r="H10804" s="50" t="s">
        <v>59</v>
      </c>
      <c r="I10804" s="185">
        <v>0.67</v>
      </c>
      <c r="J10804" s="41" t="s">
        <v>956</v>
      </c>
      <c r="K10804" s="41" t="s">
        <v>75</v>
      </c>
      <c r="O10804" s="59">
        <v>0.05</v>
      </c>
    </row>
    <row r="10805" spans="1:15" x14ac:dyDescent="0.25">
      <c r="A10805" s="30">
        <v>1257</v>
      </c>
      <c r="B10805" s="247" t="str">
        <f>IF(AND(A10805&lt;&gt;"",ISNUMBER(A10805)),VLOOKUP(A10805,Studies!A:BR,2,FALSE),"")</f>
        <v>Walkenstein 1978</v>
      </c>
      <c r="C10805" s="248" t="str">
        <f>IF(AND(A10805&lt;&gt;"",ISNUMBER(A10805)),VLOOKUP(A10805,Studies!A:BR,3,FALSE),"")</f>
        <v>https://pubmed.ncbi.nlm.nih.gov/620910/</v>
      </c>
      <c r="D10805" s="248" t="str">
        <f>IF(AND(A10805&lt;&gt;"",ISNUMBER(A10805)),VLOOKUP(A10805,Studies!A:BR,4,FALSE),"")</f>
        <v>PO 300 mg sol Subject 12</v>
      </c>
      <c r="E10805" s="248" t="str">
        <f>IF(AND(A10805&lt;&gt;"",ISNUMBER(A10805)),VLOOKUP(A10805,Studies!A:BR,5,FALSE),"")</f>
        <v>Cimetidine</v>
      </c>
      <c r="F10805" s="249" t="str">
        <f>IF(AND(A10805&lt;&gt;"",ISNUMBER(A10805)),VLOOKUP(A10805,Studies!A:BR,6,FALSE),"")</f>
        <v>Whole Blood</v>
      </c>
      <c r="G10805" s="265">
        <v>1</v>
      </c>
      <c r="H10805" s="50" t="s">
        <v>59</v>
      </c>
      <c r="I10805" s="185">
        <v>0.6</v>
      </c>
      <c r="J10805" s="41" t="s">
        <v>956</v>
      </c>
      <c r="K10805" s="41" t="s">
        <v>75</v>
      </c>
      <c r="O10805" s="59">
        <v>0.05</v>
      </c>
    </row>
    <row r="10806" spans="1:15" x14ac:dyDescent="0.25">
      <c r="A10806" s="30">
        <v>1257</v>
      </c>
      <c r="B10806" s="247" t="str">
        <f>IF(AND(A10806&lt;&gt;"",ISNUMBER(A10806)),VLOOKUP(A10806,Studies!A:BR,2,FALSE),"")</f>
        <v>Walkenstein 1978</v>
      </c>
      <c r="C10806" s="248" t="str">
        <f>IF(AND(A10806&lt;&gt;"",ISNUMBER(A10806)),VLOOKUP(A10806,Studies!A:BR,3,FALSE),"")</f>
        <v>https://pubmed.ncbi.nlm.nih.gov/620910/</v>
      </c>
      <c r="D10806" s="248" t="str">
        <f>IF(AND(A10806&lt;&gt;"",ISNUMBER(A10806)),VLOOKUP(A10806,Studies!A:BR,4,FALSE),"")</f>
        <v>PO 300 mg sol Subject 12</v>
      </c>
      <c r="E10806" s="248" t="str">
        <f>IF(AND(A10806&lt;&gt;"",ISNUMBER(A10806)),VLOOKUP(A10806,Studies!A:BR,5,FALSE),"")</f>
        <v>Cimetidine</v>
      </c>
      <c r="F10806" s="249" t="str">
        <f>IF(AND(A10806&lt;&gt;"",ISNUMBER(A10806)),VLOOKUP(A10806,Studies!A:BR,6,FALSE),"")</f>
        <v>Whole Blood</v>
      </c>
      <c r="G10806" s="265">
        <v>1.5</v>
      </c>
      <c r="H10806" s="50" t="s">
        <v>59</v>
      </c>
      <c r="I10806" s="185">
        <v>0.56000000000000005</v>
      </c>
      <c r="J10806" s="41" t="s">
        <v>956</v>
      </c>
      <c r="K10806" s="41" t="s">
        <v>75</v>
      </c>
      <c r="O10806" s="59">
        <v>0.05</v>
      </c>
    </row>
    <row r="10807" spans="1:15" x14ac:dyDescent="0.25">
      <c r="A10807" s="30">
        <v>1257</v>
      </c>
      <c r="B10807" s="247" t="str">
        <f>IF(AND(A10807&lt;&gt;"",ISNUMBER(A10807)),VLOOKUP(A10807,Studies!A:BR,2,FALSE),"")</f>
        <v>Walkenstein 1978</v>
      </c>
      <c r="C10807" s="248" t="str">
        <f>IF(AND(A10807&lt;&gt;"",ISNUMBER(A10807)),VLOOKUP(A10807,Studies!A:BR,3,FALSE),"")</f>
        <v>https://pubmed.ncbi.nlm.nih.gov/620910/</v>
      </c>
      <c r="D10807" s="248" t="str">
        <f>IF(AND(A10807&lt;&gt;"",ISNUMBER(A10807)),VLOOKUP(A10807,Studies!A:BR,4,FALSE),"")</f>
        <v>PO 300 mg sol Subject 12</v>
      </c>
      <c r="E10807" s="248" t="str">
        <f>IF(AND(A10807&lt;&gt;"",ISNUMBER(A10807)),VLOOKUP(A10807,Studies!A:BR,5,FALSE),"")</f>
        <v>Cimetidine</v>
      </c>
      <c r="F10807" s="249" t="str">
        <f>IF(AND(A10807&lt;&gt;"",ISNUMBER(A10807)),VLOOKUP(A10807,Studies!A:BR,6,FALSE),"")</f>
        <v>Whole Blood</v>
      </c>
      <c r="G10807" s="265">
        <v>2</v>
      </c>
      <c r="H10807" s="50" t="s">
        <v>59</v>
      </c>
      <c r="I10807" s="185">
        <v>0.64</v>
      </c>
      <c r="J10807" s="41" t="s">
        <v>956</v>
      </c>
      <c r="K10807" s="41" t="s">
        <v>75</v>
      </c>
      <c r="O10807" s="59">
        <v>0.05</v>
      </c>
    </row>
    <row r="10808" spans="1:15" x14ac:dyDescent="0.25">
      <c r="A10808" s="30">
        <v>1257</v>
      </c>
      <c r="B10808" s="247" t="str">
        <f>IF(AND(A10808&lt;&gt;"",ISNUMBER(A10808)),VLOOKUP(A10808,Studies!A:BR,2,FALSE),"")</f>
        <v>Walkenstein 1978</v>
      </c>
      <c r="C10808" s="248" t="str">
        <f>IF(AND(A10808&lt;&gt;"",ISNUMBER(A10808)),VLOOKUP(A10808,Studies!A:BR,3,FALSE),"")</f>
        <v>https://pubmed.ncbi.nlm.nih.gov/620910/</v>
      </c>
      <c r="D10808" s="248" t="str">
        <f>IF(AND(A10808&lt;&gt;"",ISNUMBER(A10808)),VLOOKUP(A10808,Studies!A:BR,4,FALSE),"")</f>
        <v>PO 300 mg sol Subject 12</v>
      </c>
      <c r="E10808" s="248" t="str">
        <f>IF(AND(A10808&lt;&gt;"",ISNUMBER(A10808)),VLOOKUP(A10808,Studies!A:BR,5,FALSE),"")</f>
        <v>Cimetidine</v>
      </c>
      <c r="F10808" s="249" t="str">
        <f>IF(AND(A10808&lt;&gt;"",ISNUMBER(A10808)),VLOOKUP(A10808,Studies!A:BR,6,FALSE),"")</f>
        <v>Whole Blood</v>
      </c>
      <c r="G10808" s="265">
        <v>3</v>
      </c>
      <c r="H10808" s="50" t="s">
        <v>59</v>
      </c>
      <c r="I10808" s="185">
        <v>0.82</v>
      </c>
      <c r="J10808" s="41" t="s">
        <v>956</v>
      </c>
      <c r="K10808" s="41" t="s">
        <v>75</v>
      </c>
      <c r="O10808" s="59">
        <v>0.05</v>
      </c>
    </row>
    <row r="10809" spans="1:15" x14ac:dyDescent="0.25">
      <c r="A10809" s="30">
        <v>1257</v>
      </c>
      <c r="B10809" s="247" t="str">
        <f>IF(AND(A10809&lt;&gt;"",ISNUMBER(A10809)),VLOOKUP(A10809,Studies!A:BR,2,FALSE),"")</f>
        <v>Walkenstein 1978</v>
      </c>
      <c r="C10809" s="248" t="str">
        <f>IF(AND(A10809&lt;&gt;"",ISNUMBER(A10809)),VLOOKUP(A10809,Studies!A:BR,3,FALSE),"")</f>
        <v>https://pubmed.ncbi.nlm.nih.gov/620910/</v>
      </c>
      <c r="D10809" s="248" t="str">
        <f>IF(AND(A10809&lt;&gt;"",ISNUMBER(A10809)),VLOOKUP(A10809,Studies!A:BR,4,FALSE),"")</f>
        <v>PO 300 mg sol Subject 12</v>
      </c>
      <c r="E10809" s="248" t="str">
        <f>IF(AND(A10809&lt;&gt;"",ISNUMBER(A10809)),VLOOKUP(A10809,Studies!A:BR,5,FALSE),"")</f>
        <v>Cimetidine</v>
      </c>
      <c r="F10809" s="249" t="str">
        <f>IF(AND(A10809&lt;&gt;"",ISNUMBER(A10809)),VLOOKUP(A10809,Studies!A:BR,6,FALSE),"")</f>
        <v>Whole Blood</v>
      </c>
      <c r="G10809" s="265">
        <v>4</v>
      </c>
      <c r="H10809" s="50" t="s">
        <v>59</v>
      </c>
      <c r="I10809" s="185">
        <v>0.81</v>
      </c>
      <c r="J10809" s="41" t="s">
        <v>956</v>
      </c>
      <c r="K10809" s="41" t="s">
        <v>75</v>
      </c>
      <c r="O10809" s="59">
        <v>0.05</v>
      </c>
    </row>
    <row r="10810" spans="1:15" x14ac:dyDescent="0.25">
      <c r="A10810" s="30">
        <v>1257</v>
      </c>
      <c r="B10810" s="247" t="str">
        <f>IF(AND(A10810&lt;&gt;"",ISNUMBER(A10810)),VLOOKUP(A10810,Studies!A:BR,2,FALSE),"")</f>
        <v>Walkenstein 1978</v>
      </c>
      <c r="C10810" s="248" t="str">
        <f>IF(AND(A10810&lt;&gt;"",ISNUMBER(A10810)),VLOOKUP(A10810,Studies!A:BR,3,FALSE),"")</f>
        <v>https://pubmed.ncbi.nlm.nih.gov/620910/</v>
      </c>
      <c r="D10810" s="248" t="str">
        <f>IF(AND(A10810&lt;&gt;"",ISNUMBER(A10810)),VLOOKUP(A10810,Studies!A:BR,4,FALSE),"")</f>
        <v>PO 300 mg sol Subject 12</v>
      </c>
      <c r="E10810" s="248" t="str">
        <f>IF(AND(A10810&lt;&gt;"",ISNUMBER(A10810)),VLOOKUP(A10810,Studies!A:BR,5,FALSE),"")</f>
        <v>Cimetidine</v>
      </c>
      <c r="F10810" s="249" t="str">
        <f>IF(AND(A10810&lt;&gt;"",ISNUMBER(A10810)),VLOOKUP(A10810,Studies!A:BR,6,FALSE),"")</f>
        <v>Whole Blood</v>
      </c>
      <c r="G10810" s="265">
        <v>6</v>
      </c>
      <c r="H10810" s="50" t="s">
        <v>59</v>
      </c>
      <c r="I10810" s="185">
        <v>0.35</v>
      </c>
      <c r="J10810" s="41" t="s">
        <v>956</v>
      </c>
      <c r="K10810" s="41" t="s">
        <v>75</v>
      </c>
      <c r="O10810" s="59">
        <v>0.05</v>
      </c>
    </row>
    <row r="10811" spans="1:15" x14ac:dyDescent="0.25">
      <c r="A10811" s="30">
        <v>1257</v>
      </c>
      <c r="B10811" s="247" t="str">
        <f>IF(AND(A10811&lt;&gt;"",ISNUMBER(A10811)),VLOOKUP(A10811,Studies!A:BR,2,FALSE),"")</f>
        <v>Walkenstein 1978</v>
      </c>
      <c r="C10811" s="248" t="str">
        <f>IF(AND(A10811&lt;&gt;"",ISNUMBER(A10811)),VLOOKUP(A10811,Studies!A:BR,3,FALSE),"")</f>
        <v>https://pubmed.ncbi.nlm.nih.gov/620910/</v>
      </c>
      <c r="D10811" s="248" t="str">
        <f>IF(AND(A10811&lt;&gt;"",ISNUMBER(A10811)),VLOOKUP(A10811,Studies!A:BR,4,FALSE),"")</f>
        <v>PO 300 mg sol Subject 12</v>
      </c>
      <c r="E10811" s="248" t="str">
        <f>IF(AND(A10811&lt;&gt;"",ISNUMBER(A10811)),VLOOKUP(A10811,Studies!A:BR,5,FALSE),"")</f>
        <v>Cimetidine</v>
      </c>
      <c r="F10811" s="249" t="str">
        <f>IF(AND(A10811&lt;&gt;"",ISNUMBER(A10811)),VLOOKUP(A10811,Studies!A:BR,6,FALSE),"")</f>
        <v>Whole Blood</v>
      </c>
      <c r="G10811" s="265">
        <v>8</v>
      </c>
      <c r="H10811" s="50" t="s">
        <v>59</v>
      </c>
      <c r="I10811" s="185">
        <v>0.14000000000000001</v>
      </c>
      <c r="J10811" s="41" t="s">
        <v>956</v>
      </c>
      <c r="K10811" s="41" t="s">
        <v>75</v>
      </c>
      <c r="O10811" s="59">
        <v>0.05</v>
      </c>
    </row>
    <row r="10812" spans="1:15" x14ac:dyDescent="0.25">
      <c r="A10812" s="30">
        <v>1257</v>
      </c>
      <c r="B10812" s="247" t="str">
        <f>IF(AND(A10812&lt;&gt;"",ISNUMBER(A10812)),VLOOKUP(A10812,Studies!A:BR,2,FALSE),"")</f>
        <v>Walkenstein 1978</v>
      </c>
      <c r="C10812" s="248" t="str">
        <f>IF(AND(A10812&lt;&gt;"",ISNUMBER(A10812)),VLOOKUP(A10812,Studies!A:BR,3,FALSE),"")</f>
        <v>https://pubmed.ncbi.nlm.nih.gov/620910/</v>
      </c>
      <c r="D10812" s="248" t="str">
        <f>IF(AND(A10812&lt;&gt;"",ISNUMBER(A10812)),VLOOKUP(A10812,Studies!A:BR,4,FALSE),"")</f>
        <v>PO 300 mg sol Subject 12</v>
      </c>
      <c r="E10812" s="248" t="str">
        <f>IF(AND(A10812&lt;&gt;"",ISNUMBER(A10812)),VLOOKUP(A10812,Studies!A:BR,5,FALSE),"")</f>
        <v>Cimetidine</v>
      </c>
      <c r="F10812" s="249" t="str">
        <f>IF(AND(A10812&lt;&gt;"",ISNUMBER(A10812)),VLOOKUP(A10812,Studies!A:BR,6,FALSE),"")</f>
        <v>Whole Blood</v>
      </c>
      <c r="G10812" s="265">
        <v>10</v>
      </c>
      <c r="H10812" s="50" t="s">
        <v>59</v>
      </c>
      <c r="I10812" s="185">
        <v>0.08</v>
      </c>
      <c r="J10812" s="41" t="s">
        <v>956</v>
      </c>
      <c r="K10812" s="41" t="s">
        <v>75</v>
      </c>
      <c r="O10812" s="59">
        <v>0.05</v>
      </c>
    </row>
    <row r="10813" spans="1:15" x14ac:dyDescent="0.25">
      <c r="A10813" s="30">
        <v>1258</v>
      </c>
      <c r="B10813" s="247" t="str">
        <f>IF(AND(A10813&lt;&gt;"",ISNUMBER(A10813)),VLOOKUP(A10813,Studies!A:BR,2,FALSE),"")</f>
        <v>Walkenstein 1978</v>
      </c>
      <c r="C10813" s="248" t="str">
        <f>IF(AND(A10813&lt;&gt;"",ISNUMBER(A10813)),VLOOKUP(A10813,Studies!A:BR,3,FALSE),"")</f>
        <v>https://pubmed.ncbi.nlm.nih.gov/620910/</v>
      </c>
      <c r="D10813" s="248" t="str">
        <f>IF(AND(A10813&lt;&gt;"",ISNUMBER(A10813)),VLOOKUP(A10813,Studies!A:BR,4,FALSE),"")</f>
        <v>PO 300 mg sol Subject 13</v>
      </c>
      <c r="E10813" s="248" t="str">
        <f>IF(AND(A10813&lt;&gt;"",ISNUMBER(A10813)),VLOOKUP(A10813,Studies!A:BR,5,FALSE),"")</f>
        <v>Cimetidine</v>
      </c>
      <c r="F10813" s="249" t="str">
        <f>IF(AND(A10813&lt;&gt;"",ISNUMBER(A10813)),VLOOKUP(A10813,Studies!A:BR,6,FALSE),"")</f>
        <v>Whole Blood</v>
      </c>
      <c r="G10813" s="265">
        <v>0</v>
      </c>
      <c r="H10813" s="50" t="s">
        <v>59</v>
      </c>
      <c r="I10813" s="185">
        <v>0</v>
      </c>
      <c r="J10813" s="41" t="s">
        <v>956</v>
      </c>
      <c r="K10813" s="41" t="s">
        <v>75</v>
      </c>
      <c r="O10813" s="59">
        <v>0.05</v>
      </c>
    </row>
    <row r="10814" spans="1:15" x14ac:dyDescent="0.25">
      <c r="A10814" s="30">
        <v>1258</v>
      </c>
      <c r="B10814" s="247" t="str">
        <f>IF(AND(A10814&lt;&gt;"",ISNUMBER(A10814)),VLOOKUP(A10814,Studies!A:BR,2,FALSE),"")</f>
        <v>Walkenstein 1978</v>
      </c>
      <c r="C10814" s="248" t="str">
        <f>IF(AND(A10814&lt;&gt;"",ISNUMBER(A10814)),VLOOKUP(A10814,Studies!A:BR,3,FALSE),"")</f>
        <v>https://pubmed.ncbi.nlm.nih.gov/620910/</v>
      </c>
      <c r="D10814" s="248" t="str">
        <f>IF(AND(A10814&lt;&gt;"",ISNUMBER(A10814)),VLOOKUP(A10814,Studies!A:BR,4,FALSE),"")</f>
        <v>PO 300 mg sol Subject 13</v>
      </c>
      <c r="E10814" s="248" t="str">
        <f>IF(AND(A10814&lt;&gt;"",ISNUMBER(A10814)),VLOOKUP(A10814,Studies!A:BR,5,FALSE),"")</f>
        <v>Cimetidine</v>
      </c>
      <c r="F10814" s="249" t="str">
        <f>IF(AND(A10814&lt;&gt;"",ISNUMBER(A10814)),VLOOKUP(A10814,Studies!A:BR,6,FALSE),"")</f>
        <v>Whole Blood</v>
      </c>
      <c r="G10814" s="265">
        <v>0.5</v>
      </c>
      <c r="H10814" s="50" t="s">
        <v>59</v>
      </c>
      <c r="I10814" s="185">
        <v>1.8</v>
      </c>
      <c r="J10814" s="41" t="s">
        <v>956</v>
      </c>
      <c r="K10814" s="41" t="s">
        <v>75</v>
      </c>
      <c r="O10814" s="59">
        <v>0.05</v>
      </c>
    </row>
    <row r="10815" spans="1:15" x14ac:dyDescent="0.25">
      <c r="A10815" s="30">
        <v>1258</v>
      </c>
      <c r="B10815" s="247" t="str">
        <f>IF(AND(A10815&lt;&gt;"",ISNUMBER(A10815)),VLOOKUP(A10815,Studies!A:BR,2,FALSE),"")</f>
        <v>Walkenstein 1978</v>
      </c>
      <c r="C10815" s="248" t="str">
        <f>IF(AND(A10815&lt;&gt;"",ISNUMBER(A10815)),VLOOKUP(A10815,Studies!A:BR,3,FALSE),"")</f>
        <v>https://pubmed.ncbi.nlm.nih.gov/620910/</v>
      </c>
      <c r="D10815" s="248" t="str">
        <f>IF(AND(A10815&lt;&gt;"",ISNUMBER(A10815)),VLOOKUP(A10815,Studies!A:BR,4,FALSE),"")</f>
        <v>PO 300 mg sol Subject 13</v>
      </c>
      <c r="E10815" s="248" t="str">
        <f>IF(AND(A10815&lt;&gt;"",ISNUMBER(A10815)),VLOOKUP(A10815,Studies!A:BR,5,FALSE),"")</f>
        <v>Cimetidine</v>
      </c>
      <c r="F10815" s="249" t="str">
        <f>IF(AND(A10815&lt;&gt;"",ISNUMBER(A10815)),VLOOKUP(A10815,Studies!A:BR,6,FALSE),"")</f>
        <v>Whole Blood</v>
      </c>
      <c r="G10815" s="265">
        <v>1</v>
      </c>
      <c r="H10815" s="50" t="s">
        <v>59</v>
      </c>
      <c r="I10815" s="185">
        <v>1.18</v>
      </c>
      <c r="J10815" s="41" t="s">
        <v>956</v>
      </c>
      <c r="K10815" s="41" t="s">
        <v>75</v>
      </c>
      <c r="O10815" s="59">
        <v>0.05</v>
      </c>
    </row>
    <row r="10816" spans="1:15" x14ac:dyDescent="0.25">
      <c r="A10816" s="30">
        <v>1258</v>
      </c>
      <c r="B10816" s="247" t="str">
        <f>IF(AND(A10816&lt;&gt;"",ISNUMBER(A10816)),VLOOKUP(A10816,Studies!A:BR,2,FALSE),"")</f>
        <v>Walkenstein 1978</v>
      </c>
      <c r="C10816" s="248" t="str">
        <f>IF(AND(A10816&lt;&gt;"",ISNUMBER(A10816)),VLOOKUP(A10816,Studies!A:BR,3,FALSE),"")</f>
        <v>https://pubmed.ncbi.nlm.nih.gov/620910/</v>
      </c>
      <c r="D10816" s="248" t="str">
        <f>IF(AND(A10816&lt;&gt;"",ISNUMBER(A10816)),VLOOKUP(A10816,Studies!A:BR,4,FALSE),"")</f>
        <v>PO 300 mg sol Subject 13</v>
      </c>
      <c r="E10816" s="248" t="str">
        <f>IF(AND(A10816&lt;&gt;"",ISNUMBER(A10816)),VLOOKUP(A10816,Studies!A:BR,5,FALSE),"")</f>
        <v>Cimetidine</v>
      </c>
      <c r="F10816" s="249" t="str">
        <f>IF(AND(A10816&lt;&gt;"",ISNUMBER(A10816)),VLOOKUP(A10816,Studies!A:BR,6,FALSE),"")</f>
        <v>Whole Blood</v>
      </c>
      <c r="G10816" s="265">
        <v>1.5</v>
      </c>
      <c r="H10816" s="50" t="s">
        <v>59</v>
      </c>
      <c r="I10816" s="185">
        <v>0.85</v>
      </c>
      <c r="J10816" s="41" t="s">
        <v>956</v>
      </c>
      <c r="K10816" s="41" t="s">
        <v>75</v>
      </c>
      <c r="O10816" s="59">
        <v>0.05</v>
      </c>
    </row>
    <row r="10817" spans="1:15" x14ac:dyDescent="0.25">
      <c r="A10817" s="30">
        <v>1258</v>
      </c>
      <c r="B10817" s="247" t="str">
        <f>IF(AND(A10817&lt;&gt;"",ISNUMBER(A10817)),VLOOKUP(A10817,Studies!A:BR,2,FALSE),"")</f>
        <v>Walkenstein 1978</v>
      </c>
      <c r="C10817" s="248" t="str">
        <f>IF(AND(A10817&lt;&gt;"",ISNUMBER(A10817)),VLOOKUP(A10817,Studies!A:BR,3,FALSE),"")</f>
        <v>https://pubmed.ncbi.nlm.nih.gov/620910/</v>
      </c>
      <c r="D10817" s="248" t="str">
        <f>IF(AND(A10817&lt;&gt;"",ISNUMBER(A10817)),VLOOKUP(A10817,Studies!A:BR,4,FALSE),"")</f>
        <v>PO 300 mg sol Subject 13</v>
      </c>
      <c r="E10817" s="248" t="str">
        <f>IF(AND(A10817&lt;&gt;"",ISNUMBER(A10817)),VLOOKUP(A10817,Studies!A:BR,5,FALSE),"")</f>
        <v>Cimetidine</v>
      </c>
      <c r="F10817" s="249" t="str">
        <f>IF(AND(A10817&lt;&gt;"",ISNUMBER(A10817)),VLOOKUP(A10817,Studies!A:BR,6,FALSE),"")</f>
        <v>Whole Blood</v>
      </c>
      <c r="G10817" s="265">
        <v>2</v>
      </c>
      <c r="H10817" s="50" t="s">
        <v>59</v>
      </c>
      <c r="I10817" s="185">
        <v>1</v>
      </c>
      <c r="J10817" s="41" t="s">
        <v>956</v>
      </c>
      <c r="K10817" s="41" t="s">
        <v>75</v>
      </c>
      <c r="O10817" s="59">
        <v>0.05</v>
      </c>
    </row>
    <row r="10818" spans="1:15" x14ac:dyDescent="0.25">
      <c r="A10818" s="30">
        <v>1258</v>
      </c>
      <c r="B10818" s="247" t="str">
        <f>IF(AND(A10818&lt;&gt;"",ISNUMBER(A10818)),VLOOKUP(A10818,Studies!A:BR,2,FALSE),"")</f>
        <v>Walkenstein 1978</v>
      </c>
      <c r="C10818" s="248" t="str">
        <f>IF(AND(A10818&lt;&gt;"",ISNUMBER(A10818)),VLOOKUP(A10818,Studies!A:BR,3,FALSE),"")</f>
        <v>https://pubmed.ncbi.nlm.nih.gov/620910/</v>
      </c>
      <c r="D10818" s="248" t="str">
        <f>IF(AND(A10818&lt;&gt;"",ISNUMBER(A10818)),VLOOKUP(A10818,Studies!A:BR,4,FALSE),"")</f>
        <v>PO 300 mg sol Subject 13</v>
      </c>
      <c r="E10818" s="248" t="str">
        <f>IF(AND(A10818&lt;&gt;"",ISNUMBER(A10818)),VLOOKUP(A10818,Studies!A:BR,5,FALSE),"")</f>
        <v>Cimetidine</v>
      </c>
      <c r="F10818" s="249" t="str">
        <f>IF(AND(A10818&lt;&gt;"",ISNUMBER(A10818)),VLOOKUP(A10818,Studies!A:BR,6,FALSE),"")</f>
        <v>Whole Blood</v>
      </c>
      <c r="G10818" s="265">
        <v>3</v>
      </c>
      <c r="H10818" s="50" t="s">
        <v>59</v>
      </c>
      <c r="I10818" s="185">
        <v>0.98</v>
      </c>
      <c r="J10818" s="41" t="s">
        <v>956</v>
      </c>
      <c r="K10818" s="41" t="s">
        <v>75</v>
      </c>
      <c r="O10818" s="59">
        <v>0.05</v>
      </c>
    </row>
    <row r="10819" spans="1:15" x14ac:dyDescent="0.25">
      <c r="A10819" s="30">
        <v>1258</v>
      </c>
      <c r="B10819" s="247" t="str">
        <f>IF(AND(A10819&lt;&gt;"",ISNUMBER(A10819)),VLOOKUP(A10819,Studies!A:BR,2,FALSE),"")</f>
        <v>Walkenstein 1978</v>
      </c>
      <c r="C10819" s="248" t="str">
        <f>IF(AND(A10819&lt;&gt;"",ISNUMBER(A10819)),VLOOKUP(A10819,Studies!A:BR,3,FALSE),"")</f>
        <v>https://pubmed.ncbi.nlm.nih.gov/620910/</v>
      </c>
      <c r="D10819" s="248" t="str">
        <f>IF(AND(A10819&lt;&gt;"",ISNUMBER(A10819)),VLOOKUP(A10819,Studies!A:BR,4,FALSE),"")</f>
        <v>PO 300 mg sol Subject 13</v>
      </c>
      <c r="E10819" s="248" t="str">
        <f>IF(AND(A10819&lt;&gt;"",ISNUMBER(A10819)),VLOOKUP(A10819,Studies!A:BR,5,FALSE),"")</f>
        <v>Cimetidine</v>
      </c>
      <c r="F10819" s="249" t="str">
        <f>IF(AND(A10819&lt;&gt;"",ISNUMBER(A10819)),VLOOKUP(A10819,Studies!A:BR,6,FALSE),"")</f>
        <v>Whole Blood</v>
      </c>
      <c r="G10819" s="265">
        <v>4</v>
      </c>
      <c r="H10819" s="50" t="s">
        <v>59</v>
      </c>
      <c r="I10819" s="185">
        <v>0.83</v>
      </c>
      <c r="J10819" s="41" t="s">
        <v>956</v>
      </c>
      <c r="K10819" s="41" t="s">
        <v>75</v>
      </c>
      <c r="O10819" s="59">
        <v>0.05</v>
      </c>
    </row>
    <row r="10820" spans="1:15" x14ac:dyDescent="0.25">
      <c r="A10820" s="30">
        <v>1258</v>
      </c>
      <c r="B10820" s="247" t="str">
        <f>IF(AND(A10820&lt;&gt;"",ISNUMBER(A10820)),VLOOKUP(A10820,Studies!A:BR,2,FALSE),"")</f>
        <v>Walkenstein 1978</v>
      </c>
      <c r="C10820" s="248" t="str">
        <f>IF(AND(A10820&lt;&gt;"",ISNUMBER(A10820)),VLOOKUP(A10820,Studies!A:BR,3,FALSE),"")</f>
        <v>https://pubmed.ncbi.nlm.nih.gov/620910/</v>
      </c>
      <c r="D10820" s="248" t="str">
        <f>IF(AND(A10820&lt;&gt;"",ISNUMBER(A10820)),VLOOKUP(A10820,Studies!A:BR,4,FALSE),"")</f>
        <v>PO 300 mg sol Subject 13</v>
      </c>
      <c r="E10820" s="248" t="str">
        <f>IF(AND(A10820&lt;&gt;"",ISNUMBER(A10820)),VLOOKUP(A10820,Studies!A:BR,5,FALSE),"")</f>
        <v>Cimetidine</v>
      </c>
      <c r="F10820" s="249" t="str">
        <f>IF(AND(A10820&lt;&gt;"",ISNUMBER(A10820)),VLOOKUP(A10820,Studies!A:BR,6,FALSE),"")</f>
        <v>Whole Blood</v>
      </c>
      <c r="G10820" s="265">
        <v>6</v>
      </c>
      <c r="H10820" s="50" t="s">
        <v>59</v>
      </c>
      <c r="I10820" s="185">
        <v>0.37</v>
      </c>
      <c r="J10820" s="41" t="s">
        <v>956</v>
      </c>
      <c r="K10820" s="41" t="s">
        <v>75</v>
      </c>
      <c r="O10820" s="59">
        <v>0.05</v>
      </c>
    </row>
    <row r="10821" spans="1:15" x14ac:dyDescent="0.25">
      <c r="A10821" s="30">
        <v>1258</v>
      </c>
      <c r="B10821" s="247" t="str">
        <f>IF(AND(A10821&lt;&gt;"",ISNUMBER(A10821)),VLOOKUP(A10821,Studies!A:BR,2,FALSE),"")</f>
        <v>Walkenstein 1978</v>
      </c>
      <c r="C10821" s="248" t="str">
        <f>IF(AND(A10821&lt;&gt;"",ISNUMBER(A10821)),VLOOKUP(A10821,Studies!A:BR,3,FALSE),"")</f>
        <v>https://pubmed.ncbi.nlm.nih.gov/620910/</v>
      </c>
      <c r="D10821" s="248" t="str">
        <f>IF(AND(A10821&lt;&gt;"",ISNUMBER(A10821)),VLOOKUP(A10821,Studies!A:BR,4,FALSE),"")</f>
        <v>PO 300 mg sol Subject 13</v>
      </c>
      <c r="E10821" s="248" t="str">
        <f>IF(AND(A10821&lt;&gt;"",ISNUMBER(A10821)),VLOOKUP(A10821,Studies!A:BR,5,FALSE),"")</f>
        <v>Cimetidine</v>
      </c>
      <c r="F10821" s="249" t="str">
        <f>IF(AND(A10821&lt;&gt;"",ISNUMBER(A10821)),VLOOKUP(A10821,Studies!A:BR,6,FALSE),"")</f>
        <v>Whole Blood</v>
      </c>
      <c r="G10821" s="265">
        <v>8</v>
      </c>
      <c r="H10821" s="50" t="s">
        <v>59</v>
      </c>
      <c r="I10821" s="185">
        <v>0.19</v>
      </c>
      <c r="J10821" s="41" t="s">
        <v>956</v>
      </c>
      <c r="K10821" s="41" t="s">
        <v>75</v>
      </c>
      <c r="O10821" s="59">
        <v>0.05</v>
      </c>
    </row>
    <row r="10822" spans="1:15" x14ac:dyDescent="0.25">
      <c r="A10822" s="30">
        <v>1258</v>
      </c>
      <c r="B10822" s="247" t="str">
        <f>IF(AND(A10822&lt;&gt;"",ISNUMBER(A10822)),VLOOKUP(A10822,Studies!A:BR,2,FALSE),"")</f>
        <v>Walkenstein 1978</v>
      </c>
      <c r="C10822" s="248" t="str">
        <f>IF(AND(A10822&lt;&gt;"",ISNUMBER(A10822)),VLOOKUP(A10822,Studies!A:BR,3,FALSE),"")</f>
        <v>https://pubmed.ncbi.nlm.nih.gov/620910/</v>
      </c>
      <c r="D10822" s="248" t="str">
        <f>IF(AND(A10822&lt;&gt;"",ISNUMBER(A10822)),VLOOKUP(A10822,Studies!A:BR,4,FALSE),"")</f>
        <v>PO 300 mg sol Subject 13</v>
      </c>
      <c r="E10822" s="248" t="str">
        <f>IF(AND(A10822&lt;&gt;"",ISNUMBER(A10822)),VLOOKUP(A10822,Studies!A:BR,5,FALSE),"")</f>
        <v>Cimetidine</v>
      </c>
      <c r="F10822" s="249" t="str">
        <f>IF(AND(A10822&lt;&gt;"",ISNUMBER(A10822)),VLOOKUP(A10822,Studies!A:BR,6,FALSE),"")</f>
        <v>Whole Blood</v>
      </c>
      <c r="G10822" s="265">
        <v>12</v>
      </c>
      <c r="H10822" s="50" t="s">
        <v>59</v>
      </c>
      <c r="I10822" s="185">
        <v>2.5000000000000001E-2</v>
      </c>
      <c r="J10822" s="41" t="s">
        <v>956</v>
      </c>
      <c r="K10822" s="41" t="s">
        <v>75</v>
      </c>
      <c r="O10822" s="59">
        <v>0.05</v>
      </c>
    </row>
    <row r="10823" spans="1:15" x14ac:dyDescent="0.25">
      <c r="A10823" s="30">
        <v>1259</v>
      </c>
      <c r="B10823" s="247" t="str">
        <f>IF(AND(A10823&lt;&gt;"",ISNUMBER(A10823)),VLOOKUP(A10823,Studies!A:BR,2,FALSE),"")</f>
        <v>Walkenstein 1978</v>
      </c>
      <c r="C10823" s="248" t="str">
        <f>IF(AND(A10823&lt;&gt;"",ISNUMBER(A10823)),VLOOKUP(A10823,Studies!A:BR,3,FALSE),"")</f>
        <v>https://pubmed.ncbi.nlm.nih.gov/620910/</v>
      </c>
      <c r="D10823" s="248" t="str">
        <f>IF(AND(A10823&lt;&gt;"",ISNUMBER(A10823)),VLOOKUP(A10823,Studies!A:BR,4,FALSE),"")</f>
        <v>PO 300 mg sol Subject 14</v>
      </c>
      <c r="E10823" s="248" t="str">
        <f>IF(AND(A10823&lt;&gt;"",ISNUMBER(A10823)),VLOOKUP(A10823,Studies!A:BR,5,FALSE),"")</f>
        <v>Cimetidine</v>
      </c>
      <c r="F10823" s="249" t="str">
        <f>IF(AND(A10823&lt;&gt;"",ISNUMBER(A10823)),VLOOKUP(A10823,Studies!A:BR,6,FALSE),"")</f>
        <v>Whole Blood</v>
      </c>
      <c r="G10823" s="265">
        <v>0</v>
      </c>
      <c r="H10823" s="50" t="s">
        <v>59</v>
      </c>
      <c r="I10823" s="185">
        <v>0</v>
      </c>
      <c r="J10823" s="41" t="s">
        <v>956</v>
      </c>
      <c r="K10823" s="41" t="s">
        <v>75</v>
      </c>
      <c r="O10823" s="59">
        <v>0.05</v>
      </c>
    </row>
    <row r="10824" spans="1:15" x14ac:dyDescent="0.25">
      <c r="A10824" s="30">
        <v>1259</v>
      </c>
      <c r="B10824" s="247" t="str">
        <f>IF(AND(A10824&lt;&gt;"",ISNUMBER(A10824)),VLOOKUP(A10824,Studies!A:BR,2,FALSE),"")</f>
        <v>Walkenstein 1978</v>
      </c>
      <c r="C10824" s="248" t="str">
        <f>IF(AND(A10824&lt;&gt;"",ISNUMBER(A10824)),VLOOKUP(A10824,Studies!A:BR,3,FALSE),"")</f>
        <v>https://pubmed.ncbi.nlm.nih.gov/620910/</v>
      </c>
      <c r="D10824" s="248" t="str">
        <f>IF(AND(A10824&lt;&gt;"",ISNUMBER(A10824)),VLOOKUP(A10824,Studies!A:BR,4,FALSE),"")</f>
        <v>PO 300 mg sol Subject 14</v>
      </c>
      <c r="E10824" s="248" t="str">
        <f>IF(AND(A10824&lt;&gt;"",ISNUMBER(A10824)),VLOOKUP(A10824,Studies!A:BR,5,FALSE),"")</f>
        <v>Cimetidine</v>
      </c>
      <c r="F10824" s="249" t="str">
        <f>IF(AND(A10824&lt;&gt;"",ISNUMBER(A10824)),VLOOKUP(A10824,Studies!A:BR,6,FALSE),"")</f>
        <v>Whole Blood</v>
      </c>
      <c r="G10824" s="265">
        <v>0.5</v>
      </c>
      <c r="H10824" s="50" t="s">
        <v>59</v>
      </c>
      <c r="I10824" s="185">
        <v>0.12</v>
      </c>
      <c r="J10824" s="41" t="s">
        <v>956</v>
      </c>
      <c r="K10824" s="41" t="s">
        <v>75</v>
      </c>
      <c r="O10824" s="59">
        <v>0.05</v>
      </c>
    </row>
    <row r="10825" spans="1:15" x14ac:dyDescent="0.25">
      <c r="A10825" s="30">
        <v>1259</v>
      </c>
      <c r="B10825" s="247" t="str">
        <f>IF(AND(A10825&lt;&gt;"",ISNUMBER(A10825)),VLOOKUP(A10825,Studies!A:BR,2,FALSE),"")</f>
        <v>Walkenstein 1978</v>
      </c>
      <c r="C10825" s="248" t="str">
        <f>IF(AND(A10825&lt;&gt;"",ISNUMBER(A10825)),VLOOKUP(A10825,Studies!A:BR,3,FALSE),"")</f>
        <v>https://pubmed.ncbi.nlm.nih.gov/620910/</v>
      </c>
      <c r="D10825" s="248" t="str">
        <f>IF(AND(A10825&lt;&gt;"",ISNUMBER(A10825)),VLOOKUP(A10825,Studies!A:BR,4,FALSE),"")</f>
        <v>PO 300 mg sol Subject 14</v>
      </c>
      <c r="E10825" s="248" t="str">
        <f>IF(AND(A10825&lt;&gt;"",ISNUMBER(A10825)),VLOOKUP(A10825,Studies!A:BR,5,FALSE),"")</f>
        <v>Cimetidine</v>
      </c>
      <c r="F10825" s="249" t="str">
        <f>IF(AND(A10825&lt;&gt;"",ISNUMBER(A10825)),VLOOKUP(A10825,Studies!A:BR,6,FALSE),"")</f>
        <v>Whole Blood</v>
      </c>
      <c r="G10825" s="265">
        <v>1</v>
      </c>
      <c r="H10825" s="50" t="s">
        <v>59</v>
      </c>
      <c r="I10825" s="185">
        <v>1.1100000000000001</v>
      </c>
      <c r="J10825" s="41" t="s">
        <v>956</v>
      </c>
      <c r="K10825" s="41" t="s">
        <v>75</v>
      </c>
      <c r="O10825" s="59">
        <v>0.05</v>
      </c>
    </row>
    <row r="10826" spans="1:15" x14ac:dyDescent="0.25">
      <c r="A10826" s="30">
        <v>1259</v>
      </c>
      <c r="B10826" s="247" t="str">
        <f>IF(AND(A10826&lt;&gt;"",ISNUMBER(A10826)),VLOOKUP(A10826,Studies!A:BR,2,FALSE),"")</f>
        <v>Walkenstein 1978</v>
      </c>
      <c r="C10826" s="248" t="str">
        <f>IF(AND(A10826&lt;&gt;"",ISNUMBER(A10826)),VLOOKUP(A10826,Studies!A:BR,3,FALSE),"")</f>
        <v>https://pubmed.ncbi.nlm.nih.gov/620910/</v>
      </c>
      <c r="D10826" s="248" t="str">
        <f>IF(AND(A10826&lt;&gt;"",ISNUMBER(A10826)),VLOOKUP(A10826,Studies!A:BR,4,FALSE),"")</f>
        <v>PO 300 mg sol Subject 14</v>
      </c>
      <c r="E10826" s="248" t="str">
        <f>IF(AND(A10826&lt;&gt;"",ISNUMBER(A10826)),VLOOKUP(A10826,Studies!A:BR,5,FALSE),"")</f>
        <v>Cimetidine</v>
      </c>
      <c r="F10826" s="249" t="str">
        <f>IF(AND(A10826&lt;&gt;"",ISNUMBER(A10826)),VLOOKUP(A10826,Studies!A:BR,6,FALSE),"")</f>
        <v>Whole Blood</v>
      </c>
      <c r="G10826" s="265">
        <v>1.5</v>
      </c>
      <c r="H10826" s="50" t="s">
        <v>59</v>
      </c>
      <c r="I10826" s="185">
        <v>1.55</v>
      </c>
      <c r="J10826" s="41" t="s">
        <v>956</v>
      </c>
      <c r="K10826" s="41" t="s">
        <v>75</v>
      </c>
      <c r="O10826" s="59">
        <v>0.05</v>
      </c>
    </row>
    <row r="10827" spans="1:15" x14ac:dyDescent="0.25">
      <c r="A10827" s="30">
        <v>1259</v>
      </c>
      <c r="B10827" s="247" t="str">
        <f>IF(AND(A10827&lt;&gt;"",ISNUMBER(A10827)),VLOOKUP(A10827,Studies!A:BR,2,FALSE),"")</f>
        <v>Walkenstein 1978</v>
      </c>
      <c r="C10827" s="248" t="str">
        <f>IF(AND(A10827&lt;&gt;"",ISNUMBER(A10827)),VLOOKUP(A10827,Studies!A:BR,3,FALSE),"")</f>
        <v>https://pubmed.ncbi.nlm.nih.gov/620910/</v>
      </c>
      <c r="D10827" s="248" t="str">
        <f>IF(AND(A10827&lt;&gt;"",ISNUMBER(A10827)),VLOOKUP(A10827,Studies!A:BR,4,FALSE),"")</f>
        <v>PO 300 mg sol Subject 14</v>
      </c>
      <c r="E10827" s="248" t="str">
        <f>IF(AND(A10827&lt;&gt;"",ISNUMBER(A10827)),VLOOKUP(A10827,Studies!A:BR,5,FALSE),"")</f>
        <v>Cimetidine</v>
      </c>
      <c r="F10827" s="249" t="str">
        <f>IF(AND(A10827&lt;&gt;"",ISNUMBER(A10827)),VLOOKUP(A10827,Studies!A:BR,6,FALSE),"")</f>
        <v>Whole Blood</v>
      </c>
      <c r="G10827" s="265">
        <v>2</v>
      </c>
      <c r="H10827" s="50" t="s">
        <v>59</v>
      </c>
      <c r="I10827" s="185">
        <v>1.06</v>
      </c>
      <c r="J10827" s="41" t="s">
        <v>956</v>
      </c>
      <c r="K10827" s="41" t="s">
        <v>75</v>
      </c>
      <c r="O10827" s="59">
        <v>0.05</v>
      </c>
    </row>
    <row r="10828" spans="1:15" x14ac:dyDescent="0.25">
      <c r="A10828" s="30">
        <v>1259</v>
      </c>
      <c r="B10828" s="247" t="str">
        <f>IF(AND(A10828&lt;&gt;"",ISNUMBER(A10828)),VLOOKUP(A10828,Studies!A:BR,2,FALSE),"")</f>
        <v>Walkenstein 1978</v>
      </c>
      <c r="C10828" s="248" t="str">
        <f>IF(AND(A10828&lt;&gt;"",ISNUMBER(A10828)),VLOOKUP(A10828,Studies!A:BR,3,FALSE),"")</f>
        <v>https://pubmed.ncbi.nlm.nih.gov/620910/</v>
      </c>
      <c r="D10828" s="248" t="str">
        <f>IF(AND(A10828&lt;&gt;"",ISNUMBER(A10828)),VLOOKUP(A10828,Studies!A:BR,4,FALSE),"")</f>
        <v>PO 300 mg sol Subject 14</v>
      </c>
      <c r="E10828" s="248" t="str">
        <f>IF(AND(A10828&lt;&gt;"",ISNUMBER(A10828)),VLOOKUP(A10828,Studies!A:BR,5,FALSE),"")</f>
        <v>Cimetidine</v>
      </c>
      <c r="F10828" s="249" t="str">
        <f>IF(AND(A10828&lt;&gt;"",ISNUMBER(A10828)),VLOOKUP(A10828,Studies!A:BR,6,FALSE),"")</f>
        <v>Whole Blood</v>
      </c>
      <c r="G10828" s="265">
        <v>3</v>
      </c>
      <c r="H10828" s="50" t="s">
        <v>59</v>
      </c>
      <c r="I10828" s="185">
        <v>0.88</v>
      </c>
      <c r="J10828" s="41" t="s">
        <v>956</v>
      </c>
      <c r="K10828" s="41" t="s">
        <v>75</v>
      </c>
      <c r="O10828" s="59">
        <v>0.05</v>
      </c>
    </row>
    <row r="10829" spans="1:15" x14ac:dyDescent="0.25">
      <c r="A10829" s="30">
        <v>1259</v>
      </c>
      <c r="B10829" s="247" t="str">
        <f>IF(AND(A10829&lt;&gt;"",ISNUMBER(A10829)),VLOOKUP(A10829,Studies!A:BR,2,FALSE),"")</f>
        <v>Walkenstein 1978</v>
      </c>
      <c r="C10829" s="248" t="str">
        <f>IF(AND(A10829&lt;&gt;"",ISNUMBER(A10829)),VLOOKUP(A10829,Studies!A:BR,3,FALSE),"")</f>
        <v>https://pubmed.ncbi.nlm.nih.gov/620910/</v>
      </c>
      <c r="D10829" s="248" t="str">
        <f>IF(AND(A10829&lt;&gt;"",ISNUMBER(A10829)),VLOOKUP(A10829,Studies!A:BR,4,FALSE),"")</f>
        <v>PO 300 mg sol Subject 14</v>
      </c>
      <c r="E10829" s="248" t="str">
        <f>IF(AND(A10829&lt;&gt;"",ISNUMBER(A10829)),VLOOKUP(A10829,Studies!A:BR,5,FALSE),"")</f>
        <v>Cimetidine</v>
      </c>
      <c r="F10829" s="249" t="str">
        <f>IF(AND(A10829&lt;&gt;"",ISNUMBER(A10829)),VLOOKUP(A10829,Studies!A:BR,6,FALSE),"")</f>
        <v>Whole Blood</v>
      </c>
      <c r="G10829" s="265">
        <v>4</v>
      </c>
      <c r="H10829" s="50" t="s">
        <v>59</v>
      </c>
      <c r="I10829" s="185">
        <v>0.7</v>
      </c>
      <c r="J10829" s="41" t="s">
        <v>956</v>
      </c>
      <c r="K10829" s="41" t="s">
        <v>75</v>
      </c>
      <c r="O10829" s="59">
        <v>0.05</v>
      </c>
    </row>
    <row r="10830" spans="1:15" x14ac:dyDescent="0.25">
      <c r="A10830" s="30">
        <v>1259</v>
      </c>
      <c r="B10830" s="247" t="str">
        <f>IF(AND(A10830&lt;&gt;"",ISNUMBER(A10830)),VLOOKUP(A10830,Studies!A:BR,2,FALSE),"")</f>
        <v>Walkenstein 1978</v>
      </c>
      <c r="C10830" s="248" t="str">
        <f>IF(AND(A10830&lt;&gt;"",ISNUMBER(A10830)),VLOOKUP(A10830,Studies!A:BR,3,FALSE),"")</f>
        <v>https://pubmed.ncbi.nlm.nih.gov/620910/</v>
      </c>
      <c r="D10830" s="248" t="str">
        <f>IF(AND(A10830&lt;&gt;"",ISNUMBER(A10830)),VLOOKUP(A10830,Studies!A:BR,4,FALSE),"")</f>
        <v>PO 300 mg sol Subject 14</v>
      </c>
      <c r="E10830" s="248" t="str">
        <f>IF(AND(A10830&lt;&gt;"",ISNUMBER(A10830)),VLOOKUP(A10830,Studies!A:BR,5,FALSE),"")</f>
        <v>Cimetidine</v>
      </c>
      <c r="F10830" s="249" t="str">
        <f>IF(AND(A10830&lt;&gt;"",ISNUMBER(A10830)),VLOOKUP(A10830,Studies!A:BR,6,FALSE),"")</f>
        <v>Whole Blood</v>
      </c>
      <c r="G10830" s="265">
        <v>6</v>
      </c>
      <c r="H10830" s="50" t="s">
        <v>59</v>
      </c>
      <c r="I10830" s="185">
        <v>0.28000000000000003</v>
      </c>
      <c r="J10830" s="41" t="s">
        <v>956</v>
      </c>
      <c r="K10830" s="41" t="s">
        <v>75</v>
      </c>
      <c r="O10830" s="59">
        <v>0.05</v>
      </c>
    </row>
    <row r="10831" spans="1:15" x14ac:dyDescent="0.25">
      <c r="A10831" s="30">
        <v>1259</v>
      </c>
      <c r="B10831" s="247" t="str">
        <f>IF(AND(A10831&lt;&gt;"",ISNUMBER(A10831)),VLOOKUP(A10831,Studies!A:BR,2,FALSE),"")</f>
        <v>Walkenstein 1978</v>
      </c>
      <c r="C10831" s="248" t="str">
        <f>IF(AND(A10831&lt;&gt;"",ISNUMBER(A10831)),VLOOKUP(A10831,Studies!A:BR,3,FALSE),"")</f>
        <v>https://pubmed.ncbi.nlm.nih.gov/620910/</v>
      </c>
      <c r="D10831" s="248" t="str">
        <f>IF(AND(A10831&lt;&gt;"",ISNUMBER(A10831)),VLOOKUP(A10831,Studies!A:BR,4,FALSE),"")</f>
        <v>PO 300 mg sol Subject 14</v>
      </c>
      <c r="E10831" s="248" t="str">
        <f>IF(AND(A10831&lt;&gt;"",ISNUMBER(A10831)),VLOOKUP(A10831,Studies!A:BR,5,FALSE),"")</f>
        <v>Cimetidine</v>
      </c>
      <c r="F10831" s="249" t="str">
        <f>IF(AND(A10831&lt;&gt;"",ISNUMBER(A10831)),VLOOKUP(A10831,Studies!A:BR,6,FALSE),"")</f>
        <v>Whole Blood</v>
      </c>
      <c r="G10831" s="265">
        <v>8</v>
      </c>
      <c r="H10831" s="50" t="s">
        <v>59</v>
      </c>
      <c r="I10831" s="185">
        <v>0.14000000000000001</v>
      </c>
      <c r="J10831" s="41" t="s">
        <v>956</v>
      </c>
      <c r="K10831" s="41" t="s">
        <v>75</v>
      </c>
      <c r="O10831" s="59">
        <v>0.05</v>
      </c>
    </row>
    <row r="10832" spans="1:15" x14ac:dyDescent="0.25">
      <c r="A10832" s="30">
        <v>1259</v>
      </c>
      <c r="B10832" s="247" t="str">
        <f>IF(AND(A10832&lt;&gt;"",ISNUMBER(A10832)),VLOOKUP(A10832,Studies!A:BR,2,FALSE),"")</f>
        <v>Walkenstein 1978</v>
      </c>
      <c r="C10832" s="248" t="str">
        <f>IF(AND(A10832&lt;&gt;"",ISNUMBER(A10832)),VLOOKUP(A10832,Studies!A:BR,3,FALSE),"")</f>
        <v>https://pubmed.ncbi.nlm.nih.gov/620910/</v>
      </c>
      <c r="D10832" s="248" t="str">
        <f>IF(AND(A10832&lt;&gt;"",ISNUMBER(A10832)),VLOOKUP(A10832,Studies!A:BR,4,FALSE),"")</f>
        <v>PO 300 mg sol Subject 14</v>
      </c>
      <c r="E10832" s="248" t="str">
        <f>IF(AND(A10832&lt;&gt;"",ISNUMBER(A10832)),VLOOKUP(A10832,Studies!A:BR,5,FALSE),"")</f>
        <v>Cimetidine</v>
      </c>
      <c r="F10832" s="249" t="str">
        <f>IF(AND(A10832&lt;&gt;"",ISNUMBER(A10832)),VLOOKUP(A10832,Studies!A:BR,6,FALSE),"")</f>
        <v>Whole Blood</v>
      </c>
      <c r="G10832" s="265">
        <v>12</v>
      </c>
      <c r="H10832" s="50" t="s">
        <v>59</v>
      </c>
      <c r="I10832" s="185">
        <v>2.5000000000000001E-2</v>
      </c>
      <c r="J10832" s="41" t="s">
        <v>956</v>
      </c>
      <c r="K10832" s="41" t="s">
        <v>75</v>
      </c>
      <c r="O10832" s="59">
        <v>0.05</v>
      </c>
    </row>
    <row r="10833" spans="1:15" x14ac:dyDescent="0.25">
      <c r="A10833" s="30">
        <v>1260</v>
      </c>
      <c r="B10833" s="247" t="str">
        <f>IF(AND(A10833&lt;&gt;"",ISNUMBER(A10833)),VLOOKUP(A10833,Studies!A:BR,2,FALSE),"")</f>
        <v>Walkenstein 1978</v>
      </c>
      <c r="C10833" s="248" t="str">
        <f>IF(AND(A10833&lt;&gt;"",ISNUMBER(A10833)),VLOOKUP(A10833,Studies!A:BR,3,FALSE),"")</f>
        <v>https://pubmed.ncbi.nlm.nih.gov/620910/</v>
      </c>
      <c r="D10833" s="248" t="str">
        <f>IF(AND(A10833&lt;&gt;"",ISNUMBER(A10833)),VLOOKUP(A10833,Studies!A:BR,4,FALSE),"")</f>
        <v>PO 300 mg sol Subject 15</v>
      </c>
      <c r="E10833" s="248" t="str">
        <f>IF(AND(A10833&lt;&gt;"",ISNUMBER(A10833)),VLOOKUP(A10833,Studies!A:BR,5,FALSE),"")</f>
        <v>Cimetidine</v>
      </c>
      <c r="F10833" s="249" t="str">
        <f>IF(AND(A10833&lt;&gt;"",ISNUMBER(A10833)),VLOOKUP(A10833,Studies!A:BR,6,FALSE),"")</f>
        <v>Whole Blood</v>
      </c>
      <c r="G10833" s="265">
        <v>0</v>
      </c>
      <c r="H10833" s="50" t="s">
        <v>59</v>
      </c>
      <c r="I10833" s="185">
        <v>0</v>
      </c>
      <c r="J10833" s="41" t="s">
        <v>956</v>
      </c>
      <c r="K10833" s="41" t="s">
        <v>75</v>
      </c>
      <c r="O10833" s="59">
        <v>0.05</v>
      </c>
    </row>
    <row r="10834" spans="1:15" x14ac:dyDescent="0.25">
      <c r="A10834" s="30">
        <v>1260</v>
      </c>
      <c r="B10834" s="247" t="str">
        <f>IF(AND(A10834&lt;&gt;"",ISNUMBER(A10834)),VLOOKUP(A10834,Studies!A:BR,2,FALSE),"")</f>
        <v>Walkenstein 1978</v>
      </c>
      <c r="C10834" s="248" t="str">
        <f>IF(AND(A10834&lt;&gt;"",ISNUMBER(A10834)),VLOOKUP(A10834,Studies!A:BR,3,FALSE),"")</f>
        <v>https://pubmed.ncbi.nlm.nih.gov/620910/</v>
      </c>
      <c r="D10834" s="248" t="str">
        <f>IF(AND(A10834&lt;&gt;"",ISNUMBER(A10834)),VLOOKUP(A10834,Studies!A:BR,4,FALSE),"")</f>
        <v>PO 300 mg sol Subject 15</v>
      </c>
      <c r="E10834" s="248" t="str">
        <f>IF(AND(A10834&lt;&gt;"",ISNUMBER(A10834)),VLOOKUP(A10834,Studies!A:BR,5,FALSE),"")</f>
        <v>Cimetidine</v>
      </c>
      <c r="F10834" s="249" t="str">
        <f>IF(AND(A10834&lt;&gt;"",ISNUMBER(A10834)),VLOOKUP(A10834,Studies!A:BR,6,FALSE),"")</f>
        <v>Whole Blood</v>
      </c>
      <c r="G10834" s="265">
        <v>0.5</v>
      </c>
      <c r="H10834" s="50" t="s">
        <v>59</v>
      </c>
      <c r="I10834" s="185">
        <v>1.36</v>
      </c>
      <c r="J10834" s="41" t="s">
        <v>956</v>
      </c>
      <c r="K10834" s="41" t="s">
        <v>75</v>
      </c>
      <c r="O10834" s="59">
        <v>0.05</v>
      </c>
    </row>
    <row r="10835" spans="1:15" x14ac:dyDescent="0.25">
      <c r="A10835" s="30">
        <v>1260</v>
      </c>
      <c r="B10835" s="247" t="str">
        <f>IF(AND(A10835&lt;&gt;"",ISNUMBER(A10835)),VLOOKUP(A10835,Studies!A:BR,2,FALSE),"")</f>
        <v>Walkenstein 1978</v>
      </c>
      <c r="C10835" s="248" t="str">
        <f>IF(AND(A10835&lt;&gt;"",ISNUMBER(A10835)),VLOOKUP(A10835,Studies!A:BR,3,FALSE),"")</f>
        <v>https://pubmed.ncbi.nlm.nih.gov/620910/</v>
      </c>
      <c r="D10835" s="248" t="str">
        <f>IF(AND(A10835&lt;&gt;"",ISNUMBER(A10835)),VLOOKUP(A10835,Studies!A:BR,4,FALSE),"")</f>
        <v>PO 300 mg sol Subject 15</v>
      </c>
      <c r="E10835" s="248" t="str">
        <f>IF(AND(A10835&lt;&gt;"",ISNUMBER(A10835)),VLOOKUP(A10835,Studies!A:BR,5,FALSE),"")</f>
        <v>Cimetidine</v>
      </c>
      <c r="F10835" s="249" t="str">
        <f>IF(AND(A10835&lt;&gt;"",ISNUMBER(A10835)),VLOOKUP(A10835,Studies!A:BR,6,FALSE),"")</f>
        <v>Whole Blood</v>
      </c>
      <c r="G10835" s="265">
        <v>1</v>
      </c>
      <c r="H10835" s="50" t="s">
        <v>59</v>
      </c>
      <c r="I10835" s="185">
        <v>0.86</v>
      </c>
      <c r="J10835" s="41" t="s">
        <v>956</v>
      </c>
      <c r="K10835" s="41" t="s">
        <v>75</v>
      </c>
      <c r="O10835" s="59">
        <v>0.05</v>
      </c>
    </row>
    <row r="10836" spans="1:15" x14ac:dyDescent="0.25">
      <c r="A10836" s="30">
        <v>1260</v>
      </c>
      <c r="B10836" s="247" t="str">
        <f>IF(AND(A10836&lt;&gt;"",ISNUMBER(A10836)),VLOOKUP(A10836,Studies!A:BR,2,FALSE),"")</f>
        <v>Walkenstein 1978</v>
      </c>
      <c r="C10836" s="248" t="str">
        <f>IF(AND(A10836&lt;&gt;"",ISNUMBER(A10836)),VLOOKUP(A10836,Studies!A:BR,3,FALSE),"")</f>
        <v>https://pubmed.ncbi.nlm.nih.gov/620910/</v>
      </c>
      <c r="D10836" s="248" t="str">
        <f>IF(AND(A10836&lt;&gt;"",ISNUMBER(A10836)),VLOOKUP(A10836,Studies!A:BR,4,FALSE),"")</f>
        <v>PO 300 mg sol Subject 15</v>
      </c>
      <c r="E10836" s="248" t="str">
        <f>IF(AND(A10836&lt;&gt;"",ISNUMBER(A10836)),VLOOKUP(A10836,Studies!A:BR,5,FALSE),"")</f>
        <v>Cimetidine</v>
      </c>
      <c r="F10836" s="249" t="str">
        <f>IF(AND(A10836&lt;&gt;"",ISNUMBER(A10836)),VLOOKUP(A10836,Studies!A:BR,6,FALSE),"")</f>
        <v>Whole Blood</v>
      </c>
      <c r="G10836" s="265">
        <v>1.5</v>
      </c>
      <c r="H10836" s="50" t="s">
        <v>59</v>
      </c>
      <c r="I10836" s="185">
        <v>0.9</v>
      </c>
      <c r="J10836" s="41" t="s">
        <v>956</v>
      </c>
      <c r="K10836" s="41" t="s">
        <v>75</v>
      </c>
      <c r="O10836" s="59">
        <v>0.05</v>
      </c>
    </row>
    <row r="10837" spans="1:15" x14ac:dyDescent="0.25">
      <c r="A10837" s="30">
        <v>1260</v>
      </c>
      <c r="B10837" s="247" t="str">
        <f>IF(AND(A10837&lt;&gt;"",ISNUMBER(A10837)),VLOOKUP(A10837,Studies!A:BR,2,FALSE),"")</f>
        <v>Walkenstein 1978</v>
      </c>
      <c r="C10837" s="248" t="str">
        <f>IF(AND(A10837&lt;&gt;"",ISNUMBER(A10837)),VLOOKUP(A10837,Studies!A:BR,3,FALSE),"")</f>
        <v>https://pubmed.ncbi.nlm.nih.gov/620910/</v>
      </c>
      <c r="D10837" s="248" t="str">
        <f>IF(AND(A10837&lt;&gt;"",ISNUMBER(A10837)),VLOOKUP(A10837,Studies!A:BR,4,FALSE),"")</f>
        <v>PO 300 mg sol Subject 15</v>
      </c>
      <c r="E10837" s="248" t="str">
        <f>IF(AND(A10837&lt;&gt;"",ISNUMBER(A10837)),VLOOKUP(A10837,Studies!A:BR,5,FALSE),"")</f>
        <v>Cimetidine</v>
      </c>
      <c r="F10837" s="249" t="str">
        <f>IF(AND(A10837&lt;&gt;"",ISNUMBER(A10837)),VLOOKUP(A10837,Studies!A:BR,6,FALSE),"")</f>
        <v>Whole Blood</v>
      </c>
      <c r="G10837" s="265">
        <v>2</v>
      </c>
      <c r="H10837" s="50" t="s">
        <v>59</v>
      </c>
      <c r="I10837" s="185">
        <v>1.02</v>
      </c>
      <c r="J10837" s="41" t="s">
        <v>956</v>
      </c>
      <c r="K10837" s="41" t="s">
        <v>75</v>
      </c>
      <c r="O10837" s="59">
        <v>0.05</v>
      </c>
    </row>
    <row r="10838" spans="1:15" x14ac:dyDescent="0.25">
      <c r="A10838" s="30">
        <v>1260</v>
      </c>
      <c r="B10838" s="247" t="str">
        <f>IF(AND(A10838&lt;&gt;"",ISNUMBER(A10838)),VLOOKUP(A10838,Studies!A:BR,2,FALSE),"")</f>
        <v>Walkenstein 1978</v>
      </c>
      <c r="C10838" s="248" t="str">
        <f>IF(AND(A10838&lt;&gt;"",ISNUMBER(A10838)),VLOOKUP(A10838,Studies!A:BR,3,FALSE),"")</f>
        <v>https://pubmed.ncbi.nlm.nih.gov/620910/</v>
      </c>
      <c r="D10838" s="248" t="str">
        <f>IF(AND(A10838&lt;&gt;"",ISNUMBER(A10838)),VLOOKUP(A10838,Studies!A:BR,4,FALSE),"")</f>
        <v>PO 300 mg sol Subject 15</v>
      </c>
      <c r="E10838" s="248" t="str">
        <f>IF(AND(A10838&lt;&gt;"",ISNUMBER(A10838)),VLOOKUP(A10838,Studies!A:BR,5,FALSE),"")</f>
        <v>Cimetidine</v>
      </c>
      <c r="F10838" s="249" t="str">
        <f>IF(AND(A10838&lt;&gt;"",ISNUMBER(A10838)),VLOOKUP(A10838,Studies!A:BR,6,FALSE),"")</f>
        <v>Whole Blood</v>
      </c>
      <c r="G10838" s="265">
        <v>3</v>
      </c>
      <c r="H10838" s="50" t="s">
        <v>59</v>
      </c>
      <c r="I10838" s="185">
        <v>0.78</v>
      </c>
      <c r="J10838" s="41" t="s">
        <v>956</v>
      </c>
      <c r="K10838" s="41" t="s">
        <v>75</v>
      </c>
      <c r="O10838" s="59">
        <v>0.05</v>
      </c>
    </row>
    <row r="10839" spans="1:15" x14ac:dyDescent="0.25">
      <c r="A10839" s="30">
        <v>1260</v>
      </c>
      <c r="B10839" s="247" t="str">
        <f>IF(AND(A10839&lt;&gt;"",ISNUMBER(A10839)),VLOOKUP(A10839,Studies!A:BR,2,FALSE),"")</f>
        <v>Walkenstein 1978</v>
      </c>
      <c r="C10839" s="248" t="str">
        <f>IF(AND(A10839&lt;&gt;"",ISNUMBER(A10839)),VLOOKUP(A10839,Studies!A:BR,3,FALSE),"")</f>
        <v>https://pubmed.ncbi.nlm.nih.gov/620910/</v>
      </c>
      <c r="D10839" s="248" t="str">
        <f>IF(AND(A10839&lt;&gt;"",ISNUMBER(A10839)),VLOOKUP(A10839,Studies!A:BR,4,FALSE),"")</f>
        <v>PO 300 mg sol Subject 15</v>
      </c>
      <c r="E10839" s="248" t="str">
        <f>IF(AND(A10839&lt;&gt;"",ISNUMBER(A10839)),VLOOKUP(A10839,Studies!A:BR,5,FALSE),"")</f>
        <v>Cimetidine</v>
      </c>
      <c r="F10839" s="249" t="str">
        <f>IF(AND(A10839&lt;&gt;"",ISNUMBER(A10839)),VLOOKUP(A10839,Studies!A:BR,6,FALSE),"")</f>
        <v>Whole Blood</v>
      </c>
      <c r="G10839" s="265">
        <v>4</v>
      </c>
      <c r="H10839" s="50" t="s">
        <v>59</v>
      </c>
      <c r="I10839" s="185">
        <v>0.4</v>
      </c>
      <c r="J10839" s="41" t="s">
        <v>956</v>
      </c>
      <c r="K10839" s="41" t="s">
        <v>75</v>
      </c>
      <c r="O10839" s="59">
        <v>0.05</v>
      </c>
    </row>
    <row r="10840" spans="1:15" x14ac:dyDescent="0.25">
      <c r="A10840" s="30">
        <v>1260</v>
      </c>
      <c r="B10840" s="247" t="str">
        <f>IF(AND(A10840&lt;&gt;"",ISNUMBER(A10840)),VLOOKUP(A10840,Studies!A:BR,2,FALSE),"")</f>
        <v>Walkenstein 1978</v>
      </c>
      <c r="C10840" s="248" t="str">
        <f>IF(AND(A10840&lt;&gt;"",ISNUMBER(A10840)),VLOOKUP(A10840,Studies!A:BR,3,FALSE),"")</f>
        <v>https://pubmed.ncbi.nlm.nih.gov/620910/</v>
      </c>
      <c r="D10840" s="248" t="str">
        <f>IF(AND(A10840&lt;&gt;"",ISNUMBER(A10840)),VLOOKUP(A10840,Studies!A:BR,4,FALSE),"")</f>
        <v>PO 300 mg sol Subject 15</v>
      </c>
      <c r="E10840" s="248" t="str">
        <f>IF(AND(A10840&lt;&gt;"",ISNUMBER(A10840)),VLOOKUP(A10840,Studies!A:BR,5,FALSE),"")</f>
        <v>Cimetidine</v>
      </c>
      <c r="F10840" s="249" t="str">
        <f>IF(AND(A10840&lt;&gt;"",ISNUMBER(A10840)),VLOOKUP(A10840,Studies!A:BR,6,FALSE),"")</f>
        <v>Whole Blood</v>
      </c>
      <c r="G10840" s="265">
        <v>6</v>
      </c>
      <c r="H10840" s="50" t="s">
        <v>59</v>
      </c>
      <c r="I10840" s="185">
        <v>0.14000000000000001</v>
      </c>
      <c r="J10840" s="41" t="s">
        <v>956</v>
      </c>
      <c r="K10840" s="41" t="s">
        <v>75</v>
      </c>
      <c r="O10840" s="59">
        <v>0.05</v>
      </c>
    </row>
    <row r="10841" spans="1:15" x14ac:dyDescent="0.25">
      <c r="A10841" s="30">
        <v>1260</v>
      </c>
      <c r="B10841" s="247" t="str">
        <f>IF(AND(A10841&lt;&gt;"",ISNUMBER(A10841)),VLOOKUP(A10841,Studies!A:BR,2,FALSE),"")</f>
        <v>Walkenstein 1978</v>
      </c>
      <c r="C10841" s="248" t="str">
        <f>IF(AND(A10841&lt;&gt;"",ISNUMBER(A10841)),VLOOKUP(A10841,Studies!A:BR,3,FALSE),"")</f>
        <v>https://pubmed.ncbi.nlm.nih.gov/620910/</v>
      </c>
      <c r="D10841" s="248" t="str">
        <f>IF(AND(A10841&lt;&gt;"",ISNUMBER(A10841)),VLOOKUP(A10841,Studies!A:BR,4,FALSE),"")</f>
        <v>PO 300 mg sol Subject 15</v>
      </c>
      <c r="E10841" s="248" t="str">
        <f>IF(AND(A10841&lt;&gt;"",ISNUMBER(A10841)),VLOOKUP(A10841,Studies!A:BR,5,FALSE),"")</f>
        <v>Cimetidine</v>
      </c>
      <c r="F10841" s="249" t="str">
        <f>IF(AND(A10841&lt;&gt;"",ISNUMBER(A10841)),VLOOKUP(A10841,Studies!A:BR,6,FALSE),"")</f>
        <v>Whole Blood</v>
      </c>
      <c r="G10841" s="265">
        <v>8</v>
      </c>
      <c r="H10841" s="50" t="s">
        <v>59</v>
      </c>
      <c r="I10841" s="185">
        <v>0.08</v>
      </c>
      <c r="J10841" s="41" t="s">
        <v>956</v>
      </c>
      <c r="K10841" s="41" t="s">
        <v>75</v>
      </c>
      <c r="O10841" s="59">
        <v>0.05</v>
      </c>
    </row>
    <row r="10842" spans="1:15" x14ac:dyDescent="0.25">
      <c r="A10842" s="30">
        <v>1260</v>
      </c>
      <c r="B10842" s="247" t="str">
        <f>IF(AND(A10842&lt;&gt;"",ISNUMBER(A10842)),VLOOKUP(A10842,Studies!A:BR,2,FALSE),"")</f>
        <v>Walkenstein 1978</v>
      </c>
      <c r="C10842" s="248" t="str">
        <f>IF(AND(A10842&lt;&gt;"",ISNUMBER(A10842)),VLOOKUP(A10842,Studies!A:BR,3,FALSE),"")</f>
        <v>https://pubmed.ncbi.nlm.nih.gov/620910/</v>
      </c>
      <c r="D10842" s="248" t="str">
        <f>IF(AND(A10842&lt;&gt;"",ISNUMBER(A10842)),VLOOKUP(A10842,Studies!A:BR,4,FALSE),"")</f>
        <v>PO 300 mg sol Subject 15</v>
      </c>
      <c r="E10842" s="248" t="str">
        <f>IF(AND(A10842&lt;&gt;"",ISNUMBER(A10842)),VLOOKUP(A10842,Studies!A:BR,5,FALSE),"")</f>
        <v>Cimetidine</v>
      </c>
      <c r="F10842" s="249" t="str">
        <f>IF(AND(A10842&lt;&gt;"",ISNUMBER(A10842)),VLOOKUP(A10842,Studies!A:BR,6,FALSE),"")</f>
        <v>Whole Blood</v>
      </c>
      <c r="G10842" s="265">
        <v>12</v>
      </c>
      <c r="H10842" s="50" t="s">
        <v>59</v>
      </c>
      <c r="I10842" s="185">
        <v>2.5000000000000001E-2</v>
      </c>
      <c r="J10842" s="41" t="s">
        <v>956</v>
      </c>
      <c r="K10842" s="41" t="s">
        <v>75</v>
      </c>
      <c r="O10842" s="59">
        <v>0.05</v>
      </c>
    </row>
    <row r="10843" spans="1:15" x14ac:dyDescent="0.25">
      <c r="A10843" s="30">
        <v>1261</v>
      </c>
      <c r="B10843" s="247" t="str">
        <f>IF(AND(A10843&lt;&gt;"",ISNUMBER(A10843)),VLOOKUP(A10843,Studies!A:BR,2,FALSE),"")</f>
        <v>Walkenstein 1978</v>
      </c>
      <c r="C10843" s="248" t="str">
        <f>IF(AND(A10843&lt;&gt;"",ISNUMBER(A10843)),VLOOKUP(A10843,Studies!A:BR,3,FALSE),"")</f>
        <v>https://pubmed.ncbi.nlm.nih.gov/620910/</v>
      </c>
      <c r="D10843" s="248" t="str">
        <f>IF(AND(A10843&lt;&gt;"",ISNUMBER(A10843)),VLOOKUP(A10843,Studies!A:BR,4,FALSE),"")</f>
        <v>PO 300 mg sol Subject 16</v>
      </c>
      <c r="E10843" s="248" t="str">
        <f>IF(AND(A10843&lt;&gt;"",ISNUMBER(A10843)),VLOOKUP(A10843,Studies!A:BR,5,FALSE),"")</f>
        <v>Cimetidine</v>
      </c>
      <c r="F10843" s="249" t="str">
        <f>IF(AND(A10843&lt;&gt;"",ISNUMBER(A10843)),VLOOKUP(A10843,Studies!A:BR,6,FALSE),"")</f>
        <v>Whole Blood</v>
      </c>
      <c r="G10843" s="265">
        <v>0</v>
      </c>
      <c r="H10843" s="50" t="s">
        <v>59</v>
      </c>
      <c r="I10843" s="185">
        <v>0</v>
      </c>
      <c r="J10843" s="41" t="s">
        <v>956</v>
      </c>
      <c r="K10843" s="41" t="s">
        <v>75</v>
      </c>
      <c r="O10843" s="59">
        <v>0.05</v>
      </c>
    </row>
    <row r="10844" spans="1:15" x14ac:dyDescent="0.25">
      <c r="A10844" s="30">
        <v>1261</v>
      </c>
      <c r="B10844" s="247" t="str">
        <f>IF(AND(A10844&lt;&gt;"",ISNUMBER(A10844)),VLOOKUP(A10844,Studies!A:BR,2,FALSE),"")</f>
        <v>Walkenstein 1978</v>
      </c>
      <c r="C10844" s="248" t="str">
        <f>IF(AND(A10844&lt;&gt;"",ISNUMBER(A10844)),VLOOKUP(A10844,Studies!A:BR,3,FALSE),"")</f>
        <v>https://pubmed.ncbi.nlm.nih.gov/620910/</v>
      </c>
      <c r="D10844" s="248" t="str">
        <f>IF(AND(A10844&lt;&gt;"",ISNUMBER(A10844)),VLOOKUP(A10844,Studies!A:BR,4,FALSE),"")</f>
        <v>PO 300 mg sol Subject 16</v>
      </c>
      <c r="E10844" s="248" t="str">
        <f>IF(AND(A10844&lt;&gt;"",ISNUMBER(A10844)),VLOOKUP(A10844,Studies!A:BR,5,FALSE),"")</f>
        <v>Cimetidine</v>
      </c>
      <c r="F10844" s="249" t="str">
        <f>IF(AND(A10844&lt;&gt;"",ISNUMBER(A10844)),VLOOKUP(A10844,Studies!A:BR,6,FALSE),"")</f>
        <v>Whole Blood</v>
      </c>
      <c r="G10844" s="265">
        <v>0.5</v>
      </c>
      <c r="H10844" s="50" t="s">
        <v>59</v>
      </c>
      <c r="I10844" s="185">
        <v>0.36</v>
      </c>
      <c r="J10844" s="41" t="s">
        <v>956</v>
      </c>
      <c r="K10844" s="41" t="s">
        <v>75</v>
      </c>
      <c r="O10844" s="59">
        <v>0.05</v>
      </c>
    </row>
    <row r="10845" spans="1:15" x14ac:dyDescent="0.25">
      <c r="A10845" s="30">
        <v>1261</v>
      </c>
      <c r="B10845" s="247" t="str">
        <f>IF(AND(A10845&lt;&gt;"",ISNUMBER(A10845)),VLOOKUP(A10845,Studies!A:BR,2,FALSE),"")</f>
        <v>Walkenstein 1978</v>
      </c>
      <c r="C10845" s="248" t="str">
        <f>IF(AND(A10845&lt;&gt;"",ISNUMBER(A10845)),VLOOKUP(A10845,Studies!A:BR,3,FALSE),"")</f>
        <v>https://pubmed.ncbi.nlm.nih.gov/620910/</v>
      </c>
      <c r="D10845" s="248" t="str">
        <f>IF(AND(A10845&lt;&gt;"",ISNUMBER(A10845)),VLOOKUP(A10845,Studies!A:BR,4,FALSE),"")</f>
        <v>PO 300 mg sol Subject 16</v>
      </c>
      <c r="E10845" s="248" t="str">
        <f>IF(AND(A10845&lt;&gt;"",ISNUMBER(A10845)),VLOOKUP(A10845,Studies!A:BR,5,FALSE),"")</f>
        <v>Cimetidine</v>
      </c>
      <c r="F10845" s="249" t="str">
        <f>IF(AND(A10845&lt;&gt;"",ISNUMBER(A10845)),VLOOKUP(A10845,Studies!A:BR,6,FALSE),"")</f>
        <v>Whole Blood</v>
      </c>
      <c r="G10845" s="265">
        <v>1</v>
      </c>
      <c r="H10845" s="50" t="s">
        <v>59</v>
      </c>
      <c r="I10845" s="185">
        <v>0.59</v>
      </c>
      <c r="J10845" s="41" t="s">
        <v>956</v>
      </c>
      <c r="K10845" s="41" t="s">
        <v>75</v>
      </c>
      <c r="O10845" s="59">
        <v>0.05</v>
      </c>
    </row>
    <row r="10846" spans="1:15" x14ac:dyDescent="0.25">
      <c r="A10846" s="30">
        <v>1261</v>
      </c>
      <c r="B10846" s="247" t="str">
        <f>IF(AND(A10846&lt;&gt;"",ISNUMBER(A10846)),VLOOKUP(A10846,Studies!A:BR,2,FALSE),"")</f>
        <v>Walkenstein 1978</v>
      </c>
      <c r="C10846" s="248" t="str">
        <f>IF(AND(A10846&lt;&gt;"",ISNUMBER(A10846)),VLOOKUP(A10846,Studies!A:BR,3,FALSE),"")</f>
        <v>https://pubmed.ncbi.nlm.nih.gov/620910/</v>
      </c>
      <c r="D10846" s="248" t="str">
        <f>IF(AND(A10846&lt;&gt;"",ISNUMBER(A10846)),VLOOKUP(A10846,Studies!A:BR,4,FALSE),"")</f>
        <v>PO 300 mg sol Subject 16</v>
      </c>
      <c r="E10846" s="248" t="str">
        <f>IF(AND(A10846&lt;&gt;"",ISNUMBER(A10846)),VLOOKUP(A10846,Studies!A:BR,5,FALSE),"")</f>
        <v>Cimetidine</v>
      </c>
      <c r="F10846" s="249" t="str">
        <f>IF(AND(A10846&lt;&gt;"",ISNUMBER(A10846)),VLOOKUP(A10846,Studies!A:BR,6,FALSE),"")</f>
        <v>Whole Blood</v>
      </c>
      <c r="G10846" s="265">
        <v>1.5</v>
      </c>
      <c r="H10846" s="50" t="s">
        <v>59</v>
      </c>
      <c r="I10846" s="185">
        <v>0.35</v>
      </c>
      <c r="J10846" s="41" t="s">
        <v>956</v>
      </c>
      <c r="K10846" s="41" t="s">
        <v>75</v>
      </c>
      <c r="O10846" s="59">
        <v>0.05</v>
      </c>
    </row>
    <row r="10847" spans="1:15" x14ac:dyDescent="0.25">
      <c r="A10847" s="30">
        <v>1261</v>
      </c>
      <c r="B10847" s="247" t="str">
        <f>IF(AND(A10847&lt;&gt;"",ISNUMBER(A10847)),VLOOKUP(A10847,Studies!A:BR,2,FALSE),"")</f>
        <v>Walkenstein 1978</v>
      </c>
      <c r="C10847" s="248" t="str">
        <f>IF(AND(A10847&lt;&gt;"",ISNUMBER(A10847)),VLOOKUP(A10847,Studies!A:BR,3,FALSE),"")</f>
        <v>https://pubmed.ncbi.nlm.nih.gov/620910/</v>
      </c>
      <c r="D10847" s="248" t="str">
        <f>IF(AND(A10847&lt;&gt;"",ISNUMBER(A10847)),VLOOKUP(A10847,Studies!A:BR,4,FALSE),"")</f>
        <v>PO 300 mg sol Subject 16</v>
      </c>
      <c r="E10847" s="248" t="str">
        <f>IF(AND(A10847&lt;&gt;"",ISNUMBER(A10847)),VLOOKUP(A10847,Studies!A:BR,5,FALSE),"")</f>
        <v>Cimetidine</v>
      </c>
      <c r="F10847" s="249" t="str">
        <f>IF(AND(A10847&lt;&gt;"",ISNUMBER(A10847)),VLOOKUP(A10847,Studies!A:BR,6,FALSE),"")</f>
        <v>Whole Blood</v>
      </c>
      <c r="G10847" s="265">
        <v>2</v>
      </c>
      <c r="H10847" s="50" t="s">
        <v>59</v>
      </c>
      <c r="I10847" s="185">
        <v>0.38</v>
      </c>
      <c r="J10847" s="41" t="s">
        <v>956</v>
      </c>
      <c r="K10847" s="41" t="s">
        <v>75</v>
      </c>
      <c r="O10847" s="59">
        <v>0.05</v>
      </c>
    </row>
    <row r="10848" spans="1:15" x14ac:dyDescent="0.25">
      <c r="A10848" s="30">
        <v>1261</v>
      </c>
      <c r="B10848" s="247" t="str">
        <f>IF(AND(A10848&lt;&gt;"",ISNUMBER(A10848)),VLOOKUP(A10848,Studies!A:BR,2,FALSE),"")</f>
        <v>Walkenstein 1978</v>
      </c>
      <c r="C10848" s="248" t="str">
        <f>IF(AND(A10848&lt;&gt;"",ISNUMBER(A10848)),VLOOKUP(A10848,Studies!A:BR,3,FALSE),"")</f>
        <v>https://pubmed.ncbi.nlm.nih.gov/620910/</v>
      </c>
      <c r="D10848" s="248" t="str">
        <f>IF(AND(A10848&lt;&gt;"",ISNUMBER(A10848)),VLOOKUP(A10848,Studies!A:BR,4,FALSE),"")</f>
        <v>PO 300 mg sol Subject 16</v>
      </c>
      <c r="E10848" s="248" t="str">
        <f>IF(AND(A10848&lt;&gt;"",ISNUMBER(A10848)),VLOOKUP(A10848,Studies!A:BR,5,FALSE),"")</f>
        <v>Cimetidine</v>
      </c>
      <c r="F10848" s="249" t="str">
        <f>IF(AND(A10848&lt;&gt;"",ISNUMBER(A10848)),VLOOKUP(A10848,Studies!A:BR,6,FALSE),"")</f>
        <v>Whole Blood</v>
      </c>
      <c r="G10848" s="265">
        <v>3</v>
      </c>
      <c r="H10848" s="50" t="s">
        <v>59</v>
      </c>
      <c r="I10848" s="185">
        <v>0.73</v>
      </c>
      <c r="J10848" s="41" t="s">
        <v>956</v>
      </c>
      <c r="K10848" s="41" t="s">
        <v>75</v>
      </c>
      <c r="O10848" s="59">
        <v>0.05</v>
      </c>
    </row>
    <row r="10849" spans="1:15" x14ac:dyDescent="0.25">
      <c r="A10849" s="30">
        <v>1261</v>
      </c>
      <c r="B10849" s="247" t="str">
        <f>IF(AND(A10849&lt;&gt;"",ISNUMBER(A10849)),VLOOKUP(A10849,Studies!A:BR,2,FALSE),"")</f>
        <v>Walkenstein 1978</v>
      </c>
      <c r="C10849" s="248" t="str">
        <f>IF(AND(A10849&lt;&gt;"",ISNUMBER(A10849)),VLOOKUP(A10849,Studies!A:BR,3,FALSE),"")</f>
        <v>https://pubmed.ncbi.nlm.nih.gov/620910/</v>
      </c>
      <c r="D10849" s="248" t="str">
        <f>IF(AND(A10849&lt;&gt;"",ISNUMBER(A10849)),VLOOKUP(A10849,Studies!A:BR,4,FALSE),"")</f>
        <v>PO 300 mg sol Subject 16</v>
      </c>
      <c r="E10849" s="248" t="str">
        <f>IF(AND(A10849&lt;&gt;"",ISNUMBER(A10849)),VLOOKUP(A10849,Studies!A:BR,5,FALSE),"")</f>
        <v>Cimetidine</v>
      </c>
      <c r="F10849" s="249" t="str">
        <f>IF(AND(A10849&lt;&gt;"",ISNUMBER(A10849)),VLOOKUP(A10849,Studies!A:BR,6,FALSE),"")</f>
        <v>Whole Blood</v>
      </c>
      <c r="G10849" s="265">
        <v>4</v>
      </c>
      <c r="H10849" s="50" t="s">
        <v>59</v>
      </c>
      <c r="I10849" s="185">
        <v>0.5</v>
      </c>
      <c r="J10849" s="41" t="s">
        <v>956</v>
      </c>
      <c r="K10849" s="41" t="s">
        <v>75</v>
      </c>
      <c r="O10849" s="59">
        <v>0.05</v>
      </c>
    </row>
    <row r="10850" spans="1:15" x14ac:dyDescent="0.25">
      <c r="A10850" s="30">
        <v>1261</v>
      </c>
      <c r="B10850" s="247" t="str">
        <f>IF(AND(A10850&lt;&gt;"",ISNUMBER(A10850)),VLOOKUP(A10850,Studies!A:BR,2,FALSE),"")</f>
        <v>Walkenstein 1978</v>
      </c>
      <c r="C10850" s="248" t="str">
        <f>IF(AND(A10850&lt;&gt;"",ISNUMBER(A10850)),VLOOKUP(A10850,Studies!A:BR,3,FALSE),"")</f>
        <v>https://pubmed.ncbi.nlm.nih.gov/620910/</v>
      </c>
      <c r="D10850" s="248" t="str">
        <f>IF(AND(A10850&lt;&gt;"",ISNUMBER(A10850)),VLOOKUP(A10850,Studies!A:BR,4,FALSE),"")</f>
        <v>PO 300 mg sol Subject 16</v>
      </c>
      <c r="E10850" s="248" t="str">
        <f>IF(AND(A10850&lt;&gt;"",ISNUMBER(A10850)),VLOOKUP(A10850,Studies!A:BR,5,FALSE),"")</f>
        <v>Cimetidine</v>
      </c>
      <c r="F10850" s="249" t="str">
        <f>IF(AND(A10850&lt;&gt;"",ISNUMBER(A10850)),VLOOKUP(A10850,Studies!A:BR,6,FALSE),"")</f>
        <v>Whole Blood</v>
      </c>
      <c r="G10850" s="265">
        <v>6</v>
      </c>
      <c r="H10850" s="50" t="s">
        <v>59</v>
      </c>
      <c r="I10850" s="185">
        <v>0.17</v>
      </c>
      <c r="J10850" s="41" t="s">
        <v>956</v>
      </c>
      <c r="K10850" s="41" t="s">
        <v>75</v>
      </c>
      <c r="O10850" s="59">
        <v>0.05</v>
      </c>
    </row>
    <row r="10851" spans="1:15" x14ac:dyDescent="0.25">
      <c r="A10851" s="30">
        <v>1261</v>
      </c>
      <c r="B10851" s="247" t="str">
        <f>IF(AND(A10851&lt;&gt;"",ISNUMBER(A10851)),VLOOKUP(A10851,Studies!A:BR,2,FALSE),"")</f>
        <v>Walkenstein 1978</v>
      </c>
      <c r="C10851" s="248" t="str">
        <f>IF(AND(A10851&lt;&gt;"",ISNUMBER(A10851)),VLOOKUP(A10851,Studies!A:BR,3,FALSE),"")</f>
        <v>https://pubmed.ncbi.nlm.nih.gov/620910/</v>
      </c>
      <c r="D10851" s="248" t="str">
        <f>IF(AND(A10851&lt;&gt;"",ISNUMBER(A10851)),VLOOKUP(A10851,Studies!A:BR,4,FALSE),"")</f>
        <v>PO 300 mg sol Subject 16</v>
      </c>
      <c r="E10851" s="248" t="str">
        <f>IF(AND(A10851&lt;&gt;"",ISNUMBER(A10851)),VLOOKUP(A10851,Studies!A:BR,5,FALSE),"")</f>
        <v>Cimetidine</v>
      </c>
      <c r="F10851" s="249" t="str">
        <f>IF(AND(A10851&lt;&gt;"",ISNUMBER(A10851)),VLOOKUP(A10851,Studies!A:BR,6,FALSE),"")</f>
        <v>Whole Blood</v>
      </c>
      <c r="G10851" s="265">
        <v>8</v>
      </c>
      <c r="H10851" s="50" t="s">
        <v>59</v>
      </c>
      <c r="I10851" s="185">
        <v>0.09</v>
      </c>
      <c r="J10851" s="41" t="s">
        <v>956</v>
      </c>
      <c r="K10851" s="41" t="s">
        <v>75</v>
      </c>
      <c r="O10851" s="59">
        <v>0.05</v>
      </c>
    </row>
    <row r="10852" spans="1:15" x14ac:dyDescent="0.25">
      <c r="A10852" s="30">
        <v>1261</v>
      </c>
      <c r="B10852" s="247" t="str">
        <f>IF(AND(A10852&lt;&gt;"",ISNUMBER(A10852)),VLOOKUP(A10852,Studies!A:BR,2,FALSE),"")</f>
        <v>Walkenstein 1978</v>
      </c>
      <c r="C10852" s="248" t="str">
        <f>IF(AND(A10852&lt;&gt;"",ISNUMBER(A10852)),VLOOKUP(A10852,Studies!A:BR,3,FALSE),"")</f>
        <v>https://pubmed.ncbi.nlm.nih.gov/620910/</v>
      </c>
      <c r="D10852" s="248" t="str">
        <f>IF(AND(A10852&lt;&gt;"",ISNUMBER(A10852)),VLOOKUP(A10852,Studies!A:BR,4,FALSE),"")</f>
        <v>PO 300 mg sol Subject 16</v>
      </c>
      <c r="E10852" s="248" t="str">
        <f>IF(AND(A10852&lt;&gt;"",ISNUMBER(A10852)),VLOOKUP(A10852,Studies!A:BR,5,FALSE),"")</f>
        <v>Cimetidine</v>
      </c>
      <c r="F10852" s="249" t="str">
        <f>IF(AND(A10852&lt;&gt;"",ISNUMBER(A10852)),VLOOKUP(A10852,Studies!A:BR,6,FALSE),"")</f>
        <v>Whole Blood</v>
      </c>
      <c r="G10852" s="265">
        <v>12</v>
      </c>
      <c r="H10852" s="50" t="s">
        <v>59</v>
      </c>
      <c r="I10852" s="185">
        <v>2.5000000000000001E-2</v>
      </c>
      <c r="J10852" s="41" t="s">
        <v>956</v>
      </c>
      <c r="K10852" s="41" t="s">
        <v>75</v>
      </c>
      <c r="O10852" s="59">
        <v>0.05</v>
      </c>
    </row>
    <row r="10853" spans="1:15" x14ac:dyDescent="0.25">
      <c r="A10853" s="30">
        <v>1262</v>
      </c>
      <c r="B10853" s="247" t="str">
        <f>IF(AND(A10853&lt;&gt;"",ISNUMBER(A10853)),VLOOKUP(A10853,Studies!A:BR,2,FALSE),"")</f>
        <v>Walkenstein 1978</v>
      </c>
      <c r="C10853" s="248" t="str">
        <f>IF(AND(A10853&lt;&gt;"",ISNUMBER(A10853)),VLOOKUP(A10853,Studies!A:BR,3,FALSE),"")</f>
        <v>https://pubmed.ncbi.nlm.nih.gov/620910/</v>
      </c>
      <c r="D10853" s="248" t="str">
        <f>IF(AND(A10853&lt;&gt;"",ISNUMBER(A10853)),VLOOKUP(A10853,Studies!A:BR,4,FALSE),"")</f>
        <v>PO 300 mg sol Subject 17</v>
      </c>
      <c r="E10853" s="248" t="str">
        <f>IF(AND(A10853&lt;&gt;"",ISNUMBER(A10853)),VLOOKUP(A10853,Studies!A:BR,5,FALSE),"")</f>
        <v>Cimetidine</v>
      </c>
      <c r="F10853" s="249" t="str">
        <f>IF(AND(A10853&lt;&gt;"",ISNUMBER(A10853)),VLOOKUP(A10853,Studies!A:BR,6,FALSE),"")</f>
        <v>Whole Blood</v>
      </c>
      <c r="G10853" s="265">
        <v>0</v>
      </c>
      <c r="H10853" s="50" t="s">
        <v>59</v>
      </c>
      <c r="I10853" s="185">
        <v>0</v>
      </c>
      <c r="J10853" s="41" t="s">
        <v>956</v>
      </c>
      <c r="K10853" s="41" t="s">
        <v>75</v>
      </c>
      <c r="O10853" s="59">
        <v>0.05</v>
      </c>
    </row>
    <row r="10854" spans="1:15" x14ac:dyDescent="0.25">
      <c r="A10854" s="30">
        <v>1262</v>
      </c>
      <c r="B10854" s="247" t="str">
        <f>IF(AND(A10854&lt;&gt;"",ISNUMBER(A10854)),VLOOKUP(A10854,Studies!A:BR,2,FALSE),"")</f>
        <v>Walkenstein 1978</v>
      </c>
      <c r="C10854" s="248" t="str">
        <f>IF(AND(A10854&lt;&gt;"",ISNUMBER(A10854)),VLOOKUP(A10854,Studies!A:BR,3,FALSE),"")</f>
        <v>https://pubmed.ncbi.nlm.nih.gov/620910/</v>
      </c>
      <c r="D10854" s="248" t="str">
        <f>IF(AND(A10854&lt;&gt;"",ISNUMBER(A10854)),VLOOKUP(A10854,Studies!A:BR,4,FALSE),"")</f>
        <v>PO 300 mg sol Subject 17</v>
      </c>
      <c r="E10854" s="248" t="str">
        <f>IF(AND(A10854&lt;&gt;"",ISNUMBER(A10854)),VLOOKUP(A10854,Studies!A:BR,5,FALSE),"")</f>
        <v>Cimetidine</v>
      </c>
      <c r="F10854" s="249" t="str">
        <f>IF(AND(A10854&lt;&gt;"",ISNUMBER(A10854)),VLOOKUP(A10854,Studies!A:BR,6,FALSE),"")</f>
        <v>Whole Blood</v>
      </c>
      <c r="G10854" s="265">
        <v>0.5</v>
      </c>
      <c r="H10854" s="50" t="s">
        <v>59</v>
      </c>
      <c r="I10854" s="185">
        <v>1.21</v>
      </c>
      <c r="J10854" s="41" t="s">
        <v>956</v>
      </c>
      <c r="K10854" s="41" t="s">
        <v>75</v>
      </c>
      <c r="O10854" s="59">
        <v>0.05</v>
      </c>
    </row>
    <row r="10855" spans="1:15" x14ac:dyDescent="0.25">
      <c r="A10855" s="30">
        <v>1262</v>
      </c>
      <c r="B10855" s="247" t="str">
        <f>IF(AND(A10855&lt;&gt;"",ISNUMBER(A10855)),VLOOKUP(A10855,Studies!A:BR,2,FALSE),"")</f>
        <v>Walkenstein 1978</v>
      </c>
      <c r="C10855" s="248" t="str">
        <f>IF(AND(A10855&lt;&gt;"",ISNUMBER(A10855)),VLOOKUP(A10855,Studies!A:BR,3,FALSE),"")</f>
        <v>https://pubmed.ncbi.nlm.nih.gov/620910/</v>
      </c>
      <c r="D10855" s="248" t="str">
        <f>IF(AND(A10855&lt;&gt;"",ISNUMBER(A10855)),VLOOKUP(A10855,Studies!A:BR,4,FALSE),"")</f>
        <v>PO 300 mg sol Subject 17</v>
      </c>
      <c r="E10855" s="248" t="str">
        <f>IF(AND(A10855&lt;&gt;"",ISNUMBER(A10855)),VLOOKUP(A10855,Studies!A:BR,5,FALSE),"")</f>
        <v>Cimetidine</v>
      </c>
      <c r="F10855" s="249" t="str">
        <f>IF(AND(A10855&lt;&gt;"",ISNUMBER(A10855)),VLOOKUP(A10855,Studies!A:BR,6,FALSE),"")</f>
        <v>Whole Blood</v>
      </c>
      <c r="G10855" s="265">
        <v>1</v>
      </c>
      <c r="H10855" s="50" t="s">
        <v>59</v>
      </c>
      <c r="I10855" s="185">
        <v>1.83</v>
      </c>
      <c r="J10855" s="41" t="s">
        <v>956</v>
      </c>
      <c r="K10855" s="41" t="s">
        <v>75</v>
      </c>
      <c r="O10855" s="59">
        <v>0.05</v>
      </c>
    </row>
    <row r="10856" spans="1:15" x14ac:dyDescent="0.25">
      <c r="A10856" s="30">
        <v>1262</v>
      </c>
      <c r="B10856" s="247" t="str">
        <f>IF(AND(A10856&lt;&gt;"",ISNUMBER(A10856)),VLOOKUP(A10856,Studies!A:BR,2,FALSE),"")</f>
        <v>Walkenstein 1978</v>
      </c>
      <c r="C10856" s="248" t="str">
        <f>IF(AND(A10856&lt;&gt;"",ISNUMBER(A10856)),VLOOKUP(A10856,Studies!A:BR,3,FALSE),"")</f>
        <v>https://pubmed.ncbi.nlm.nih.gov/620910/</v>
      </c>
      <c r="D10856" s="248" t="str">
        <f>IF(AND(A10856&lt;&gt;"",ISNUMBER(A10856)),VLOOKUP(A10856,Studies!A:BR,4,FALSE),"")</f>
        <v>PO 300 mg sol Subject 17</v>
      </c>
      <c r="E10856" s="248" t="str">
        <f>IF(AND(A10856&lt;&gt;"",ISNUMBER(A10856)),VLOOKUP(A10856,Studies!A:BR,5,FALSE),"")</f>
        <v>Cimetidine</v>
      </c>
      <c r="F10856" s="249" t="str">
        <f>IF(AND(A10856&lt;&gt;"",ISNUMBER(A10856)),VLOOKUP(A10856,Studies!A:BR,6,FALSE),"")</f>
        <v>Whole Blood</v>
      </c>
      <c r="G10856" s="265">
        <v>1.5</v>
      </c>
      <c r="H10856" s="50" t="s">
        <v>59</v>
      </c>
      <c r="I10856" s="185">
        <v>1.17</v>
      </c>
      <c r="J10856" s="41" t="s">
        <v>956</v>
      </c>
      <c r="K10856" s="41" t="s">
        <v>75</v>
      </c>
      <c r="O10856" s="59">
        <v>0.05</v>
      </c>
    </row>
    <row r="10857" spans="1:15" x14ac:dyDescent="0.25">
      <c r="A10857" s="30">
        <v>1262</v>
      </c>
      <c r="B10857" s="247" t="str">
        <f>IF(AND(A10857&lt;&gt;"",ISNUMBER(A10857)),VLOOKUP(A10857,Studies!A:BR,2,FALSE),"")</f>
        <v>Walkenstein 1978</v>
      </c>
      <c r="C10857" s="248" t="str">
        <f>IF(AND(A10857&lt;&gt;"",ISNUMBER(A10857)),VLOOKUP(A10857,Studies!A:BR,3,FALSE),"")</f>
        <v>https://pubmed.ncbi.nlm.nih.gov/620910/</v>
      </c>
      <c r="D10857" s="248" t="str">
        <f>IF(AND(A10857&lt;&gt;"",ISNUMBER(A10857)),VLOOKUP(A10857,Studies!A:BR,4,FALSE),"")</f>
        <v>PO 300 mg sol Subject 17</v>
      </c>
      <c r="E10857" s="248" t="str">
        <f>IF(AND(A10857&lt;&gt;"",ISNUMBER(A10857)),VLOOKUP(A10857,Studies!A:BR,5,FALSE),"")</f>
        <v>Cimetidine</v>
      </c>
      <c r="F10857" s="249" t="str">
        <f>IF(AND(A10857&lt;&gt;"",ISNUMBER(A10857)),VLOOKUP(A10857,Studies!A:BR,6,FALSE),"")</f>
        <v>Whole Blood</v>
      </c>
      <c r="G10857" s="265">
        <v>2</v>
      </c>
      <c r="H10857" s="50" t="s">
        <v>59</v>
      </c>
      <c r="I10857" s="185">
        <v>0.92</v>
      </c>
      <c r="J10857" s="41" t="s">
        <v>956</v>
      </c>
      <c r="K10857" s="41" t="s">
        <v>75</v>
      </c>
      <c r="O10857" s="59">
        <v>0.05</v>
      </c>
    </row>
    <row r="10858" spans="1:15" x14ac:dyDescent="0.25">
      <c r="A10858" s="30">
        <v>1262</v>
      </c>
      <c r="B10858" s="247" t="str">
        <f>IF(AND(A10858&lt;&gt;"",ISNUMBER(A10858)),VLOOKUP(A10858,Studies!A:BR,2,FALSE),"")</f>
        <v>Walkenstein 1978</v>
      </c>
      <c r="C10858" s="248" t="str">
        <f>IF(AND(A10858&lt;&gt;"",ISNUMBER(A10858)),VLOOKUP(A10858,Studies!A:BR,3,FALSE),"")</f>
        <v>https://pubmed.ncbi.nlm.nih.gov/620910/</v>
      </c>
      <c r="D10858" s="248" t="str">
        <f>IF(AND(A10858&lt;&gt;"",ISNUMBER(A10858)),VLOOKUP(A10858,Studies!A:BR,4,FALSE),"")</f>
        <v>PO 300 mg sol Subject 17</v>
      </c>
      <c r="E10858" s="248" t="str">
        <f>IF(AND(A10858&lt;&gt;"",ISNUMBER(A10858)),VLOOKUP(A10858,Studies!A:BR,5,FALSE),"")</f>
        <v>Cimetidine</v>
      </c>
      <c r="F10858" s="249" t="str">
        <f>IF(AND(A10858&lt;&gt;"",ISNUMBER(A10858)),VLOOKUP(A10858,Studies!A:BR,6,FALSE),"")</f>
        <v>Whole Blood</v>
      </c>
      <c r="G10858" s="265">
        <v>3</v>
      </c>
      <c r="H10858" s="50" t="s">
        <v>59</v>
      </c>
      <c r="I10858" s="185">
        <v>0.88</v>
      </c>
      <c r="J10858" s="41" t="s">
        <v>956</v>
      </c>
      <c r="K10858" s="41" t="s">
        <v>75</v>
      </c>
      <c r="O10858" s="59">
        <v>0.05</v>
      </c>
    </row>
    <row r="10859" spans="1:15" x14ac:dyDescent="0.25">
      <c r="A10859" s="30">
        <v>1262</v>
      </c>
      <c r="B10859" s="247" t="str">
        <f>IF(AND(A10859&lt;&gt;"",ISNUMBER(A10859)),VLOOKUP(A10859,Studies!A:BR,2,FALSE),"")</f>
        <v>Walkenstein 1978</v>
      </c>
      <c r="C10859" s="248" t="str">
        <f>IF(AND(A10859&lt;&gt;"",ISNUMBER(A10859)),VLOOKUP(A10859,Studies!A:BR,3,FALSE),"")</f>
        <v>https://pubmed.ncbi.nlm.nih.gov/620910/</v>
      </c>
      <c r="D10859" s="248" t="str">
        <f>IF(AND(A10859&lt;&gt;"",ISNUMBER(A10859)),VLOOKUP(A10859,Studies!A:BR,4,FALSE),"")</f>
        <v>PO 300 mg sol Subject 17</v>
      </c>
      <c r="E10859" s="248" t="str">
        <f>IF(AND(A10859&lt;&gt;"",ISNUMBER(A10859)),VLOOKUP(A10859,Studies!A:BR,5,FALSE),"")</f>
        <v>Cimetidine</v>
      </c>
      <c r="F10859" s="249" t="str">
        <f>IF(AND(A10859&lt;&gt;"",ISNUMBER(A10859)),VLOOKUP(A10859,Studies!A:BR,6,FALSE),"")</f>
        <v>Whole Blood</v>
      </c>
      <c r="G10859" s="265">
        <v>4</v>
      </c>
      <c r="H10859" s="50" t="s">
        <v>59</v>
      </c>
      <c r="I10859" s="185">
        <v>0.67</v>
      </c>
      <c r="J10859" s="41" t="s">
        <v>956</v>
      </c>
      <c r="K10859" s="41" t="s">
        <v>75</v>
      </c>
      <c r="O10859" s="59">
        <v>0.05</v>
      </c>
    </row>
    <row r="10860" spans="1:15" x14ac:dyDescent="0.25">
      <c r="A10860" s="30">
        <v>1262</v>
      </c>
      <c r="B10860" s="247" t="str">
        <f>IF(AND(A10860&lt;&gt;"",ISNUMBER(A10860)),VLOOKUP(A10860,Studies!A:BR,2,FALSE),"")</f>
        <v>Walkenstein 1978</v>
      </c>
      <c r="C10860" s="248" t="str">
        <f>IF(AND(A10860&lt;&gt;"",ISNUMBER(A10860)),VLOOKUP(A10860,Studies!A:BR,3,FALSE),"")</f>
        <v>https://pubmed.ncbi.nlm.nih.gov/620910/</v>
      </c>
      <c r="D10860" s="248" t="str">
        <f>IF(AND(A10860&lt;&gt;"",ISNUMBER(A10860)),VLOOKUP(A10860,Studies!A:BR,4,FALSE),"")</f>
        <v>PO 300 mg sol Subject 17</v>
      </c>
      <c r="E10860" s="248" t="str">
        <f>IF(AND(A10860&lt;&gt;"",ISNUMBER(A10860)),VLOOKUP(A10860,Studies!A:BR,5,FALSE),"")</f>
        <v>Cimetidine</v>
      </c>
      <c r="F10860" s="249" t="str">
        <f>IF(AND(A10860&lt;&gt;"",ISNUMBER(A10860)),VLOOKUP(A10860,Studies!A:BR,6,FALSE),"")</f>
        <v>Whole Blood</v>
      </c>
      <c r="G10860" s="265">
        <v>6</v>
      </c>
      <c r="H10860" s="50" t="s">
        <v>59</v>
      </c>
      <c r="I10860" s="185">
        <v>0.3</v>
      </c>
      <c r="J10860" s="41" t="s">
        <v>956</v>
      </c>
      <c r="K10860" s="41" t="s">
        <v>75</v>
      </c>
      <c r="O10860" s="59">
        <v>0.05</v>
      </c>
    </row>
    <row r="10861" spans="1:15" x14ac:dyDescent="0.25">
      <c r="A10861" s="30">
        <v>1262</v>
      </c>
      <c r="B10861" s="247" t="str">
        <f>IF(AND(A10861&lt;&gt;"",ISNUMBER(A10861)),VLOOKUP(A10861,Studies!A:BR,2,FALSE),"")</f>
        <v>Walkenstein 1978</v>
      </c>
      <c r="C10861" s="248" t="str">
        <f>IF(AND(A10861&lt;&gt;"",ISNUMBER(A10861)),VLOOKUP(A10861,Studies!A:BR,3,FALSE),"")</f>
        <v>https://pubmed.ncbi.nlm.nih.gov/620910/</v>
      </c>
      <c r="D10861" s="248" t="str">
        <f>IF(AND(A10861&lt;&gt;"",ISNUMBER(A10861)),VLOOKUP(A10861,Studies!A:BR,4,FALSE),"")</f>
        <v>PO 300 mg sol Subject 17</v>
      </c>
      <c r="E10861" s="248" t="str">
        <f>IF(AND(A10861&lt;&gt;"",ISNUMBER(A10861)),VLOOKUP(A10861,Studies!A:BR,5,FALSE),"")</f>
        <v>Cimetidine</v>
      </c>
      <c r="F10861" s="249" t="str">
        <f>IF(AND(A10861&lt;&gt;"",ISNUMBER(A10861)),VLOOKUP(A10861,Studies!A:BR,6,FALSE),"")</f>
        <v>Whole Blood</v>
      </c>
      <c r="G10861" s="265">
        <v>8</v>
      </c>
      <c r="H10861" s="50" t="s">
        <v>59</v>
      </c>
      <c r="I10861" s="185">
        <v>0.17</v>
      </c>
      <c r="J10861" s="41" t="s">
        <v>956</v>
      </c>
      <c r="K10861" s="41" t="s">
        <v>75</v>
      </c>
      <c r="O10861" s="59">
        <v>0.05</v>
      </c>
    </row>
    <row r="10862" spans="1:15" x14ac:dyDescent="0.25">
      <c r="A10862" s="30">
        <v>1262</v>
      </c>
      <c r="B10862" s="247" t="str">
        <f>IF(AND(A10862&lt;&gt;"",ISNUMBER(A10862)),VLOOKUP(A10862,Studies!A:BR,2,FALSE),"")</f>
        <v>Walkenstein 1978</v>
      </c>
      <c r="C10862" s="248" t="str">
        <f>IF(AND(A10862&lt;&gt;"",ISNUMBER(A10862)),VLOOKUP(A10862,Studies!A:BR,3,FALSE),"")</f>
        <v>https://pubmed.ncbi.nlm.nih.gov/620910/</v>
      </c>
      <c r="D10862" s="248" t="str">
        <f>IF(AND(A10862&lt;&gt;"",ISNUMBER(A10862)),VLOOKUP(A10862,Studies!A:BR,4,FALSE),"")</f>
        <v>PO 300 mg sol Subject 17</v>
      </c>
      <c r="E10862" s="248" t="str">
        <f>IF(AND(A10862&lt;&gt;"",ISNUMBER(A10862)),VLOOKUP(A10862,Studies!A:BR,5,FALSE),"")</f>
        <v>Cimetidine</v>
      </c>
      <c r="F10862" s="249" t="str">
        <f>IF(AND(A10862&lt;&gt;"",ISNUMBER(A10862)),VLOOKUP(A10862,Studies!A:BR,6,FALSE),"")</f>
        <v>Whole Blood</v>
      </c>
      <c r="G10862" s="265">
        <v>12</v>
      </c>
      <c r="H10862" s="50" t="s">
        <v>59</v>
      </c>
      <c r="I10862" s="185">
        <v>2.5000000000000001E-2</v>
      </c>
      <c r="J10862" s="41" t="s">
        <v>956</v>
      </c>
      <c r="K10862" s="41" t="s">
        <v>75</v>
      </c>
      <c r="O10862" s="59">
        <v>0.05</v>
      </c>
    </row>
    <row r="10863" spans="1:15" x14ac:dyDescent="0.25">
      <c r="A10863" s="30">
        <v>1263</v>
      </c>
      <c r="B10863" s="247" t="str">
        <f>IF(AND(A10863&lt;&gt;"",ISNUMBER(A10863)),VLOOKUP(A10863,Studies!A:BR,2,FALSE),"")</f>
        <v>Walkenstein 1978</v>
      </c>
      <c r="C10863" s="248" t="str">
        <f>IF(AND(A10863&lt;&gt;"",ISNUMBER(A10863)),VLOOKUP(A10863,Studies!A:BR,3,FALSE),"")</f>
        <v>https://pubmed.ncbi.nlm.nih.gov/620910/</v>
      </c>
      <c r="D10863" s="248" t="str">
        <f>IF(AND(A10863&lt;&gt;"",ISNUMBER(A10863)),VLOOKUP(A10863,Studies!A:BR,4,FALSE),"")</f>
        <v>PO 300 mg sol Subject 18</v>
      </c>
      <c r="E10863" s="248" t="str">
        <f>IF(AND(A10863&lt;&gt;"",ISNUMBER(A10863)),VLOOKUP(A10863,Studies!A:BR,5,FALSE),"")</f>
        <v>Cimetidine</v>
      </c>
      <c r="F10863" s="249" t="str">
        <f>IF(AND(A10863&lt;&gt;"",ISNUMBER(A10863)),VLOOKUP(A10863,Studies!A:BR,6,FALSE),"")</f>
        <v>Whole Blood</v>
      </c>
      <c r="G10863" s="265">
        <v>0</v>
      </c>
      <c r="H10863" s="50" t="s">
        <v>59</v>
      </c>
      <c r="I10863" s="185">
        <v>0</v>
      </c>
      <c r="J10863" s="41" t="s">
        <v>956</v>
      </c>
      <c r="K10863" s="41" t="s">
        <v>75</v>
      </c>
      <c r="O10863" s="59">
        <v>0.05</v>
      </c>
    </row>
    <row r="10864" spans="1:15" x14ac:dyDescent="0.25">
      <c r="A10864" s="30">
        <v>1263</v>
      </c>
      <c r="B10864" s="247" t="str">
        <f>IF(AND(A10864&lt;&gt;"",ISNUMBER(A10864)),VLOOKUP(A10864,Studies!A:BR,2,FALSE),"")</f>
        <v>Walkenstein 1978</v>
      </c>
      <c r="C10864" s="248" t="str">
        <f>IF(AND(A10864&lt;&gt;"",ISNUMBER(A10864)),VLOOKUP(A10864,Studies!A:BR,3,FALSE),"")</f>
        <v>https://pubmed.ncbi.nlm.nih.gov/620910/</v>
      </c>
      <c r="D10864" s="248" t="str">
        <f>IF(AND(A10864&lt;&gt;"",ISNUMBER(A10864)),VLOOKUP(A10864,Studies!A:BR,4,FALSE),"")</f>
        <v>PO 300 mg sol Subject 18</v>
      </c>
      <c r="E10864" s="248" t="str">
        <f>IF(AND(A10864&lt;&gt;"",ISNUMBER(A10864)),VLOOKUP(A10864,Studies!A:BR,5,FALSE),"")</f>
        <v>Cimetidine</v>
      </c>
      <c r="F10864" s="249" t="str">
        <f>IF(AND(A10864&lt;&gt;"",ISNUMBER(A10864)),VLOOKUP(A10864,Studies!A:BR,6,FALSE),"")</f>
        <v>Whole Blood</v>
      </c>
      <c r="G10864" s="265">
        <v>0.5</v>
      </c>
      <c r="H10864" s="50" t="s">
        <v>59</v>
      </c>
      <c r="I10864" s="185">
        <v>0.25</v>
      </c>
      <c r="J10864" s="41" t="s">
        <v>956</v>
      </c>
      <c r="K10864" s="41" t="s">
        <v>75</v>
      </c>
      <c r="O10864" s="59">
        <v>0.05</v>
      </c>
    </row>
    <row r="10865" spans="1:15" x14ac:dyDescent="0.25">
      <c r="A10865" s="30">
        <v>1263</v>
      </c>
      <c r="B10865" s="247" t="str">
        <f>IF(AND(A10865&lt;&gt;"",ISNUMBER(A10865)),VLOOKUP(A10865,Studies!A:BR,2,FALSE),"")</f>
        <v>Walkenstein 1978</v>
      </c>
      <c r="C10865" s="248" t="str">
        <f>IF(AND(A10865&lt;&gt;"",ISNUMBER(A10865)),VLOOKUP(A10865,Studies!A:BR,3,FALSE),"")</f>
        <v>https://pubmed.ncbi.nlm.nih.gov/620910/</v>
      </c>
      <c r="D10865" s="248" t="str">
        <f>IF(AND(A10865&lt;&gt;"",ISNUMBER(A10865)),VLOOKUP(A10865,Studies!A:BR,4,FALSE),"")</f>
        <v>PO 300 mg sol Subject 18</v>
      </c>
      <c r="E10865" s="248" t="str">
        <f>IF(AND(A10865&lt;&gt;"",ISNUMBER(A10865)),VLOOKUP(A10865,Studies!A:BR,5,FALSE),"")</f>
        <v>Cimetidine</v>
      </c>
      <c r="F10865" s="249" t="str">
        <f>IF(AND(A10865&lt;&gt;"",ISNUMBER(A10865)),VLOOKUP(A10865,Studies!A:BR,6,FALSE),"")</f>
        <v>Whole Blood</v>
      </c>
      <c r="G10865" s="265">
        <v>1</v>
      </c>
      <c r="H10865" s="50" t="s">
        <v>59</v>
      </c>
      <c r="I10865" s="185">
        <v>0.79</v>
      </c>
      <c r="J10865" s="41" t="s">
        <v>956</v>
      </c>
      <c r="K10865" s="41" t="s">
        <v>75</v>
      </c>
      <c r="O10865" s="59">
        <v>0.05</v>
      </c>
    </row>
    <row r="10866" spans="1:15" x14ac:dyDescent="0.25">
      <c r="A10866" s="30">
        <v>1263</v>
      </c>
      <c r="B10866" s="247" t="str">
        <f>IF(AND(A10866&lt;&gt;"",ISNUMBER(A10866)),VLOOKUP(A10866,Studies!A:BR,2,FALSE),"")</f>
        <v>Walkenstein 1978</v>
      </c>
      <c r="C10866" s="248" t="str">
        <f>IF(AND(A10866&lt;&gt;"",ISNUMBER(A10866)),VLOOKUP(A10866,Studies!A:BR,3,FALSE),"")</f>
        <v>https://pubmed.ncbi.nlm.nih.gov/620910/</v>
      </c>
      <c r="D10866" s="248" t="str">
        <f>IF(AND(A10866&lt;&gt;"",ISNUMBER(A10866)),VLOOKUP(A10866,Studies!A:BR,4,FALSE),"")</f>
        <v>PO 300 mg sol Subject 18</v>
      </c>
      <c r="E10866" s="248" t="str">
        <f>IF(AND(A10866&lt;&gt;"",ISNUMBER(A10866)),VLOOKUP(A10866,Studies!A:BR,5,FALSE),"")</f>
        <v>Cimetidine</v>
      </c>
      <c r="F10866" s="249" t="str">
        <f>IF(AND(A10866&lt;&gt;"",ISNUMBER(A10866)),VLOOKUP(A10866,Studies!A:BR,6,FALSE),"")</f>
        <v>Whole Blood</v>
      </c>
      <c r="G10866" s="265">
        <v>1.5</v>
      </c>
      <c r="H10866" s="50" t="s">
        <v>59</v>
      </c>
      <c r="I10866" s="185">
        <v>1.93</v>
      </c>
      <c r="J10866" s="41" t="s">
        <v>956</v>
      </c>
      <c r="K10866" s="41" t="s">
        <v>75</v>
      </c>
      <c r="O10866" s="59">
        <v>0.05</v>
      </c>
    </row>
    <row r="10867" spans="1:15" x14ac:dyDescent="0.25">
      <c r="A10867" s="30">
        <v>1263</v>
      </c>
      <c r="B10867" s="247" t="str">
        <f>IF(AND(A10867&lt;&gt;"",ISNUMBER(A10867)),VLOOKUP(A10867,Studies!A:BR,2,FALSE),"")</f>
        <v>Walkenstein 1978</v>
      </c>
      <c r="C10867" s="248" t="str">
        <f>IF(AND(A10867&lt;&gt;"",ISNUMBER(A10867)),VLOOKUP(A10867,Studies!A:BR,3,FALSE),"")</f>
        <v>https://pubmed.ncbi.nlm.nih.gov/620910/</v>
      </c>
      <c r="D10867" s="248" t="str">
        <f>IF(AND(A10867&lt;&gt;"",ISNUMBER(A10867)),VLOOKUP(A10867,Studies!A:BR,4,FALSE),"")</f>
        <v>PO 300 mg sol Subject 18</v>
      </c>
      <c r="E10867" s="248" t="str">
        <f>IF(AND(A10867&lt;&gt;"",ISNUMBER(A10867)),VLOOKUP(A10867,Studies!A:BR,5,FALSE),"")</f>
        <v>Cimetidine</v>
      </c>
      <c r="F10867" s="249" t="str">
        <f>IF(AND(A10867&lt;&gt;"",ISNUMBER(A10867)),VLOOKUP(A10867,Studies!A:BR,6,FALSE),"")</f>
        <v>Whole Blood</v>
      </c>
      <c r="G10867" s="265">
        <v>2</v>
      </c>
      <c r="H10867" s="50" t="s">
        <v>59</v>
      </c>
      <c r="I10867" s="185">
        <v>1.31</v>
      </c>
      <c r="J10867" s="41" t="s">
        <v>956</v>
      </c>
      <c r="K10867" s="41" t="s">
        <v>75</v>
      </c>
      <c r="O10867" s="59">
        <v>0.05</v>
      </c>
    </row>
    <row r="10868" spans="1:15" x14ac:dyDescent="0.25">
      <c r="A10868" s="30">
        <v>1263</v>
      </c>
      <c r="B10868" s="247" t="str">
        <f>IF(AND(A10868&lt;&gt;"",ISNUMBER(A10868)),VLOOKUP(A10868,Studies!A:BR,2,FALSE),"")</f>
        <v>Walkenstein 1978</v>
      </c>
      <c r="C10868" s="248" t="str">
        <f>IF(AND(A10868&lt;&gt;"",ISNUMBER(A10868)),VLOOKUP(A10868,Studies!A:BR,3,FALSE),"")</f>
        <v>https://pubmed.ncbi.nlm.nih.gov/620910/</v>
      </c>
      <c r="D10868" s="248" t="str">
        <f>IF(AND(A10868&lt;&gt;"",ISNUMBER(A10868)),VLOOKUP(A10868,Studies!A:BR,4,FALSE),"")</f>
        <v>PO 300 mg sol Subject 18</v>
      </c>
      <c r="E10868" s="248" t="str">
        <f>IF(AND(A10868&lt;&gt;"",ISNUMBER(A10868)),VLOOKUP(A10868,Studies!A:BR,5,FALSE),"")</f>
        <v>Cimetidine</v>
      </c>
      <c r="F10868" s="249" t="str">
        <f>IF(AND(A10868&lt;&gt;"",ISNUMBER(A10868)),VLOOKUP(A10868,Studies!A:BR,6,FALSE),"")</f>
        <v>Whole Blood</v>
      </c>
      <c r="G10868" s="265">
        <v>3</v>
      </c>
      <c r="H10868" s="50" t="s">
        <v>59</v>
      </c>
      <c r="I10868" s="185">
        <v>1.2</v>
      </c>
      <c r="J10868" s="41" t="s">
        <v>956</v>
      </c>
      <c r="K10868" s="41" t="s">
        <v>75</v>
      </c>
      <c r="O10868" s="59">
        <v>0.05</v>
      </c>
    </row>
    <row r="10869" spans="1:15" x14ac:dyDescent="0.25">
      <c r="A10869" s="30">
        <v>1263</v>
      </c>
      <c r="B10869" s="247" t="str">
        <f>IF(AND(A10869&lt;&gt;"",ISNUMBER(A10869)),VLOOKUP(A10869,Studies!A:BR,2,FALSE),"")</f>
        <v>Walkenstein 1978</v>
      </c>
      <c r="C10869" s="248" t="str">
        <f>IF(AND(A10869&lt;&gt;"",ISNUMBER(A10869)),VLOOKUP(A10869,Studies!A:BR,3,FALSE),"")</f>
        <v>https://pubmed.ncbi.nlm.nih.gov/620910/</v>
      </c>
      <c r="D10869" s="248" t="str">
        <f>IF(AND(A10869&lt;&gt;"",ISNUMBER(A10869)),VLOOKUP(A10869,Studies!A:BR,4,FALSE),"")</f>
        <v>PO 300 mg sol Subject 18</v>
      </c>
      <c r="E10869" s="248" t="str">
        <f>IF(AND(A10869&lt;&gt;"",ISNUMBER(A10869)),VLOOKUP(A10869,Studies!A:BR,5,FALSE),"")</f>
        <v>Cimetidine</v>
      </c>
      <c r="F10869" s="249" t="str">
        <f>IF(AND(A10869&lt;&gt;"",ISNUMBER(A10869)),VLOOKUP(A10869,Studies!A:BR,6,FALSE),"")</f>
        <v>Whole Blood</v>
      </c>
      <c r="G10869" s="265">
        <v>4</v>
      </c>
      <c r="H10869" s="50" t="s">
        <v>59</v>
      </c>
      <c r="I10869" s="185">
        <v>0.69</v>
      </c>
      <c r="J10869" s="41" t="s">
        <v>956</v>
      </c>
      <c r="K10869" s="41" t="s">
        <v>75</v>
      </c>
      <c r="O10869" s="59">
        <v>0.05</v>
      </c>
    </row>
    <row r="10870" spans="1:15" x14ac:dyDescent="0.25">
      <c r="A10870" s="30">
        <v>1263</v>
      </c>
      <c r="B10870" s="247" t="str">
        <f>IF(AND(A10870&lt;&gt;"",ISNUMBER(A10870)),VLOOKUP(A10870,Studies!A:BR,2,FALSE),"")</f>
        <v>Walkenstein 1978</v>
      </c>
      <c r="C10870" s="248" t="str">
        <f>IF(AND(A10870&lt;&gt;"",ISNUMBER(A10870)),VLOOKUP(A10870,Studies!A:BR,3,FALSE),"")</f>
        <v>https://pubmed.ncbi.nlm.nih.gov/620910/</v>
      </c>
      <c r="D10870" s="248" t="str">
        <f>IF(AND(A10870&lt;&gt;"",ISNUMBER(A10870)),VLOOKUP(A10870,Studies!A:BR,4,FALSE),"")</f>
        <v>PO 300 mg sol Subject 18</v>
      </c>
      <c r="E10870" s="248" t="str">
        <f>IF(AND(A10870&lt;&gt;"",ISNUMBER(A10870)),VLOOKUP(A10870,Studies!A:BR,5,FALSE),"")</f>
        <v>Cimetidine</v>
      </c>
      <c r="F10870" s="249" t="str">
        <f>IF(AND(A10870&lt;&gt;"",ISNUMBER(A10870)),VLOOKUP(A10870,Studies!A:BR,6,FALSE),"")</f>
        <v>Whole Blood</v>
      </c>
      <c r="G10870" s="265">
        <v>6</v>
      </c>
      <c r="H10870" s="50" t="s">
        <v>59</v>
      </c>
      <c r="I10870" s="185">
        <v>0.28000000000000003</v>
      </c>
      <c r="J10870" s="41" t="s">
        <v>956</v>
      </c>
      <c r="K10870" s="41" t="s">
        <v>75</v>
      </c>
      <c r="O10870" s="59">
        <v>0.05</v>
      </c>
    </row>
    <row r="10871" spans="1:15" x14ac:dyDescent="0.25">
      <c r="A10871" s="30">
        <v>1263</v>
      </c>
      <c r="B10871" s="247" t="str">
        <f>IF(AND(A10871&lt;&gt;"",ISNUMBER(A10871)),VLOOKUP(A10871,Studies!A:BR,2,FALSE),"")</f>
        <v>Walkenstein 1978</v>
      </c>
      <c r="C10871" s="248" t="str">
        <f>IF(AND(A10871&lt;&gt;"",ISNUMBER(A10871)),VLOOKUP(A10871,Studies!A:BR,3,FALSE),"")</f>
        <v>https://pubmed.ncbi.nlm.nih.gov/620910/</v>
      </c>
      <c r="D10871" s="248" t="str">
        <f>IF(AND(A10871&lt;&gt;"",ISNUMBER(A10871)),VLOOKUP(A10871,Studies!A:BR,4,FALSE),"")</f>
        <v>PO 300 mg sol Subject 18</v>
      </c>
      <c r="E10871" s="248" t="str">
        <f>IF(AND(A10871&lt;&gt;"",ISNUMBER(A10871)),VLOOKUP(A10871,Studies!A:BR,5,FALSE),"")</f>
        <v>Cimetidine</v>
      </c>
      <c r="F10871" s="249" t="str">
        <f>IF(AND(A10871&lt;&gt;"",ISNUMBER(A10871)),VLOOKUP(A10871,Studies!A:BR,6,FALSE),"")</f>
        <v>Whole Blood</v>
      </c>
      <c r="G10871" s="265">
        <v>8</v>
      </c>
      <c r="H10871" s="50" t="s">
        <v>59</v>
      </c>
      <c r="I10871" s="185">
        <v>0.15</v>
      </c>
      <c r="J10871" s="41" t="s">
        <v>956</v>
      </c>
      <c r="K10871" s="41" t="s">
        <v>75</v>
      </c>
      <c r="O10871" s="59">
        <v>0.05</v>
      </c>
    </row>
    <row r="10872" spans="1:15" x14ac:dyDescent="0.25">
      <c r="A10872" s="30">
        <v>1263</v>
      </c>
      <c r="B10872" s="247" t="str">
        <f>IF(AND(A10872&lt;&gt;"",ISNUMBER(A10872)),VLOOKUP(A10872,Studies!A:BR,2,FALSE),"")</f>
        <v>Walkenstein 1978</v>
      </c>
      <c r="C10872" s="248" t="str">
        <f>IF(AND(A10872&lt;&gt;"",ISNUMBER(A10872)),VLOOKUP(A10872,Studies!A:BR,3,FALSE),"")</f>
        <v>https://pubmed.ncbi.nlm.nih.gov/620910/</v>
      </c>
      <c r="D10872" s="248" t="str">
        <f>IF(AND(A10872&lt;&gt;"",ISNUMBER(A10872)),VLOOKUP(A10872,Studies!A:BR,4,FALSE),"")</f>
        <v>PO 300 mg sol Subject 18</v>
      </c>
      <c r="E10872" s="248" t="str">
        <f>IF(AND(A10872&lt;&gt;"",ISNUMBER(A10872)),VLOOKUP(A10872,Studies!A:BR,5,FALSE),"")</f>
        <v>Cimetidine</v>
      </c>
      <c r="F10872" s="249" t="str">
        <f>IF(AND(A10872&lt;&gt;"",ISNUMBER(A10872)),VLOOKUP(A10872,Studies!A:BR,6,FALSE),"")</f>
        <v>Whole Blood</v>
      </c>
      <c r="G10872" s="265">
        <v>12</v>
      </c>
      <c r="H10872" s="50" t="s">
        <v>59</v>
      </c>
      <c r="I10872" s="185">
        <v>2.5000000000000001E-2</v>
      </c>
      <c r="J10872" s="41" t="s">
        <v>956</v>
      </c>
      <c r="K10872" s="41" t="s">
        <v>75</v>
      </c>
      <c r="O10872" s="59">
        <v>0.05</v>
      </c>
    </row>
    <row r="10873" spans="1:15" x14ac:dyDescent="0.25">
      <c r="A10873" s="30">
        <v>1264</v>
      </c>
      <c r="B10873" s="247" t="str">
        <f>IF(AND(A10873&lt;&gt;"",ISNUMBER(A10873)),VLOOKUP(A10873,Studies!A:BR,2,FALSE),"")</f>
        <v>Walkenstein 1978</v>
      </c>
      <c r="C10873" s="248" t="str">
        <f>IF(AND(A10873&lt;&gt;"",ISNUMBER(A10873)),VLOOKUP(A10873,Studies!A:BR,3,FALSE),"")</f>
        <v>https://pubmed.ncbi.nlm.nih.gov/620910/</v>
      </c>
      <c r="D10873" s="248" t="str">
        <f>IF(AND(A10873&lt;&gt;"",ISNUMBER(A10873)),VLOOKUP(A10873,Studies!A:BR,4,FALSE),"")</f>
        <v>PO 300 mg sol Subject 19</v>
      </c>
      <c r="E10873" s="248" t="str">
        <f>IF(AND(A10873&lt;&gt;"",ISNUMBER(A10873)),VLOOKUP(A10873,Studies!A:BR,5,FALSE),"")</f>
        <v>Cimetidine</v>
      </c>
      <c r="F10873" s="249" t="str">
        <f>IF(AND(A10873&lt;&gt;"",ISNUMBER(A10873)),VLOOKUP(A10873,Studies!A:BR,6,FALSE),"")</f>
        <v>Whole Blood</v>
      </c>
      <c r="G10873" s="265">
        <v>0</v>
      </c>
      <c r="H10873" s="50" t="s">
        <v>59</v>
      </c>
      <c r="I10873" s="185">
        <v>0</v>
      </c>
      <c r="J10873" s="41" t="s">
        <v>956</v>
      </c>
      <c r="K10873" s="41" t="s">
        <v>75</v>
      </c>
      <c r="O10873" s="59">
        <v>0.05</v>
      </c>
    </row>
    <row r="10874" spans="1:15" x14ac:dyDescent="0.25">
      <c r="A10874" s="30">
        <v>1264</v>
      </c>
      <c r="B10874" s="247" t="str">
        <f>IF(AND(A10874&lt;&gt;"",ISNUMBER(A10874)),VLOOKUP(A10874,Studies!A:BR,2,FALSE),"")</f>
        <v>Walkenstein 1978</v>
      </c>
      <c r="C10874" s="248" t="str">
        <f>IF(AND(A10874&lt;&gt;"",ISNUMBER(A10874)),VLOOKUP(A10874,Studies!A:BR,3,FALSE),"")</f>
        <v>https://pubmed.ncbi.nlm.nih.gov/620910/</v>
      </c>
      <c r="D10874" s="248" t="str">
        <f>IF(AND(A10874&lt;&gt;"",ISNUMBER(A10874)),VLOOKUP(A10874,Studies!A:BR,4,FALSE),"")</f>
        <v>PO 300 mg sol Subject 19</v>
      </c>
      <c r="E10874" s="248" t="str">
        <f>IF(AND(A10874&lt;&gt;"",ISNUMBER(A10874)),VLOOKUP(A10874,Studies!A:BR,5,FALSE),"")</f>
        <v>Cimetidine</v>
      </c>
      <c r="F10874" s="249" t="str">
        <f>IF(AND(A10874&lt;&gt;"",ISNUMBER(A10874)),VLOOKUP(A10874,Studies!A:BR,6,FALSE),"")</f>
        <v>Whole Blood</v>
      </c>
      <c r="G10874" s="265">
        <v>0.5</v>
      </c>
      <c r="H10874" s="50" t="s">
        <v>59</v>
      </c>
      <c r="I10874" s="185">
        <v>1.46</v>
      </c>
      <c r="J10874" s="41" t="s">
        <v>956</v>
      </c>
      <c r="K10874" s="41" t="s">
        <v>75</v>
      </c>
      <c r="O10874" s="59">
        <v>0.05</v>
      </c>
    </row>
    <row r="10875" spans="1:15" x14ac:dyDescent="0.25">
      <c r="A10875" s="30">
        <v>1264</v>
      </c>
      <c r="B10875" s="247" t="str">
        <f>IF(AND(A10875&lt;&gt;"",ISNUMBER(A10875)),VLOOKUP(A10875,Studies!A:BR,2,FALSE),"")</f>
        <v>Walkenstein 1978</v>
      </c>
      <c r="C10875" s="248" t="str">
        <f>IF(AND(A10875&lt;&gt;"",ISNUMBER(A10875)),VLOOKUP(A10875,Studies!A:BR,3,FALSE),"")</f>
        <v>https://pubmed.ncbi.nlm.nih.gov/620910/</v>
      </c>
      <c r="D10875" s="248" t="str">
        <f>IF(AND(A10875&lt;&gt;"",ISNUMBER(A10875)),VLOOKUP(A10875,Studies!A:BR,4,FALSE),"")</f>
        <v>PO 300 mg sol Subject 19</v>
      </c>
      <c r="E10875" s="248" t="str">
        <f>IF(AND(A10875&lt;&gt;"",ISNUMBER(A10875)),VLOOKUP(A10875,Studies!A:BR,5,FALSE),"")</f>
        <v>Cimetidine</v>
      </c>
      <c r="F10875" s="249" t="str">
        <f>IF(AND(A10875&lt;&gt;"",ISNUMBER(A10875)),VLOOKUP(A10875,Studies!A:BR,6,FALSE),"")</f>
        <v>Whole Blood</v>
      </c>
      <c r="G10875" s="265">
        <v>1</v>
      </c>
      <c r="H10875" s="50" t="s">
        <v>59</v>
      </c>
      <c r="I10875" s="185">
        <v>1.49</v>
      </c>
      <c r="J10875" s="41" t="s">
        <v>956</v>
      </c>
      <c r="K10875" s="41" t="s">
        <v>75</v>
      </c>
      <c r="O10875" s="59">
        <v>0.05</v>
      </c>
    </row>
    <row r="10876" spans="1:15" x14ac:dyDescent="0.25">
      <c r="A10876" s="30">
        <v>1264</v>
      </c>
      <c r="B10876" s="247" t="str">
        <f>IF(AND(A10876&lt;&gt;"",ISNUMBER(A10876)),VLOOKUP(A10876,Studies!A:BR,2,FALSE),"")</f>
        <v>Walkenstein 1978</v>
      </c>
      <c r="C10876" s="248" t="str">
        <f>IF(AND(A10876&lt;&gt;"",ISNUMBER(A10876)),VLOOKUP(A10876,Studies!A:BR,3,FALSE),"")</f>
        <v>https://pubmed.ncbi.nlm.nih.gov/620910/</v>
      </c>
      <c r="D10876" s="248" t="str">
        <f>IF(AND(A10876&lt;&gt;"",ISNUMBER(A10876)),VLOOKUP(A10876,Studies!A:BR,4,FALSE),"")</f>
        <v>PO 300 mg sol Subject 19</v>
      </c>
      <c r="E10876" s="248" t="str">
        <f>IF(AND(A10876&lt;&gt;"",ISNUMBER(A10876)),VLOOKUP(A10876,Studies!A:BR,5,FALSE),"")</f>
        <v>Cimetidine</v>
      </c>
      <c r="F10876" s="249" t="str">
        <f>IF(AND(A10876&lt;&gt;"",ISNUMBER(A10876)),VLOOKUP(A10876,Studies!A:BR,6,FALSE),"")</f>
        <v>Whole Blood</v>
      </c>
      <c r="G10876" s="265">
        <v>1.5</v>
      </c>
      <c r="H10876" s="50" t="s">
        <v>59</v>
      </c>
      <c r="I10876" s="185">
        <v>1.36</v>
      </c>
      <c r="J10876" s="41" t="s">
        <v>956</v>
      </c>
      <c r="K10876" s="41" t="s">
        <v>75</v>
      </c>
      <c r="O10876" s="59">
        <v>0.05</v>
      </c>
    </row>
    <row r="10877" spans="1:15" x14ac:dyDescent="0.25">
      <c r="A10877" s="30">
        <v>1264</v>
      </c>
      <c r="B10877" s="247" t="str">
        <f>IF(AND(A10877&lt;&gt;"",ISNUMBER(A10877)),VLOOKUP(A10877,Studies!A:BR,2,FALSE),"")</f>
        <v>Walkenstein 1978</v>
      </c>
      <c r="C10877" s="248" t="str">
        <f>IF(AND(A10877&lt;&gt;"",ISNUMBER(A10877)),VLOOKUP(A10877,Studies!A:BR,3,FALSE),"")</f>
        <v>https://pubmed.ncbi.nlm.nih.gov/620910/</v>
      </c>
      <c r="D10877" s="248" t="str">
        <f>IF(AND(A10877&lt;&gt;"",ISNUMBER(A10877)),VLOOKUP(A10877,Studies!A:BR,4,FALSE),"")</f>
        <v>PO 300 mg sol Subject 19</v>
      </c>
      <c r="E10877" s="248" t="str">
        <f>IF(AND(A10877&lt;&gt;"",ISNUMBER(A10877)),VLOOKUP(A10877,Studies!A:BR,5,FALSE),"")</f>
        <v>Cimetidine</v>
      </c>
      <c r="F10877" s="249" t="str">
        <f>IF(AND(A10877&lt;&gt;"",ISNUMBER(A10877)),VLOOKUP(A10877,Studies!A:BR,6,FALSE),"")</f>
        <v>Whole Blood</v>
      </c>
      <c r="G10877" s="265">
        <v>2</v>
      </c>
      <c r="H10877" s="50" t="s">
        <v>59</v>
      </c>
      <c r="I10877" s="185">
        <v>0.86</v>
      </c>
      <c r="J10877" s="41" t="s">
        <v>956</v>
      </c>
      <c r="K10877" s="41" t="s">
        <v>75</v>
      </c>
      <c r="O10877" s="59">
        <v>0.05</v>
      </c>
    </row>
    <row r="10878" spans="1:15" x14ac:dyDescent="0.25">
      <c r="A10878" s="30">
        <v>1264</v>
      </c>
      <c r="B10878" s="247" t="str">
        <f>IF(AND(A10878&lt;&gt;"",ISNUMBER(A10878)),VLOOKUP(A10878,Studies!A:BR,2,FALSE),"")</f>
        <v>Walkenstein 1978</v>
      </c>
      <c r="C10878" s="248" t="str">
        <f>IF(AND(A10878&lt;&gt;"",ISNUMBER(A10878)),VLOOKUP(A10878,Studies!A:BR,3,FALSE),"")</f>
        <v>https://pubmed.ncbi.nlm.nih.gov/620910/</v>
      </c>
      <c r="D10878" s="248" t="str">
        <f>IF(AND(A10878&lt;&gt;"",ISNUMBER(A10878)),VLOOKUP(A10878,Studies!A:BR,4,FALSE),"")</f>
        <v>PO 300 mg sol Subject 19</v>
      </c>
      <c r="E10878" s="248" t="str">
        <f>IF(AND(A10878&lt;&gt;"",ISNUMBER(A10878)),VLOOKUP(A10878,Studies!A:BR,5,FALSE),"")</f>
        <v>Cimetidine</v>
      </c>
      <c r="F10878" s="249" t="str">
        <f>IF(AND(A10878&lt;&gt;"",ISNUMBER(A10878)),VLOOKUP(A10878,Studies!A:BR,6,FALSE),"")</f>
        <v>Whole Blood</v>
      </c>
      <c r="G10878" s="265">
        <v>3</v>
      </c>
      <c r="H10878" s="50" t="s">
        <v>59</v>
      </c>
      <c r="I10878" s="185">
        <v>0.57999999999999996</v>
      </c>
      <c r="J10878" s="41" t="s">
        <v>956</v>
      </c>
      <c r="K10878" s="41" t="s">
        <v>75</v>
      </c>
      <c r="O10878" s="59">
        <v>0.05</v>
      </c>
    </row>
    <row r="10879" spans="1:15" x14ac:dyDescent="0.25">
      <c r="A10879" s="30">
        <v>1264</v>
      </c>
      <c r="B10879" s="247" t="str">
        <f>IF(AND(A10879&lt;&gt;"",ISNUMBER(A10879)),VLOOKUP(A10879,Studies!A:BR,2,FALSE),"")</f>
        <v>Walkenstein 1978</v>
      </c>
      <c r="C10879" s="248" t="str">
        <f>IF(AND(A10879&lt;&gt;"",ISNUMBER(A10879)),VLOOKUP(A10879,Studies!A:BR,3,FALSE),"")</f>
        <v>https://pubmed.ncbi.nlm.nih.gov/620910/</v>
      </c>
      <c r="D10879" s="248" t="str">
        <f>IF(AND(A10879&lt;&gt;"",ISNUMBER(A10879)),VLOOKUP(A10879,Studies!A:BR,4,FALSE),"")</f>
        <v>PO 300 mg sol Subject 19</v>
      </c>
      <c r="E10879" s="248" t="str">
        <f>IF(AND(A10879&lt;&gt;"",ISNUMBER(A10879)),VLOOKUP(A10879,Studies!A:BR,5,FALSE),"")</f>
        <v>Cimetidine</v>
      </c>
      <c r="F10879" s="249" t="str">
        <f>IF(AND(A10879&lt;&gt;"",ISNUMBER(A10879)),VLOOKUP(A10879,Studies!A:BR,6,FALSE),"")</f>
        <v>Whole Blood</v>
      </c>
      <c r="G10879" s="265">
        <v>4</v>
      </c>
      <c r="H10879" s="50" t="s">
        <v>59</v>
      </c>
      <c r="I10879" s="185">
        <v>0.47</v>
      </c>
      <c r="J10879" s="41" t="s">
        <v>956</v>
      </c>
      <c r="K10879" s="41" t="s">
        <v>75</v>
      </c>
      <c r="O10879" s="59">
        <v>0.05</v>
      </c>
    </row>
    <row r="10880" spans="1:15" x14ac:dyDescent="0.25">
      <c r="A10880" s="30">
        <v>1264</v>
      </c>
      <c r="B10880" s="247" t="str">
        <f>IF(AND(A10880&lt;&gt;"",ISNUMBER(A10880)),VLOOKUP(A10880,Studies!A:BR,2,FALSE),"")</f>
        <v>Walkenstein 1978</v>
      </c>
      <c r="C10880" s="248" t="str">
        <f>IF(AND(A10880&lt;&gt;"",ISNUMBER(A10880)),VLOOKUP(A10880,Studies!A:BR,3,FALSE),"")</f>
        <v>https://pubmed.ncbi.nlm.nih.gov/620910/</v>
      </c>
      <c r="D10880" s="248" t="str">
        <f>IF(AND(A10880&lt;&gt;"",ISNUMBER(A10880)),VLOOKUP(A10880,Studies!A:BR,4,FALSE),"")</f>
        <v>PO 300 mg sol Subject 19</v>
      </c>
      <c r="E10880" s="248" t="str">
        <f>IF(AND(A10880&lt;&gt;"",ISNUMBER(A10880)),VLOOKUP(A10880,Studies!A:BR,5,FALSE),"")</f>
        <v>Cimetidine</v>
      </c>
      <c r="F10880" s="249" t="str">
        <f>IF(AND(A10880&lt;&gt;"",ISNUMBER(A10880)),VLOOKUP(A10880,Studies!A:BR,6,FALSE),"")</f>
        <v>Whole Blood</v>
      </c>
      <c r="G10880" s="265">
        <v>6</v>
      </c>
      <c r="H10880" s="50" t="s">
        <v>59</v>
      </c>
      <c r="I10880" s="185">
        <v>0.2</v>
      </c>
      <c r="J10880" s="41" t="s">
        <v>956</v>
      </c>
      <c r="K10880" s="41" t="s">
        <v>75</v>
      </c>
      <c r="O10880" s="59">
        <v>0.05</v>
      </c>
    </row>
    <row r="10881" spans="1:15" x14ac:dyDescent="0.25">
      <c r="A10881" s="30">
        <v>1264</v>
      </c>
      <c r="B10881" s="247" t="str">
        <f>IF(AND(A10881&lt;&gt;"",ISNUMBER(A10881)),VLOOKUP(A10881,Studies!A:BR,2,FALSE),"")</f>
        <v>Walkenstein 1978</v>
      </c>
      <c r="C10881" s="248" t="str">
        <f>IF(AND(A10881&lt;&gt;"",ISNUMBER(A10881)),VLOOKUP(A10881,Studies!A:BR,3,FALSE),"")</f>
        <v>https://pubmed.ncbi.nlm.nih.gov/620910/</v>
      </c>
      <c r="D10881" s="248" t="str">
        <f>IF(AND(A10881&lt;&gt;"",ISNUMBER(A10881)),VLOOKUP(A10881,Studies!A:BR,4,FALSE),"")</f>
        <v>PO 300 mg sol Subject 19</v>
      </c>
      <c r="E10881" s="248" t="str">
        <f>IF(AND(A10881&lt;&gt;"",ISNUMBER(A10881)),VLOOKUP(A10881,Studies!A:BR,5,FALSE),"")</f>
        <v>Cimetidine</v>
      </c>
      <c r="F10881" s="249" t="str">
        <f>IF(AND(A10881&lt;&gt;"",ISNUMBER(A10881)),VLOOKUP(A10881,Studies!A:BR,6,FALSE),"")</f>
        <v>Whole Blood</v>
      </c>
      <c r="G10881" s="265">
        <v>8</v>
      </c>
      <c r="H10881" s="50" t="s">
        <v>59</v>
      </c>
      <c r="I10881" s="185">
        <v>0.11</v>
      </c>
      <c r="J10881" s="41" t="s">
        <v>956</v>
      </c>
      <c r="K10881" s="41" t="s">
        <v>75</v>
      </c>
      <c r="O10881" s="59">
        <v>0.05</v>
      </c>
    </row>
    <row r="10882" spans="1:15" x14ac:dyDescent="0.25">
      <c r="A10882" s="30">
        <v>1264</v>
      </c>
      <c r="B10882" s="247" t="str">
        <f>IF(AND(A10882&lt;&gt;"",ISNUMBER(A10882)),VLOOKUP(A10882,Studies!A:BR,2,FALSE),"")</f>
        <v>Walkenstein 1978</v>
      </c>
      <c r="C10882" s="248" t="str">
        <f>IF(AND(A10882&lt;&gt;"",ISNUMBER(A10882)),VLOOKUP(A10882,Studies!A:BR,3,FALSE),"")</f>
        <v>https://pubmed.ncbi.nlm.nih.gov/620910/</v>
      </c>
      <c r="D10882" s="248" t="str">
        <f>IF(AND(A10882&lt;&gt;"",ISNUMBER(A10882)),VLOOKUP(A10882,Studies!A:BR,4,FALSE),"")</f>
        <v>PO 300 mg sol Subject 19</v>
      </c>
      <c r="E10882" s="248" t="str">
        <f>IF(AND(A10882&lt;&gt;"",ISNUMBER(A10882)),VLOOKUP(A10882,Studies!A:BR,5,FALSE),"")</f>
        <v>Cimetidine</v>
      </c>
      <c r="F10882" s="249" t="str">
        <f>IF(AND(A10882&lt;&gt;"",ISNUMBER(A10882)),VLOOKUP(A10882,Studies!A:BR,6,FALSE),"")</f>
        <v>Whole Blood</v>
      </c>
      <c r="G10882" s="265">
        <v>12</v>
      </c>
      <c r="H10882" s="50" t="s">
        <v>59</v>
      </c>
      <c r="I10882" s="185">
        <v>2.5000000000000001E-2</v>
      </c>
      <c r="J10882" s="41" t="s">
        <v>956</v>
      </c>
      <c r="K10882" s="41" t="s">
        <v>75</v>
      </c>
      <c r="O10882" s="59">
        <v>0.05</v>
      </c>
    </row>
    <row r="10883" spans="1:15" x14ac:dyDescent="0.25">
      <c r="A10883" s="30">
        <v>1265</v>
      </c>
      <c r="B10883" s="247" t="str">
        <f>IF(AND(A10883&lt;&gt;"",ISNUMBER(A10883)),VLOOKUP(A10883,Studies!A:BR,2,FALSE),"")</f>
        <v>Walkenstein 1978</v>
      </c>
      <c r="C10883" s="248" t="str">
        <f>IF(AND(A10883&lt;&gt;"",ISNUMBER(A10883)),VLOOKUP(A10883,Studies!A:BR,3,FALSE),"")</f>
        <v>https://pubmed.ncbi.nlm.nih.gov/620910/</v>
      </c>
      <c r="D10883" s="248" t="str">
        <f>IF(AND(A10883&lt;&gt;"",ISNUMBER(A10883)),VLOOKUP(A10883,Studies!A:BR,4,FALSE),"")</f>
        <v>PO 300 mg sol Subject 20</v>
      </c>
      <c r="E10883" s="248" t="str">
        <f>IF(AND(A10883&lt;&gt;"",ISNUMBER(A10883)),VLOOKUP(A10883,Studies!A:BR,5,FALSE),"")</f>
        <v>Cimetidine</v>
      </c>
      <c r="F10883" s="249" t="str">
        <f>IF(AND(A10883&lt;&gt;"",ISNUMBER(A10883)),VLOOKUP(A10883,Studies!A:BR,6,FALSE),"")</f>
        <v>Whole Blood</v>
      </c>
      <c r="G10883" s="265">
        <v>0</v>
      </c>
      <c r="H10883" s="50" t="s">
        <v>59</v>
      </c>
      <c r="I10883" s="185">
        <v>0</v>
      </c>
      <c r="J10883" s="41" t="s">
        <v>956</v>
      </c>
      <c r="K10883" s="41" t="s">
        <v>75</v>
      </c>
      <c r="O10883" s="59">
        <v>0.05</v>
      </c>
    </row>
    <row r="10884" spans="1:15" x14ac:dyDescent="0.25">
      <c r="A10884" s="30">
        <v>1265</v>
      </c>
      <c r="B10884" s="247" t="str">
        <f>IF(AND(A10884&lt;&gt;"",ISNUMBER(A10884)),VLOOKUP(A10884,Studies!A:BR,2,FALSE),"")</f>
        <v>Walkenstein 1978</v>
      </c>
      <c r="C10884" s="248" t="str">
        <f>IF(AND(A10884&lt;&gt;"",ISNUMBER(A10884)),VLOOKUP(A10884,Studies!A:BR,3,FALSE),"")</f>
        <v>https://pubmed.ncbi.nlm.nih.gov/620910/</v>
      </c>
      <c r="D10884" s="248" t="str">
        <f>IF(AND(A10884&lt;&gt;"",ISNUMBER(A10884)),VLOOKUP(A10884,Studies!A:BR,4,FALSE),"")</f>
        <v>PO 300 mg sol Subject 20</v>
      </c>
      <c r="E10884" s="248" t="str">
        <f>IF(AND(A10884&lt;&gt;"",ISNUMBER(A10884)),VLOOKUP(A10884,Studies!A:BR,5,FALSE),"")</f>
        <v>Cimetidine</v>
      </c>
      <c r="F10884" s="249" t="str">
        <f>IF(AND(A10884&lt;&gt;"",ISNUMBER(A10884)),VLOOKUP(A10884,Studies!A:BR,6,FALSE),"")</f>
        <v>Whole Blood</v>
      </c>
      <c r="G10884" s="265">
        <v>0.5</v>
      </c>
      <c r="H10884" s="50" t="s">
        <v>59</v>
      </c>
      <c r="I10884" s="185">
        <v>0.73</v>
      </c>
      <c r="J10884" s="41" t="s">
        <v>956</v>
      </c>
      <c r="K10884" s="41" t="s">
        <v>75</v>
      </c>
      <c r="O10884" s="59">
        <v>0.05</v>
      </c>
    </row>
    <row r="10885" spans="1:15" x14ac:dyDescent="0.25">
      <c r="A10885" s="30">
        <v>1265</v>
      </c>
      <c r="B10885" s="247" t="str">
        <f>IF(AND(A10885&lt;&gt;"",ISNUMBER(A10885)),VLOOKUP(A10885,Studies!A:BR,2,FALSE),"")</f>
        <v>Walkenstein 1978</v>
      </c>
      <c r="C10885" s="248" t="str">
        <f>IF(AND(A10885&lt;&gt;"",ISNUMBER(A10885)),VLOOKUP(A10885,Studies!A:BR,3,FALSE),"")</f>
        <v>https://pubmed.ncbi.nlm.nih.gov/620910/</v>
      </c>
      <c r="D10885" s="248" t="str">
        <f>IF(AND(A10885&lt;&gt;"",ISNUMBER(A10885)),VLOOKUP(A10885,Studies!A:BR,4,FALSE),"")</f>
        <v>PO 300 mg sol Subject 20</v>
      </c>
      <c r="E10885" s="248" t="str">
        <f>IF(AND(A10885&lt;&gt;"",ISNUMBER(A10885)),VLOOKUP(A10885,Studies!A:BR,5,FALSE),"")</f>
        <v>Cimetidine</v>
      </c>
      <c r="F10885" s="249" t="str">
        <f>IF(AND(A10885&lt;&gt;"",ISNUMBER(A10885)),VLOOKUP(A10885,Studies!A:BR,6,FALSE),"")</f>
        <v>Whole Blood</v>
      </c>
      <c r="G10885" s="265">
        <v>1</v>
      </c>
      <c r="H10885" s="50" t="s">
        <v>59</v>
      </c>
      <c r="I10885" s="185">
        <v>1.45</v>
      </c>
      <c r="J10885" s="41" t="s">
        <v>956</v>
      </c>
      <c r="K10885" s="41" t="s">
        <v>75</v>
      </c>
      <c r="O10885" s="59">
        <v>0.05</v>
      </c>
    </row>
    <row r="10886" spans="1:15" x14ac:dyDescent="0.25">
      <c r="A10886" s="30">
        <v>1265</v>
      </c>
      <c r="B10886" s="247" t="str">
        <f>IF(AND(A10886&lt;&gt;"",ISNUMBER(A10886)),VLOOKUP(A10886,Studies!A:BR,2,FALSE),"")</f>
        <v>Walkenstein 1978</v>
      </c>
      <c r="C10886" s="248" t="str">
        <f>IF(AND(A10886&lt;&gt;"",ISNUMBER(A10886)),VLOOKUP(A10886,Studies!A:BR,3,FALSE),"")</f>
        <v>https://pubmed.ncbi.nlm.nih.gov/620910/</v>
      </c>
      <c r="D10886" s="248" t="str">
        <f>IF(AND(A10886&lt;&gt;"",ISNUMBER(A10886)),VLOOKUP(A10886,Studies!A:BR,4,FALSE),"")</f>
        <v>PO 300 mg sol Subject 20</v>
      </c>
      <c r="E10886" s="248" t="str">
        <f>IF(AND(A10886&lt;&gt;"",ISNUMBER(A10886)),VLOOKUP(A10886,Studies!A:BR,5,FALSE),"")</f>
        <v>Cimetidine</v>
      </c>
      <c r="F10886" s="249" t="str">
        <f>IF(AND(A10886&lt;&gt;"",ISNUMBER(A10886)),VLOOKUP(A10886,Studies!A:BR,6,FALSE),"")</f>
        <v>Whole Blood</v>
      </c>
      <c r="G10886" s="265">
        <v>1.5</v>
      </c>
      <c r="H10886" s="50" t="s">
        <v>59</v>
      </c>
      <c r="I10886" s="185">
        <v>1.27</v>
      </c>
      <c r="J10886" s="41" t="s">
        <v>956</v>
      </c>
      <c r="K10886" s="41" t="s">
        <v>75</v>
      </c>
      <c r="O10886" s="59">
        <v>0.05</v>
      </c>
    </row>
    <row r="10887" spans="1:15" x14ac:dyDescent="0.25">
      <c r="A10887" s="30">
        <v>1265</v>
      </c>
      <c r="B10887" s="247" t="str">
        <f>IF(AND(A10887&lt;&gt;"",ISNUMBER(A10887)),VLOOKUP(A10887,Studies!A:BR,2,FALSE),"")</f>
        <v>Walkenstein 1978</v>
      </c>
      <c r="C10887" s="248" t="str">
        <f>IF(AND(A10887&lt;&gt;"",ISNUMBER(A10887)),VLOOKUP(A10887,Studies!A:BR,3,FALSE),"")</f>
        <v>https://pubmed.ncbi.nlm.nih.gov/620910/</v>
      </c>
      <c r="D10887" s="248" t="str">
        <f>IF(AND(A10887&lt;&gt;"",ISNUMBER(A10887)),VLOOKUP(A10887,Studies!A:BR,4,FALSE),"")</f>
        <v>PO 300 mg sol Subject 20</v>
      </c>
      <c r="E10887" s="248" t="str">
        <f>IF(AND(A10887&lt;&gt;"",ISNUMBER(A10887)),VLOOKUP(A10887,Studies!A:BR,5,FALSE),"")</f>
        <v>Cimetidine</v>
      </c>
      <c r="F10887" s="249" t="str">
        <f>IF(AND(A10887&lt;&gt;"",ISNUMBER(A10887)),VLOOKUP(A10887,Studies!A:BR,6,FALSE),"")</f>
        <v>Whole Blood</v>
      </c>
      <c r="G10887" s="265">
        <v>2</v>
      </c>
      <c r="H10887" s="50" t="s">
        <v>59</v>
      </c>
      <c r="I10887" s="185">
        <v>1.1200000000000001</v>
      </c>
      <c r="J10887" s="41" t="s">
        <v>956</v>
      </c>
      <c r="K10887" s="41" t="s">
        <v>75</v>
      </c>
      <c r="O10887" s="59">
        <v>0.05</v>
      </c>
    </row>
    <row r="10888" spans="1:15" x14ac:dyDescent="0.25">
      <c r="A10888" s="30">
        <v>1265</v>
      </c>
      <c r="B10888" s="247" t="str">
        <f>IF(AND(A10888&lt;&gt;"",ISNUMBER(A10888)),VLOOKUP(A10888,Studies!A:BR,2,FALSE),"")</f>
        <v>Walkenstein 1978</v>
      </c>
      <c r="C10888" s="248" t="str">
        <f>IF(AND(A10888&lt;&gt;"",ISNUMBER(A10888)),VLOOKUP(A10888,Studies!A:BR,3,FALSE),"")</f>
        <v>https://pubmed.ncbi.nlm.nih.gov/620910/</v>
      </c>
      <c r="D10888" s="248" t="str">
        <f>IF(AND(A10888&lt;&gt;"",ISNUMBER(A10888)),VLOOKUP(A10888,Studies!A:BR,4,FALSE),"")</f>
        <v>PO 300 mg sol Subject 20</v>
      </c>
      <c r="E10888" s="248" t="str">
        <f>IF(AND(A10888&lt;&gt;"",ISNUMBER(A10888)),VLOOKUP(A10888,Studies!A:BR,5,FALSE),"")</f>
        <v>Cimetidine</v>
      </c>
      <c r="F10888" s="249" t="str">
        <f>IF(AND(A10888&lt;&gt;"",ISNUMBER(A10888)),VLOOKUP(A10888,Studies!A:BR,6,FALSE),"")</f>
        <v>Whole Blood</v>
      </c>
      <c r="G10888" s="265">
        <v>3</v>
      </c>
      <c r="H10888" s="50" t="s">
        <v>59</v>
      </c>
      <c r="I10888" s="185">
        <v>0.85</v>
      </c>
      <c r="J10888" s="41" t="s">
        <v>956</v>
      </c>
      <c r="K10888" s="41" t="s">
        <v>75</v>
      </c>
      <c r="O10888" s="59">
        <v>0.05</v>
      </c>
    </row>
    <row r="10889" spans="1:15" x14ac:dyDescent="0.25">
      <c r="A10889" s="30">
        <v>1265</v>
      </c>
      <c r="B10889" s="247" t="str">
        <f>IF(AND(A10889&lt;&gt;"",ISNUMBER(A10889)),VLOOKUP(A10889,Studies!A:BR,2,FALSE),"")</f>
        <v>Walkenstein 1978</v>
      </c>
      <c r="C10889" s="248" t="str">
        <f>IF(AND(A10889&lt;&gt;"",ISNUMBER(A10889)),VLOOKUP(A10889,Studies!A:BR,3,FALSE),"")</f>
        <v>https://pubmed.ncbi.nlm.nih.gov/620910/</v>
      </c>
      <c r="D10889" s="248" t="str">
        <f>IF(AND(A10889&lt;&gt;"",ISNUMBER(A10889)),VLOOKUP(A10889,Studies!A:BR,4,FALSE),"")</f>
        <v>PO 300 mg sol Subject 20</v>
      </c>
      <c r="E10889" s="248" t="str">
        <f>IF(AND(A10889&lt;&gt;"",ISNUMBER(A10889)),VLOOKUP(A10889,Studies!A:BR,5,FALSE),"")</f>
        <v>Cimetidine</v>
      </c>
      <c r="F10889" s="249" t="str">
        <f>IF(AND(A10889&lt;&gt;"",ISNUMBER(A10889)),VLOOKUP(A10889,Studies!A:BR,6,FALSE),"")</f>
        <v>Whole Blood</v>
      </c>
      <c r="G10889" s="265">
        <v>4</v>
      </c>
      <c r="H10889" s="50" t="s">
        <v>59</v>
      </c>
      <c r="I10889" s="185">
        <v>0.65</v>
      </c>
      <c r="J10889" s="41" t="s">
        <v>956</v>
      </c>
      <c r="K10889" s="41" t="s">
        <v>75</v>
      </c>
      <c r="O10889" s="59">
        <v>0.05</v>
      </c>
    </row>
    <row r="10890" spans="1:15" x14ac:dyDescent="0.25">
      <c r="A10890" s="30">
        <v>1265</v>
      </c>
      <c r="B10890" s="247" t="str">
        <f>IF(AND(A10890&lt;&gt;"",ISNUMBER(A10890)),VLOOKUP(A10890,Studies!A:BR,2,FALSE),"")</f>
        <v>Walkenstein 1978</v>
      </c>
      <c r="C10890" s="248" t="str">
        <f>IF(AND(A10890&lt;&gt;"",ISNUMBER(A10890)),VLOOKUP(A10890,Studies!A:BR,3,FALSE),"")</f>
        <v>https://pubmed.ncbi.nlm.nih.gov/620910/</v>
      </c>
      <c r="D10890" s="248" t="str">
        <f>IF(AND(A10890&lt;&gt;"",ISNUMBER(A10890)),VLOOKUP(A10890,Studies!A:BR,4,FALSE),"")</f>
        <v>PO 300 mg sol Subject 20</v>
      </c>
      <c r="E10890" s="248" t="str">
        <f>IF(AND(A10890&lt;&gt;"",ISNUMBER(A10890)),VLOOKUP(A10890,Studies!A:BR,5,FALSE),"")</f>
        <v>Cimetidine</v>
      </c>
      <c r="F10890" s="249" t="str">
        <f>IF(AND(A10890&lt;&gt;"",ISNUMBER(A10890)),VLOOKUP(A10890,Studies!A:BR,6,FALSE),"")</f>
        <v>Whole Blood</v>
      </c>
      <c r="G10890" s="265">
        <v>6</v>
      </c>
      <c r="H10890" s="50" t="s">
        <v>59</v>
      </c>
      <c r="I10890" s="185">
        <v>0.3</v>
      </c>
      <c r="J10890" s="41" t="s">
        <v>956</v>
      </c>
      <c r="K10890" s="41" t="s">
        <v>75</v>
      </c>
      <c r="O10890" s="59">
        <v>0.05</v>
      </c>
    </row>
    <row r="10891" spans="1:15" x14ac:dyDescent="0.25">
      <c r="A10891" s="30">
        <v>1265</v>
      </c>
      <c r="B10891" s="247" t="str">
        <f>IF(AND(A10891&lt;&gt;"",ISNUMBER(A10891)),VLOOKUP(A10891,Studies!A:BR,2,FALSE),"")</f>
        <v>Walkenstein 1978</v>
      </c>
      <c r="C10891" s="248" t="str">
        <f>IF(AND(A10891&lt;&gt;"",ISNUMBER(A10891)),VLOOKUP(A10891,Studies!A:BR,3,FALSE),"")</f>
        <v>https://pubmed.ncbi.nlm.nih.gov/620910/</v>
      </c>
      <c r="D10891" s="248" t="str">
        <f>IF(AND(A10891&lt;&gt;"",ISNUMBER(A10891)),VLOOKUP(A10891,Studies!A:BR,4,FALSE),"")</f>
        <v>PO 300 mg sol Subject 20</v>
      </c>
      <c r="E10891" s="248" t="str">
        <f>IF(AND(A10891&lt;&gt;"",ISNUMBER(A10891)),VLOOKUP(A10891,Studies!A:BR,5,FALSE),"")</f>
        <v>Cimetidine</v>
      </c>
      <c r="F10891" s="249" t="str">
        <f>IF(AND(A10891&lt;&gt;"",ISNUMBER(A10891)),VLOOKUP(A10891,Studies!A:BR,6,FALSE),"")</f>
        <v>Whole Blood</v>
      </c>
      <c r="G10891" s="265">
        <v>8</v>
      </c>
      <c r="H10891" s="50" t="s">
        <v>59</v>
      </c>
      <c r="I10891" s="185">
        <v>0.18</v>
      </c>
      <c r="J10891" s="41" t="s">
        <v>956</v>
      </c>
      <c r="K10891" s="41" t="s">
        <v>75</v>
      </c>
      <c r="O10891" s="59">
        <v>0.05</v>
      </c>
    </row>
    <row r="10892" spans="1:15" x14ac:dyDescent="0.25">
      <c r="A10892" s="30">
        <v>1265</v>
      </c>
      <c r="B10892" s="247" t="str">
        <f>IF(AND(A10892&lt;&gt;"",ISNUMBER(A10892)),VLOOKUP(A10892,Studies!A:BR,2,FALSE),"")</f>
        <v>Walkenstein 1978</v>
      </c>
      <c r="C10892" s="248" t="str">
        <f>IF(AND(A10892&lt;&gt;"",ISNUMBER(A10892)),VLOOKUP(A10892,Studies!A:BR,3,FALSE),"")</f>
        <v>https://pubmed.ncbi.nlm.nih.gov/620910/</v>
      </c>
      <c r="D10892" s="248" t="str">
        <f>IF(AND(A10892&lt;&gt;"",ISNUMBER(A10892)),VLOOKUP(A10892,Studies!A:BR,4,FALSE),"")</f>
        <v>PO 300 mg sol Subject 20</v>
      </c>
      <c r="E10892" s="248" t="str">
        <f>IF(AND(A10892&lt;&gt;"",ISNUMBER(A10892)),VLOOKUP(A10892,Studies!A:BR,5,FALSE),"")</f>
        <v>Cimetidine</v>
      </c>
      <c r="F10892" s="249" t="str">
        <f>IF(AND(A10892&lt;&gt;"",ISNUMBER(A10892)),VLOOKUP(A10892,Studies!A:BR,6,FALSE),"")</f>
        <v>Whole Blood</v>
      </c>
      <c r="G10892" s="265">
        <v>12</v>
      </c>
      <c r="H10892" s="50" t="s">
        <v>59</v>
      </c>
      <c r="I10892" s="185">
        <v>2.5000000000000001E-2</v>
      </c>
      <c r="J10892" s="41" t="s">
        <v>956</v>
      </c>
      <c r="K10892" s="41" t="s">
        <v>75</v>
      </c>
      <c r="O10892" s="59">
        <v>0.05</v>
      </c>
    </row>
    <row r="10893" spans="1:15" x14ac:dyDescent="0.25">
      <c r="A10893" s="30">
        <v>1266</v>
      </c>
      <c r="B10893" s="247" t="str">
        <f>IF(AND(A10893&lt;&gt;"",ISNUMBER(A10893)),VLOOKUP(A10893,Studies!A:BR,2,FALSE),"")</f>
        <v>Walkenstein 1978</v>
      </c>
      <c r="C10893" s="248" t="str">
        <f>IF(AND(A10893&lt;&gt;"",ISNUMBER(A10893)),VLOOKUP(A10893,Studies!A:BR,3,FALSE),"")</f>
        <v>https://pubmed.ncbi.nlm.nih.gov/620910/</v>
      </c>
      <c r="D10893" s="248" t="str">
        <f>IF(AND(A10893&lt;&gt;"",ISNUMBER(A10893)),VLOOKUP(A10893,Studies!A:BR,4,FALSE),"")</f>
        <v>PO 300 mg sol Subject 21</v>
      </c>
      <c r="E10893" s="248" t="str">
        <f>IF(AND(A10893&lt;&gt;"",ISNUMBER(A10893)),VLOOKUP(A10893,Studies!A:BR,5,FALSE),"")</f>
        <v>Cimetidine</v>
      </c>
      <c r="F10893" s="249" t="str">
        <f>IF(AND(A10893&lt;&gt;"",ISNUMBER(A10893)),VLOOKUP(A10893,Studies!A:BR,6,FALSE),"")</f>
        <v>Whole Blood</v>
      </c>
      <c r="G10893" s="265">
        <v>0</v>
      </c>
      <c r="H10893" s="50" t="s">
        <v>59</v>
      </c>
      <c r="I10893" s="185">
        <v>0</v>
      </c>
      <c r="J10893" s="41" t="s">
        <v>956</v>
      </c>
      <c r="K10893" s="41" t="s">
        <v>75</v>
      </c>
      <c r="O10893" s="59">
        <v>0.05</v>
      </c>
    </row>
    <row r="10894" spans="1:15" x14ac:dyDescent="0.25">
      <c r="A10894" s="30">
        <v>1266</v>
      </c>
      <c r="B10894" s="247" t="str">
        <f>IF(AND(A10894&lt;&gt;"",ISNUMBER(A10894)),VLOOKUP(A10894,Studies!A:BR,2,FALSE),"")</f>
        <v>Walkenstein 1978</v>
      </c>
      <c r="C10894" s="248" t="str">
        <f>IF(AND(A10894&lt;&gt;"",ISNUMBER(A10894)),VLOOKUP(A10894,Studies!A:BR,3,FALSE),"")</f>
        <v>https://pubmed.ncbi.nlm.nih.gov/620910/</v>
      </c>
      <c r="D10894" s="248" t="str">
        <f>IF(AND(A10894&lt;&gt;"",ISNUMBER(A10894)),VLOOKUP(A10894,Studies!A:BR,4,FALSE),"")</f>
        <v>PO 300 mg sol Subject 21</v>
      </c>
      <c r="E10894" s="248" t="str">
        <f>IF(AND(A10894&lt;&gt;"",ISNUMBER(A10894)),VLOOKUP(A10894,Studies!A:BR,5,FALSE),"")</f>
        <v>Cimetidine</v>
      </c>
      <c r="F10894" s="249" t="str">
        <f>IF(AND(A10894&lt;&gt;"",ISNUMBER(A10894)),VLOOKUP(A10894,Studies!A:BR,6,FALSE),"")</f>
        <v>Whole Blood</v>
      </c>
      <c r="G10894" s="265">
        <v>0.5</v>
      </c>
      <c r="H10894" s="50" t="s">
        <v>59</v>
      </c>
      <c r="I10894" s="185">
        <v>1.97</v>
      </c>
      <c r="J10894" s="41" t="s">
        <v>956</v>
      </c>
      <c r="K10894" s="41" t="s">
        <v>75</v>
      </c>
      <c r="O10894" s="59">
        <v>0.05</v>
      </c>
    </row>
    <row r="10895" spans="1:15" x14ac:dyDescent="0.25">
      <c r="A10895" s="30">
        <v>1266</v>
      </c>
      <c r="B10895" s="247" t="str">
        <f>IF(AND(A10895&lt;&gt;"",ISNUMBER(A10895)),VLOOKUP(A10895,Studies!A:BR,2,FALSE),"")</f>
        <v>Walkenstein 1978</v>
      </c>
      <c r="C10895" s="248" t="str">
        <f>IF(AND(A10895&lt;&gt;"",ISNUMBER(A10895)),VLOOKUP(A10895,Studies!A:BR,3,FALSE),"")</f>
        <v>https://pubmed.ncbi.nlm.nih.gov/620910/</v>
      </c>
      <c r="D10895" s="248" t="str">
        <f>IF(AND(A10895&lt;&gt;"",ISNUMBER(A10895)),VLOOKUP(A10895,Studies!A:BR,4,FALSE),"")</f>
        <v>PO 300 mg sol Subject 21</v>
      </c>
      <c r="E10895" s="248" t="str">
        <f>IF(AND(A10895&lt;&gt;"",ISNUMBER(A10895)),VLOOKUP(A10895,Studies!A:BR,5,FALSE),"")</f>
        <v>Cimetidine</v>
      </c>
      <c r="F10895" s="249" t="str">
        <f>IF(AND(A10895&lt;&gt;"",ISNUMBER(A10895)),VLOOKUP(A10895,Studies!A:BR,6,FALSE),"")</f>
        <v>Whole Blood</v>
      </c>
      <c r="G10895" s="265">
        <v>1</v>
      </c>
      <c r="H10895" s="50" t="s">
        <v>59</v>
      </c>
      <c r="I10895" s="185">
        <v>1.32</v>
      </c>
      <c r="J10895" s="41" t="s">
        <v>956</v>
      </c>
      <c r="K10895" s="41" t="s">
        <v>75</v>
      </c>
      <c r="O10895" s="59">
        <v>0.05</v>
      </c>
    </row>
    <row r="10896" spans="1:15" x14ac:dyDescent="0.25">
      <c r="A10896" s="30">
        <v>1266</v>
      </c>
      <c r="B10896" s="247" t="str">
        <f>IF(AND(A10896&lt;&gt;"",ISNUMBER(A10896)),VLOOKUP(A10896,Studies!A:BR,2,FALSE),"")</f>
        <v>Walkenstein 1978</v>
      </c>
      <c r="C10896" s="248" t="str">
        <f>IF(AND(A10896&lt;&gt;"",ISNUMBER(A10896)),VLOOKUP(A10896,Studies!A:BR,3,FALSE),"")</f>
        <v>https://pubmed.ncbi.nlm.nih.gov/620910/</v>
      </c>
      <c r="D10896" s="248" t="str">
        <f>IF(AND(A10896&lt;&gt;"",ISNUMBER(A10896)),VLOOKUP(A10896,Studies!A:BR,4,FALSE),"")</f>
        <v>PO 300 mg sol Subject 21</v>
      </c>
      <c r="E10896" s="248" t="str">
        <f>IF(AND(A10896&lt;&gt;"",ISNUMBER(A10896)),VLOOKUP(A10896,Studies!A:BR,5,FALSE),"")</f>
        <v>Cimetidine</v>
      </c>
      <c r="F10896" s="249" t="str">
        <f>IF(AND(A10896&lt;&gt;"",ISNUMBER(A10896)),VLOOKUP(A10896,Studies!A:BR,6,FALSE),"")</f>
        <v>Whole Blood</v>
      </c>
      <c r="G10896" s="265">
        <v>1.5</v>
      </c>
      <c r="H10896" s="50" t="s">
        <v>59</v>
      </c>
      <c r="I10896" s="185">
        <v>1.27</v>
      </c>
      <c r="J10896" s="41" t="s">
        <v>956</v>
      </c>
      <c r="K10896" s="41" t="s">
        <v>75</v>
      </c>
      <c r="O10896" s="59">
        <v>0.05</v>
      </c>
    </row>
    <row r="10897" spans="1:15" x14ac:dyDescent="0.25">
      <c r="A10897" s="30">
        <v>1266</v>
      </c>
      <c r="B10897" s="247" t="str">
        <f>IF(AND(A10897&lt;&gt;"",ISNUMBER(A10897)),VLOOKUP(A10897,Studies!A:BR,2,FALSE),"")</f>
        <v>Walkenstein 1978</v>
      </c>
      <c r="C10897" s="248" t="str">
        <f>IF(AND(A10897&lt;&gt;"",ISNUMBER(A10897)),VLOOKUP(A10897,Studies!A:BR,3,FALSE),"")</f>
        <v>https://pubmed.ncbi.nlm.nih.gov/620910/</v>
      </c>
      <c r="D10897" s="248" t="str">
        <f>IF(AND(A10897&lt;&gt;"",ISNUMBER(A10897)),VLOOKUP(A10897,Studies!A:BR,4,FALSE),"")</f>
        <v>PO 300 mg sol Subject 21</v>
      </c>
      <c r="E10897" s="248" t="str">
        <f>IF(AND(A10897&lt;&gt;"",ISNUMBER(A10897)),VLOOKUP(A10897,Studies!A:BR,5,FALSE),"")</f>
        <v>Cimetidine</v>
      </c>
      <c r="F10897" s="249" t="str">
        <f>IF(AND(A10897&lt;&gt;"",ISNUMBER(A10897)),VLOOKUP(A10897,Studies!A:BR,6,FALSE),"")</f>
        <v>Whole Blood</v>
      </c>
      <c r="G10897" s="265">
        <v>2</v>
      </c>
      <c r="H10897" s="50" t="s">
        <v>59</v>
      </c>
      <c r="I10897" s="185">
        <v>1.1000000000000001</v>
      </c>
      <c r="J10897" s="41" t="s">
        <v>956</v>
      </c>
      <c r="K10897" s="41" t="s">
        <v>75</v>
      </c>
      <c r="O10897" s="59">
        <v>0.05</v>
      </c>
    </row>
    <row r="10898" spans="1:15" x14ac:dyDescent="0.25">
      <c r="A10898" s="30">
        <v>1266</v>
      </c>
      <c r="B10898" s="247" t="str">
        <f>IF(AND(A10898&lt;&gt;"",ISNUMBER(A10898)),VLOOKUP(A10898,Studies!A:BR,2,FALSE),"")</f>
        <v>Walkenstein 1978</v>
      </c>
      <c r="C10898" s="248" t="str">
        <f>IF(AND(A10898&lt;&gt;"",ISNUMBER(A10898)),VLOOKUP(A10898,Studies!A:BR,3,FALSE),"")</f>
        <v>https://pubmed.ncbi.nlm.nih.gov/620910/</v>
      </c>
      <c r="D10898" s="248" t="str">
        <f>IF(AND(A10898&lt;&gt;"",ISNUMBER(A10898)),VLOOKUP(A10898,Studies!A:BR,4,FALSE),"")</f>
        <v>PO 300 mg sol Subject 21</v>
      </c>
      <c r="E10898" s="248" t="str">
        <f>IF(AND(A10898&lt;&gt;"",ISNUMBER(A10898)),VLOOKUP(A10898,Studies!A:BR,5,FALSE),"")</f>
        <v>Cimetidine</v>
      </c>
      <c r="F10898" s="249" t="str">
        <f>IF(AND(A10898&lt;&gt;"",ISNUMBER(A10898)),VLOOKUP(A10898,Studies!A:BR,6,FALSE),"")</f>
        <v>Whole Blood</v>
      </c>
      <c r="G10898" s="265">
        <v>3</v>
      </c>
      <c r="H10898" s="50" t="s">
        <v>59</v>
      </c>
      <c r="I10898" s="185">
        <v>0.76</v>
      </c>
      <c r="J10898" s="41" t="s">
        <v>956</v>
      </c>
      <c r="K10898" s="41" t="s">
        <v>75</v>
      </c>
      <c r="O10898" s="59">
        <v>0.05</v>
      </c>
    </row>
    <row r="10899" spans="1:15" x14ac:dyDescent="0.25">
      <c r="A10899" s="30">
        <v>1266</v>
      </c>
      <c r="B10899" s="247" t="str">
        <f>IF(AND(A10899&lt;&gt;"",ISNUMBER(A10899)),VLOOKUP(A10899,Studies!A:BR,2,FALSE),"")</f>
        <v>Walkenstein 1978</v>
      </c>
      <c r="C10899" s="248" t="str">
        <f>IF(AND(A10899&lt;&gt;"",ISNUMBER(A10899)),VLOOKUP(A10899,Studies!A:BR,3,FALSE),"")</f>
        <v>https://pubmed.ncbi.nlm.nih.gov/620910/</v>
      </c>
      <c r="D10899" s="248" t="str">
        <f>IF(AND(A10899&lt;&gt;"",ISNUMBER(A10899)),VLOOKUP(A10899,Studies!A:BR,4,FALSE),"")</f>
        <v>PO 300 mg sol Subject 21</v>
      </c>
      <c r="E10899" s="248" t="str">
        <f>IF(AND(A10899&lt;&gt;"",ISNUMBER(A10899)),VLOOKUP(A10899,Studies!A:BR,5,FALSE),"")</f>
        <v>Cimetidine</v>
      </c>
      <c r="F10899" s="249" t="str">
        <f>IF(AND(A10899&lt;&gt;"",ISNUMBER(A10899)),VLOOKUP(A10899,Studies!A:BR,6,FALSE),"")</f>
        <v>Whole Blood</v>
      </c>
      <c r="G10899" s="265">
        <v>4</v>
      </c>
      <c r="H10899" s="50" t="s">
        <v>59</v>
      </c>
      <c r="I10899" s="185">
        <v>0.56999999999999995</v>
      </c>
      <c r="J10899" s="41" t="s">
        <v>956</v>
      </c>
      <c r="K10899" s="41" t="s">
        <v>75</v>
      </c>
      <c r="O10899" s="59">
        <v>0.05</v>
      </c>
    </row>
    <row r="10900" spans="1:15" x14ac:dyDescent="0.25">
      <c r="A10900" s="30">
        <v>1266</v>
      </c>
      <c r="B10900" s="247" t="str">
        <f>IF(AND(A10900&lt;&gt;"",ISNUMBER(A10900)),VLOOKUP(A10900,Studies!A:BR,2,FALSE),"")</f>
        <v>Walkenstein 1978</v>
      </c>
      <c r="C10900" s="248" t="str">
        <f>IF(AND(A10900&lt;&gt;"",ISNUMBER(A10900)),VLOOKUP(A10900,Studies!A:BR,3,FALSE),"")</f>
        <v>https://pubmed.ncbi.nlm.nih.gov/620910/</v>
      </c>
      <c r="D10900" s="248" t="str">
        <f>IF(AND(A10900&lt;&gt;"",ISNUMBER(A10900)),VLOOKUP(A10900,Studies!A:BR,4,FALSE),"")</f>
        <v>PO 300 mg sol Subject 21</v>
      </c>
      <c r="E10900" s="248" t="str">
        <f>IF(AND(A10900&lt;&gt;"",ISNUMBER(A10900)),VLOOKUP(A10900,Studies!A:BR,5,FALSE),"")</f>
        <v>Cimetidine</v>
      </c>
      <c r="F10900" s="249" t="str">
        <f>IF(AND(A10900&lt;&gt;"",ISNUMBER(A10900)),VLOOKUP(A10900,Studies!A:BR,6,FALSE),"")</f>
        <v>Whole Blood</v>
      </c>
      <c r="G10900" s="265">
        <v>6</v>
      </c>
      <c r="H10900" s="50" t="s">
        <v>59</v>
      </c>
      <c r="I10900" s="185">
        <v>0.35</v>
      </c>
      <c r="J10900" s="41" t="s">
        <v>956</v>
      </c>
      <c r="K10900" s="41" t="s">
        <v>75</v>
      </c>
      <c r="O10900" s="59">
        <v>0.05</v>
      </c>
    </row>
    <row r="10901" spans="1:15" x14ac:dyDescent="0.25">
      <c r="A10901" s="30">
        <v>1266</v>
      </c>
      <c r="B10901" s="247" t="str">
        <f>IF(AND(A10901&lt;&gt;"",ISNUMBER(A10901)),VLOOKUP(A10901,Studies!A:BR,2,FALSE),"")</f>
        <v>Walkenstein 1978</v>
      </c>
      <c r="C10901" s="248" t="str">
        <f>IF(AND(A10901&lt;&gt;"",ISNUMBER(A10901)),VLOOKUP(A10901,Studies!A:BR,3,FALSE),"")</f>
        <v>https://pubmed.ncbi.nlm.nih.gov/620910/</v>
      </c>
      <c r="D10901" s="248" t="str">
        <f>IF(AND(A10901&lt;&gt;"",ISNUMBER(A10901)),VLOOKUP(A10901,Studies!A:BR,4,FALSE),"")</f>
        <v>PO 300 mg sol Subject 21</v>
      </c>
      <c r="E10901" s="248" t="str">
        <f>IF(AND(A10901&lt;&gt;"",ISNUMBER(A10901)),VLOOKUP(A10901,Studies!A:BR,5,FALSE),"")</f>
        <v>Cimetidine</v>
      </c>
      <c r="F10901" s="249" t="str">
        <f>IF(AND(A10901&lt;&gt;"",ISNUMBER(A10901)),VLOOKUP(A10901,Studies!A:BR,6,FALSE),"")</f>
        <v>Whole Blood</v>
      </c>
      <c r="G10901" s="265">
        <v>8</v>
      </c>
      <c r="H10901" s="50" t="s">
        <v>59</v>
      </c>
      <c r="I10901" s="185">
        <v>0.18</v>
      </c>
      <c r="J10901" s="41" t="s">
        <v>956</v>
      </c>
      <c r="K10901" s="41" t="s">
        <v>75</v>
      </c>
      <c r="O10901" s="59">
        <v>0.05</v>
      </c>
    </row>
    <row r="10902" spans="1:15" x14ac:dyDescent="0.25">
      <c r="A10902" s="30">
        <v>1266</v>
      </c>
      <c r="B10902" s="247" t="str">
        <f>IF(AND(A10902&lt;&gt;"",ISNUMBER(A10902)),VLOOKUP(A10902,Studies!A:BR,2,FALSE),"")</f>
        <v>Walkenstein 1978</v>
      </c>
      <c r="C10902" s="248" t="str">
        <f>IF(AND(A10902&lt;&gt;"",ISNUMBER(A10902)),VLOOKUP(A10902,Studies!A:BR,3,FALSE),"")</f>
        <v>https://pubmed.ncbi.nlm.nih.gov/620910/</v>
      </c>
      <c r="D10902" s="248" t="str">
        <f>IF(AND(A10902&lt;&gt;"",ISNUMBER(A10902)),VLOOKUP(A10902,Studies!A:BR,4,FALSE),"")</f>
        <v>PO 300 mg sol Subject 21</v>
      </c>
      <c r="E10902" s="248" t="str">
        <f>IF(AND(A10902&lt;&gt;"",ISNUMBER(A10902)),VLOOKUP(A10902,Studies!A:BR,5,FALSE),"")</f>
        <v>Cimetidine</v>
      </c>
      <c r="F10902" s="249" t="str">
        <f>IF(AND(A10902&lt;&gt;"",ISNUMBER(A10902)),VLOOKUP(A10902,Studies!A:BR,6,FALSE),"")</f>
        <v>Whole Blood</v>
      </c>
      <c r="G10902" s="265">
        <v>12</v>
      </c>
      <c r="H10902" s="50" t="s">
        <v>59</v>
      </c>
      <c r="I10902" s="185">
        <v>2.5000000000000001E-2</v>
      </c>
      <c r="J10902" s="41" t="s">
        <v>956</v>
      </c>
      <c r="K10902" s="41" t="s">
        <v>75</v>
      </c>
      <c r="O10902" s="59">
        <v>0.05</v>
      </c>
    </row>
    <row r="10903" spans="1:15" x14ac:dyDescent="0.25">
      <c r="A10903" s="30">
        <v>1267</v>
      </c>
      <c r="B10903" s="247" t="str">
        <f>IF(AND(A10903&lt;&gt;"",ISNUMBER(A10903)),VLOOKUP(A10903,Studies!A:BR,2,FALSE),"")</f>
        <v>Walkenstein 1978</v>
      </c>
      <c r="C10903" s="248" t="str">
        <f>IF(AND(A10903&lt;&gt;"",ISNUMBER(A10903)),VLOOKUP(A10903,Studies!A:BR,3,FALSE),"")</f>
        <v>https://pubmed.ncbi.nlm.nih.gov/620910/</v>
      </c>
      <c r="D10903" s="248" t="str">
        <f>IF(AND(A10903&lt;&gt;"",ISNUMBER(A10903)),VLOOKUP(A10903,Studies!A:BR,4,FALSE),"")</f>
        <v>PO 300 mg sol Subject 22</v>
      </c>
      <c r="E10903" s="248" t="str">
        <f>IF(AND(A10903&lt;&gt;"",ISNUMBER(A10903)),VLOOKUP(A10903,Studies!A:BR,5,FALSE),"")</f>
        <v>Cimetidine</v>
      </c>
      <c r="F10903" s="249" t="str">
        <f>IF(AND(A10903&lt;&gt;"",ISNUMBER(A10903)),VLOOKUP(A10903,Studies!A:BR,6,FALSE),"")</f>
        <v>Whole Blood</v>
      </c>
      <c r="G10903" s="265">
        <v>0</v>
      </c>
      <c r="H10903" s="50" t="s">
        <v>59</v>
      </c>
      <c r="I10903" s="185">
        <v>0</v>
      </c>
      <c r="J10903" s="41" t="s">
        <v>956</v>
      </c>
      <c r="K10903" s="41" t="s">
        <v>75</v>
      </c>
      <c r="O10903" s="59">
        <v>0.05</v>
      </c>
    </row>
    <row r="10904" spans="1:15" x14ac:dyDescent="0.25">
      <c r="A10904" s="30">
        <v>1267</v>
      </c>
      <c r="B10904" s="247" t="str">
        <f>IF(AND(A10904&lt;&gt;"",ISNUMBER(A10904)),VLOOKUP(A10904,Studies!A:BR,2,FALSE),"")</f>
        <v>Walkenstein 1978</v>
      </c>
      <c r="C10904" s="248" t="str">
        <f>IF(AND(A10904&lt;&gt;"",ISNUMBER(A10904)),VLOOKUP(A10904,Studies!A:BR,3,FALSE),"")</f>
        <v>https://pubmed.ncbi.nlm.nih.gov/620910/</v>
      </c>
      <c r="D10904" s="248" t="str">
        <f>IF(AND(A10904&lt;&gt;"",ISNUMBER(A10904)),VLOOKUP(A10904,Studies!A:BR,4,FALSE),"")</f>
        <v>PO 300 mg sol Subject 22</v>
      </c>
      <c r="E10904" s="248" t="str">
        <f>IF(AND(A10904&lt;&gt;"",ISNUMBER(A10904)),VLOOKUP(A10904,Studies!A:BR,5,FALSE),"")</f>
        <v>Cimetidine</v>
      </c>
      <c r="F10904" s="249" t="str">
        <f>IF(AND(A10904&lt;&gt;"",ISNUMBER(A10904)),VLOOKUP(A10904,Studies!A:BR,6,FALSE),"")</f>
        <v>Whole Blood</v>
      </c>
      <c r="G10904" s="265">
        <v>0.5</v>
      </c>
      <c r="H10904" s="50" t="s">
        <v>59</v>
      </c>
      <c r="I10904" s="185">
        <v>1.07</v>
      </c>
      <c r="J10904" s="41" t="s">
        <v>956</v>
      </c>
      <c r="K10904" s="41" t="s">
        <v>75</v>
      </c>
      <c r="O10904" s="59">
        <v>0.05</v>
      </c>
    </row>
    <row r="10905" spans="1:15" x14ac:dyDescent="0.25">
      <c r="A10905" s="30">
        <v>1267</v>
      </c>
      <c r="B10905" s="247" t="str">
        <f>IF(AND(A10905&lt;&gt;"",ISNUMBER(A10905)),VLOOKUP(A10905,Studies!A:BR,2,FALSE),"")</f>
        <v>Walkenstein 1978</v>
      </c>
      <c r="C10905" s="248" t="str">
        <f>IF(AND(A10905&lt;&gt;"",ISNUMBER(A10905)),VLOOKUP(A10905,Studies!A:BR,3,FALSE),"")</f>
        <v>https://pubmed.ncbi.nlm.nih.gov/620910/</v>
      </c>
      <c r="D10905" s="248" t="str">
        <f>IF(AND(A10905&lt;&gt;"",ISNUMBER(A10905)),VLOOKUP(A10905,Studies!A:BR,4,FALSE),"")</f>
        <v>PO 300 mg sol Subject 22</v>
      </c>
      <c r="E10905" s="248" t="str">
        <f>IF(AND(A10905&lt;&gt;"",ISNUMBER(A10905)),VLOOKUP(A10905,Studies!A:BR,5,FALSE),"")</f>
        <v>Cimetidine</v>
      </c>
      <c r="F10905" s="249" t="str">
        <f>IF(AND(A10905&lt;&gt;"",ISNUMBER(A10905)),VLOOKUP(A10905,Studies!A:BR,6,FALSE),"")</f>
        <v>Whole Blood</v>
      </c>
      <c r="G10905" s="265">
        <v>1</v>
      </c>
      <c r="H10905" s="50" t="s">
        <v>59</v>
      </c>
      <c r="I10905" s="185">
        <v>0.99</v>
      </c>
      <c r="J10905" s="41" t="s">
        <v>956</v>
      </c>
      <c r="K10905" s="41" t="s">
        <v>75</v>
      </c>
      <c r="O10905" s="59">
        <v>0.05</v>
      </c>
    </row>
    <row r="10906" spans="1:15" x14ac:dyDescent="0.25">
      <c r="A10906" s="30">
        <v>1267</v>
      </c>
      <c r="B10906" s="247" t="str">
        <f>IF(AND(A10906&lt;&gt;"",ISNUMBER(A10906)),VLOOKUP(A10906,Studies!A:BR,2,FALSE),"")</f>
        <v>Walkenstein 1978</v>
      </c>
      <c r="C10906" s="248" t="str">
        <f>IF(AND(A10906&lt;&gt;"",ISNUMBER(A10906)),VLOOKUP(A10906,Studies!A:BR,3,FALSE),"")</f>
        <v>https://pubmed.ncbi.nlm.nih.gov/620910/</v>
      </c>
      <c r="D10906" s="248" t="str">
        <f>IF(AND(A10906&lt;&gt;"",ISNUMBER(A10906)),VLOOKUP(A10906,Studies!A:BR,4,FALSE),"")</f>
        <v>PO 300 mg sol Subject 22</v>
      </c>
      <c r="E10906" s="248" t="str">
        <f>IF(AND(A10906&lt;&gt;"",ISNUMBER(A10906)),VLOOKUP(A10906,Studies!A:BR,5,FALSE),"")</f>
        <v>Cimetidine</v>
      </c>
      <c r="F10906" s="249" t="str">
        <f>IF(AND(A10906&lt;&gt;"",ISNUMBER(A10906)),VLOOKUP(A10906,Studies!A:BR,6,FALSE),"")</f>
        <v>Whole Blood</v>
      </c>
      <c r="G10906" s="265">
        <v>1.5</v>
      </c>
      <c r="H10906" s="50" t="s">
        <v>59</v>
      </c>
      <c r="I10906" s="185">
        <v>0.95</v>
      </c>
      <c r="J10906" s="41" t="s">
        <v>956</v>
      </c>
      <c r="K10906" s="41" t="s">
        <v>75</v>
      </c>
      <c r="O10906" s="59">
        <v>0.05</v>
      </c>
    </row>
    <row r="10907" spans="1:15" x14ac:dyDescent="0.25">
      <c r="A10907" s="30">
        <v>1267</v>
      </c>
      <c r="B10907" s="247" t="str">
        <f>IF(AND(A10907&lt;&gt;"",ISNUMBER(A10907)),VLOOKUP(A10907,Studies!A:BR,2,FALSE),"")</f>
        <v>Walkenstein 1978</v>
      </c>
      <c r="C10907" s="248" t="str">
        <f>IF(AND(A10907&lt;&gt;"",ISNUMBER(A10907)),VLOOKUP(A10907,Studies!A:BR,3,FALSE),"")</f>
        <v>https://pubmed.ncbi.nlm.nih.gov/620910/</v>
      </c>
      <c r="D10907" s="248" t="str">
        <f>IF(AND(A10907&lt;&gt;"",ISNUMBER(A10907)),VLOOKUP(A10907,Studies!A:BR,4,FALSE),"")</f>
        <v>PO 300 mg sol Subject 22</v>
      </c>
      <c r="E10907" s="248" t="str">
        <f>IF(AND(A10907&lt;&gt;"",ISNUMBER(A10907)),VLOOKUP(A10907,Studies!A:BR,5,FALSE),"")</f>
        <v>Cimetidine</v>
      </c>
      <c r="F10907" s="249" t="str">
        <f>IF(AND(A10907&lt;&gt;"",ISNUMBER(A10907)),VLOOKUP(A10907,Studies!A:BR,6,FALSE),"")</f>
        <v>Whole Blood</v>
      </c>
      <c r="G10907" s="265">
        <v>2</v>
      </c>
      <c r="H10907" s="50" t="s">
        <v>59</v>
      </c>
      <c r="I10907" s="185">
        <v>0.99</v>
      </c>
      <c r="J10907" s="41" t="s">
        <v>956</v>
      </c>
      <c r="K10907" s="41" t="s">
        <v>75</v>
      </c>
      <c r="O10907" s="59">
        <v>0.05</v>
      </c>
    </row>
    <row r="10908" spans="1:15" x14ac:dyDescent="0.25">
      <c r="A10908" s="30">
        <v>1267</v>
      </c>
      <c r="B10908" s="247" t="str">
        <f>IF(AND(A10908&lt;&gt;"",ISNUMBER(A10908)),VLOOKUP(A10908,Studies!A:BR,2,FALSE),"")</f>
        <v>Walkenstein 1978</v>
      </c>
      <c r="C10908" s="248" t="str">
        <f>IF(AND(A10908&lt;&gt;"",ISNUMBER(A10908)),VLOOKUP(A10908,Studies!A:BR,3,FALSE),"")</f>
        <v>https://pubmed.ncbi.nlm.nih.gov/620910/</v>
      </c>
      <c r="D10908" s="248" t="str">
        <f>IF(AND(A10908&lt;&gt;"",ISNUMBER(A10908)),VLOOKUP(A10908,Studies!A:BR,4,FALSE),"")</f>
        <v>PO 300 mg sol Subject 22</v>
      </c>
      <c r="E10908" s="248" t="str">
        <f>IF(AND(A10908&lt;&gt;"",ISNUMBER(A10908)),VLOOKUP(A10908,Studies!A:BR,5,FALSE),"")</f>
        <v>Cimetidine</v>
      </c>
      <c r="F10908" s="249" t="str">
        <f>IF(AND(A10908&lt;&gt;"",ISNUMBER(A10908)),VLOOKUP(A10908,Studies!A:BR,6,FALSE),"")</f>
        <v>Whole Blood</v>
      </c>
      <c r="G10908" s="265">
        <v>3</v>
      </c>
      <c r="H10908" s="50" t="s">
        <v>59</v>
      </c>
      <c r="I10908" s="185">
        <v>1.06</v>
      </c>
      <c r="J10908" s="41" t="s">
        <v>956</v>
      </c>
      <c r="K10908" s="41" t="s">
        <v>75</v>
      </c>
      <c r="O10908" s="59">
        <v>0.05</v>
      </c>
    </row>
    <row r="10909" spans="1:15" x14ac:dyDescent="0.25">
      <c r="A10909" s="30">
        <v>1267</v>
      </c>
      <c r="B10909" s="247" t="str">
        <f>IF(AND(A10909&lt;&gt;"",ISNUMBER(A10909)),VLOOKUP(A10909,Studies!A:BR,2,FALSE),"")</f>
        <v>Walkenstein 1978</v>
      </c>
      <c r="C10909" s="248" t="str">
        <f>IF(AND(A10909&lt;&gt;"",ISNUMBER(A10909)),VLOOKUP(A10909,Studies!A:BR,3,FALSE),"")</f>
        <v>https://pubmed.ncbi.nlm.nih.gov/620910/</v>
      </c>
      <c r="D10909" s="248" t="str">
        <f>IF(AND(A10909&lt;&gt;"",ISNUMBER(A10909)),VLOOKUP(A10909,Studies!A:BR,4,FALSE),"")</f>
        <v>PO 300 mg sol Subject 22</v>
      </c>
      <c r="E10909" s="248" t="str">
        <f>IF(AND(A10909&lt;&gt;"",ISNUMBER(A10909)),VLOOKUP(A10909,Studies!A:BR,5,FALSE),"")</f>
        <v>Cimetidine</v>
      </c>
      <c r="F10909" s="249" t="str">
        <f>IF(AND(A10909&lt;&gt;"",ISNUMBER(A10909)),VLOOKUP(A10909,Studies!A:BR,6,FALSE),"")</f>
        <v>Whole Blood</v>
      </c>
      <c r="G10909" s="265">
        <v>4</v>
      </c>
      <c r="H10909" s="50" t="s">
        <v>59</v>
      </c>
      <c r="I10909" s="185">
        <v>0.76</v>
      </c>
      <c r="J10909" s="41" t="s">
        <v>956</v>
      </c>
      <c r="K10909" s="41" t="s">
        <v>75</v>
      </c>
      <c r="O10909" s="59">
        <v>0.05</v>
      </c>
    </row>
    <row r="10910" spans="1:15" x14ac:dyDescent="0.25">
      <c r="A10910" s="30">
        <v>1267</v>
      </c>
      <c r="B10910" s="247" t="str">
        <f>IF(AND(A10910&lt;&gt;"",ISNUMBER(A10910)),VLOOKUP(A10910,Studies!A:BR,2,FALSE),"")</f>
        <v>Walkenstein 1978</v>
      </c>
      <c r="C10910" s="248" t="str">
        <f>IF(AND(A10910&lt;&gt;"",ISNUMBER(A10910)),VLOOKUP(A10910,Studies!A:BR,3,FALSE),"")</f>
        <v>https://pubmed.ncbi.nlm.nih.gov/620910/</v>
      </c>
      <c r="D10910" s="248" t="str">
        <f>IF(AND(A10910&lt;&gt;"",ISNUMBER(A10910)),VLOOKUP(A10910,Studies!A:BR,4,FALSE),"")</f>
        <v>PO 300 mg sol Subject 22</v>
      </c>
      <c r="E10910" s="248" t="str">
        <f>IF(AND(A10910&lt;&gt;"",ISNUMBER(A10910)),VLOOKUP(A10910,Studies!A:BR,5,FALSE),"")</f>
        <v>Cimetidine</v>
      </c>
      <c r="F10910" s="249" t="str">
        <f>IF(AND(A10910&lt;&gt;"",ISNUMBER(A10910)),VLOOKUP(A10910,Studies!A:BR,6,FALSE),"")</f>
        <v>Whole Blood</v>
      </c>
      <c r="G10910" s="265">
        <v>6</v>
      </c>
      <c r="H10910" s="50" t="s">
        <v>59</v>
      </c>
      <c r="I10910" s="185">
        <v>0.31</v>
      </c>
      <c r="J10910" s="41" t="s">
        <v>956</v>
      </c>
      <c r="K10910" s="41" t="s">
        <v>75</v>
      </c>
      <c r="O10910" s="59">
        <v>0.05</v>
      </c>
    </row>
    <row r="10911" spans="1:15" x14ac:dyDescent="0.25">
      <c r="A10911" s="30">
        <v>1267</v>
      </c>
      <c r="B10911" s="247" t="str">
        <f>IF(AND(A10911&lt;&gt;"",ISNUMBER(A10911)),VLOOKUP(A10911,Studies!A:BR,2,FALSE),"")</f>
        <v>Walkenstein 1978</v>
      </c>
      <c r="C10911" s="248" t="str">
        <f>IF(AND(A10911&lt;&gt;"",ISNUMBER(A10911)),VLOOKUP(A10911,Studies!A:BR,3,FALSE),"")</f>
        <v>https://pubmed.ncbi.nlm.nih.gov/620910/</v>
      </c>
      <c r="D10911" s="248" t="str">
        <f>IF(AND(A10911&lt;&gt;"",ISNUMBER(A10911)),VLOOKUP(A10911,Studies!A:BR,4,FALSE),"")</f>
        <v>PO 300 mg sol Subject 22</v>
      </c>
      <c r="E10911" s="248" t="str">
        <f>IF(AND(A10911&lt;&gt;"",ISNUMBER(A10911)),VLOOKUP(A10911,Studies!A:BR,5,FALSE),"")</f>
        <v>Cimetidine</v>
      </c>
      <c r="F10911" s="249" t="str">
        <f>IF(AND(A10911&lt;&gt;"",ISNUMBER(A10911)),VLOOKUP(A10911,Studies!A:BR,6,FALSE),"")</f>
        <v>Whole Blood</v>
      </c>
      <c r="G10911" s="265">
        <v>8</v>
      </c>
      <c r="H10911" s="50" t="s">
        <v>59</v>
      </c>
      <c r="I10911" s="185">
        <v>0.15</v>
      </c>
      <c r="J10911" s="41" t="s">
        <v>956</v>
      </c>
      <c r="K10911" s="41" t="s">
        <v>75</v>
      </c>
      <c r="O10911" s="59">
        <v>0.05</v>
      </c>
    </row>
    <row r="10912" spans="1:15" x14ac:dyDescent="0.25">
      <c r="A10912" s="30">
        <v>1267</v>
      </c>
      <c r="B10912" s="247" t="str">
        <f>IF(AND(A10912&lt;&gt;"",ISNUMBER(A10912)),VLOOKUP(A10912,Studies!A:BR,2,FALSE),"")</f>
        <v>Walkenstein 1978</v>
      </c>
      <c r="C10912" s="248" t="str">
        <f>IF(AND(A10912&lt;&gt;"",ISNUMBER(A10912)),VLOOKUP(A10912,Studies!A:BR,3,FALSE),"")</f>
        <v>https://pubmed.ncbi.nlm.nih.gov/620910/</v>
      </c>
      <c r="D10912" s="248" t="str">
        <f>IF(AND(A10912&lt;&gt;"",ISNUMBER(A10912)),VLOOKUP(A10912,Studies!A:BR,4,FALSE),"")</f>
        <v>PO 300 mg sol Subject 22</v>
      </c>
      <c r="E10912" s="248" t="str">
        <f>IF(AND(A10912&lt;&gt;"",ISNUMBER(A10912)),VLOOKUP(A10912,Studies!A:BR,5,FALSE),"")</f>
        <v>Cimetidine</v>
      </c>
      <c r="F10912" s="249" t="str">
        <f>IF(AND(A10912&lt;&gt;"",ISNUMBER(A10912)),VLOOKUP(A10912,Studies!A:BR,6,FALSE),"")</f>
        <v>Whole Blood</v>
      </c>
      <c r="G10912" s="265">
        <v>12</v>
      </c>
      <c r="H10912" s="50" t="s">
        <v>59</v>
      </c>
      <c r="I10912" s="185">
        <v>0.06</v>
      </c>
      <c r="J10912" s="41" t="s">
        <v>956</v>
      </c>
      <c r="K10912" s="41" t="s">
        <v>75</v>
      </c>
      <c r="O10912" s="59">
        <v>0.05</v>
      </c>
    </row>
    <row r="10913" spans="1:15" x14ac:dyDescent="0.25">
      <c r="A10913" s="30">
        <v>1268</v>
      </c>
      <c r="B10913" s="247" t="str">
        <f>IF(AND(A10913&lt;&gt;"",ISNUMBER(A10913)),VLOOKUP(A10913,Studies!A:BR,2,FALSE),"")</f>
        <v>Walkenstein 1978</v>
      </c>
      <c r="C10913" s="248" t="str">
        <f>IF(AND(A10913&lt;&gt;"",ISNUMBER(A10913)),VLOOKUP(A10913,Studies!A:BR,3,FALSE),"")</f>
        <v>https://pubmed.ncbi.nlm.nih.gov/620910/</v>
      </c>
      <c r="D10913" s="248" t="str">
        <f>IF(AND(A10913&lt;&gt;"",ISNUMBER(A10913)),VLOOKUP(A10913,Studies!A:BR,4,FALSE),"")</f>
        <v>PO 300 mg sol Subject 23</v>
      </c>
      <c r="E10913" s="248" t="str">
        <f>IF(AND(A10913&lt;&gt;"",ISNUMBER(A10913)),VLOOKUP(A10913,Studies!A:BR,5,FALSE),"")</f>
        <v>Cimetidine</v>
      </c>
      <c r="F10913" s="249" t="str">
        <f>IF(AND(A10913&lt;&gt;"",ISNUMBER(A10913)),VLOOKUP(A10913,Studies!A:BR,6,FALSE),"")</f>
        <v>Whole Blood</v>
      </c>
      <c r="G10913" s="265">
        <v>0</v>
      </c>
      <c r="H10913" s="50" t="s">
        <v>59</v>
      </c>
      <c r="I10913" s="185">
        <v>0</v>
      </c>
      <c r="J10913" s="41" t="s">
        <v>956</v>
      </c>
      <c r="K10913" s="41" t="s">
        <v>75</v>
      </c>
      <c r="O10913" s="59">
        <v>0.05</v>
      </c>
    </row>
    <row r="10914" spans="1:15" x14ac:dyDescent="0.25">
      <c r="A10914" s="30">
        <v>1268</v>
      </c>
      <c r="B10914" s="247" t="str">
        <f>IF(AND(A10914&lt;&gt;"",ISNUMBER(A10914)),VLOOKUP(A10914,Studies!A:BR,2,FALSE),"")</f>
        <v>Walkenstein 1978</v>
      </c>
      <c r="C10914" s="248" t="str">
        <f>IF(AND(A10914&lt;&gt;"",ISNUMBER(A10914)),VLOOKUP(A10914,Studies!A:BR,3,FALSE),"")</f>
        <v>https://pubmed.ncbi.nlm.nih.gov/620910/</v>
      </c>
      <c r="D10914" s="248" t="str">
        <f>IF(AND(A10914&lt;&gt;"",ISNUMBER(A10914)),VLOOKUP(A10914,Studies!A:BR,4,FALSE),"")</f>
        <v>PO 300 mg sol Subject 23</v>
      </c>
      <c r="E10914" s="248" t="str">
        <f>IF(AND(A10914&lt;&gt;"",ISNUMBER(A10914)),VLOOKUP(A10914,Studies!A:BR,5,FALSE),"")</f>
        <v>Cimetidine</v>
      </c>
      <c r="F10914" s="249" t="str">
        <f>IF(AND(A10914&lt;&gt;"",ISNUMBER(A10914)),VLOOKUP(A10914,Studies!A:BR,6,FALSE),"")</f>
        <v>Whole Blood</v>
      </c>
      <c r="G10914" s="265">
        <v>0.5</v>
      </c>
      <c r="H10914" s="50" t="s">
        <v>59</v>
      </c>
      <c r="I10914" s="185">
        <v>0.77</v>
      </c>
      <c r="J10914" s="41" t="s">
        <v>956</v>
      </c>
      <c r="K10914" s="41" t="s">
        <v>75</v>
      </c>
      <c r="O10914" s="59">
        <v>0.05</v>
      </c>
    </row>
    <row r="10915" spans="1:15" x14ac:dyDescent="0.25">
      <c r="A10915" s="30">
        <v>1268</v>
      </c>
      <c r="B10915" s="247" t="str">
        <f>IF(AND(A10915&lt;&gt;"",ISNUMBER(A10915)),VLOOKUP(A10915,Studies!A:BR,2,FALSE),"")</f>
        <v>Walkenstein 1978</v>
      </c>
      <c r="C10915" s="248" t="str">
        <f>IF(AND(A10915&lt;&gt;"",ISNUMBER(A10915)),VLOOKUP(A10915,Studies!A:BR,3,FALSE),"")</f>
        <v>https://pubmed.ncbi.nlm.nih.gov/620910/</v>
      </c>
      <c r="D10915" s="248" t="str">
        <f>IF(AND(A10915&lt;&gt;"",ISNUMBER(A10915)),VLOOKUP(A10915,Studies!A:BR,4,FALSE),"")</f>
        <v>PO 300 mg sol Subject 23</v>
      </c>
      <c r="E10915" s="248" t="str">
        <f>IF(AND(A10915&lt;&gt;"",ISNUMBER(A10915)),VLOOKUP(A10915,Studies!A:BR,5,FALSE),"")</f>
        <v>Cimetidine</v>
      </c>
      <c r="F10915" s="249" t="str">
        <f>IF(AND(A10915&lt;&gt;"",ISNUMBER(A10915)),VLOOKUP(A10915,Studies!A:BR,6,FALSE),"")</f>
        <v>Whole Blood</v>
      </c>
      <c r="G10915" s="265">
        <v>1</v>
      </c>
      <c r="H10915" s="50" t="s">
        <v>59</v>
      </c>
      <c r="I10915" s="185">
        <v>0.98</v>
      </c>
      <c r="J10915" s="41" t="s">
        <v>956</v>
      </c>
      <c r="K10915" s="41" t="s">
        <v>75</v>
      </c>
      <c r="O10915" s="59">
        <v>0.05</v>
      </c>
    </row>
    <row r="10916" spans="1:15" x14ac:dyDescent="0.25">
      <c r="A10916" s="30">
        <v>1268</v>
      </c>
      <c r="B10916" s="247" t="str">
        <f>IF(AND(A10916&lt;&gt;"",ISNUMBER(A10916)),VLOOKUP(A10916,Studies!A:BR,2,FALSE),"")</f>
        <v>Walkenstein 1978</v>
      </c>
      <c r="C10916" s="248" t="str">
        <f>IF(AND(A10916&lt;&gt;"",ISNUMBER(A10916)),VLOOKUP(A10916,Studies!A:BR,3,FALSE),"")</f>
        <v>https://pubmed.ncbi.nlm.nih.gov/620910/</v>
      </c>
      <c r="D10916" s="248" t="str">
        <f>IF(AND(A10916&lt;&gt;"",ISNUMBER(A10916)),VLOOKUP(A10916,Studies!A:BR,4,FALSE),"")</f>
        <v>PO 300 mg sol Subject 23</v>
      </c>
      <c r="E10916" s="248" t="str">
        <f>IF(AND(A10916&lt;&gt;"",ISNUMBER(A10916)),VLOOKUP(A10916,Studies!A:BR,5,FALSE),"")</f>
        <v>Cimetidine</v>
      </c>
      <c r="F10916" s="249" t="str">
        <f>IF(AND(A10916&lt;&gt;"",ISNUMBER(A10916)),VLOOKUP(A10916,Studies!A:BR,6,FALSE),"")</f>
        <v>Whole Blood</v>
      </c>
      <c r="G10916" s="265">
        <v>1.5</v>
      </c>
      <c r="H10916" s="50" t="s">
        <v>59</v>
      </c>
      <c r="I10916" s="185">
        <v>0.98</v>
      </c>
      <c r="J10916" s="41" t="s">
        <v>956</v>
      </c>
      <c r="K10916" s="41" t="s">
        <v>75</v>
      </c>
      <c r="O10916" s="59">
        <v>0.05</v>
      </c>
    </row>
    <row r="10917" spans="1:15" x14ac:dyDescent="0.25">
      <c r="A10917" s="30">
        <v>1268</v>
      </c>
      <c r="B10917" s="247" t="str">
        <f>IF(AND(A10917&lt;&gt;"",ISNUMBER(A10917)),VLOOKUP(A10917,Studies!A:BR,2,FALSE),"")</f>
        <v>Walkenstein 1978</v>
      </c>
      <c r="C10917" s="248" t="str">
        <f>IF(AND(A10917&lt;&gt;"",ISNUMBER(A10917)),VLOOKUP(A10917,Studies!A:BR,3,FALSE),"")</f>
        <v>https://pubmed.ncbi.nlm.nih.gov/620910/</v>
      </c>
      <c r="D10917" s="248" t="str">
        <f>IF(AND(A10917&lt;&gt;"",ISNUMBER(A10917)),VLOOKUP(A10917,Studies!A:BR,4,FALSE),"")</f>
        <v>PO 300 mg sol Subject 23</v>
      </c>
      <c r="E10917" s="248" t="str">
        <f>IF(AND(A10917&lt;&gt;"",ISNUMBER(A10917)),VLOOKUP(A10917,Studies!A:BR,5,FALSE),"")</f>
        <v>Cimetidine</v>
      </c>
      <c r="F10917" s="249" t="str">
        <f>IF(AND(A10917&lt;&gt;"",ISNUMBER(A10917)),VLOOKUP(A10917,Studies!A:BR,6,FALSE),"")</f>
        <v>Whole Blood</v>
      </c>
      <c r="G10917" s="265">
        <v>2</v>
      </c>
      <c r="H10917" s="50" t="s">
        <v>59</v>
      </c>
      <c r="I10917" s="185">
        <v>1.0900000000000001</v>
      </c>
      <c r="J10917" s="41" t="s">
        <v>956</v>
      </c>
      <c r="K10917" s="41" t="s">
        <v>75</v>
      </c>
      <c r="O10917" s="59">
        <v>0.05</v>
      </c>
    </row>
    <row r="10918" spans="1:15" x14ac:dyDescent="0.25">
      <c r="A10918" s="30">
        <v>1268</v>
      </c>
      <c r="B10918" s="247" t="str">
        <f>IF(AND(A10918&lt;&gt;"",ISNUMBER(A10918)),VLOOKUP(A10918,Studies!A:BR,2,FALSE),"")</f>
        <v>Walkenstein 1978</v>
      </c>
      <c r="C10918" s="248" t="str">
        <f>IF(AND(A10918&lt;&gt;"",ISNUMBER(A10918)),VLOOKUP(A10918,Studies!A:BR,3,FALSE),"")</f>
        <v>https://pubmed.ncbi.nlm.nih.gov/620910/</v>
      </c>
      <c r="D10918" s="248" t="str">
        <f>IF(AND(A10918&lt;&gt;"",ISNUMBER(A10918)),VLOOKUP(A10918,Studies!A:BR,4,FALSE),"")</f>
        <v>PO 300 mg sol Subject 23</v>
      </c>
      <c r="E10918" s="248" t="str">
        <f>IF(AND(A10918&lt;&gt;"",ISNUMBER(A10918)),VLOOKUP(A10918,Studies!A:BR,5,FALSE),"")</f>
        <v>Cimetidine</v>
      </c>
      <c r="F10918" s="249" t="str">
        <f>IF(AND(A10918&lt;&gt;"",ISNUMBER(A10918)),VLOOKUP(A10918,Studies!A:BR,6,FALSE),"")</f>
        <v>Whole Blood</v>
      </c>
      <c r="G10918" s="265">
        <v>3</v>
      </c>
      <c r="H10918" s="50" t="s">
        <v>59</v>
      </c>
      <c r="I10918" s="185">
        <v>0.99</v>
      </c>
      <c r="J10918" s="41" t="s">
        <v>956</v>
      </c>
      <c r="K10918" s="41" t="s">
        <v>75</v>
      </c>
      <c r="O10918" s="59">
        <v>0.05</v>
      </c>
    </row>
    <row r="10919" spans="1:15" x14ac:dyDescent="0.25">
      <c r="A10919" s="30">
        <v>1268</v>
      </c>
      <c r="B10919" s="247" t="str">
        <f>IF(AND(A10919&lt;&gt;"",ISNUMBER(A10919)),VLOOKUP(A10919,Studies!A:BR,2,FALSE),"")</f>
        <v>Walkenstein 1978</v>
      </c>
      <c r="C10919" s="248" t="str">
        <f>IF(AND(A10919&lt;&gt;"",ISNUMBER(A10919)),VLOOKUP(A10919,Studies!A:BR,3,FALSE),"")</f>
        <v>https://pubmed.ncbi.nlm.nih.gov/620910/</v>
      </c>
      <c r="D10919" s="248" t="str">
        <f>IF(AND(A10919&lt;&gt;"",ISNUMBER(A10919)),VLOOKUP(A10919,Studies!A:BR,4,FALSE),"")</f>
        <v>PO 300 mg sol Subject 23</v>
      </c>
      <c r="E10919" s="248" t="str">
        <f>IF(AND(A10919&lt;&gt;"",ISNUMBER(A10919)),VLOOKUP(A10919,Studies!A:BR,5,FALSE),"")</f>
        <v>Cimetidine</v>
      </c>
      <c r="F10919" s="249" t="str">
        <f>IF(AND(A10919&lt;&gt;"",ISNUMBER(A10919)),VLOOKUP(A10919,Studies!A:BR,6,FALSE),"")</f>
        <v>Whole Blood</v>
      </c>
      <c r="G10919" s="265">
        <v>4</v>
      </c>
      <c r="H10919" s="50" t="s">
        <v>59</v>
      </c>
      <c r="I10919" s="185">
        <v>0.7</v>
      </c>
      <c r="J10919" s="41" t="s">
        <v>956</v>
      </c>
      <c r="K10919" s="41" t="s">
        <v>75</v>
      </c>
      <c r="O10919" s="59">
        <v>0.05</v>
      </c>
    </row>
    <row r="10920" spans="1:15" x14ac:dyDescent="0.25">
      <c r="A10920" s="30">
        <v>1268</v>
      </c>
      <c r="B10920" s="247" t="str">
        <f>IF(AND(A10920&lt;&gt;"",ISNUMBER(A10920)),VLOOKUP(A10920,Studies!A:BR,2,FALSE),"")</f>
        <v>Walkenstein 1978</v>
      </c>
      <c r="C10920" s="248" t="str">
        <f>IF(AND(A10920&lt;&gt;"",ISNUMBER(A10920)),VLOOKUP(A10920,Studies!A:BR,3,FALSE),"")</f>
        <v>https://pubmed.ncbi.nlm.nih.gov/620910/</v>
      </c>
      <c r="D10920" s="248" t="str">
        <f>IF(AND(A10920&lt;&gt;"",ISNUMBER(A10920)),VLOOKUP(A10920,Studies!A:BR,4,FALSE),"")</f>
        <v>PO 300 mg sol Subject 23</v>
      </c>
      <c r="E10920" s="248" t="str">
        <f>IF(AND(A10920&lt;&gt;"",ISNUMBER(A10920)),VLOOKUP(A10920,Studies!A:BR,5,FALSE),"")</f>
        <v>Cimetidine</v>
      </c>
      <c r="F10920" s="249" t="str">
        <f>IF(AND(A10920&lt;&gt;"",ISNUMBER(A10920)),VLOOKUP(A10920,Studies!A:BR,6,FALSE),"")</f>
        <v>Whole Blood</v>
      </c>
      <c r="G10920" s="265">
        <v>6</v>
      </c>
      <c r="H10920" s="50" t="s">
        <v>59</v>
      </c>
      <c r="I10920" s="185">
        <v>0.28999999999999998</v>
      </c>
      <c r="J10920" s="41" t="s">
        <v>956</v>
      </c>
      <c r="K10920" s="41" t="s">
        <v>75</v>
      </c>
      <c r="O10920" s="59">
        <v>0.05</v>
      </c>
    </row>
    <row r="10921" spans="1:15" x14ac:dyDescent="0.25">
      <c r="A10921" s="30">
        <v>1268</v>
      </c>
      <c r="B10921" s="247" t="str">
        <f>IF(AND(A10921&lt;&gt;"",ISNUMBER(A10921)),VLOOKUP(A10921,Studies!A:BR,2,FALSE),"")</f>
        <v>Walkenstein 1978</v>
      </c>
      <c r="C10921" s="248" t="str">
        <f>IF(AND(A10921&lt;&gt;"",ISNUMBER(A10921)),VLOOKUP(A10921,Studies!A:BR,3,FALSE),"")</f>
        <v>https://pubmed.ncbi.nlm.nih.gov/620910/</v>
      </c>
      <c r="D10921" s="248" t="str">
        <f>IF(AND(A10921&lt;&gt;"",ISNUMBER(A10921)),VLOOKUP(A10921,Studies!A:BR,4,FALSE),"")</f>
        <v>PO 300 mg sol Subject 23</v>
      </c>
      <c r="E10921" s="248" t="str">
        <f>IF(AND(A10921&lt;&gt;"",ISNUMBER(A10921)),VLOOKUP(A10921,Studies!A:BR,5,FALSE),"")</f>
        <v>Cimetidine</v>
      </c>
      <c r="F10921" s="249" t="str">
        <f>IF(AND(A10921&lt;&gt;"",ISNUMBER(A10921)),VLOOKUP(A10921,Studies!A:BR,6,FALSE),"")</f>
        <v>Whole Blood</v>
      </c>
      <c r="G10921" s="265">
        <v>8</v>
      </c>
      <c r="H10921" s="50" t="s">
        <v>59</v>
      </c>
      <c r="I10921" s="185">
        <v>0.14000000000000001</v>
      </c>
      <c r="J10921" s="41" t="s">
        <v>956</v>
      </c>
      <c r="K10921" s="41" t="s">
        <v>75</v>
      </c>
      <c r="O10921" s="59">
        <v>0.05</v>
      </c>
    </row>
    <row r="10922" spans="1:15" x14ac:dyDescent="0.25">
      <c r="A10922" s="30">
        <v>1268</v>
      </c>
      <c r="B10922" s="247" t="str">
        <f>IF(AND(A10922&lt;&gt;"",ISNUMBER(A10922)),VLOOKUP(A10922,Studies!A:BR,2,FALSE),"")</f>
        <v>Walkenstein 1978</v>
      </c>
      <c r="C10922" s="248" t="str">
        <f>IF(AND(A10922&lt;&gt;"",ISNUMBER(A10922)),VLOOKUP(A10922,Studies!A:BR,3,FALSE),"")</f>
        <v>https://pubmed.ncbi.nlm.nih.gov/620910/</v>
      </c>
      <c r="D10922" s="248" t="str">
        <f>IF(AND(A10922&lt;&gt;"",ISNUMBER(A10922)),VLOOKUP(A10922,Studies!A:BR,4,FALSE),"")</f>
        <v>PO 300 mg sol Subject 23</v>
      </c>
      <c r="E10922" s="248" t="str">
        <f>IF(AND(A10922&lt;&gt;"",ISNUMBER(A10922)),VLOOKUP(A10922,Studies!A:BR,5,FALSE),"")</f>
        <v>Cimetidine</v>
      </c>
      <c r="F10922" s="249" t="str">
        <f>IF(AND(A10922&lt;&gt;"",ISNUMBER(A10922)),VLOOKUP(A10922,Studies!A:BR,6,FALSE),"")</f>
        <v>Whole Blood</v>
      </c>
      <c r="G10922" s="265">
        <v>12</v>
      </c>
      <c r="H10922" s="50" t="s">
        <v>59</v>
      </c>
      <c r="I10922" s="185">
        <v>2.5000000000000001E-2</v>
      </c>
      <c r="J10922" s="41" t="s">
        <v>956</v>
      </c>
      <c r="K10922" s="41" t="s">
        <v>75</v>
      </c>
      <c r="O10922" s="59">
        <v>0.05</v>
      </c>
    </row>
    <row r="10923" spans="1:15" x14ac:dyDescent="0.25">
      <c r="A10923" s="30">
        <v>1269</v>
      </c>
      <c r="B10923" s="247" t="str">
        <f>IF(AND(A10923&lt;&gt;"",ISNUMBER(A10923)),VLOOKUP(A10923,Studies!A:BR,2,FALSE),"")</f>
        <v>Walkenstein 1978</v>
      </c>
      <c r="C10923" s="248" t="str">
        <f>IF(AND(A10923&lt;&gt;"",ISNUMBER(A10923)),VLOOKUP(A10923,Studies!A:BR,3,FALSE),"")</f>
        <v>https://pubmed.ncbi.nlm.nih.gov/620910/</v>
      </c>
      <c r="D10923" s="248" t="str">
        <f>IF(AND(A10923&lt;&gt;"",ISNUMBER(A10923)),VLOOKUP(A10923,Studies!A:BR,4,FALSE),"")</f>
        <v>PO 300 mg sol Subject 24</v>
      </c>
      <c r="E10923" s="248" t="str">
        <f>IF(AND(A10923&lt;&gt;"",ISNUMBER(A10923)),VLOOKUP(A10923,Studies!A:BR,5,FALSE),"")</f>
        <v>Cimetidine</v>
      </c>
      <c r="F10923" s="249" t="str">
        <f>IF(AND(A10923&lt;&gt;"",ISNUMBER(A10923)),VLOOKUP(A10923,Studies!A:BR,6,FALSE),"")</f>
        <v>Whole Blood</v>
      </c>
      <c r="G10923" s="265">
        <v>0</v>
      </c>
      <c r="H10923" s="50" t="s">
        <v>59</v>
      </c>
      <c r="I10923" s="185">
        <v>0</v>
      </c>
      <c r="J10923" s="41" t="s">
        <v>956</v>
      </c>
      <c r="K10923" s="41" t="s">
        <v>75</v>
      </c>
      <c r="O10923" s="59">
        <v>0.05</v>
      </c>
    </row>
    <row r="10924" spans="1:15" x14ac:dyDescent="0.25">
      <c r="A10924" s="30">
        <v>1269</v>
      </c>
      <c r="B10924" s="247" t="str">
        <f>IF(AND(A10924&lt;&gt;"",ISNUMBER(A10924)),VLOOKUP(A10924,Studies!A:BR,2,FALSE),"")</f>
        <v>Walkenstein 1978</v>
      </c>
      <c r="C10924" s="248" t="str">
        <f>IF(AND(A10924&lt;&gt;"",ISNUMBER(A10924)),VLOOKUP(A10924,Studies!A:BR,3,FALSE),"")</f>
        <v>https://pubmed.ncbi.nlm.nih.gov/620910/</v>
      </c>
      <c r="D10924" s="248" t="str">
        <f>IF(AND(A10924&lt;&gt;"",ISNUMBER(A10924)),VLOOKUP(A10924,Studies!A:BR,4,FALSE),"")</f>
        <v>PO 300 mg sol Subject 24</v>
      </c>
      <c r="E10924" s="248" t="str">
        <f>IF(AND(A10924&lt;&gt;"",ISNUMBER(A10924)),VLOOKUP(A10924,Studies!A:BR,5,FALSE),"")</f>
        <v>Cimetidine</v>
      </c>
      <c r="F10924" s="249" t="str">
        <f>IF(AND(A10924&lt;&gt;"",ISNUMBER(A10924)),VLOOKUP(A10924,Studies!A:BR,6,FALSE),"")</f>
        <v>Whole Blood</v>
      </c>
      <c r="G10924" s="265">
        <v>0.5</v>
      </c>
      <c r="H10924" s="50" t="s">
        <v>59</v>
      </c>
      <c r="I10924" s="185">
        <v>2.08</v>
      </c>
      <c r="J10924" s="41" t="s">
        <v>956</v>
      </c>
      <c r="K10924" s="41" t="s">
        <v>75</v>
      </c>
      <c r="O10924" s="59">
        <v>0.05</v>
      </c>
    </row>
    <row r="10925" spans="1:15" x14ac:dyDescent="0.25">
      <c r="A10925" s="30">
        <v>1269</v>
      </c>
      <c r="B10925" s="247" t="str">
        <f>IF(AND(A10925&lt;&gt;"",ISNUMBER(A10925)),VLOOKUP(A10925,Studies!A:BR,2,FALSE),"")</f>
        <v>Walkenstein 1978</v>
      </c>
      <c r="C10925" s="248" t="str">
        <f>IF(AND(A10925&lt;&gt;"",ISNUMBER(A10925)),VLOOKUP(A10925,Studies!A:BR,3,FALSE),"")</f>
        <v>https://pubmed.ncbi.nlm.nih.gov/620910/</v>
      </c>
      <c r="D10925" s="248" t="str">
        <f>IF(AND(A10925&lt;&gt;"",ISNUMBER(A10925)),VLOOKUP(A10925,Studies!A:BR,4,FALSE),"")</f>
        <v>PO 300 mg sol Subject 24</v>
      </c>
      <c r="E10925" s="248" t="str">
        <f>IF(AND(A10925&lt;&gt;"",ISNUMBER(A10925)),VLOOKUP(A10925,Studies!A:BR,5,FALSE),"")</f>
        <v>Cimetidine</v>
      </c>
      <c r="F10925" s="249" t="str">
        <f>IF(AND(A10925&lt;&gt;"",ISNUMBER(A10925)),VLOOKUP(A10925,Studies!A:BR,6,FALSE),"")</f>
        <v>Whole Blood</v>
      </c>
      <c r="G10925" s="265">
        <v>1</v>
      </c>
      <c r="H10925" s="50" t="s">
        <v>59</v>
      </c>
      <c r="I10925" s="185">
        <v>1.45</v>
      </c>
      <c r="J10925" s="41" t="s">
        <v>956</v>
      </c>
      <c r="K10925" s="41" t="s">
        <v>75</v>
      </c>
      <c r="O10925" s="59">
        <v>0.05</v>
      </c>
    </row>
    <row r="10926" spans="1:15" x14ac:dyDescent="0.25">
      <c r="A10926" s="30">
        <v>1269</v>
      </c>
      <c r="B10926" s="247" t="str">
        <f>IF(AND(A10926&lt;&gt;"",ISNUMBER(A10926)),VLOOKUP(A10926,Studies!A:BR,2,FALSE),"")</f>
        <v>Walkenstein 1978</v>
      </c>
      <c r="C10926" s="248" t="str">
        <f>IF(AND(A10926&lt;&gt;"",ISNUMBER(A10926)),VLOOKUP(A10926,Studies!A:BR,3,FALSE),"")</f>
        <v>https://pubmed.ncbi.nlm.nih.gov/620910/</v>
      </c>
      <c r="D10926" s="248" t="str">
        <f>IF(AND(A10926&lt;&gt;"",ISNUMBER(A10926)),VLOOKUP(A10926,Studies!A:BR,4,FALSE),"")</f>
        <v>PO 300 mg sol Subject 24</v>
      </c>
      <c r="E10926" s="248" t="str">
        <f>IF(AND(A10926&lt;&gt;"",ISNUMBER(A10926)),VLOOKUP(A10926,Studies!A:BR,5,FALSE),"")</f>
        <v>Cimetidine</v>
      </c>
      <c r="F10926" s="249" t="str">
        <f>IF(AND(A10926&lt;&gt;"",ISNUMBER(A10926)),VLOOKUP(A10926,Studies!A:BR,6,FALSE),"")</f>
        <v>Whole Blood</v>
      </c>
      <c r="G10926" s="265">
        <v>1.5</v>
      </c>
      <c r="H10926" s="50" t="s">
        <v>59</v>
      </c>
      <c r="I10926" s="185">
        <v>1.1299999999999999</v>
      </c>
      <c r="J10926" s="41" t="s">
        <v>956</v>
      </c>
      <c r="K10926" s="41" t="s">
        <v>75</v>
      </c>
      <c r="O10926" s="59">
        <v>0.05</v>
      </c>
    </row>
    <row r="10927" spans="1:15" x14ac:dyDescent="0.25">
      <c r="A10927" s="30">
        <v>1269</v>
      </c>
      <c r="B10927" s="247" t="str">
        <f>IF(AND(A10927&lt;&gt;"",ISNUMBER(A10927)),VLOOKUP(A10927,Studies!A:BR,2,FALSE),"")</f>
        <v>Walkenstein 1978</v>
      </c>
      <c r="C10927" s="248" t="str">
        <f>IF(AND(A10927&lt;&gt;"",ISNUMBER(A10927)),VLOOKUP(A10927,Studies!A:BR,3,FALSE),"")</f>
        <v>https://pubmed.ncbi.nlm.nih.gov/620910/</v>
      </c>
      <c r="D10927" s="248" t="str">
        <f>IF(AND(A10927&lt;&gt;"",ISNUMBER(A10927)),VLOOKUP(A10927,Studies!A:BR,4,FALSE),"")</f>
        <v>PO 300 mg sol Subject 24</v>
      </c>
      <c r="E10927" s="248" t="str">
        <f>IF(AND(A10927&lt;&gt;"",ISNUMBER(A10927)),VLOOKUP(A10927,Studies!A:BR,5,FALSE),"")</f>
        <v>Cimetidine</v>
      </c>
      <c r="F10927" s="249" t="str">
        <f>IF(AND(A10927&lt;&gt;"",ISNUMBER(A10927)),VLOOKUP(A10927,Studies!A:BR,6,FALSE),"")</f>
        <v>Whole Blood</v>
      </c>
      <c r="G10927" s="265">
        <v>2</v>
      </c>
      <c r="H10927" s="50" t="s">
        <v>59</v>
      </c>
      <c r="I10927" s="185">
        <v>1.06</v>
      </c>
      <c r="J10927" s="41" t="s">
        <v>956</v>
      </c>
      <c r="K10927" s="41" t="s">
        <v>75</v>
      </c>
      <c r="O10927" s="59">
        <v>0.05</v>
      </c>
    </row>
    <row r="10928" spans="1:15" x14ac:dyDescent="0.25">
      <c r="A10928" s="30">
        <v>1269</v>
      </c>
      <c r="B10928" s="247" t="str">
        <f>IF(AND(A10928&lt;&gt;"",ISNUMBER(A10928)),VLOOKUP(A10928,Studies!A:BR,2,FALSE),"")</f>
        <v>Walkenstein 1978</v>
      </c>
      <c r="C10928" s="248" t="str">
        <f>IF(AND(A10928&lt;&gt;"",ISNUMBER(A10928)),VLOOKUP(A10928,Studies!A:BR,3,FALSE),"")</f>
        <v>https://pubmed.ncbi.nlm.nih.gov/620910/</v>
      </c>
      <c r="D10928" s="248" t="str">
        <f>IF(AND(A10928&lt;&gt;"",ISNUMBER(A10928)),VLOOKUP(A10928,Studies!A:BR,4,FALSE),"")</f>
        <v>PO 300 mg sol Subject 24</v>
      </c>
      <c r="E10928" s="248" t="str">
        <f>IF(AND(A10928&lt;&gt;"",ISNUMBER(A10928)),VLOOKUP(A10928,Studies!A:BR,5,FALSE),"")</f>
        <v>Cimetidine</v>
      </c>
      <c r="F10928" s="249" t="str">
        <f>IF(AND(A10928&lt;&gt;"",ISNUMBER(A10928)),VLOOKUP(A10928,Studies!A:BR,6,FALSE),"")</f>
        <v>Whole Blood</v>
      </c>
      <c r="G10928" s="265">
        <v>3</v>
      </c>
      <c r="H10928" s="50" t="s">
        <v>59</v>
      </c>
      <c r="I10928" s="185">
        <v>0.86</v>
      </c>
      <c r="J10928" s="41" t="s">
        <v>956</v>
      </c>
      <c r="K10928" s="41" t="s">
        <v>75</v>
      </c>
      <c r="O10928" s="59">
        <v>0.05</v>
      </c>
    </row>
    <row r="10929" spans="1:15" x14ac:dyDescent="0.25">
      <c r="A10929" s="30">
        <v>1269</v>
      </c>
      <c r="B10929" s="247" t="str">
        <f>IF(AND(A10929&lt;&gt;"",ISNUMBER(A10929)),VLOOKUP(A10929,Studies!A:BR,2,FALSE),"")</f>
        <v>Walkenstein 1978</v>
      </c>
      <c r="C10929" s="248" t="str">
        <f>IF(AND(A10929&lt;&gt;"",ISNUMBER(A10929)),VLOOKUP(A10929,Studies!A:BR,3,FALSE),"")</f>
        <v>https://pubmed.ncbi.nlm.nih.gov/620910/</v>
      </c>
      <c r="D10929" s="248" t="str">
        <f>IF(AND(A10929&lt;&gt;"",ISNUMBER(A10929)),VLOOKUP(A10929,Studies!A:BR,4,FALSE),"")</f>
        <v>PO 300 mg sol Subject 24</v>
      </c>
      <c r="E10929" s="248" t="str">
        <f>IF(AND(A10929&lt;&gt;"",ISNUMBER(A10929)),VLOOKUP(A10929,Studies!A:BR,5,FALSE),"")</f>
        <v>Cimetidine</v>
      </c>
      <c r="F10929" s="249" t="str">
        <f>IF(AND(A10929&lt;&gt;"",ISNUMBER(A10929)),VLOOKUP(A10929,Studies!A:BR,6,FALSE),"")</f>
        <v>Whole Blood</v>
      </c>
      <c r="G10929" s="265">
        <v>4</v>
      </c>
      <c r="H10929" s="50" t="s">
        <v>59</v>
      </c>
      <c r="I10929" s="185">
        <v>0.6</v>
      </c>
      <c r="J10929" s="41" t="s">
        <v>956</v>
      </c>
      <c r="K10929" s="41" t="s">
        <v>75</v>
      </c>
      <c r="O10929" s="59">
        <v>0.05</v>
      </c>
    </row>
    <row r="10930" spans="1:15" x14ac:dyDescent="0.25">
      <c r="A10930" s="30">
        <v>1269</v>
      </c>
      <c r="B10930" s="247" t="str">
        <f>IF(AND(A10930&lt;&gt;"",ISNUMBER(A10930)),VLOOKUP(A10930,Studies!A:BR,2,FALSE),"")</f>
        <v>Walkenstein 1978</v>
      </c>
      <c r="C10930" s="248" t="str">
        <f>IF(AND(A10930&lt;&gt;"",ISNUMBER(A10930)),VLOOKUP(A10930,Studies!A:BR,3,FALSE),"")</f>
        <v>https://pubmed.ncbi.nlm.nih.gov/620910/</v>
      </c>
      <c r="D10930" s="248" t="str">
        <f>IF(AND(A10930&lt;&gt;"",ISNUMBER(A10930)),VLOOKUP(A10930,Studies!A:BR,4,FALSE),"")</f>
        <v>PO 300 mg sol Subject 24</v>
      </c>
      <c r="E10930" s="248" t="str">
        <f>IF(AND(A10930&lt;&gt;"",ISNUMBER(A10930)),VLOOKUP(A10930,Studies!A:BR,5,FALSE),"")</f>
        <v>Cimetidine</v>
      </c>
      <c r="F10930" s="249" t="str">
        <f>IF(AND(A10930&lt;&gt;"",ISNUMBER(A10930)),VLOOKUP(A10930,Studies!A:BR,6,FALSE),"")</f>
        <v>Whole Blood</v>
      </c>
      <c r="G10930" s="265">
        <v>6</v>
      </c>
      <c r="H10930" s="50" t="s">
        <v>59</v>
      </c>
      <c r="I10930" s="185">
        <v>0.28000000000000003</v>
      </c>
      <c r="J10930" s="41" t="s">
        <v>956</v>
      </c>
      <c r="K10930" s="41" t="s">
        <v>75</v>
      </c>
      <c r="O10930" s="59">
        <v>0.05</v>
      </c>
    </row>
    <row r="10931" spans="1:15" x14ac:dyDescent="0.25">
      <c r="A10931" s="30">
        <v>1269</v>
      </c>
      <c r="B10931" s="247" t="str">
        <f>IF(AND(A10931&lt;&gt;"",ISNUMBER(A10931)),VLOOKUP(A10931,Studies!A:BR,2,FALSE),"")</f>
        <v>Walkenstein 1978</v>
      </c>
      <c r="C10931" s="248" t="str">
        <f>IF(AND(A10931&lt;&gt;"",ISNUMBER(A10931)),VLOOKUP(A10931,Studies!A:BR,3,FALSE),"")</f>
        <v>https://pubmed.ncbi.nlm.nih.gov/620910/</v>
      </c>
      <c r="D10931" s="248" t="str">
        <f>IF(AND(A10931&lt;&gt;"",ISNUMBER(A10931)),VLOOKUP(A10931,Studies!A:BR,4,FALSE),"")</f>
        <v>PO 300 mg sol Subject 24</v>
      </c>
      <c r="E10931" s="248" t="str">
        <f>IF(AND(A10931&lt;&gt;"",ISNUMBER(A10931)),VLOOKUP(A10931,Studies!A:BR,5,FALSE),"")</f>
        <v>Cimetidine</v>
      </c>
      <c r="F10931" s="249" t="str">
        <f>IF(AND(A10931&lt;&gt;"",ISNUMBER(A10931)),VLOOKUP(A10931,Studies!A:BR,6,FALSE),"")</f>
        <v>Whole Blood</v>
      </c>
      <c r="G10931" s="265">
        <v>8</v>
      </c>
      <c r="H10931" s="50" t="s">
        <v>59</v>
      </c>
      <c r="I10931" s="185">
        <v>0.14000000000000001</v>
      </c>
      <c r="J10931" s="41" t="s">
        <v>956</v>
      </c>
      <c r="K10931" s="41" t="s">
        <v>75</v>
      </c>
      <c r="O10931" s="59">
        <v>0.05</v>
      </c>
    </row>
    <row r="10932" spans="1:15" x14ac:dyDescent="0.25">
      <c r="A10932" s="30">
        <v>1269</v>
      </c>
      <c r="B10932" s="247" t="str">
        <f>IF(AND(A10932&lt;&gt;"",ISNUMBER(A10932)),VLOOKUP(A10932,Studies!A:BR,2,FALSE),"")</f>
        <v>Walkenstein 1978</v>
      </c>
      <c r="C10932" s="248" t="str">
        <f>IF(AND(A10932&lt;&gt;"",ISNUMBER(A10932)),VLOOKUP(A10932,Studies!A:BR,3,FALSE),"")</f>
        <v>https://pubmed.ncbi.nlm.nih.gov/620910/</v>
      </c>
      <c r="D10932" s="248" t="str">
        <f>IF(AND(A10932&lt;&gt;"",ISNUMBER(A10932)),VLOOKUP(A10932,Studies!A:BR,4,FALSE),"")</f>
        <v>PO 300 mg sol Subject 24</v>
      </c>
      <c r="E10932" s="248" t="str">
        <f>IF(AND(A10932&lt;&gt;"",ISNUMBER(A10932)),VLOOKUP(A10932,Studies!A:BR,5,FALSE),"")</f>
        <v>Cimetidine</v>
      </c>
      <c r="F10932" s="249" t="str">
        <f>IF(AND(A10932&lt;&gt;"",ISNUMBER(A10932)),VLOOKUP(A10932,Studies!A:BR,6,FALSE),"")</f>
        <v>Whole Blood</v>
      </c>
      <c r="G10932" s="265">
        <v>12</v>
      </c>
      <c r="H10932" s="50" t="s">
        <v>59</v>
      </c>
      <c r="I10932" s="185">
        <v>2.5000000000000001E-2</v>
      </c>
      <c r="J10932" s="41" t="s">
        <v>956</v>
      </c>
      <c r="K10932" s="41" t="s">
        <v>75</v>
      </c>
      <c r="O10932" s="59">
        <v>0.05</v>
      </c>
    </row>
    <row r="10933" spans="1:15" x14ac:dyDescent="0.25">
      <c r="A10933" s="30">
        <v>1270</v>
      </c>
      <c r="B10933" s="247" t="str">
        <f>IF(AND(A10933&lt;&gt;"",ISNUMBER(A10933)),VLOOKUP(A10933,Studies!A:BR,2,FALSE),"")</f>
        <v>Walkenstein 1978</v>
      </c>
      <c r="C10933" s="248" t="str">
        <f>IF(AND(A10933&lt;&gt;"",ISNUMBER(A10933)),VLOOKUP(A10933,Studies!A:BR,3,FALSE),"")</f>
        <v>https://pubmed.ncbi.nlm.nih.gov/620910/</v>
      </c>
      <c r="D10933" s="248" t="str">
        <f>IF(AND(A10933&lt;&gt;"",ISNUMBER(A10933)),VLOOKUP(A10933,Studies!A:BR,4,FALSE),"")</f>
        <v>PO 300 mg tab Subject 13</v>
      </c>
      <c r="E10933" s="248" t="str">
        <f>IF(AND(A10933&lt;&gt;"",ISNUMBER(A10933)),VLOOKUP(A10933,Studies!A:BR,5,FALSE),"")</f>
        <v>Cimetidine</v>
      </c>
      <c r="F10933" s="249" t="str">
        <f>IF(AND(A10933&lt;&gt;"",ISNUMBER(A10933)),VLOOKUP(A10933,Studies!A:BR,6,FALSE),"")</f>
        <v>Whole Blood</v>
      </c>
      <c r="G10933" s="265">
        <v>0</v>
      </c>
      <c r="H10933" s="50" t="s">
        <v>59</v>
      </c>
      <c r="I10933" s="185">
        <v>0</v>
      </c>
      <c r="J10933" s="41" t="s">
        <v>956</v>
      </c>
      <c r="K10933" s="41" t="s">
        <v>75</v>
      </c>
      <c r="O10933" s="59">
        <v>0.05</v>
      </c>
    </row>
    <row r="10934" spans="1:15" x14ac:dyDescent="0.25">
      <c r="A10934" s="30">
        <v>1270</v>
      </c>
      <c r="B10934" s="247" t="str">
        <f>IF(AND(A10934&lt;&gt;"",ISNUMBER(A10934)),VLOOKUP(A10934,Studies!A:BR,2,FALSE),"")</f>
        <v>Walkenstein 1978</v>
      </c>
      <c r="C10934" s="248" t="str">
        <f>IF(AND(A10934&lt;&gt;"",ISNUMBER(A10934)),VLOOKUP(A10934,Studies!A:BR,3,FALSE),"")</f>
        <v>https://pubmed.ncbi.nlm.nih.gov/620910/</v>
      </c>
      <c r="D10934" s="248" t="str">
        <f>IF(AND(A10934&lt;&gt;"",ISNUMBER(A10934)),VLOOKUP(A10934,Studies!A:BR,4,FALSE),"")</f>
        <v>PO 300 mg tab Subject 13</v>
      </c>
      <c r="E10934" s="248" t="str">
        <f>IF(AND(A10934&lt;&gt;"",ISNUMBER(A10934)),VLOOKUP(A10934,Studies!A:BR,5,FALSE),"")</f>
        <v>Cimetidine</v>
      </c>
      <c r="F10934" s="249" t="str">
        <f>IF(AND(A10934&lt;&gt;"",ISNUMBER(A10934)),VLOOKUP(A10934,Studies!A:BR,6,FALSE),"")</f>
        <v>Whole Blood</v>
      </c>
      <c r="G10934" s="265">
        <v>0.5</v>
      </c>
      <c r="H10934" s="50" t="s">
        <v>59</v>
      </c>
      <c r="I10934" s="185">
        <v>0.11</v>
      </c>
      <c r="J10934" s="41" t="s">
        <v>956</v>
      </c>
      <c r="K10934" s="41" t="s">
        <v>75</v>
      </c>
      <c r="O10934" s="59">
        <v>0.05</v>
      </c>
    </row>
    <row r="10935" spans="1:15" x14ac:dyDescent="0.25">
      <c r="A10935" s="30">
        <v>1270</v>
      </c>
      <c r="B10935" s="247" t="str">
        <f>IF(AND(A10935&lt;&gt;"",ISNUMBER(A10935)),VLOOKUP(A10935,Studies!A:BR,2,FALSE),"")</f>
        <v>Walkenstein 1978</v>
      </c>
      <c r="C10935" s="248" t="str">
        <f>IF(AND(A10935&lt;&gt;"",ISNUMBER(A10935)),VLOOKUP(A10935,Studies!A:BR,3,FALSE),"")</f>
        <v>https://pubmed.ncbi.nlm.nih.gov/620910/</v>
      </c>
      <c r="D10935" s="248" t="str">
        <f>IF(AND(A10935&lt;&gt;"",ISNUMBER(A10935)),VLOOKUP(A10935,Studies!A:BR,4,FALSE),"")</f>
        <v>PO 300 mg tab Subject 13</v>
      </c>
      <c r="E10935" s="248" t="str">
        <f>IF(AND(A10935&lt;&gt;"",ISNUMBER(A10935)),VLOOKUP(A10935,Studies!A:BR,5,FALSE),"")</f>
        <v>Cimetidine</v>
      </c>
      <c r="F10935" s="249" t="str">
        <f>IF(AND(A10935&lt;&gt;"",ISNUMBER(A10935)),VLOOKUP(A10935,Studies!A:BR,6,FALSE),"")</f>
        <v>Whole Blood</v>
      </c>
      <c r="G10935" s="265">
        <v>1</v>
      </c>
      <c r="H10935" s="50" t="s">
        <v>59</v>
      </c>
      <c r="I10935" s="185">
        <v>0.99</v>
      </c>
      <c r="J10935" s="41" t="s">
        <v>956</v>
      </c>
      <c r="K10935" s="41" t="s">
        <v>75</v>
      </c>
      <c r="O10935" s="59">
        <v>0.05</v>
      </c>
    </row>
    <row r="10936" spans="1:15" x14ac:dyDescent="0.25">
      <c r="A10936" s="30">
        <v>1270</v>
      </c>
      <c r="B10936" s="247" t="str">
        <f>IF(AND(A10936&lt;&gt;"",ISNUMBER(A10936)),VLOOKUP(A10936,Studies!A:BR,2,FALSE),"")</f>
        <v>Walkenstein 1978</v>
      </c>
      <c r="C10936" s="248" t="str">
        <f>IF(AND(A10936&lt;&gt;"",ISNUMBER(A10936)),VLOOKUP(A10936,Studies!A:BR,3,FALSE),"")</f>
        <v>https://pubmed.ncbi.nlm.nih.gov/620910/</v>
      </c>
      <c r="D10936" s="248" t="str">
        <f>IF(AND(A10936&lt;&gt;"",ISNUMBER(A10936)),VLOOKUP(A10936,Studies!A:BR,4,FALSE),"")</f>
        <v>PO 300 mg tab Subject 13</v>
      </c>
      <c r="E10936" s="248" t="str">
        <f>IF(AND(A10936&lt;&gt;"",ISNUMBER(A10936)),VLOOKUP(A10936,Studies!A:BR,5,FALSE),"")</f>
        <v>Cimetidine</v>
      </c>
      <c r="F10936" s="249" t="str">
        <f>IF(AND(A10936&lt;&gt;"",ISNUMBER(A10936)),VLOOKUP(A10936,Studies!A:BR,6,FALSE),"")</f>
        <v>Whole Blood</v>
      </c>
      <c r="G10936" s="265">
        <v>1.5</v>
      </c>
      <c r="H10936" s="50" t="s">
        <v>59</v>
      </c>
      <c r="I10936" s="185">
        <v>1.52</v>
      </c>
      <c r="J10936" s="41" t="s">
        <v>956</v>
      </c>
      <c r="K10936" s="41" t="s">
        <v>75</v>
      </c>
      <c r="O10936" s="59">
        <v>0.05</v>
      </c>
    </row>
    <row r="10937" spans="1:15" x14ac:dyDescent="0.25">
      <c r="A10937" s="30">
        <v>1270</v>
      </c>
      <c r="B10937" s="247" t="str">
        <f>IF(AND(A10937&lt;&gt;"",ISNUMBER(A10937)),VLOOKUP(A10937,Studies!A:BR,2,FALSE),"")</f>
        <v>Walkenstein 1978</v>
      </c>
      <c r="C10937" s="248" t="str">
        <f>IF(AND(A10937&lt;&gt;"",ISNUMBER(A10937)),VLOOKUP(A10937,Studies!A:BR,3,FALSE),"")</f>
        <v>https://pubmed.ncbi.nlm.nih.gov/620910/</v>
      </c>
      <c r="D10937" s="248" t="str">
        <f>IF(AND(A10937&lt;&gt;"",ISNUMBER(A10937)),VLOOKUP(A10937,Studies!A:BR,4,FALSE),"")</f>
        <v>PO 300 mg tab Subject 13</v>
      </c>
      <c r="E10937" s="248" t="str">
        <f>IF(AND(A10937&lt;&gt;"",ISNUMBER(A10937)),VLOOKUP(A10937,Studies!A:BR,5,FALSE),"")</f>
        <v>Cimetidine</v>
      </c>
      <c r="F10937" s="249" t="str">
        <f>IF(AND(A10937&lt;&gt;"",ISNUMBER(A10937)),VLOOKUP(A10937,Studies!A:BR,6,FALSE),"")</f>
        <v>Whole Blood</v>
      </c>
      <c r="G10937" s="265">
        <v>2</v>
      </c>
      <c r="H10937" s="50" t="s">
        <v>59</v>
      </c>
      <c r="I10937" s="185">
        <v>1.03</v>
      </c>
      <c r="J10937" s="41" t="s">
        <v>956</v>
      </c>
      <c r="K10937" s="41" t="s">
        <v>75</v>
      </c>
      <c r="O10937" s="59">
        <v>0.05</v>
      </c>
    </row>
    <row r="10938" spans="1:15" x14ac:dyDescent="0.25">
      <c r="A10938" s="30">
        <v>1270</v>
      </c>
      <c r="B10938" s="247" t="str">
        <f>IF(AND(A10938&lt;&gt;"",ISNUMBER(A10938)),VLOOKUP(A10938,Studies!A:BR,2,FALSE),"")</f>
        <v>Walkenstein 1978</v>
      </c>
      <c r="C10938" s="248" t="str">
        <f>IF(AND(A10938&lt;&gt;"",ISNUMBER(A10938)),VLOOKUP(A10938,Studies!A:BR,3,FALSE),"")</f>
        <v>https://pubmed.ncbi.nlm.nih.gov/620910/</v>
      </c>
      <c r="D10938" s="248" t="str">
        <f>IF(AND(A10938&lt;&gt;"",ISNUMBER(A10938)),VLOOKUP(A10938,Studies!A:BR,4,FALSE),"")</f>
        <v>PO 300 mg tab Subject 13</v>
      </c>
      <c r="E10938" s="248" t="str">
        <f>IF(AND(A10938&lt;&gt;"",ISNUMBER(A10938)),VLOOKUP(A10938,Studies!A:BR,5,FALSE),"")</f>
        <v>Cimetidine</v>
      </c>
      <c r="F10938" s="249" t="str">
        <f>IF(AND(A10938&lt;&gt;"",ISNUMBER(A10938)),VLOOKUP(A10938,Studies!A:BR,6,FALSE),"")</f>
        <v>Whole Blood</v>
      </c>
      <c r="G10938" s="265">
        <v>3</v>
      </c>
      <c r="H10938" s="50" t="s">
        <v>59</v>
      </c>
      <c r="I10938" s="185">
        <v>1.1299999999999999</v>
      </c>
      <c r="J10938" s="41" t="s">
        <v>956</v>
      </c>
      <c r="K10938" s="41" t="s">
        <v>75</v>
      </c>
      <c r="O10938" s="59">
        <v>0.05</v>
      </c>
    </row>
    <row r="10939" spans="1:15" x14ac:dyDescent="0.25">
      <c r="A10939" s="30">
        <v>1270</v>
      </c>
      <c r="B10939" s="247" t="str">
        <f>IF(AND(A10939&lt;&gt;"",ISNUMBER(A10939)),VLOOKUP(A10939,Studies!A:BR,2,FALSE),"")</f>
        <v>Walkenstein 1978</v>
      </c>
      <c r="C10939" s="248" t="str">
        <f>IF(AND(A10939&lt;&gt;"",ISNUMBER(A10939)),VLOOKUP(A10939,Studies!A:BR,3,FALSE),"")</f>
        <v>https://pubmed.ncbi.nlm.nih.gov/620910/</v>
      </c>
      <c r="D10939" s="248" t="str">
        <f>IF(AND(A10939&lt;&gt;"",ISNUMBER(A10939)),VLOOKUP(A10939,Studies!A:BR,4,FALSE),"")</f>
        <v>PO 300 mg tab Subject 13</v>
      </c>
      <c r="E10939" s="248" t="str">
        <f>IF(AND(A10939&lt;&gt;"",ISNUMBER(A10939)),VLOOKUP(A10939,Studies!A:BR,5,FALSE),"")</f>
        <v>Cimetidine</v>
      </c>
      <c r="F10939" s="249" t="str">
        <f>IF(AND(A10939&lt;&gt;"",ISNUMBER(A10939)),VLOOKUP(A10939,Studies!A:BR,6,FALSE),"")</f>
        <v>Whole Blood</v>
      </c>
      <c r="G10939" s="265">
        <v>4</v>
      </c>
      <c r="H10939" s="50" t="s">
        <v>59</v>
      </c>
      <c r="I10939" s="185">
        <v>0.82</v>
      </c>
      <c r="J10939" s="41" t="s">
        <v>956</v>
      </c>
      <c r="K10939" s="41" t="s">
        <v>75</v>
      </c>
      <c r="O10939" s="59">
        <v>0.05</v>
      </c>
    </row>
    <row r="10940" spans="1:15" x14ac:dyDescent="0.25">
      <c r="A10940" s="30">
        <v>1270</v>
      </c>
      <c r="B10940" s="247" t="str">
        <f>IF(AND(A10940&lt;&gt;"",ISNUMBER(A10940)),VLOOKUP(A10940,Studies!A:BR,2,FALSE),"")</f>
        <v>Walkenstein 1978</v>
      </c>
      <c r="C10940" s="248" t="str">
        <f>IF(AND(A10940&lt;&gt;"",ISNUMBER(A10940)),VLOOKUP(A10940,Studies!A:BR,3,FALSE),"")</f>
        <v>https://pubmed.ncbi.nlm.nih.gov/620910/</v>
      </c>
      <c r="D10940" s="248" t="str">
        <f>IF(AND(A10940&lt;&gt;"",ISNUMBER(A10940)),VLOOKUP(A10940,Studies!A:BR,4,FALSE),"")</f>
        <v>PO 300 mg tab Subject 13</v>
      </c>
      <c r="E10940" s="248" t="str">
        <f>IF(AND(A10940&lt;&gt;"",ISNUMBER(A10940)),VLOOKUP(A10940,Studies!A:BR,5,FALSE),"")</f>
        <v>Cimetidine</v>
      </c>
      <c r="F10940" s="249" t="str">
        <f>IF(AND(A10940&lt;&gt;"",ISNUMBER(A10940)),VLOOKUP(A10940,Studies!A:BR,6,FALSE),"")</f>
        <v>Whole Blood</v>
      </c>
      <c r="G10940" s="265">
        <v>6</v>
      </c>
      <c r="H10940" s="50" t="s">
        <v>59</v>
      </c>
      <c r="I10940" s="185">
        <v>0.36</v>
      </c>
      <c r="J10940" s="41" t="s">
        <v>956</v>
      </c>
      <c r="K10940" s="41" t="s">
        <v>75</v>
      </c>
      <c r="O10940" s="59">
        <v>0.05</v>
      </c>
    </row>
    <row r="10941" spans="1:15" x14ac:dyDescent="0.25">
      <c r="A10941" s="30">
        <v>1270</v>
      </c>
      <c r="B10941" s="247" t="str">
        <f>IF(AND(A10941&lt;&gt;"",ISNUMBER(A10941)),VLOOKUP(A10941,Studies!A:BR,2,FALSE),"")</f>
        <v>Walkenstein 1978</v>
      </c>
      <c r="C10941" s="248" t="str">
        <f>IF(AND(A10941&lt;&gt;"",ISNUMBER(A10941)),VLOOKUP(A10941,Studies!A:BR,3,FALSE),"")</f>
        <v>https://pubmed.ncbi.nlm.nih.gov/620910/</v>
      </c>
      <c r="D10941" s="248" t="str">
        <f>IF(AND(A10941&lt;&gt;"",ISNUMBER(A10941)),VLOOKUP(A10941,Studies!A:BR,4,FALSE),"")</f>
        <v>PO 300 mg tab Subject 13</v>
      </c>
      <c r="E10941" s="248" t="str">
        <f>IF(AND(A10941&lt;&gt;"",ISNUMBER(A10941)),VLOOKUP(A10941,Studies!A:BR,5,FALSE),"")</f>
        <v>Cimetidine</v>
      </c>
      <c r="F10941" s="249" t="str">
        <f>IF(AND(A10941&lt;&gt;"",ISNUMBER(A10941)),VLOOKUP(A10941,Studies!A:BR,6,FALSE),"")</f>
        <v>Whole Blood</v>
      </c>
      <c r="G10941" s="265">
        <v>8</v>
      </c>
      <c r="H10941" s="50" t="s">
        <v>59</v>
      </c>
      <c r="I10941" s="185">
        <v>0.2</v>
      </c>
      <c r="J10941" s="41" t="s">
        <v>956</v>
      </c>
      <c r="K10941" s="41" t="s">
        <v>75</v>
      </c>
      <c r="O10941" s="59">
        <v>0.05</v>
      </c>
    </row>
    <row r="10942" spans="1:15" x14ac:dyDescent="0.25">
      <c r="A10942" s="30">
        <v>1270</v>
      </c>
      <c r="B10942" s="247" t="str">
        <f>IF(AND(A10942&lt;&gt;"",ISNUMBER(A10942)),VLOOKUP(A10942,Studies!A:BR,2,FALSE),"")</f>
        <v>Walkenstein 1978</v>
      </c>
      <c r="C10942" s="248" t="str">
        <f>IF(AND(A10942&lt;&gt;"",ISNUMBER(A10942)),VLOOKUP(A10942,Studies!A:BR,3,FALSE),"")</f>
        <v>https://pubmed.ncbi.nlm.nih.gov/620910/</v>
      </c>
      <c r="D10942" s="248" t="str">
        <f>IF(AND(A10942&lt;&gt;"",ISNUMBER(A10942)),VLOOKUP(A10942,Studies!A:BR,4,FALSE),"")</f>
        <v>PO 300 mg tab Subject 13</v>
      </c>
      <c r="E10942" s="248" t="str">
        <f>IF(AND(A10942&lt;&gt;"",ISNUMBER(A10942)),VLOOKUP(A10942,Studies!A:BR,5,FALSE),"")</f>
        <v>Cimetidine</v>
      </c>
      <c r="F10942" s="249" t="str">
        <f>IF(AND(A10942&lt;&gt;"",ISNUMBER(A10942)),VLOOKUP(A10942,Studies!A:BR,6,FALSE),"")</f>
        <v>Whole Blood</v>
      </c>
      <c r="G10942" s="265">
        <v>12</v>
      </c>
      <c r="H10942" s="50" t="s">
        <v>59</v>
      </c>
      <c r="I10942" s="185">
        <v>2.5000000000000001E-2</v>
      </c>
      <c r="J10942" s="41" t="s">
        <v>956</v>
      </c>
      <c r="K10942" s="41" t="s">
        <v>75</v>
      </c>
      <c r="O10942" s="59">
        <v>0.05</v>
      </c>
    </row>
    <row r="10943" spans="1:15" x14ac:dyDescent="0.25">
      <c r="A10943" s="30">
        <v>1271</v>
      </c>
      <c r="B10943" s="247" t="str">
        <f>IF(AND(A10943&lt;&gt;"",ISNUMBER(A10943)),VLOOKUP(A10943,Studies!A:BR,2,FALSE),"")</f>
        <v>Walkenstein 1978</v>
      </c>
      <c r="C10943" s="248" t="str">
        <f>IF(AND(A10943&lt;&gt;"",ISNUMBER(A10943)),VLOOKUP(A10943,Studies!A:BR,3,FALSE),"")</f>
        <v>https://pubmed.ncbi.nlm.nih.gov/620910/</v>
      </c>
      <c r="D10943" s="248" t="str">
        <f>IF(AND(A10943&lt;&gt;"",ISNUMBER(A10943)),VLOOKUP(A10943,Studies!A:BR,4,FALSE),"")</f>
        <v>PO 300 mg tab Subject 14</v>
      </c>
      <c r="E10943" s="248" t="str">
        <f>IF(AND(A10943&lt;&gt;"",ISNUMBER(A10943)),VLOOKUP(A10943,Studies!A:BR,5,FALSE),"")</f>
        <v>Cimetidine</v>
      </c>
      <c r="F10943" s="249" t="str">
        <f>IF(AND(A10943&lt;&gt;"",ISNUMBER(A10943)),VLOOKUP(A10943,Studies!A:BR,6,FALSE),"")</f>
        <v>Whole Blood</v>
      </c>
      <c r="G10943" s="265">
        <v>0</v>
      </c>
      <c r="H10943" s="50" t="s">
        <v>59</v>
      </c>
      <c r="I10943" s="185">
        <v>0</v>
      </c>
      <c r="J10943" s="41" t="s">
        <v>956</v>
      </c>
      <c r="K10943" s="41" t="s">
        <v>75</v>
      </c>
      <c r="O10943" s="59">
        <v>0.05</v>
      </c>
    </row>
    <row r="10944" spans="1:15" x14ac:dyDescent="0.25">
      <c r="A10944" s="30">
        <v>1271</v>
      </c>
      <c r="B10944" s="247" t="str">
        <f>IF(AND(A10944&lt;&gt;"",ISNUMBER(A10944)),VLOOKUP(A10944,Studies!A:BR,2,FALSE),"")</f>
        <v>Walkenstein 1978</v>
      </c>
      <c r="C10944" s="248" t="str">
        <f>IF(AND(A10944&lt;&gt;"",ISNUMBER(A10944)),VLOOKUP(A10944,Studies!A:BR,3,FALSE),"")</f>
        <v>https://pubmed.ncbi.nlm.nih.gov/620910/</v>
      </c>
      <c r="D10944" s="248" t="str">
        <f>IF(AND(A10944&lt;&gt;"",ISNUMBER(A10944)),VLOOKUP(A10944,Studies!A:BR,4,FALSE),"")</f>
        <v>PO 300 mg tab Subject 14</v>
      </c>
      <c r="E10944" s="248" t="str">
        <f>IF(AND(A10944&lt;&gt;"",ISNUMBER(A10944)),VLOOKUP(A10944,Studies!A:BR,5,FALSE),"")</f>
        <v>Cimetidine</v>
      </c>
      <c r="F10944" s="249" t="str">
        <f>IF(AND(A10944&lt;&gt;"",ISNUMBER(A10944)),VLOOKUP(A10944,Studies!A:BR,6,FALSE),"")</f>
        <v>Whole Blood</v>
      </c>
      <c r="G10944" s="265">
        <v>0.5</v>
      </c>
      <c r="H10944" s="50" t="s">
        <v>59</v>
      </c>
      <c r="I10944" s="185">
        <v>2.5000000000000001E-2</v>
      </c>
      <c r="J10944" s="41" t="s">
        <v>956</v>
      </c>
      <c r="K10944" s="41" t="s">
        <v>75</v>
      </c>
      <c r="O10944" s="59">
        <v>0.05</v>
      </c>
    </row>
    <row r="10945" spans="1:15" x14ac:dyDescent="0.25">
      <c r="A10945" s="30">
        <v>1271</v>
      </c>
      <c r="B10945" s="247" t="str">
        <f>IF(AND(A10945&lt;&gt;"",ISNUMBER(A10945)),VLOOKUP(A10945,Studies!A:BR,2,FALSE),"")</f>
        <v>Walkenstein 1978</v>
      </c>
      <c r="C10945" s="248" t="str">
        <f>IF(AND(A10945&lt;&gt;"",ISNUMBER(A10945)),VLOOKUP(A10945,Studies!A:BR,3,FALSE),"")</f>
        <v>https://pubmed.ncbi.nlm.nih.gov/620910/</v>
      </c>
      <c r="D10945" s="248" t="str">
        <f>IF(AND(A10945&lt;&gt;"",ISNUMBER(A10945)),VLOOKUP(A10945,Studies!A:BR,4,FALSE),"")</f>
        <v>PO 300 mg tab Subject 14</v>
      </c>
      <c r="E10945" s="248" t="str">
        <f>IF(AND(A10945&lt;&gt;"",ISNUMBER(A10945)),VLOOKUP(A10945,Studies!A:BR,5,FALSE),"")</f>
        <v>Cimetidine</v>
      </c>
      <c r="F10945" s="249" t="str">
        <f>IF(AND(A10945&lt;&gt;"",ISNUMBER(A10945)),VLOOKUP(A10945,Studies!A:BR,6,FALSE),"")</f>
        <v>Whole Blood</v>
      </c>
      <c r="G10945" s="265">
        <v>1</v>
      </c>
      <c r="H10945" s="50" t="s">
        <v>59</v>
      </c>
      <c r="I10945" s="185">
        <v>0.39</v>
      </c>
      <c r="J10945" s="41" t="s">
        <v>956</v>
      </c>
      <c r="K10945" s="41" t="s">
        <v>75</v>
      </c>
      <c r="O10945" s="59">
        <v>0.05</v>
      </c>
    </row>
    <row r="10946" spans="1:15" x14ac:dyDescent="0.25">
      <c r="A10946" s="30">
        <v>1271</v>
      </c>
      <c r="B10946" s="247" t="str">
        <f>IF(AND(A10946&lt;&gt;"",ISNUMBER(A10946)),VLOOKUP(A10946,Studies!A:BR,2,FALSE),"")</f>
        <v>Walkenstein 1978</v>
      </c>
      <c r="C10946" s="248" t="str">
        <f>IF(AND(A10946&lt;&gt;"",ISNUMBER(A10946)),VLOOKUP(A10946,Studies!A:BR,3,FALSE),"")</f>
        <v>https://pubmed.ncbi.nlm.nih.gov/620910/</v>
      </c>
      <c r="D10946" s="248" t="str">
        <f>IF(AND(A10946&lt;&gt;"",ISNUMBER(A10946)),VLOOKUP(A10946,Studies!A:BR,4,FALSE),"")</f>
        <v>PO 300 mg tab Subject 14</v>
      </c>
      <c r="E10946" s="248" t="str">
        <f>IF(AND(A10946&lt;&gt;"",ISNUMBER(A10946)),VLOOKUP(A10946,Studies!A:BR,5,FALSE),"")</f>
        <v>Cimetidine</v>
      </c>
      <c r="F10946" s="249" t="str">
        <f>IF(AND(A10946&lt;&gt;"",ISNUMBER(A10946)),VLOOKUP(A10946,Studies!A:BR,6,FALSE),"")</f>
        <v>Whole Blood</v>
      </c>
      <c r="G10946" s="265">
        <v>1.5</v>
      </c>
      <c r="H10946" s="50" t="s">
        <v>59</v>
      </c>
      <c r="I10946" s="185">
        <v>1.02</v>
      </c>
      <c r="J10946" s="41" t="s">
        <v>956</v>
      </c>
      <c r="K10946" s="41" t="s">
        <v>75</v>
      </c>
      <c r="O10946" s="59">
        <v>0.05</v>
      </c>
    </row>
    <row r="10947" spans="1:15" x14ac:dyDescent="0.25">
      <c r="A10947" s="30">
        <v>1271</v>
      </c>
      <c r="B10947" s="247" t="str">
        <f>IF(AND(A10947&lt;&gt;"",ISNUMBER(A10947)),VLOOKUP(A10947,Studies!A:BR,2,FALSE),"")</f>
        <v>Walkenstein 1978</v>
      </c>
      <c r="C10947" s="248" t="str">
        <f>IF(AND(A10947&lt;&gt;"",ISNUMBER(A10947)),VLOOKUP(A10947,Studies!A:BR,3,FALSE),"")</f>
        <v>https://pubmed.ncbi.nlm.nih.gov/620910/</v>
      </c>
      <c r="D10947" s="248" t="str">
        <f>IF(AND(A10947&lt;&gt;"",ISNUMBER(A10947)),VLOOKUP(A10947,Studies!A:BR,4,FALSE),"")</f>
        <v>PO 300 mg tab Subject 14</v>
      </c>
      <c r="E10947" s="248" t="str">
        <f>IF(AND(A10947&lt;&gt;"",ISNUMBER(A10947)),VLOOKUP(A10947,Studies!A:BR,5,FALSE),"")</f>
        <v>Cimetidine</v>
      </c>
      <c r="F10947" s="249" t="str">
        <f>IF(AND(A10947&lt;&gt;"",ISNUMBER(A10947)),VLOOKUP(A10947,Studies!A:BR,6,FALSE),"")</f>
        <v>Whole Blood</v>
      </c>
      <c r="G10947" s="265">
        <v>2</v>
      </c>
      <c r="H10947" s="50" t="s">
        <v>59</v>
      </c>
      <c r="I10947" s="185">
        <v>1.06</v>
      </c>
      <c r="J10947" s="41" t="s">
        <v>956</v>
      </c>
      <c r="K10947" s="41" t="s">
        <v>75</v>
      </c>
      <c r="O10947" s="59">
        <v>0.05</v>
      </c>
    </row>
    <row r="10948" spans="1:15" x14ac:dyDescent="0.25">
      <c r="A10948" s="30">
        <v>1271</v>
      </c>
      <c r="B10948" s="247" t="str">
        <f>IF(AND(A10948&lt;&gt;"",ISNUMBER(A10948)),VLOOKUP(A10948,Studies!A:BR,2,FALSE),"")</f>
        <v>Walkenstein 1978</v>
      </c>
      <c r="C10948" s="248" t="str">
        <f>IF(AND(A10948&lt;&gt;"",ISNUMBER(A10948)),VLOOKUP(A10948,Studies!A:BR,3,FALSE),"")</f>
        <v>https://pubmed.ncbi.nlm.nih.gov/620910/</v>
      </c>
      <c r="D10948" s="248" t="str">
        <f>IF(AND(A10948&lt;&gt;"",ISNUMBER(A10948)),VLOOKUP(A10948,Studies!A:BR,4,FALSE),"")</f>
        <v>PO 300 mg tab Subject 14</v>
      </c>
      <c r="E10948" s="248" t="str">
        <f>IF(AND(A10948&lt;&gt;"",ISNUMBER(A10948)),VLOOKUP(A10948,Studies!A:BR,5,FALSE),"")</f>
        <v>Cimetidine</v>
      </c>
      <c r="F10948" s="249" t="str">
        <f>IF(AND(A10948&lt;&gt;"",ISNUMBER(A10948)),VLOOKUP(A10948,Studies!A:BR,6,FALSE),"")</f>
        <v>Whole Blood</v>
      </c>
      <c r="G10948" s="265">
        <v>3</v>
      </c>
      <c r="H10948" s="50" t="s">
        <v>59</v>
      </c>
      <c r="I10948" s="185">
        <v>0.97</v>
      </c>
      <c r="J10948" s="41" t="s">
        <v>956</v>
      </c>
      <c r="K10948" s="41" t="s">
        <v>75</v>
      </c>
      <c r="O10948" s="59">
        <v>0.05</v>
      </c>
    </row>
    <row r="10949" spans="1:15" x14ac:dyDescent="0.25">
      <c r="A10949" s="30">
        <v>1271</v>
      </c>
      <c r="B10949" s="247" t="str">
        <f>IF(AND(A10949&lt;&gt;"",ISNUMBER(A10949)),VLOOKUP(A10949,Studies!A:BR,2,FALSE),"")</f>
        <v>Walkenstein 1978</v>
      </c>
      <c r="C10949" s="248" t="str">
        <f>IF(AND(A10949&lt;&gt;"",ISNUMBER(A10949)),VLOOKUP(A10949,Studies!A:BR,3,FALSE),"")</f>
        <v>https://pubmed.ncbi.nlm.nih.gov/620910/</v>
      </c>
      <c r="D10949" s="248" t="str">
        <f>IF(AND(A10949&lt;&gt;"",ISNUMBER(A10949)),VLOOKUP(A10949,Studies!A:BR,4,FALSE),"")</f>
        <v>PO 300 mg tab Subject 14</v>
      </c>
      <c r="E10949" s="248" t="str">
        <f>IF(AND(A10949&lt;&gt;"",ISNUMBER(A10949)),VLOOKUP(A10949,Studies!A:BR,5,FALSE),"")</f>
        <v>Cimetidine</v>
      </c>
      <c r="F10949" s="249" t="str">
        <f>IF(AND(A10949&lt;&gt;"",ISNUMBER(A10949)),VLOOKUP(A10949,Studies!A:BR,6,FALSE),"")</f>
        <v>Whole Blood</v>
      </c>
      <c r="G10949" s="265">
        <v>4</v>
      </c>
      <c r="H10949" s="50" t="s">
        <v>59</v>
      </c>
      <c r="I10949" s="185">
        <v>0.86</v>
      </c>
      <c r="J10949" s="41" t="s">
        <v>956</v>
      </c>
      <c r="K10949" s="41" t="s">
        <v>75</v>
      </c>
      <c r="O10949" s="59">
        <v>0.05</v>
      </c>
    </row>
    <row r="10950" spans="1:15" x14ac:dyDescent="0.25">
      <c r="A10950" s="30">
        <v>1271</v>
      </c>
      <c r="B10950" s="247" t="str">
        <f>IF(AND(A10950&lt;&gt;"",ISNUMBER(A10950)),VLOOKUP(A10950,Studies!A:BR,2,FALSE),"")</f>
        <v>Walkenstein 1978</v>
      </c>
      <c r="C10950" s="248" t="str">
        <f>IF(AND(A10950&lt;&gt;"",ISNUMBER(A10950)),VLOOKUP(A10950,Studies!A:BR,3,FALSE),"")</f>
        <v>https://pubmed.ncbi.nlm.nih.gov/620910/</v>
      </c>
      <c r="D10950" s="248" t="str">
        <f>IF(AND(A10950&lt;&gt;"",ISNUMBER(A10950)),VLOOKUP(A10950,Studies!A:BR,4,FALSE),"")</f>
        <v>PO 300 mg tab Subject 14</v>
      </c>
      <c r="E10950" s="248" t="str">
        <f>IF(AND(A10950&lt;&gt;"",ISNUMBER(A10950)),VLOOKUP(A10950,Studies!A:BR,5,FALSE),"")</f>
        <v>Cimetidine</v>
      </c>
      <c r="F10950" s="249" t="str">
        <f>IF(AND(A10950&lt;&gt;"",ISNUMBER(A10950)),VLOOKUP(A10950,Studies!A:BR,6,FALSE),"")</f>
        <v>Whole Blood</v>
      </c>
      <c r="G10950" s="265">
        <v>6</v>
      </c>
      <c r="H10950" s="50" t="s">
        <v>59</v>
      </c>
      <c r="I10950" s="185">
        <v>0.41</v>
      </c>
      <c r="J10950" s="41" t="s">
        <v>956</v>
      </c>
      <c r="K10950" s="41" t="s">
        <v>75</v>
      </c>
      <c r="O10950" s="59">
        <v>0.05</v>
      </c>
    </row>
    <row r="10951" spans="1:15" x14ac:dyDescent="0.25">
      <c r="A10951" s="30">
        <v>1271</v>
      </c>
      <c r="B10951" s="247" t="str">
        <f>IF(AND(A10951&lt;&gt;"",ISNUMBER(A10951)),VLOOKUP(A10951,Studies!A:BR,2,FALSE),"")</f>
        <v>Walkenstein 1978</v>
      </c>
      <c r="C10951" s="248" t="str">
        <f>IF(AND(A10951&lt;&gt;"",ISNUMBER(A10951)),VLOOKUP(A10951,Studies!A:BR,3,FALSE),"")</f>
        <v>https://pubmed.ncbi.nlm.nih.gov/620910/</v>
      </c>
      <c r="D10951" s="248" t="str">
        <f>IF(AND(A10951&lt;&gt;"",ISNUMBER(A10951)),VLOOKUP(A10951,Studies!A:BR,4,FALSE),"")</f>
        <v>PO 300 mg tab Subject 14</v>
      </c>
      <c r="E10951" s="248" t="str">
        <f>IF(AND(A10951&lt;&gt;"",ISNUMBER(A10951)),VLOOKUP(A10951,Studies!A:BR,5,FALSE),"")</f>
        <v>Cimetidine</v>
      </c>
      <c r="F10951" s="249" t="str">
        <f>IF(AND(A10951&lt;&gt;"",ISNUMBER(A10951)),VLOOKUP(A10951,Studies!A:BR,6,FALSE),"")</f>
        <v>Whole Blood</v>
      </c>
      <c r="G10951" s="265">
        <v>8</v>
      </c>
      <c r="H10951" s="50" t="s">
        <v>59</v>
      </c>
      <c r="I10951" s="185">
        <v>0.22</v>
      </c>
      <c r="J10951" s="41" t="s">
        <v>956</v>
      </c>
      <c r="K10951" s="41" t="s">
        <v>75</v>
      </c>
      <c r="O10951" s="59">
        <v>0.05</v>
      </c>
    </row>
    <row r="10952" spans="1:15" x14ac:dyDescent="0.25">
      <c r="A10952" s="30">
        <v>1271</v>
      </c>
      <c r="B10952" s="247" t="str">
        <f>IF(AND(A10952&lt;&gt;"",ISNUMBER(A10952)),VLOOKUP(A10952,Studies!A:BR,2,FALSE),"")</f>
        <v>Walkenstein 1978</v>
      </c>
      <c r="C10952" s="248" t="str">
        <f>IF(AND(A10952&lt;&gt;"",ISNUMBER(A10952)),VLOOKUP(A10952,Studies!A:BR,3,FALSE),"")</f>
        <v>https://pubmed.ncbi.nlm.nih.gov/620910/</v>
      </c>
      <c r="D10952" s="248" t="str">
        <f>IF(AND(A10952&lt;&gt;"",ISNUMBER(A10952)),VLOOKUP(A10952,Studies!A:BR,4,FALSE),"")</f>
        <v>PO 300 mg tab Subject 14</v>
      </c>
      <c r="E10952" s="248" t="str">
        <f>IF(AND(A10952&lt;&gt;"",ISNUMBER(A10952)),VLOOKUP(A10952,Studies!A:BR,5,FALSE),"")</f>
        <v>Cimetidine</v>
      </c>
      <c r="F10952" s="249" t="str">
        <f>IF(AND(A10952&lt;&gt;"",ISNUMBER(A10952)),VLOOKUP(A10952,Studies!A:BR,6,FALSE),"")</f>
        <v>Whole Blood</v>
      </c>
      <c r="G10952" s="265">
        <v>12</v>
      </c>
      <c r="H10952" s="50" t="s">
        <v>59</v>
      </c>
      <c r="I10952" s="185">
        <v>2.5000000000000001E-2</v>
      </c>
      <c r="J10952" s="41" t="s">
        <v>956</v>
      </c>
      <c r="K10952" s="41" t="s">
        <v>75</v>
      </c>
      <c r="O10952" s="59">
        <v>0.05</v>
      </c>
    </row>
    <row r="10953" spans="1:15" x14ac:dyDescent="0.25">
      <c r="A10953" s="30">
        <v>1272</v>
      </c>
      <c r="B10953" s="247" t="str">
        <f>IF(AND(A10953&lt;&gt;"",ISNUMBER(A10953)),VLOOKUP(A10953,Studies!A:BR,2,FALSE),"")</f>
        <v>Walkenstein 1978</v>
      </c>
      <c r="C10953" s="248" t="str">
        <f>IF(AND(A10953&lt;&gt;"",ISNUMBER(A10953)),VLOOKUP(A10953,Studies!A:BR,3,FALSE),"")</f>
        <v>https://pubmed.ncbi.nlm.nih.gov/620910/</v>
      </c>
      <c r="D10953" s="248" t="str">
        <f>IF(AND(A10953&lt;&gt;"",ISNUMBER(A10953)),VLOOKUP(A10953,Studies!A:BR,4,FALSE),"")</f>
        <v>PO 300 mg tab Subject 15</v>
      </c>
      <c r="E10953" s="248" t="str">
        <f>IF(AND(A10953&lt;&gt;"",ISNUMBER(A10953)),VLOOKUP(A10953,Studies!A:BR,5,FALSE),"")</f>
        <v>Cimetidine</v>
      </c>
      <c r="F10953" s="249" t="str">
        <f>IF(AND(A10953&lt;&gt;"",ISNUMBER(A10953)),VLOOKUP(A10953,Studies!A:BR,6,FALSE),"")</f>
        <v>Whole Blood</v>
      </c>
      <c r="G10953" s="265">
        <v>0</v>
      </c>
      <c r="H10953" s="50" t="s">
        <v>59</v>
      </c>
      <c r="I10953" s="185">
        <v>0</v>
      </c>
      <c r="J10953" s="41" t="s">
        <v>956</v>
      </c>
      <c r="K10953" s="41" t="s">
        <v>75</v>
      </c>
      <c r="O10953" s="59">
        <v>0.05</v>
      </c>
    </row>
    <row r="10954" spans="1:15" x14ac:dyDescent="0.25">
      <c r="A10954" s="30">
        <v>1272</v>
      </c>
      <c r="B10954" s="247" t="str">
        <f>IF(AND(A10954&lt;&gt;"",ISNUMBER(A10954)),VLOOKUP(A10954,Studies!A:BR,2,FALSE),"")</f>
        <v>Walkenstein 1978</v>
      </c>
      <c r="C10954" s="248" t="str">
        <f>IF(AND(A10954&lt;&gt;"",ISNUMBER(A10954)),VLOOKUP(A10954,Studies!A:BR,3,FALSE),"")</f>
        <v>https://pubmed.ncbi.nlm.nih.gov/620910/</v>
      </c>
      <c r="D10954" s="248" t="str">
        <f>IF(AND(A10954&lt;&gt;"",ISNUMBER(A10954)),VLOOKUP(A10954,Studies!A:BR,4,FALSE),"")</f>
        <v>PO 300 mg tab Subject 15</v>
      </c>
      <c r="E10954" s="248" t="str">
        <f>IF(AND(A10954&lt;&gt;"",ISNUMBER(A10954)),VLOOKUP(A10954,Studies!A:BR,5,FALSE),"")</f>
        <v>Cimetidine</v>
      </c>
      <c r="F10954" s="249" t="str">
        <f>IF(AND(A10954&lt;&gt;"",ISNUMBER(A10954)),VLOOKUP(A10954,Studies!A:BR,6,FALSE),"")</f>
        <v>Whole Blood</v>
      </c>
      <c r="G10954" s="265">
        <v>0.5</v>
      </c>
      <c r="H10954" s="50" t="s">
        <v>59</v>
      </c>
      <c r="I10954" s="185">
        <v>0.96</v>
      </c>
      <c r="J10954" s="41" t="s">
        <v>956</v>
      </c>
      <c r="K10954" s="41" t="s">
        <v>75</v>
      </c>
      <c r="O10954" s="59">
        <v>0.05</v>
      </c>
    </row>
    <row r="10955" spans="1:15" x14ac:dyDescent="0.25">
      <c r="A10955" s="30">
        <v>1272</v>
      </c>
      <c r="B10955" s="247" t="str">
        <f>IF(AND(A10955&lt;&gt;"",ISNUMBER(A10955)),VLOOKUP(A10955,Studies!A:BR,2,FALSE),"")</f>
        <v>Walkenstein 1978</v>
      </c>
      <c r="C10955" s="248" t="str">
        <f>IF(AND(A10955&lt;&gt;"",ISNUMBER(A10955)),VLOOKUP(A10955,Studies!A:BR,3,FALSE),"")</f>
        <v>https://pubmed.ncbi.nlm.nih.gov/620910/</v>
      </c>
      <c r="D10955" s="248" t="str">
        <f>IF(AND(A10955&lt;&gt;"",ISNUMBER(A10955)),VLOOKUP(A10955,Studies!A:BR,4,FALSE),"")</f>
        <v>PO 300 mg tab Subject 15</v>
      </c>
      <c r="E10955" s="248" t="str">
        <f>IF(AND(A10955&lt;&gt;"",ISNUMBER(A10955)),VLOOKUP(A10955,Studies!A:BR,5,FALSE),"")</f>
        <v>Cimetidine</v>
      </c>
      <c r="F10955" s="249" t="str">
        <f>IF(AND(A10955&lt;&gt;"",ISNUMBER(A10955)),VLOOKUP(A10955,Studies!A:BR,6,FALSE),"")</f>
        <v>Whole Blood</v>
      </c>
      <c r="G10955" s="265">
        <v>1</v>
      </c>
      <c r="H10955" s="50" t="s">
        <v>59</v>
      </c>
      <c r="I10955" s="185">
        <v>1.33</v>
      </c>
      <c r="J10955" s="41" t="s">
        <v>956</v>
      </c>
      <c r="K10955" s="41" t="s">
        <v>75</v>
      </c>
      <c r="O10955" s="59">
        <v>0.05</v>
      </c>
    </row>
    <row r="10956" spans="1:15" x14ac:dyDescent="0.25">
      <c r="A10956" s="30">
        <v>1272</v>
      </c>
      <c r="B10956" s="247" t="str">
        <f>IF(AND(A10956&lt;&gt;"",ISNUMBER(A10956)),VLOOKUP(A10956,Studies!A:BR,2,FALSE),"")</f>
        <v>Walkenstein 1978</v>
      </c>
      <c r="C10956" s="248" t="str">
        <f>IF(AND(A10956&lt;&gt;"",ISNUMBER(A10956)),VLOOKUP(A10956,Studies!A:BR,3,FALSE),"")</f>
        <v>https://pubmed.ncbi.nlm.nih.gov/620910/</v>
      </c>
      <c r="D10956" s="248" t="str">
        <f>IF(AND(A10956&lt;&gt;"",ISNUMBER(A10956)),VLOOKUP(A10956,Studies!A:BR,4,FALSE),"")</f>
        <v>PO 300 mg tab Subject 15</v>
      </c>
      <c r="E10956" s="248" t="str">
        <f>IF(AND(A10956&lt;&gt;"",ISNUMBER(A10956)),VLOOKUP(A10956,Studies!A:BR,5,FALSE),"")</f>
        <v>Cimetidine</v>
      </c>
      <c r="F10956" s="249" t="str">
        <f>IF(AND(A10956&lt;&gt;"",ISNUMBER(A10956)),VLOOKUP(A10956,Studies!A:BR,6,FALSE),"")</f>
        <v>Whole Blood</v>
      </c>
      <c r="G10956" s="265">
        <v>1.5</v>
      </c>
      <c r="H10956" s="50" t="s">
        <v>59</v>
      </c>
      <c r="I10956" s="185">
        <v>1.77</v>
      </c>
      <c r="J10956" s="41" t="s">
        <v>956</v>
      </c>
      <c r="K10956" s="41" t="s">
        <v>75</v>
      </c>
      <c r="O10956" s="59">
        <v>0.05</v>
      </c>
    </row>
    <row r="10957" spans="1:15" x14ac:dyDescent="0.25">
      <c r="A10957" s="30">
        <v>1272</v>
      </c>
      <c r="B10957" s="247" t="str">
        <f>IF(AND(A10957&lt;&gt;"",ISNUMBER(A10957)),VLOOKUP(A10957,Studies!A:BR,2,FALSE),"")</f>
        <v>Walkenstein 1978</v>
      </c>
      <c r="C10957" s="248" t="str">
        <f>IF(AND(A10957&lt;&gt;"",ISNUMBER(A10957)),VLOOKUP(A10957,Studies!A:BR,3,FALSE),"")</f>
        <v>https://pubmed.ncbi.nlm.nih.gov/620910/</v>
      </c>
      <c r="D10957" s="248" t="str">
        <f>IF(AND(A10957&lt;&gt;"",ISNUMBER(A10957)),VLOOKUP(A10957,Studies!A:BR,4,FALSE),"")</f>
        <v>PO 300 mg tab Subject 15</v>
      </c>
      <c r="E10957" s="248" t="str">
        <f>IF(AND(A10957&lt;&gt;"",ISNUMBER(A10957)),VLOOKUP(A10957,Studies!A:BR,5,FALSE),"")</f>
        <v>Cimetidine</v>
      </c>
      <c r="F10957" s="249" t="str">
        <f>IF(AND(A10957&lt;&gt;"",ISNUMBER(A10957)),VLOOKUP(A10957,Studies!A:BR,6,FALSE),"")</f>
        <v>Whole Blood</v>
      </c>
      <c r="G10957" s="265">
        <v>2</v>
      </c>
      <c r="H10957" s="50" t="s">
        <v>59</v>
      </c>
      <c r="I10957" s="185">
        <v>1.43</v>
      </c>
      <c r="J10957" s="41" t="s">
        <v>956</v>
      </c>
      <c r="K10957" s="41" t="s">
        <v>75</v>
      </c>
      <c r="O10957" s="59">
        <v>0.05</v>
      </c>
    </row>
    <row r="10958" spans="1:15" x14ac:dyDescent="0.25">
      <c r="A10958" s="30">
        <v>1272</v>
      </c>
      <c r="B10958" s="247" t="str">
        <f>IF(AND(A10958&lt;&gt;"",ISNUMBER(A10958)),VLOOKUP(A10958,Studies!A:BR,2,FALSE),"")</f>
        <v>Walkenstein 1978</v>
      </c>
      <c r="C10958" s="248" t="str">
        <f>IF(AND(A10958&lt;&gt;"",ISNUMBER(A10958)),VLOOKUP(A10958,Studies!A:BR,3,FALSE),"")</f>
        <v>https://pubmed.ncbi.nlm.nih.gov/620910/</v>
      </c>
      <c r="D10958" s="248" t="str">
        <f>IF(AND(A10958&lt;&gt;"",ISNUMBER(A10958)),VLOOKUP(A10958,Studies!A:BR,4,FALSE),"")</f>
        <v>PO 300 mg tab Subject 15</v>
      </c>
      <c r="E10958" s="248" t="str">
        <f>IF(AND(A10958&lt;&gt;"",ISNUMBER(A10958)),VLOOKUP(A10958,Studies!A:BR,5,FALSE),"")</f>
        <v>Cimetidine</v>
      </c>
      <c r="F10958" s="249" t="str">
        <f>IF(AND(A10958&lt;&gt;"",ISNUMBER(A10958)),VLOOKUP(A10958,Studies!A:BR,6,FALSE),"")</f>
        <v>Whole Blood</v>
      </c>
      <c r="G10958" s="265">
        <v>3</v>
      </c>
      <c r="H10958" s="50" t="s">
        <v>59</v>
      </c>
      <c r="I10958" s="185">
        <v>0.76</v>
      </c>
      <c r="J10958" s="41" t="s">
        <v>956</v>
      </c>
      <c r="K10958" s="41" t="s">
        <v>75</v>
      </c>
      <c r="O10958" s="59">
        <v>0.05</v>
      </c>
    </row>
    <row r="10959" spans="1:15" x14ac:dyDescent="0.25">
      <c r="A10959" s="30">
        <v>1272</v>
      </c>
      <c r="B10959" s="247" t="str">
        <f>IF(AND(A10959&lt;&gt;"",ISNUMBER(A10959)),VLOOKUP(A10959,Studies!A:BR,2,FALSE),"")</f>
        <v>Walkenstein 1978</v>
      </c>
      <c r="C10959" s="248" t="str">
        <f>IF(AND(A10959&lt;&gt;"",ISNUMBER(A10959)),VLOOKUP(A10959,Studies!A:BR,3,FALSE),"")</f>
        <v>https://pubmed.ncbi.nlm.nih.gov/620910/</v>
      </c>
      <c r="D10959" s="248" t="str">
        <f>IF(AND(A10959&lt;&gt;"",ISNUMBER(A10959)),VLOOKUP(A10959,Studies!A:BR,4,FALSE),"")</f>
        <v>PO 300 mg tab Subject 15</v>
      </c>
      <c r="E10959" s="248" t="str">
        <f>IF(AND(A10959&lt;&gt;"",ISNUMBER(A10959)),VLOOKUP(A10959,Studies!A:BR,5,FALSE),"")</f>
        <v>Cimetidine</v>
      </c>
      <c r="F10959" s="249" t="str">
        <f>IF(AND(A10959&lt;&gt;"",ISNUMBER(A10959)),VLOOKUP(A10959,Studies!A:BR,6,FALSE),"")</f>
        <v>Whole Blood</v>
      </c>
      <c r="G10959" s="265">
        <v>4</v>
      </c>
      <c r="H10959" s="50" t="s">
        <v>59</v>
      </c>
      <c r="I10959" s="185">
        <v>0.47</v>
      </c>
      <c r="J10959" s="41" t="s">
        <v>956</v>
      </c>
      <c r="K10959" s="41" t="s">
        <v>75</v>
      </c>
      <c r="O10959" s="59">
        <v>0.05</v>
      </c>
    </row>
    <row r="10960" spans="1:15" x14ac:dyDescent="0.25">
      <c r="A10960" s="30">
        <v>1272</v>
      </c>
      <c r="B10960" s="247" t="str">
        <f>IF(AND(A10960&lt;&gt;"",ISNUMBER(A10960)),VLOOKUP(A10960,Studies!A:BR,2,FALSE),"")</f>
        <v>Walkenstein 1978</v>
      </c>
      <c r="C10960" s="248" t="str">
        <f>IF(AND(A10960&lt;&gt;"",ISNUMBER(A10960)),VLOOKUP(A10960,Studies!A:BR,3,FALSE),"")</f>
        <v>https://pubmed.ncbi.nlm.nih.gov/620910/</v>
      </c>
      <c r="D10960" s="248" t="str">
        <f>IF(AND(A10960&lt;&gt;"",ISNUMBER(A10960)),VLOOKUP(A10960,Studies!A:BR,4,FALSE),"")</f>
        <v>PO 300 mg tab Subject 15</v>
      </c>
      <c r="E10960" s="248" t="str">
        <f>IF(AND(A10960&lt;&gt;"",ISNUMBER(A10960)),VLOOKUP(A10960,Studies!A:BR,5,FALSE),"")</f>
        <v>Cimetidine</v>
      </c>
      <c r="F10960" s="249" t="str">
        <f>IF(AND(A10960&lt;&gt;"",ISNUMBER(A10960)),VLOOKUP(A10960,Studies!A:BR,6,FALSE),"")</f>
        <v>Whole Blood</v>
      </c>
      <c r="G10960" s="265">
        <v>6</v>
      </c>
      <c r="H10960" s="50" t="s">
        <v>59</v>
      </c>
      <c r="I10960" s="185">
        <v>0.22</v>
      </c>
      <c r="J10960" s="41" t="s">
        <v>956</v>
      </c>
      <c r="K10960" s="41" t="s">
        <v>75</v>
      </c>
      <c r="O10960" s="59">
        <v>0.05</v>
      </c>
    </row>
    <row r="10961" spans="1:15" x14ac:dyDescent="0.25">
      <c r="A10961" s="30">
        <v>1272</v>
      </c>
      <c r="B10961" s="247" t="str">
        <f>IF(AND(A10961&lt;&gt;"",ISNUMBER(A10961)),VLOOKUP(A10961,Studies!A:BR,2,FALSE),"")</f>
        <v>Walkenstein 1978</v>
      </c>
      <c r="C10961" s="248" t="str">
        <f>IF(AND(A10961&lt;&gt;"",ISNUMBER(A10961)),VLOOKUP(A10961,Studies!A:BR,3,FALSE),"")</f>
        <v>https://pubmed.ncbi.nlm.nih.gov/620910/</v>
      </c>
      <c r="D10961" s="248" t="str">
        <f>IF(AND(A10961&lt;&gt;"",ISNUMBER(A10961)),VLOOKUP(A10961,Studies!A:BR,4,FALSE),"")</f>
        <v>PO 300 mg tab Subject 15</v>
      </c>
      <c r="E10961" s="248" t="str">
        <f>IF(AND(A10961&lt;&gt;"",ISNUMBER(A10961)),VLOOKUP(A10961,Studies!A:BR,5,FALSE),"")</f>
        <v>Cimetidine</v>
      </c>
      <c r="F10961" s="249" t="str">
        <f>IF(AND(A10961&lt;&gt;"",ISNUMBER(A10961)),VLOOKUP(A10961,Studies!A:BR,6,FALSE),"")</f>
        <v>Whole Blood</v>
      </c>
      <c r="G10961" s="265">
        <v>8</v>
      </c>
      <c r="H10961" s="50" t="s">
        <v>59</v>
      </c>
      <c r="I10961" s="185">
        <v>0.12</v>
      </c>
      <c r="J10961" s="41" t="s">
        <v>956</v>
      </c>
      <c r="K10961" s="41" t="s">
        <v>75</v>
      </c>
      <c r="O10961" s="59">
        <v>0.05</v>
      </c>
    </row>
    <row r="10962" spans="1:15" x14ac:dyDescent="0.25">
      <c r="A10962" s="30">
        <v>1272</v>
      </c>
      <c r="B10962" s="247" t="str">
        <f>IF(AND(A10962&lt;&gt;"",ISNUMBER(A10962)),VLOOKUP(A10962,Studies!A:BR,2,FALSE),"")</f>
        <v>Walkenstein 1978</v>
      </c>
      <c r="C10962" s="248" t="str">
        <f>IF(AND(A10962&lt;&gt;"",ISNUMBER(A10962)),VLOOKUP(A10962,Studies!A:BR,3,FALSE),"")</f>
        <v>https://pubmed.ncbi.nlm.nih.gov/620910/</v>
      </c>
      <c r="D10962" s="248" t="str">
        <f>IF(AND(A10962&lt;&gt;"",ISNUMBER(A10962)),VLOOKUP(A10962,Studies!A:BR,4,FALSE),"")</f>
        <v>PO 300 mg tab Subject 15</v>
      </c>
      <c r="E10962" s="248" t="str">
        <f>IF(AND(A10962&lt;&gt;"",ISNUMBER(A10962)),VLOOKUP(A10962,Studies!A:BR,5,FALSE),"")</f>
        <v>Cimetidine</v>
      </c>
      <c r="F10962" s="249" t="str">
        <f>IF(AND(A10962&lt;&gt;"",ISNUMBER(A10962)),VLOOKUP(A10962,Studies!A:BR,6,FALSE),"")</f>
        <v>Whole Blood</v>
      </c>
      <c r="G10962" s="265">
        <v>12</v>
      </c>
      <c r="H10962" s="50" t="s">
        <v>59</v>
      </c>
      <c r="I10962" s="185">
        <v>2.5000000000000001E-2</v>
      </c>
      <c r="J10962" s="41" t="s">
        <v>956</v>
      </c>
      <c r="K10962" s="41" t="s">
        <v>75</v>
      </c>
      <c r="O10962" s="59">
        <v>0.05</v>
      </c>
    </row>
    <row r="10963" spans="1:15" x14ac:dyDescent="0.25">
      <c r="A10963" s="30">
        <v>1273</v>
      </c>
      <c r="B10963" s="247" t="str">
        <f>IF(AND(A10963&lt;&gt;"",ISNUMBER(A10963)),VLOOKUP(A10963,Studies!A:BR,2,FALSE),"")</f>
        <v>Walkenstein 1978</v>
      </c>
      <c r="C10963" s="248" t="str">
        <f>IF(AND(A10963&lt;&gt;"",ISNUMBER(A10963)),VLOOKUP(A10963,Studies!A:BR,3,FALSE),"")</f>
        <v>https://pubmed.ncbi.nlm.nih.gov/620910/</v>
      </c>
      <c r="D10963" s="248" t="str">
        <f>IF(AND(A10963&lt;&gt;"",ISNUMBER(A10963)),VLOOKUP(A10963,Studies!A:BR,4,FALSE),"")</f>
        <v>PO 300 mg tab Subject 16</v>
      </c>
      <c r="E10963" s="248" t="str">
        <f>IF(AND(A10963&lt;&gt;"",ISNUMBER(A10963)),VLOOKUP(A10963,Studies!A:BR,5,FALSE),"")</f>
        <v>Cimetidine</v>
      </c>
      <c r="F10963" s="249" t="str">
        <f>IF(AND(A10963&lt;&gt;"",ISNUMBER(A10963)),VLOOKUP(A10963,Studies!A:BR,6,FALSE),"")</f>
        <v>Whole Blood</v>
      </c>
      <c r="G10963" s="265">
        <v>0</v>
      </c>
      <c r="H10963" s="50" t="s">
        <v>59</v>
      </c>
      <c r="I10963" s="185">
        <v>0</v>
      </c>
      <c r="J10963" s="41" t="s">
        <v>956</v>
      </c>
      <c r="K10963" s="41" t="s">
        <v>75</v>
      </c>
      <c r="O10963" s="59">
        <v>0.05</v>
      </c>
    </row>
    <row r="10964" spans="1:15" x14ac:dyDescent="0.25">
      <c r="A10964" s="30">
        <v>1273</v>
      </c>
      <c r="B10964" s="247" t="str">
        <f>IF(AND(A10964&lt;&gt;"",ISNUMBER(A10964)),VLOOKUP(A10964,Studies!A:BR,2,FALSE),"")</f>
        <v>Walkenstein 1978</v>
      </c>
      <c r="C10964" s="248" t="str">
        <f>IF(AND(A10964&lt;&gt;"",ISNUMBER(A10964)),VLOOKUP(A10964,Studies!A:BR,3,FALSE),"")</f>
        <v>https://pubmed.ncbi.nlm.nih.gov/620910/</v>
      </c>
      <c r="D10964" s="248" t="str">
        <f>IF(AND(A10964&lt;&gt;"",ISNUMBER(A10964)),VLOOKUP(A10964,Studies!A:BR,4,FALSE),"")</f>
        <v>PO 300 mg tab Subject 16</v>
      </c>
      <c r="E10964" s="248" t="str">
        <f>IF(AND(A10964&lt;&gt;"",ISNUMBER(A10964)),VLOOKUP(A10964,Studies!A:BR,5,FALSE),"")</f>
        <v>Cimetidine</v>
      </c>
      <c r="F10964" s="249" t="str">
        <f>IF(AND(A10964&lt;&gt;"",ISNUMBER(A10964)),VLOOKUP(A10964,Studies!A:BR,6,FALSE),"")</f>
        <v>Whole Blood</v>
      </c>
      <c r="G10964" s="265">
        <v>0.5</v>
      </c>
      <c r="H10964" s="50" t="s">
        <v>59</v>
      </c>
      <c r="I10964" s="185">
        <v>0.28000000000000003</v>
      </c>
      <c r="J10964" s="41" t="s">
        <v>956</v>
      </c>
      <c r="K10964" s="41" t="s">
        <v>75</v>
      </c>
      <c r="O10964" s="59">
        <v>0.05</v>
      </c>
    </row>
    <row r="10965" spans="1:15" x14ac:dyDescent="0.25">
      <c r="A10965" s="30">
        <v>1273</v>
      </c>
      <c r="B10965" s="247" t="str">
        <f>IF(AND(A10965&lt;&gt;"",ISNUMBER(A10965)),VLOOKUP(A10965,Studies!A:BR,2,FALSE),"")</f>
        <v>Walkenstein 1978</v>
      </c>
      <c r="C10965" s="248" t="str">
        <f>IF(AND(A10965&lt;&gt;"",ISNUMBER(A10965)),VLOOKUP(A10965,Studies!A:BR,3,FALSE),"")</f>
        <v>https://pubmed.ncbi.nlm.nih.gov/620910/</v>
      </c>
      <c r="D10965" s="248" t="str">
        <f>IF(AND(A10965&lt;&gt;"",ISNUMBER(A10965)),VLOOKUP(A10965,Studies!A:BR,4,FALSE),"")</f>
        <v>PO 300 mg tab Subject 16</v>
      </c>
      <c r="E10965" s="248" t="str">
        <f>IF(AND(A10965&lt;&gt;"",ISNUMBER(A10965)),VLOOKUP(A10965,Studies!A:BR,5,FALSE),"")</f>
        <v>Cimetidine</v>
      </c>
      <c r="F10965" s="249" t="str">
        <f>IF(AND(A10965&lt;&gt;"",ISNUMBER(A10965)),VLOOKUP(A10965,Studies!A:BR,6,FALSE),"")</f>
        <v>Whole Blood</v>
      </c>
      <c r="G10965" s="265">
        <v>1</v>
      </c>
      <c r="H10965" s="50" t="s">
        <v>59</v>
      </c>
      <c r="I10965" s="185">
        <v>0.53</v>
      </c>
      <c r="J10965" s="41" t="s">
        <v>956</v>
      </c>
      <c r="K10965" s="41" t="s">
        <v>75</v>
      </c>
      <c r="O10965" s="59">
        <v>0.05</v>
      </c>
    </row>
    <row r="10966" spans="1:15" x14ac:dyDescent="0.25">
      <c r="A10966" s="30">
        <v>1273</v>
      </c>
      <c r="B10966" s="247" t="str">
        <f>IF(AND(A10966&lt;&gt;"",ISNUMBER(A10966)),VLOOKUP(A10966,Studies!A:BR,2,FALSE),"")</f>
        <v>Walkenstein 1978</v>
      </c>
      <c r="C10966" s="248" t="str">
        <f>IF(AND(A10966&lt;&gt;"",ISNUMBER(A10966)),VLOOKUP(A10966,Studies!A:BR,3,FALSE),"")</f>
        <v>https://pubmed.ncbi.nlm.nih.gov/620910/</v>
      </c>
      <c r="D10966" s="248" t="str">
        <f>IF(AND(A10966&lt;&gt;"",ISNUMBER(A10966)),VLOOKUP(A10966,Studies!A:BR,4,FALSE),"")</f>
        <v>PO 300 mg tab Subject 16</v>
      </c>
      <c r="E10966" s="248" t="str">
        <f>IF(AND(A10966&lt;&gt;"",ISNUMBER(A10966)),VLOOKUP(A10966,Studies!A:BR,5,FALSE),"")</f>
        <v>Cimetidine</v>
      </c>
      <c r="F10966" s="249" t="str">
        <f>IF(AND(A10966&lt;&gt;"",ISNUMBER(A10966)),VLOOKUP(A10966,Studies!A:BR,6,FALSE),"")</f>
        <v>Whole Blood</v>
      </c>
      <c r="G10966" s="265">
        <v>1.5</v>
      </c>
      <c r="H10966" s="50" t="s">
        <v>59</v>
      </c>
      <c r="I10966" s="185">
        <v>0.45</v>
      </c>
      <c r="J10966" s="41" t="s">
        <v>956</v>
      </c>
      <c r="K10966" s="41" t="s">
        <v>75</v>
      </c>
      <c r="O10966" s="59">
        <v>0.05</v>
      </c>
    </row>
    <row r="10967" spans="1:15" x14ac:dyDescent="0.25">
      <c r="A10967" s="30">
        <v>1273</v>
      </c>
      <c r="B10967" s="247" t="str">
        <f>IF(AND(A10967&lt;&gt;"",ISNUMBER(A10967)),VLOOKUP(A10967,Studies!A:BR,2,FALSE),"")</f>
        <v>Walkenstein 1978</v>
      </c>
      <c r="C10967" s="248" t="str">
        <f>IF(AND(A10967&lt;&gt;"",ISNUMBER(A10967)),VLOOKUP(A10967,Studies!A:BR,3,FALSE),"")</f>
        <v>https://pubmed.ncbi.nlm.nih.gov/620910/</v>
      </c>
      <c r="D10967" s="248" t="str">
        <f>IF(AND(A10967&lt;&gt;"",ISNUMBER(A10967)),VLOOKUP(A10967,Studies!A:BR,4,FALSE),"")</f>
        <v>PO 300 mg tab Subject 16</v>
      </c>
      <c r="E10967" s="248" t="str">
        <f>IF(AND(A10967&lt;&gt;"",ISNUMBER(A10967)),VLOOKUP(A10967,Studies!A:BR,5,FALSE),"")</f>
        <v>Cimetidine</v>
      </c>
      <c r="F10967" s="249" t="str">
        <f>IF(AND(A10967&lt;&gt;"",ISNUMBER(A10967)),VLOOKUP(A10967,Studies!A:BR,6,FALSE),"")</f>
        <v>Whole Blood</v>
      </c>
      <c r="G10967" s="265">
        <v>2</v>
      </c>
      <c r="H10967" s="50" t="s">
        <v>59</v>
      </c>
      <c r="I10967" s="185">
        <v>0.51</v>
      </c>
      <c r="J10967" s="41" t="s">
        <v>956</v>
      </c>
      <c r="K10967" s="41" t="s">
        <v>75</v>
      </c>
      <c r="O10967" s="59">
        <v>0.05</v>
      </c>
    </row>
    <row r="10968" spans="1:15" x14ac:dyDescent="0.25">
      <c r="A10968" s="30">
        <v>1273</v>
      </c>
      <c r="B10968" s="247" t="str">
        <f>IF(AND(A10968&lt;&gt;"",ISNUMBER(A10968)),VLOOKUP(A10968,Studies!A:BR,2,FALSE),"")</f>
        <v>Walkenstein 1978</v>
      </c>
      <c r="C10968" s="248" t="str">
        <f>IF(AND(A10968&lt;&gt;"",ISNUMBER(A10968)),VLOOKUP(A10968,Studies!A:BR,3,FALSE),"")</f>
        <v>https://pubmed.ncbi.nlm.nih.gov/620910/</v>
      </c>
      <c r="D10968" s="248" t="str">
        <f>IF(AND(A10968&lt;&gt;"",ISNUMBER(A10968)),VLOOKUP(A10968,Studies!A:BR,4,FALSE),"")</f>
        <v>PO 300 mg tab Subject 16</v>
      </c>
      <c r="E10968" s="248" t="str">
        <f>IF(AND(A10968&lt;&gt;"",ISNUMBER(A10968)),VLOOKUP(A10968,Studies!A:BR,5,FALSE),"")</f>
        <v>Cimetidine</v>
      </c>
      <c r="F10968" s="249" t="str">
        <f>IF(AND(A10968&lt;&gt;"",ISNUMBER(A10968)),VLOOKUP(A10968,Studies!A:BR,6,FALSE),"")</f>
        <v>Whole Blood</v>
      </c>
      <c r="G10968" s="265">
        <v>3</v>
      </c>
      <c r="H10968" s="50" t="s">
        <v>59</v>
      </c>
      <c r="I10968" s="185">
        <v>0.73</v>
      </c>
      <c r="J10968" s="41" t="s">
        <v>956</v>
      </c>
      <c r="K10968" s="41" t="s">
        <v>75</v>
      </c>
      <c r="O10968" s="59">
        <v>0.05</v>
      </c>
    </row>
    <row r="10969" spans="1:15" x14ac:dyDescent="0.25">
      <c r="A10969" s="30">
        <v>1273</v>
      </c>
      <c r="B10969" s="247" t="str">
        <f>IF(AND(A10969&lt;&gt;"",ISNUMBER(A10969)),VLOOKUP(A10969,Studies!A:BR,2,FALSE),"")</f>
        <v>Walkenstein 1978</v>
      </c>
      <c r="C10969" s="248" t="str">
        <f>IF(AND(A10969&lt;&gt;"",ISNUMBER(A10969)),VLOOKUP(A10969,Studies!A:BR,3,FALSE),"")</f>
        <v>https://pubmed.ncbi.nlm.nih.gov/620910/</v>
      </c>
      <c r="D10969" s="248" t="str">
        <f>IF(AND(A10969&lt;&gt;"",ISNUMBER(A10969)),VLOOKUP(A10969,Studies!A:BR,4,FALSE),"")</f>
        <v>PO 300 mg tab Subject 16</v>
      </c>
      <c r="E10969" s="248" t="str">
        <f>IF(AND(A10969&lt;&gt;"",ISNUMBER(A10969)),VLOOKUP(A10969,Studies!A:BR,5,FALSE),"")</f>
        <v>Cimetidine</v>
      </c>
      <c r="F10969" s="249" t="str">
        <f>IF(AND(A10969&lt;&gt;"",ISNUMBER(A10969)),VLOOKUP(A10969,Studies!A:BR,6,FALSE),"")</f>
        <v>Whole Blood</v>
      </c>
      <c r="G10969" s="265">
        <v>4</v>
      </c>
      <c r="H10969" s="50" t="s">
        <v>59</v>
      </c>
      <c r="I10969" s="185">
        <v>0.59</v>
      </c>
      <c r="J10969" s="41" t="s">
        <v>956</v>
      </c>
      <c r="K10969" s="41" t="s">
        <v>75</v>
      </c>
      <c r="O10969" s="59">
        <v>0.05</v>
      </c>
    </row>
    <row r="10970" spans="1:15" x14ac:dyDescent="0.25">
      <c r="A10970" s="30">
        <v>1273</v>
      </c>
      <c r="B10970" s="247" t="str">
        <f>IF(AND(A10970&lt;&gt;"",ISNUMBER(A10970)),VLOOKUP(A10970,Studies!A:BR,2,FALSE),"")</f>
        <v>Walkenstein 1978</v>
      </c>
      <c r="C10970" s="248" t="str">
        <f>IF(AND(A10970&lt;&gt;"",ISNUMBER(A10970)),VLOOKUP(A10970,Studies!A:BR,3,FALSE),"")</f>
        <v>https://pubmed.ncbi.nlm.nih.gov/620910/</v>
      </c>
      <c r="D10970" s="248" t="str">
        <f>IF(AND(A10970&lt;&gt;"",ISNUMBER(A10970)),VLOOKUP(A10970,Studies!A:BR,4,FALSE),"")</f>
        <v>PO 300 mg tab Subject 16</v>
      </c>
      <c r="E10970" s="248" t="str">
        <f>IF(AND(A10970&lt;&gt;"",ISNUMBER(A10970)),VLOOKUP(A10970,Studies!A:BR,5,FALSE),"")</f>
        <v>Cimetidine</v>
      </c>
      <c r="F10970" s="249" t="str">
        <f>IF(AND(A10970&lt;&gt;"",ISNUMBER(A10970)),VLOOKUP(A10970,Studies!A:BR,6,FALSE),"")</f>
        <v>Whole Blood</v>
      </c>
      <c r="G10970" s="265">
        <v>6</v>
      </c>
      <c r="H10970" s="50" t="s">
        <v>59</v>
      </c>
      <c r="I10970" s="185">
        <v>0.18</v>
      </c>
      <c r="J10970" s="41" t="s">
        <v>956</v>
      </c>
      <c r="K10970" s="41" t="s">
        <v>75</v>
      </c>
      <c r="O10970" s="59">
        <v>0.05</v>
      </c>
    </row>
    <row r="10971" spans="1:15" x14ac:dyDescent="0.25">
      <c r="A10971" s="30">
        <v>1273</v>
      </c>
      <c r="B10971" s="247" t="str">
        <f>IF(AND(A10971&lt;&gt;"",ISNUMBER(A10971)),VLOOKUP(A10971,Studies!A:BR,2,FALSE),"")</f>
        <v>Walkenstein 1978</v>
      </c>
      <c r="C10971" s="248" t="str">
        <f>IF(AND(A10971&lt;&gt;"",ISNUMBER(A10971)),VLOOKUP(A10971,Studies!A:BR,3,FALSE),"")</f>
        <v>https://pubmed.ncbi.nlm.nih.gov/620910/</v>
      </c>
      <c r="D10971" s="248" t="str">
        <f>IF(AND(A10971&lt;&gt;"",ISNUMBER(A10971)),VLOOKUP(A10971,Studies!A:BR,4,FALSE),"")</f>
        <v>PO 300 mg tab Subject 16</v>
      </c>
      <c r="E10971" s="248" t="str">
        <f>IF(AND(A10971&lt;&gt;"",ISNUMBER(A10971)),VLOOKUP(A10971,Studies!A:BR,5,FALSE),"")</f>
        <v>Cimetidine</v>
      </c>
      <c r="F10971" s="249" t="str">
        <f>IF(AND(A10971&lt;&gt;"",ISNUMBER(A10971)),VLOOKUP(A10971,Studies!A:BR,6,FALSE),"")</f>
        <v>Whole Blood</v>
      </c>
      <c r="G10971" s="265">
        <v>8</v>
      </c>
      <c r="H10971" s="50" t="s">
        <v>59</v>
      </c>
      <c r="I10971" s="185">
        <v>0.08</v>
      </c>
      <c r="J10971" s="41" t="s">
        <v>956</v>
      </c>
      <c r="K10971" s="41" t="s">
        <v>75</v>
      </c>
      <c r="O10971" s="59">
        <v>0.05</v>
      </c>
    </row>
    <row r="10972" spans="1:15" x14ac:dyDescent="0.25">
      <c r="A10972" s="30">
        <v>1273</v>
      </c>
      <c r="B10972" s="247" t="str">
        <f>IF(AND(A10972&lt;&gt;"",ISNUMBER(A10972)),VLOOKUP(A10972,Studies!A:BR,2,FALSE),"")</f>
        <v>Walkenstein 1978</v>
      </c>
      <c r="C10972" s="248" t="str">
        <f>IF(AND(A10972&lt;&gt;"",ISNUMBER(A10972)),VLOOKUP(A10972,Studies!A:BR,3,FALSE),"")</f>
        <v>https://pubmed.ncbi.nlm.nih.gov/620910/</v>
      </c>
      <c r="D10972" s="248" t="str">
        <f>IF(AND(A10972&lt;&gt;"",ISNUMBER(A10972)),VLOOKUP(A10972,Studies!A:BR,4,FALSE),"")</f>
        <v>PO 300 mg tab Subject 16</v>
      </c>
      <c r="E10972" s="248" t="str">
        <f>IF(AND(A10972&lt;&gt;"",ISNUMBER(A10972)),VLOOKUP(A10972,Studies!A:BR,5,FALSE),"")</f>
        <v>Cimetidine</v>
      </c>
      <c r="F10972" s="249" t="str">
        <f>IF(AND(A10972&lt;&gt;"",ISNUMBER(A10972)),VLOOKUP(A10972,Studies!A:BR,6,FALSE),"")</f>
        <v>Whole Blood</v>
      </c>
      <c r="G10972" s="265">
        <v>12</v>
      </c>
      <c r="H10972" s="50" t="s">
        <v>59</v>
      </c>
      <c r="I10972" s="185">
        <v>2.5000000000000001E-2</v>
      </c>
      <c r="J10972" s="41" t="s">
        <v>956</v>
      </c>
      <c r="K10972" s="41" t="s">
        <v>75</v>
      </c>
      <c r="O10972" s="59">
        <v>0.05</v>
      </c>
    </row>
    <row r="10973" spans="1:15" x14ac:dyDescent="0.25">
      <c r="A10973" s="30">
        <v>1274</v>
      </c>
      <c r="B10973" s="247" t="str">
        <f>IF(AND(A10973&lt;&gt;"",ISNUMBER(A10973)),VLOOKUP(A10973,Studies!A:BR,2,FALSE),"")</f>
        <v>Walkenstein 1978</v>
      </c>
      <c r="C10973" s="248" t="str">
        <f>IF(AND(A10973&lt;&gt;"",ISNUMBER(A10973)),VLOOKUP(A10973,Studies!A:BR,3,FALSE),"")</f>
        <v>https://pubmed.ncbi.nlm.nih.gov/620910/</v>
      </c>
      <c r="D10973" s="248" t="str">
        <f>IF(AND(A10973&lt;&gt;"",ISNUMBER(A10973)),VLOOKUP(A10973,Studies!A:BR,4,FALSE),"")</f>
        <v>PO 300 mg tab Subject 17</v>
      </c>
      <c r="E10973" s="248" t="str">
        <f>IF(AND(A10973&lt;&gt;"",ISNUMBER(A10973)),VLOOKUP(A10973,Studies!A:BR,5,FALSE),"")</f>
        <v>Cimetidine</v>
      </c>
      <c r="F10973" s="249" t="str">
        <f>IF(AND(A10973&lt;&gt;"",ISNUMBER(A10973)),VLOOKUP(A10973,Studies!A:BR,6,FALSE),"")</f>
        <v>Whole Blood</v>
      </c>
      <c r="G10973" s="265">
        <v>0</v>
      </c>
      <c r="H10973" s="50" t="s">
        <v>59</v>
      </c>
      <c r="I10973" s="185">
        <v>0</v>
      </c>
      <c r="J10973" s="41" t="s">
        <v>956</v>
      </c>
      <c r="K10973" s="41" t="s">
        <v>75</v>
      </c>
      <c r="O10973" s="59">
        <v>0.05</v>
      </c>
    </row>
    <row r="10974" spans="1:15" x14ac:dyDescent="0.25">
      <c r="A10974" s="30">
        <v>1274</v>
      </c>
      <c r="B10974" s="247" t="str">
        <f>IF(AND(A10974&lt;&gt;"",ISNUMBER(A10974)),VLOOKUP(A10974,Studies!A:BR,2,FALSE),"")</f>
        <v>Walkenstein 1978</v>
      </c>
      <c r="C10974" s="248" t="str">
        <f>IF(AND(A10974&lt;&gt;"",ISNUMBER(A10974)),VLOOKUP(A10974,Studies!A:BR,3,FALSE),"")</f>
        <v>https://pubmed.ncbi.nlm.nih.gov/620910/</v>
      </c>
      <c r="D10974" s="248" t="str">
        <f>IF(AND(A10974&lt;&gt;"",ISNUMBER(A10974)),VLOOKUP(A10974,Studies!A:BR,4,FALSE),"")</f>
        <v>PO 300 mg tab Subject 17</v>
      </c>
      <c r="E10974" s="248" t="str">
        <f>IF(AND(A10974&lt;&gt;"",ISNUMBER(A10974)),VLOOKUP(A10974,Studies!A:BR,5,FALSE),"")</f>
        <v>Cimetidine</v>
      </c>
      <c r="F10974" s="249" t="str">
        <f>IF(AND(A10974&lt;&gt;"",ISNUMBER(A10974)),VLOOKUP(A10974,Studies!A:BR,6,FALSE),"")</f>
        <v>Whole Blood</v>
      </c>
      <c r="G10974" s="265">
        <v>0.5</v>
      </c>
      <c r="H10974" s="50" t="s">
        <v>59</v>
      </c>
      <c r="I10974" s="185">
        <v>0.94</v>
      </c>
      <c r="J10974" s="41" t="s">
        <v>956</v>
      </c>
      <c r="K10974" s="41" t="s">
        <v>75</v>
      </c>
      <c r="O10974" s="59">
        <v>0.05</v>
      </c>
    </row>
    <row r="10975" spans="1:15" x14ac:dyDescent="0.25">
      <c r="A10975" s="30">
        <v>1274</v>
      </c>
      <c r="B10975" s="247" t="str">
        <f>IF(AND(A10975&lt;&gt;"",ISNUMBER(A10975)),VLOOKUP(A10975,Studies!A:BR,2,FALSE),"")</f>
        <v>Walkenstein 1978</v>
      </c>
      <c r="C10975" s="248" t="str">
        <f>IF(AND(A10975&lt;&gt;"",ISNUMBER(A10975)),VLOOKUP(A10975,Studies!A:BR,3,FALSE),"")</f>
        <v>https://pubmed.ncbi.nlm.nih.gov/620910/</v>
      </c>
      <c r="D10975" s="248" t="str">
        <f>IF(AND(A10975&lt;&gt;"",ISNUMBER(A10975)),VLOOKUP(A10975,Studies!A:BR,4,FALSE),"")</f>
        <v>PO 300 mg tab Subject 17</v>
      </c>
      <c r="E10975" s="248" t="str">
        <f>IF(AND(A10975&lt;&gt;"",ISNUMBER(A10975)),VLOOKUP(A10975,Studies!A:BR,5,FALSE),"")</f>
        <v>Cimetidine</v>
      </c>
      <c r="F10975" s="249" t="str">
        <f>IF(AND(A10975&lt;&gt;"",ISNUMBER(A10975)),VLOOKUP(A10975,Studies!A:BR,6,FALSE),"")</f>
        <v>Whole Blood</v>
      </c>
      <c r="G10975" s="265">
        <v>1</v>
      </c>
      <c r="H10975" s="50" t="s">
        <v>59</v>
      </c>
      <c r="I10975" s="185">
        <v>1.23</v>
      </c>
      <c r="J10975" s="41" t="s">
        <v>956</v>
      </c>
      <c r="K10975" s="41" t="s">
        <v>75</v>
      </c>
      <c r="O10975" s="59">
        <v>0.05</v>
      </c>
    </row>
    <row r="10976" spans="1:15" x14ac:dyDescent="0.25">
      <c r="A10976" s="30">
        <v>1274</v>
      </c>
      <c r="B10976" s="247" t="str">
        <f>IF(AND(A10976&lt;&gt;"",ISNUMBER(A10976)),VLOOKUP(A10976,Studies!A:BR,2,FALSE),"")</f>
        <v>Walkenstein 1978</v>
      </c>
      <c r="C10976" s="248" t="str">
        <f>IF(AND(A10976&lt;&gt;"",ISNUMBER(A10976)),VLOOKUP(A10976,Studies!A:BR,3,FALSE),"")</f>
        <v>https://pubmed.ncbi.nlm.nih.gov/620910/</v>
      </c>
      <c r="D10976" s="248" t="str">
        <f>IF(AND(A10976&lt;&gt;"",ISNUMBER(A10976)),VLOOKUP(A10976,Studies!A:BR,4,FALSE),"")</f>
        <v>PO 300 mg tab Subject 17</v>
      </c>
      <c r="E10976" s="248" t="str">
        <f>IF(AND(A10976&lt;&gt;"",ISNUMBER(A10976)),VLOOKUP(A10976,Studies!A:BR,5,FALSE),"")</f>
        <v>Cimetidine</v>
      </c>
      <c r="F10976" s="249" t="str">
        <f>IF(AND(A10976&lt;&gt;"",ISNUMBER(A10976)),VLOOKUP(A10976,Studies!A:BR,6,FALSE),"")</f>
        <v>Whole Blood</v>
      </c>
      <c r="G10976" s="265">
        <v>1.5</v>
      </c>
      <c r="H10976" s="50" t="s">
        <v>59</v>
      </c>
      <c r="I10976" s="185">
        <v>0.73</v>
      </c>
      <c r="J10976" s="41" t="s">
        <v>956</v>
      </c>
      <c r="K10976" s="41" t="s">
        <v>75</v>
      </c>
      <c r="O10976" s="59">
        <v>0.05</v>
      </c>
    </row>
    <row r="10977" spans="1:15" x14ac:dyDescent="0.25">
      <c r="A10977" s="30">
        <v>1274</v>
      </c>
      <c r="B10977" s="247" t="str">
        <f>IF(AND(A10977&lt;&gt;"",ISNUMBER(A10977)),VLOOKUP(A10977,Studies!A:BR,2,FALSE),"")</f>
        <v>Walkenstein 1978</v>
      </c>
      <c r="C10977" s="248" t="str">
        <f>IF(AND(A10977&lt;&gt;"",ISNUMBER(A10977)),VLOOKUP(A10977,Studies!A:BR,3,FALSE),"")</f>
        <v>https://pubmed.ncbi.nlm.nih.gov/620910/</v>
      </c>
      <c r="D10977" s="248" t="str">
        <f>IF(AND(A10977&lt;&gt;"",ISNUMBER(A10977)),VLOOKUP(A10977,Studies!A:BR,4,FALSE),"")</f>
        <v>PO 300 mg tab Subject 17</v>
      </c>
      <c r="E10977" s="248" t="str">
        <f>IF(AND(A10977&lt;&gt;"",ISNUMBER(A10977)),VLOOKUP(A10977,Studies!A:BR,5,FALSE),"")</f>
        <v>Cimetidine</v>
      </c>
      <c r="F10977" s="249" t="str">
        <f>IF(AND(A10977&lt;&gt;"",ISNUMBER(A10977)),VLOOKUP(A10977,Studies!A:BR,6,FALSE),"")</f>
        <v>Whole Blood</v>
      </c>
      <c r="G10977" s="265">
        <v>2</v>
      </c>
      <c r="H10977" s="50" t="s">
        <v>59</v>
      </c>
      <c r="I10977" s="185">
        <v>0.81</v>
      </c>
      <c r="J10977" s="41" t="s">
        <v>956</v>
      </c>
      <c r="K10977" s="41" t="s">
        <v>75</v>
      </c>
      <c r="O10977" s="59">
        <v>0.05</v>
      </c>
    </row>
    <row r="10978" spans="1:15" x14ac:dyDescent="0.25">
      <c r="A10978" s="30">
        <v>1274</v>
      </c>
      <c r="B10978" s="247" t="str">
        <f>IF(AND(A10978&lt;&gt;"",ISNUMBER(A10978)),VLOOKUP(A10978,Studies!A:BR,2,FALSE),"")</f>
        <v>Walkenstein 1978</v>
      </c>
      <c r="C10978" s="248" t="str">
        <f>IF(AND(A10978&lt;&gt;"",ISNUMBER(A10978)),VLOOKUP(A10978,Studies!A:BR,3,FALSE),"")</f>
        <v>https://pubmed.ncbi.nlm.nih.gov/620910/</v>
      </c>
      <c r="D10978" s="248" t="str">
        <f>IF(AND(A10978&lt;&gt;"",ISNUMBER(A10978)),VLOOKUP(A10978,Studies!A:BR,4,FALSE),"")</f>
        <v>PO 300 mg tab Subject 17</v>
      </c>
      <c r="E10978" s="248" t="str">
        <f>IF(AND(A10978&lt;&gt;"",ISNUMBER(A10978)),VLOOKUP(A10978,Studies!A:BR,5,FALSE),"")</f>
        <v>Cimetidine</v>
      </c>
      <c r="F10978" s="249" t="str">
        <f>IF(AND(A10978&lt;&gt;"",ISNUMBER(A10978)),VLOOKUP(A10978,Studies!A:BR,6,FALSE),"")</f>
        <v>Whole Blood</v>
      </c>
      <c r="G10978" s="265">
        <v>3</v>
      </c>
      <c r="H10978" s="50" t="s">
        <v>59</v>
      </c>
      <c r="I10978" s="185">
        <v>1.26</v>
      </c>
      <c r="J10978" s="41" t="s">
        <v>956</v>
      </c>
      <c r="K10978" s="41" t="s">
        <v>75</v>
      </c>
      <c r="O10978" s="59">
        <v>0.05</v>
      </c>
    </row>
    <row r="10979" spans="1:15" x14ac:dyDescent="0.25">
      <c r="A10979" s="30">
        <v>1274</v>
      </c>
      <c r="B10979" s="247" t="str">
        <f>IF(AND(A10979&lt;&gt;"",ISNUMBER(A10979)),VLOOKUP(A10979,Studies!A:BR,2,FALSE),"")</f>
        <v>Walkenstein 1978</v>
      </c>
      <c r="C10979" s="248" t="str">
        <f>IF(AND(A10979&lt;&gt;"",ISNUMBER(A10979)),VLOOKUP(A10979,Studies!A:BR,3,FALSE),"")</f>
        <v>https://pubmed.ncbi.nlm.nih.gov/620910/</v>
      </c>
      <c r="D10979" s="248" t="str">
        <f>IF(AND(A10979&lt;&gt;"",ISNUMBER(A10979)),VLOOKUP(A10979,Studies!A:BR,4,FALSE),"")</f>
        <v>PO 300 mg tab Subject 17</v>
      </c>
      <c r="E10979" s="248" t="str">
        <f>IF(AND(A10979&lt;&gt;"",ISNUMBER(A10979)),VLOOKUP(A10979,Studies!A:BR,5,FALSE),"")</f>
        <v>Cimetidine</v>
      </c>
      <c r="F10979" s="249" t="str">
        <f>IF(AND(A10979&lt;&gt;"",ISNUMBER(A10979)),VLOOKUP(A10979,Studies!A:BR,6,FALSE),"")</f>
        <v>Whole Blood</v>
      </c>
      <c r="G10979" s="265">
        <v>4</v>
      </c>
      <c r="H10979" s="50" t="s">
        <v>59</v>
      </c>
      <c r="I10979" s="185">
        <v>0.88</v>
      </c>
      <c r="J10979" s="41" t="s">
        <v>956</v>
      </c>
      <c r="K10979" s="41" t="s">
        <v>75</v>
      </c>
      <c r="O10979" s="59">
        <v>0.05</v>
      </c>
    </row>
    <row r="10980" spans="1:15" x14ac:dyDescent="0.25">
      <c r="A10980" s="30">
        <v>1274</v>
      </c>
      <c r="B10980" s="247" t="str">
        <f>IF(AND(A10980&lt;&gt;"",ISNUMBER(A10980)),VLOOKUP(A10980,Studies!A:BR,2,FALSE),"")</f>
        <v>Walkenstein 1978</v>
      </c>
      <c r="C10980" s="248" t="str">
        <f>IF(AND(A10980&lt;&gt;"",ISNUMBER(A10980)),VLOOKUP(A10980,Studies!A:BR,3,FALSE),"")</f>
        <v>https://pubmed.ncbi.nlm.nih.gov/620910/</v>
      </c>
      <c r="D10980" s="248" t="str">
        <f>IF(AND(A10980&lt;&gt;"",ISNUMBER(A10980)),VLOOKUP(A10980,Studies!A:BR,4,FALSE),"")</f>
        <v>PO 300 mg tab Subject 17</v>
      </c>
      <c r="E10980" s="248" t="str">
        <f>IF(AND(A10980&lt;&gt;"",ISNUMBER(A10980)),VLOOKUP(A10980,Studies!A:BR,5,FALSE),"")</f>
        <v>Cimetidine</v>
      </c>
      <c r="F10980" s="249" t="str">
        <f>IF(AND(A10980&lt;&gt;"",ISNUMBER(A10980)),VLOOKUP(A10980,Studies!A:BR,6,FALSE),"")</f>
        <v>Whole Blood</v>
      </c>
      <c r="G10980" s="265">
        <v>6</v>
      </c>
      <c r="H10980" s="50" t="s">
        <v>59</v>
      </c>
      <c r="I10980" s="185">
        <v>0.39</v>
      </c>
      <c r="J10980" s="41" t="s">
        <v>956</v>
      </c>
      <c r="K10980" s="41" t="s">
        <v>75</v>
      </c>
      <c r="O10980" s="59">
        <v>0.05</v>
      </c>
    </row>
    <row r="10981" spans="1:15" x14ac:dyDescent="0.25">
      <c r="A10981" s="30">
        <v>1274</v>
      </c>
      <c r="B10981" s="247" t="str">
        <f>IF(AND(A10981&lt;&gt;"",ISNUMBER(A10981)),VLOOKUP(A10981,Studies!A:BR,2,FALSE),"")</f>
        <v>Walkenstein 1978</v>
      </c>
      <c r="C10981" s="248" t="str">
        <f>IF(AND(A10981&lt;&gt;"",ISNUMBER(A10981)),VLOOKUP(A10981,Studies!A:BR,3,FALSE),"")</f>
        <v>https://pubmed.ncbi.nlm.nih.gov/620910/</v>
      </c>
      <c r="D10981" s="248" t="str">
        <f>IF(AND(A10981&lt;&gt;"",ISNUMBER(A10981)),VLOOKUP(A10981,Studies!A:BR,4,FALSE),"")</f>
        <v>PO 300 mg tab Subject 17</v>
      </c>
      <c r="E10981" s="248" t="str">
        <f>IF(AND(A10981&lt;&gt;"",ISNUMBER(A10981)),VLOOKUP(A10981,Studies!A:BR,5,FALSE),"")</f>
        <v>Cimetidine</v>
      </c>
      <c r="F10981" s="249" t="str">
        <f>IF(AND(A10981&lt;&gt;"",ISNUMBER(A10981)),VLOOKUP(A10981,Studies!A:BR,6,FALSE),"")</f>
        <v>Whole Blood</v>
      </c>
      <c r="G10981" s="265">
        <v>8</v>
      </c>
      <c r="H10981" s="50" t="s">
        <v>59</v>
      </c>
      <c r="I10981" s="185">
        <v>0.22</v>
      </c>
      <c r="J10981" s="41" t="s">
        <v>956</v>
      </c>
      <c r="K10981" s="41" t="s">
        <v>75</v>
      </c>
      <c r="O10981" s="59">
        <v>0.05</v>
      </c>
    </row>
    <row r="10982" spans="1:15" x14ac:dyDescent="0.25">
      <c r="A10982" s="30">
        <v>1274</v>
      </c>
      <c r="B10982" s="247" t="str">
        <f>IF(AND(A10982&lt;&gt;"",ISNUMBER(A10982)),VLOOKUP(A10982,Studies!A:BR,2,FALSE),"")</f>
        <v>Walkenstein 1978</v>
      </c>
      <c r="C10982" s="248" t="str">
        <f>IF(AND(A10982&lt;&gt;"",ISNUMBER(A10982)),VLOOKUP(A10982,Studies!A:BR,3,FALSE),"")</f>
        <v>https://pubmed.ncbi.nlm.nih.gov/620910/</v>
      </c>
      <c r="D10982" s="248" t="str">
        <f>IF(AND(A10982&lt;&gt;"",ISNUMBER(A10982)),VLOOKUP(A10982,Studies!A:BR,4,FALSE),"")</f>
        <v>PO 300 mg tab Subject 17</v>
      </c>
      <c r="E10982" s="248" t="str">
        <f>IF(AND(A10982&lt;&gt;"",ISNUMBER(A10982)),VLOOKUP(A10982,Studies!A:BR,5,FALSE),"")</f>
        <v>Cimetidine</v>
      </c>
      <c r="F10982" s="249" t="str">
        <f>IF(AND(A10982&lt;&gt;"",ISNUMBER(A10982)),VLOOKUP(A10982,Studies!A:BR,6,FALSE),"")</f>
        <v>Whole Blood</v>
      </c>
      <c r="G10982" s="265">
        <v>12</v>
      </c>
      <c r="H10982" s="50" t="s">
        <v>59</v>
      </c>
      <c r="I10982" s="185">
        <v>2.5000000000000001E-2</v>
      </c>
      <c r="J10982" s="41" t="s">
        <v>956</v>
      </c>
      <c r="K10982" s="41" t="s">
        <v>75</v>
      </c>
      <c r="O10982" s="59">
        <v>0.05</v>
      </c>
    </row>
    <row r="10983" spans="1:15" x14ac:dyDescent="0.25">
      <c r="A10983" s="30">
        <v>1275</v>
      </c>
      <c r="B10983" s="247" t="str">
        <f>IF(AND(A10983&lt;&gt;"",ISNUMBER(A10983)),VLOOKUP(A10983,Studies!A:BR,2,FALSE),"")</f>
        <v>Walkenstein 1978</v>
      </c>
      <c r="C10983" s="248" t="str">
        <f>IF(AND(A10983&lt;&gt;"",ISNUMBER(A10983)),VLOOKUP(A10983,Studies!A:BR,3,FALSE),"")</f>
        <v>https://pubmed.ncbi.nlm.nih.gov/620910/</v>
      </c>
      <c r="D10983" s="248" t="str">
        <f>IF(AND(A10983&lt;&gt;"",ISNUMBER(A10983)),VLOOKUP(A10983,Studies!A:BR,4,FALSE),"")</f>
        <v>PO 300 mg tab Subject 18</v>
      </c>
      <c r="E10983" s="248" t="str">
        <f>IF(AND(A10983&lt;&gt;"",ISNUMBER(A10983)),VLOOKUP(A10983,Studies!A:BR,5,FALSE),"")</f>
        <v>Cimetidine</v>
      </c>
      <c r="F10983" s="249" t="str">
        <f>IF(AND(A10983&lt;&gt;"",ISNUMBER(A10983)),VLOOKUP(A10983,Studies!A:BR,6,FALSE),"")</f>
        <v>Whole Blood</v>
      </c>
      <c r="G10983" s="265">
        <v>0</v>
      </c>
      <c r="H10983" s="50" t="s">
        <v>59</v>
      </c>
      <c r="I10983" s="185">
        <v>0</v>
      </c>
      <c r="J10983" s="41" t="s">
        <v>956</v>
      </c>
      <c r="K10983" s="41" t="s">
        <v>75</v>
      </c>
      <c r="O10983" s="59">
        <v>0.05</v>
      </c>
    </row>
    <row r="10984" spans="1:15" x14ac:dyDescent="0.25">
      <c r="A10984" s="30">
        <v>1275</v>
      </c>
      <c r="B10984" s="247" t="str">
        <f>IF(AND(A10984&lt;&gt;"",ISNUMBER(A10984)),VLOOKUP(A10984,Studies!A:BR,2,FALSE),"")</f>
        <v>Walkenstein 1978</v>
      </c>
      <c r="C10984" s="248" t="str">
        <f>IF(AND(A10984&lt;&gt;"",ISNUMBER(A10984)),VLOOKUP(A10984,Studies!A:BR,3,FALSE),"")</f>
        <v>https://pubmed.ncbi.nlm.nih.gov/620910/</v>
      </c>
      <c r="D10984" s="248" t="str">
        <f>IF(AND(A10984&lt;&gt;"",ISNUMBER(A10984)),VLOOKUP(A10984,Studies!A:BR,4,FALSE),"")</f>
        <v>PO 300 mg tab Subject 18</v>
      </c>
      <c r="E10984" s="248" t="str">
        <f>IF(AND(A10984&lt;&gt;"",ISNUMBER(A10984)),VLOOKUP(A10984,Studies!A:BR,5,FALSE),"")</f>
        <v>Cimetidine</v>
      </c>
      <c r="F10984" s="249" t="str">
        <f>IF(AND(A10984&lt;&gt;"",ISNUMBER(A10984)),VLOOKUP(A10984,Studies!A:BR,6,FALSE),"")</f>
        <v>Whole Blood</v>
      </c>
      <c r="G10984" s="265">
        <v>0.5</v>
      </c>
      <c r="H10984" s="50" t="s">
        <v>59</v>
      </c>
      <c r="I10984" s="185">
        <v>2.5000000000000001E-2</v>
      </c>
      <c r="J10984" s="41" t="s">
        <v>956</v>
      </c>
      <c r="K10984" s="41" t="s">
        <v>75</v>
      </c>
      <c r="O10984" s="59">
        <v>0.05</v>
      </c>
    </row>
    <row r="10985" spans="1:15" x14ac:dyDescent="0.25">
      <c r="A10985" s="30">
        <v>1275</v>
      </c>
      <c r="B10985" s="247" t="str">
        <f>IF(AND(A10985&lt;&gt;"",ISNUMBER(A10985)),VLOOKUP(A10985,Studies!A:BR,2,FALSE),"")</f>
        <v>Walkenstein 1978</v>
      </c>
      <c r="C10985" s="248" t="str">
        <f>IF(AND(A10985&lt;&gt;"",ISNUMBER(A10985)),VLOOKUP(A10985,Studies!A:BR,3,FALSE),"")</f>
        <v>https://pubmed.ncbi.nlm.nih.gov/620910/</v>
      </c>
      <c r="D10985" s="248" t="str">
        <f>IF(AND(A10985&lt;&gt;"",ISNUMBER(A10985)),VLOOKUP(A10985,Studies!A:BR,4,FALSE),"")</f>
        <v>PO 300 mg tab Subject 18</v>
      </c>
      <c r="E10985" s="248" t="str">
        <f>IF(AND(A10985&lt;&gt;"",ISNUMBER(A10985)),VLOOKUP(A10985,Studies!A:BR,5,FALSE),"")</f>
        <v>Cimetidine</v>
      </c>
      <c r="F10985" s="249" t="str">
        <f>IF(AND(A10985&lt;&gt;"",ISNUMBER(A10985)),VLOOKUP(A10985,Studies!A:BR,6,FALSE),"")</f>
        <v>Whole Blood</v>
      </c>
      <c r="G10985" s="265">
        <v>1</v>
      </c>
      <c r="H10985" s="50" t="s">
        <v>59</v>
      </c>
      <c r="I10985" s="185">
        <v>0.42</v>
      </c>
      <c r="J10985" s="41" t="s">
        <v>956</v>
      </c>
      <c r="K10985" s="41" t="s">
        <v>75</v>
      </c>
      <c r="O10985" s="59">
        <v>0.05</v>
      </c>
    </row>
    <row r="10986" spans="1:15" x14ac:dyDescent="0.25">
      <c r="A10986" s="30">
        <v>1275</v>
      </c>
      <c r="B10986" s="247" t="str">
        <f>IF(AND(A10986&lt;&gt;"",ISNUMBER(A10986)),VLOOKUP(A10986,Studies!A:BR,2,FALSE),"")</f>
        <v>Walkenstein 1978</v>
      </c>
      <c r="C10986" s="248" t="str">
        <f>IF(AND(A10986&lt;&gt;"",ISNUMBER(A10986)),VLOOKUP(A10986,Studies!A:BR,3,FALSE),"")</f>
        <v>https://pubmed.ncbi.nlm.nih.gov/620910/</v>
      </c>
      <c r="D10986" s="248" t="str">
        <f>IF(AND(A10986&lt;&gt;"",ISNUMBER(A10986)),VLOOKUP(A10986,Studies!A:BR,4,FALSE),"")</f>
        <v>PO 300 mg tab Subject 18</v>
      </c>
      <c r="E10986" s="248" t="str">
        <f>IF(AND(A10986&lt;&gt;"",ISNUMBER(A10986)),VLOOKUP(A10986,Studies!A:BR,5,FALSE),"")</f>
        <v>Cimetidine</v>
      </c>
      <c r="F10986" s="249" t="str">
        <f>IF(AND(A10986&lt;&gt;"",ISNUMBER(A10986)),VLOOKUP(A10986,Studies!A:BR,6,FALSE),"")</f>
        <v>Whole Blood</v>
      </c>
      <c r="G10986" s="265">
        <v>1.5</v>
      </c>
      <c r="H10986" s="50" t="s">
        <v>59</v>
      </c>
      <c r="I10986" s="185">
        <v>1.04</v>
      </c>
      <c r="J10986" s="41" t="s">
        <v>956</v>
      </c>
      <c r="K10986" s="41" t="s">
        <v>75</v>
      </c>
      <c r="O10986" s="59">
        <v>0.05</v>
      </c>
    </row>
    <row r="10987" spans="1:15" x14ac:dyDescent="0.25">
      <c r="A10987" s="30">
        <v>1275</v>
      </c>
      <c r="B10987" s="247" t="str">
        <f>IF(AND(A10987&lt;&gt;"",ISNUMBER(A10987)),VLOOKUP(A10987,Studies!A:BR,2,FALSE),"")</f>
        <v>Walkenstein 1978</v>
      </c>
      <c r="C10987" s="248" t="str">
        <f>IF(AND(A10987&lt;&gt;"",ISNUMBER(A10987)),VLOOKUP(A10987,Studies!A:BR,3,FALSE),"")</f>
        <v>https://pubmed.ncbi.nlm.nih.gov/620910/</v>
      </c>
      <c r="D10987" s="248" t="str">
        <f>IF(AND(A10987&lt;&gt;"",ISNUMBER(A10987)),VLOOKUP(A10987,Studies!A:BR,4,FALSE),"")</f>
        <v>PO 300 mg tab Subject 18</v>
      </c>
      <c r="E10987" s="248" t="str">
        <f>IF(AND(A10987&lt;&gt;"",ISNUMBER(A10987)),VLOOKUP(A10987,Studies!A:BR,5,FALSE),"")</f>
        <v>Cimetidine</v>
      </c>
      <c r="F10987" s="249" t="str">
        <f>IF(AND(A10987&lt;&gt;"",ISNUMBER(A10987)),VLOOKUP(A10987,Studies!A:BR,6,FALSE),"")</f>
        <v>Whole Blood</v>
      </c>
      <c r="G10987" s="265">
        <v>2</v>
      </c>
      <c r="H10987" s="50" t="s">
        <v>59</v>
      </c>
      <c r="I10987" s="185">
        <v>1.47</v>
      </c>
      <c r="J10987" s="41" t="s">
        <v>956</v>
      </c>
      <c r="K10987" s="41" t="s">
        <v>75</v>
      </c>
      <c r="O10987" s="59">
        <v>0.05</v>
      </c>
    </row>
    <row r="10988" spans="1:15" x14ac:dyDescent="0.25">
      <c r="A10988" s="30">
        <v>1275</v>
      </c>
      <c r="B10988" s="247" t="str">
        <f>IF(AND(A10988&lt;&gt;"",ISNUMBER(A10988)),VLOOKUP(A10988,Studies!A:BR,2,FALSE),"")</f>
        <v>Walkenstein 1978</v>
      </c>
      <c r="C10988" s="248" t="str">
        <f>IF(AND(A10988&lt;&gt;"",ISNUMBER(A10988)),VLOOKUP(A10988,Studies!A:BR,3,FALSE),"")</f>
        <v>https://pubmed.ncbi.nlm.nih.gov/620910/</v>
      </c>
      <c r="D10988" s="248" t="str">
        <f>IF(AND(A10988&lt;&gt;"",ISNUMBER(A10988)),VLOOKUP(A10988,Studies!A:BR,4,FALSE),"")</f>
        <v>PO 300 mg tab Subject 18</v>
      </c>
      <c r="E10988" s="248" t="str">
        <f>IF(AND(A10988&lt;&gt;"",ISNUMBER(A10988)),VLOOKUP(A10988,Studies!A:BR,5,FALSE),"")</f>
        <v>Cimetidine</v>
      </c>
      <c r="F10988" s="249" t="str">
        <f>IF(AND(A10988&lt;&gt;"",ISNUMBER(A10988)),VLOOKUP(A10988,Studies!A:BR,6,FALSE),"")</f>
        <v>Whole Blood</v>
      </c>
      <c r="G10988" s="265">
        <v>3</v>
      </c>
      <c r="H10988" s="50" t="s">
        <v>59</v>
      </c>
      <c r="I10988" s="185">
        <v>1.1599999999999999</v>
      </c>
      <c r="J10988" s="41" t="s">
        <v>956</v>
      </c>
      <c r="K10988" s="41" t="s">
        <v>75</v>
      </c>
      <c r="O10988" s="59">
        <v>0.05</v>
      </c>
    </row>
    <row r="10989" spans="1:15" x14ac:dyDescent="0.25">
      <c r="A10989" s="30">
        <v>1275</v>
      </c>
      <c r="B10989" s="247" t="str">
        <f>IF(AND(A10989&lt;&gt;"",ISNUMBER(A10989)),VLOOKUP(A10989,Studies!A:BR,2,FALSE),"")</f>
        <v>Walkenstein 1978</v>
      </c>
      <c r="C10989" s="248" t="str">
        <f>IF(AND(A10989&lt;&gt;"",ISNUMBER(A10989)),VLOOKUP(A10989,Studies!A:BR,3,FALSE),"")</f>
        <v>https://pubmed.ncbi.nlm.nih.gov/620910/</v>
      </c>
      <c r="D10989" s="248" t="str">
        <f>IF(AND(A10989&lt;&gt;"",ISNUMBER(A10989)),VLOOKUP(A10989,Studies!A:BR,4,FALSE),"")</f>
        <v>PO 300 mg tab Subject 18</v>
      </c>
      <c r="E10989" s="248" t="str">
        <f>IF(AND(A10989&lt;&gt;"",ISNUMBER(A10989)),VLOOKUP(A10989,Studies!A:BR,5,FALSE),"")</f>
        <v>Cimetidine</v>
      </c>
      <c r="F10989" s="249" t="str">
        <f>IF(AND(A10989&lt;&gt;"",ISNUMBER(A10989)),VLOOKUP(A10989,Studies!A:BR,6,FALSE),"")</f>
        <v>Whole Blood</v>
      </c>
      <c r="G10989" s="265">
        <v>4</v>
      </c>
      <c r="H10989" s="50" t="s">
        <v>59</v>
      </c>
      <c r="I10989" s="185">
        <v>0.8</v>
      </c>
      <c r="J10989" s="41" t="s">
        <v>956</v>
      </c>
      <c r="K10989" s="41" t="s">
        <v>75</v>
      </c>
      <c r="O10989" s="59">
        <v>0.05</v>
      </c>
    </row>
    <row r="10990" spans="1:15" x14ac:dyDescent="0.25">
      <c r="A10990" s="30">
        <v>1275</v>
      </c>
      <c r="B10990" s="247" t="str">
        <f>IF(AND(A10990&lt;&gt;"",ISNUMBER(A10990)),VLOOKUP(A10990,Studies!A:BR,2,FALSE),"")</f>
        <v>Walkenstein 1978</v>
      </c>
      <c r="C10990" s="248" t="str">
        <f>IF(AND(A10990&lt;&gt;"",ISNUMBER(A10990)),VLOOKUP(A10990,Studies!A:BR,3,FALSE),"")</f>
        <v>https://pubmed.ncbi.nlm.nih.gov/620910/</v>
      </c>
      <c r="D10990" s="248" t="str">
        <f>IF(AND(A10990&lt;&gt;"",ISNUMBER(A10990)),VLOOKUP(A10990,Studies!A:BR,4,FALSE),"")</f>
        <v>PO 300 mg tab Subject 18</v>
      </c>
      <c r="E10990" s="248" t="str">
        <f>IF(AND(A10990&lt;&gt;"",ISNUMBER(A10990)),VLOOKUP(A10990,Studies!A:BR,5,FALSE),"")</f>
        <v>Cimetidine</v>
      </c>
      <c r="F10990" s="249" t="str">
        <f>IF(AND(A10990&lt;&gt;"",ISNUMBER(A10990)),VLOOKUP(A10990,Studies!A:BR,6,FALSE),"")</f>
        <v>Whole Blood</v>
      </c>
      <c r="G10990" s="265">
        <v>6</v>
      </c>
      <c r="H10990" s="50" t="s">
        <v>59</v>
      </c>
      <c r="I10990" s="185">
        <v>0.3</v>
      </c>
      <c r="J10990" s="41" t="s">
        <v>956</v>
      </c>
      <c r="K10990" s="41" t="s">
        <v>75</v>
      </c>
      <c r="O10990" s="59">
        <v>0.05</v>
      </c>
    </row>
    <row r="10991" spans="1:15" x14ac:dyDescent="0.25">
      <c r="A10991" s="30">
        <v>1275</v>
      </c>
      <c r="B10991" s="247" t="str">
        <f>IF(AND(A10991&lt;&gt;"",ISNUMBER(A10991)),VLOOKUP(A10991,Studies!A:BR,2,FALSE),"")</f>
        <v>Walkenstein 1978</v>
      </c>
      <c r="C10991" s="248" t="str">
        <f>IF(AND(A10991&lt;&gt;"",ISNUMBER(A10991)),VLOOKUP(A10991,Studies!A:BR,3,FALSE),"")</f>
        <v>https://pubmed.ncbi.nlm.nih.gov/620910/</v>
      </c>
      <c r="D10991" s="248" t="str">
        <f>IF(AND(A10991&lt;&gt;"",ISNUMBER(A10991)),VLOOKUP(A10991,Studies!A:BR,4,FALSE),"")</f>
        <v>PO 300 mg tab Subject 18</v>
      </c>
      <c r="E10991" s="248" t="str">
        <f>IF(AND(A10991&lt;&gt;"",ISNUMBER(A10991)),VLOOKUP(A10991,Studies!A:BR,5,FALSE),"")</f>
        <v>Cimetidine</v>
      </c>
      <c r="F10991" s="249" t="str">
        <f>IF(AND(A10991&lt;&gt;"",ISNUMBER(A10991)),VLOOKUP(A10991,Studies!A:BR,6,FALSE),"")</f>
        <v>Whole Blood</v>
      </c>
      <c r="G10991" s="265">
        <v>8</v>
      </c>
      <c r="H10991" s="50" t="s">
        <v>59</v>
      </c>
      <c r="I10991" s="185">
        <v>0.13</v>
      </c>
      <c r="J10991" s="41" t="s">
        <v>956</v>
      </c>
      <c r="K10991" s="41" t="s">
        <v>75</v>
      </c>
      <c r="O10991" s="59">
        <v>0.05</v>
      </c>
    </row>
    <row r="10992" spans="1:15" x14ac:dyDescent="0.25">
      <c r="A10992" s="30">
        <v>1275</v>
      </c>
      <c r="B10992" s="247" t="str">
        <f>IF(AND(A10992&lt;&gt;"",ISNUMBER(A10992)),VLOOKUP(A10992,Studies!A:BR,2,FALSE),"")</f>
        <v>Walkenstein 1978</v>
      </c>
      <c r="C10992" s="248" t="str">
        <f>IF(AND(A10992&lt;&gt;"",ISNUMBER(A10992)),VLOOKUP(A10992,Studies!A:BR,3,FALSE),"")</f>
        <v>https://pubmed.ncbi.nlm.nih.gov/620910/</v>
      </c>
      <c r="D10992" s="248" t="str">
        <f>IF(AND(A10992&lt;&gt;"",ISNUMBER(A10992)),VLOOKUP(A10992,Studies!A:BR,4,FALSE),"")</f>
        <v>PO 300 mg tab Subject 18</v>
      </c>
      <c r="E10992" s="248" t="str">
        <f>IF(AND(A10992&lt;&gt;"",ISNUMBER(A10992)),VLOOKUP(A10992,Studies!A:BR,5,FALSE),"")</f>
        <v>Cimetidine</v>
      </c>
      <c r="F10992" s="249" t="str">
        <f>IF(AND(A10992&lt;&gt;"",ISNUMBER(A10992)),VLOOKUP(A10992,Studies!A:BR,6,FALSE),"")</f>
        <v>Whole Blood</v>
      </c>
      <c r="G10992" s="265">
        <v>12</v>
      </c>
      <c r="H10992" s="50" t="s">
        <v>59</v>
      </c>
      <c r="I10992" s="185">
        <v>2.5000000000000001E-2</v>
      </c>
      <c r="J10992" s="41" t="s">
        <v>956</v>
      </c>
      <c r="K10992" s="41" t="s">
        <v>75</v>
      </c>
      <c r="O10992" s="59">
        <v>0.05</v>
      </c>
    </row>
    <row r="10993" spans="1:15" x14ac:dyDescent="0.25">
      <c r="A10993" s="30">
        <v>1276</v>
      </c>
      <c r="B10993" s="247" t="str">
        <f>IF(AND(A10993&lt;&gt;"",ISNUMBER(A10993)),VLOOKUP(A10993,Studies!A:BR,2,FALSE),"")</f>
        <v>Walkenstein 1978</v>
      </c>
      <c r="C10993" s="248" t="str">
        <f>IF(AND(A10993&lt;&gt;"",ISNUMBER(A10993)),VLOOKUP(A10993,Studies!A:BR,3,FALSE),"")</f>
        <v>https://pubmed.ncbi.nlm.nih.gov/620910/</v>
      </c>
      <c r="D10993" s="248" t="str">
        <f>IF(AND(A10993&lt;&gt;"",ISNUMBER(A10993)),VLOOKUP(A10993,Studies!A:BR,4,FALSE),"")</f>
        <v>PO 300 mg tab Subject 19</v>
      </c>
      <c r="E10993" s="248" t="str">
        <f>IF(AND(A10993&lt;&gt;"",ISNUMBER(A10993)),VLOOKUP(A10993,Studies!A:BR,5,FALSE),"")</f>
        <v>Cimetidine</v>
      </c>
      <c r="F10993" s="249" t="str">
        <f>IF(AND(A10993&lt;&gt;"",ISNUMBER(A10993)),VLOOKUP(A10993,Studies!A:BR,6,FALSE),"")</f>
        <v>Whole Blood</v>
      </c>
      <c r="G10993" s="265">
        <v>0</v>
      </c>
      <c r="H10993" s="50" t="s">
        <v>59</v>
      </c>
      <c r="I10993" s="185">
        <v>0</v>
      </c>
      <c r="J10993" s="41" t="s">
        <v>956</v>
      </c>
      <c r="K10993" s="41" t="s">
        <v>75</v>
      </c>
      <c r="O10993" s="59">
        <v>0.05</v>
      </c>
    </row>
    <row r="10994" spans="1:15" x14ac:dyDescent="0.25">
      <c r="A10994" s="30">
        <v>1276</v>
      </c>
      <c r="B10994" s="247" t="str">
        <f>IF(AND(A10994&lt;&gt;"",ISNUMBER(A10994)),VLOOKUP(A10994,Studies!A:BR,2,FALSE),"")</f>
        <v>Walkenstein 1978</v>
      </c>
      <c r="C10994" s="248" t="str">
        <f>IF(AND(A10994&lt;&gt;"",ISNUMBER(A10994)),VLOOKUP(A10994,Studies!A:BR,3,FALSE),"")</f>
        <v>https://pubmed.ncbi.nlm.nih.gov/620910/</v>
      </c>
      <c r="D10994" s="248" t="str">
        <f>IF(AND(A10994&lt;&gt;"",ISNUMBER(A10994)),VLOOKUP(A10994,Studies!A:BR,4,FALSE),"")</f>
        <v>PO 300 mg tab Subject 19</v>
      </c>
      <c r="E10994" s="248" t="str">
        <f>IF(AND(A10994&lt;&gt;"",ISNUMBER(A10994)),VLOOKUP(A10994,Studies!A:BR,5,FALSE),"")</f>
        <v>Cimetidine</v>
      </c>
      <c r="F10994" s="249" t="str">
        <f>IF(AND(A10994&lt;&gt;"",ISNUMBER(A10994)),VLOOKUP(A10994,Studies!A:BR,6,FALSE),"")</f>
        <v>Whole Blood</v>
      </c>
      <c r="G10994" s="265">
        <v>0.5</v>
      </c>
      <c r="H10994" s="50" t="s">
        <v>59</v>
      </c>
      <c r="I10994" s="185">
        <v>0.08</v>
      </c>
      <c r="J10994" s="41" t="s">
        <v>956</v>
      </c>
      <c r="K10994" s="41" t="s">
        <v>75</v>
      </c>
      <c r="O10994" s="59">
        <v>0.05</v>
      </c>
    </row>
    <row r="10995" spans="1:15" x14ac:dyDescent="0.25">
      <c r="A10995" s="30">
        <v>1276</v>
      </c>
      <c r="B10995" s="247" t="str">
        <f>IF(AND(A10995&lt;&gt;"",ISNUMBER(A10995)),VLOOKUP(A10995,Studies!A:BR,2,FALSE),"")</f>
        <v>Walkenstein 1978</v>
      </c>
      <c r="C10995" s="248" t="str">
        <f>IF(AND(A10995&lt;&gt;"",ISNUMBER(A10995)),VLOOKUP(A10995,Studies!A:BR,3,FALSE),"")</f>
        <v>https://pubmed.ncbi.nlm.nih.gov/620910/</v>
      </c>
      <c r="D10995" s="248" t="str">
        <f>IF(AND(A10995&lt;&gt;"",ISNUMBER(A10995)),VLOOKUP(A10995,Studies!A:BR,4,FALSE),"")</f>
        <v>PO 300 mg tab Subject 19</v>
      </c>
      <c r="E10995" s="248" t="str">
        <f>IF(AND(A10995&lt;&gt;"",ISNUMBER(A10995)),VLOOKUP(A10995,Studies!A:BR,5,FALSE),"")</f>
        <v>Cimetidine</v>
      </c>
      <c r="F10995" s="249" t="str">
        <f>IF(AND(A10995&lt;&gt;"",ISNUMBER(A10995)),VLOOKUP(A10995,Studies!A:BR,6,FALSE),"")</f>
        <v>Whole Blood</v>
      </c>
      <c r="G10995" s="265">
        <v>1</v>
      </c>
      <c r="H10995" s="50" t="s">
        <v>59</v>
      </c>
      <c r="I10995" s="185">
        <v>1.44</v>
      </c>
      <c r="J10995" s="41" t="s">
        <v>956</v>
      </c>
      <c r="K10995" s="41" t="s">
        <v>75</v>
      </c>
      <c r="O10995" s="59">
        <v>0.05</v>
      </c>
    </row>
    <row r="10996" spans="1:15" x14ac:dyDescent="0.25">
      <c r="A10996" s="30">
        <v>1276</v>
      </c>
      <c r="B10996" s="247" t="str">
        <f>IF(AND(A10996&lt;&gt;"",ISNUMBER(A10996)),VLOOKUP(A10996,Studies!A:BR,2,FALSE),"")</f>
        <v>Walkenstein 1978</v>
      </c>
      <c r="C10996" s="248" t="str">
        <f>IF(AND(A10996&lt;&gt;"",ISNUMBER(A10996)),VLOOKUP(A10996,Studies!A:BR,3,FALSE),"")</f>
        <v>https://pubmed.ncbi.nlm.nih.gov/620910/</v>
      </c>
      <c r="D10996" s="248" t="str">
        <f>IF(AND(A10996&lt;&gt;"",ISNUMBER(A10996)),VLOOKUP(A10996,Studies!A:BR,4,FALSE),"")</f>
        <v>PO 300 mg tab Subject 19</v>
      </c>
      <c r="E10996" s="248" t="str">
        <f>IF(AND(A10996&lt;&gt;"",ISNUMBER(A10996)),VLOOKUP(A10996,Studies!A:BR,5,FALSE),"")</f>
        <v>Cimetidine</v>
      </c>
      <c r="F10996" s="249" t="str">
        <f>IF(AND(A10996&lt;&gt;"",ISNUMBER(A10996)),VLOOKUP(A10996,Studies!A:BR,6,FALSE),"")</f>
        <v>Whole Blood</v>
      </c>
      <c r="G10996" s="265">
        <v>1.5</v>
      </c>
      <c r="H10996" s="50" t="s">
        <v>59</v>
      </c>
      <c r="I10996" s="185">
        <v>0.8</v>
      </c>
      <c r="J10996" s="41" t="s">
        <v>956</v>
      </c>
      <c r="K10996" s="41" t="s">
        <v>75</v>
      </c>
      <c r="O10996" s="59">
        <v>0.05</v>
      </c>
    </row>
    <row r="10997" spans="1:15" x14ac:dyDescent="0.25">
      <c r="A10997" s="30">
        <v>1276</v>
      </c>
      <c r="B10997" s="247" t="str">
        <f>IF(AND(A10997&lt;&gt;"",ISNUMBER(A10997)),VLOOKUP(A10997,Studies!A:BR,2,FALSE),"")</f>
        <v>Walkenstein 1978</v>
      </c>
      <c r="C10997" s="248" t="str">
        <f>IF(AND(A10997&lt;&gt;"",ISNUMBER(A10997)),VLOOKUP(A10997,Studies!A:BR,3,FALSE),"")</f>
        <v>https://pubmed.ncbi.nlm.nih.gov/620910/</v>
      </c>
      <c r="D10997" s="248" t="str">
        <f>IF(AND(A10997&lt;&gt;"",ISNUMBER(A10997)),VLOOKUP(A10997,Studies!A:BR,4,FALSE),"")</f>
        <v>PO 300 mg tab Subject 19</v>
      </c>
      <c r="E10997" s="248" t="str">
        <f>IF(AND(A10997&lt;&gt;"",ISNUMBER(A10997)),VLOOKUP(A10997,Studies!A:BR,5,FALSE),"")</f>
        <v>Cimetidine</v>
      </c>
      <c r="F10997" s="249" t="str">
        <f>IF(AND(A10997&lt;&gt;"",ISNUMBER(A10997)),VLOOKUP(A10997,Studies!A:BR,6,FALSE),"")</f>
        <v>Whole Blood</v>
      </c>
      <c r="G10997" s="265">
        <v>2</v>
      </c>
      <c r="H10997" s="50" t="s">
        <v>59</v>
      </c>
      <c r="I10997" s="185">
        <v>0.68</v>
      </c>
      <c r="J10997" s="41" t="s">
        <v>956</v>
      </c>
      <c r="K10997" s="41" t="s">
        <v>75</v>
      </c>
      <c r="O10997" s="59">
        <v>0.05</v>
      </c>
    </row>
    <row r="10998" spans="1:15" x14ac:dyDescent="0.25">
      <c r="A10998" s="30">
        <v>1276</v>
      </c>
      <c r="B10998" s="247" t="str">
        <f>IF(AND(A10998&lt;&gt;"",ISNUMBER(A10998)),VLOOKUP(A10998,Studies!A:BR,2,FALSE),"")</f>
        <v>Walkenstein 1978</v>
      </c>
      <c r="C10998" s="248" t="str">
        <f>IF(AND(A10998&lt;&gt;"",ISNUMBER(A10998)),VLOOKUP(A10998,Studies!A:BR,3,FALSE),"")</f>
        <v>https://pubmed.ncbi.nlm.nih.gov/620910/</v>
      </c>
      <c r="D10998" s="248" t="str">
        <f>IF(AND(A10998&lt;&gt;"",ISNUMBER(A10998)),VLOOKUP(A10998,Studies!A:BR,4,FALSE),"")</f>
        <v>PO 300 mg tab Subject 19</v>
      </c>
      <c r="E10998" s="248" t="str">
        <f>IF(AND(A10998&lt;&gt;"",ISNUMBER(A10998)),VLOOKUP(A10998,Studies!A:BR,5,FALSE),"")</f>
        <v>Cimetidine</v>
      </c>
      <c r="F10998" s="249" t="str">
        <f>IF(AND(A10998&lt;&gt;"",ISNUMBER(A10998)),VLOOKUP(A10998,Studies!A:BR,6,FALSE),"")</f>
        <v>Whole Blood</v>
      </c>
      <c r="G10998" s="265">
        <v>3</v>
      </c>
      <c r="H10998" s="50" t="s">
        <v>59</v>
      </c>
      <c r="I10998" s="185">
        <v>0.85</v>
      </c>
      <c r="J10998" s="41" t="s">
        <v>956</v>
      </c>
      <c r="K10998" s="41" t="s">
        <v>75</v>
      </c>
      <c r="O10998" s="59">
        <v>0.05</v>
      </c>
    </row>
    <row r="10999" spans="1:15" x14ac:dyDescent="0.25">
      <c r="A10999" s="30">
        <v>1276</v>
      </c>
      <c r="B10999" s="247" t="str">
        <f>IF(AND(A10999&lt;&gt;"",ISNUMBER(A10999)),VLOOKUP(A10999,Studies!A:BR,2,FALSE),"")</f>
        <v>Walkenstein 1978</v>
      </c>
      <c r="C10999" s="248" t="str">
        <f>IF(AND(A10999&lt;&gt;"",ISNUMBER(A10999)),VLOOKUP(A10999,Studies!A:BR,3,FALSE),"")</f>
        <v>https://pubmed.ncbi.nlm.nih.gov/620910/</v>
      </c>
      <c r="D10999" s="248" t="str">
        <f>IF(AND(A10999&lt;&gt;"",ISNUMBER(A10999)),VLOOKUP(A10999,Studies!A:BR,4,FALSE),"")</f>
        <v>PO 300 mg tab Subject 19</v>
      </c>
      <c r="E10999" s="248" t="str">
        <f>IF(AND(A10999&lt;&gt;"",ISNUMBER(A10999)),VLOOKUP(A10999,Studies!A:BR,5,FALSE),"")</f>
        <v>Cimetidine</v>
      </c>
      <c r="F10999" s="249" t="str">
        <f>IF(AND(A10999&lt;&gt;"",ISNUMBER(A10999)),VLOOKUP(A10999,Studies!A:BR,6,FALSE),"")</f>
        <v>Whole Blood</v>
      </c>
      <c r="G10999" s="265">
        <v>4</v>
      </c>
      <c r="H10999" s="50" t="s">
        <v>59</v>
      </c>
      <c r="I10999" s="185">
        <v>0.47</v>
      </c>
      <c r="J10999" s="41" t="s">
        <v>956</v>
      </c>
      <c r="K10999" s="41" t="s">
        <v>75</v>
      </c>
      <c r="O10999" s="59">
        <v>0.05</v>
      </c>
    </row>
    <row r="11000" spans="1:15" x14ac:dyDescent="0.25">
      <c r="A11000" s="30">
        <v>1276</v>
      </c>
      <c r="B11000" s="247" t="str">
        <f>IF(AND(A11000&lt;&gt;"",ISNUMBER(A11000)),VLOOKUP(A11000,Studies!A:BR,2,FALSE),"")</f>
        <v>Walkenstein 1978</v>
      </c>
      <c r="C11000" s="248" t="str">
        <f>IF(AND(A11000&lt;&gt;"",ISNUMBER(A11000)),VLOOKUP(A11000,Studies!A:BR,3,FALSE),"")</f>
        <v>https://pubmed.ncbi.nlm.nih.gov/620910/</v>
      </c>
      <c r="D11000" s="248" t="str">
        <f>IF(AND(A11000&lt;&gt;"",ISNUMBER(A11000)),VLOOKUP(A11000,Studies!A:BR,4,FALSE),"")</f>
        <v>PO 300 mg tab Subject 19</v>
      </c>
      <c r="E11000" s="248" t="str">
        <f>IF(AND(A11000&lt;&gt;"",ISNUMBER(A11000)),VLOOKUP(A11000,Studies!A:BR,5,FALSE),"")</f>
        <v>Cimetidine</v>
      </c>
      <c r="F11000" s="249" t="str">
        <f>IF(AND(A11000&lt;&gt;"",ISNUMBER(A11000)),VLOOKUP(A11000,Studies!A:BR,6,FALSE),"")</f>
        <v>Whole Blood</v>
      </c>
      <c r="G11000" s="265">
        <v>6</v>
      </c>
      <c r="H11000" s="50" t="s">
        <v>59</v>
      </c>
      <c r="I11000" s="185">
        <v>0.23</v>
      </c>
      <c r="J11000" s="41" t="s">
        <v>956</v>
      </c>
      <c r="K11000" s="41" t="s">
        <v>75</v>
      </c>
      <c r="O11000" s="59">
        <v>0.05</v>
      </c>
    </row>
    <row r="11001" spans="1:15" x14ac:dyDescent="0.25">
      <c r="A11001" s="30">
        <v>1276</v>
      </c>
      <c r="B11001" s="247" t="str">
        <f>IF(AND(A11001&lt;&gt;"",ISNUMBER(A11001)),VLOOKUP(A11001,Studies!A:BR,2,FALSE),"")</f>
        <v>Walkenstein 1978</v>
      </c>
      <c r="C11001" s="248" t="str">
        <f>IF(AND(A11001&lt;&gt;"",ISNUMBER(A11001)),VLOOKUP(A11001,Studies!A:BR,3,FALSE),"")</f>
        <v>https://pubmed.ncbi.nlm.nih.gov/620910/</v>
      </c>
      <c r="D11001" s="248" t="str">
        <f>IF(AND(A11001&lt;&gt;"",ISNUMBER(A11001)),VLOOKUP(A11001,Studies!A:BR,4,FALSE),"")</f>
        <v>PO 300 mg tab Subject 19</v>
      </c>
      <c r="E11001" s="248" t="str">
        <f>IF(AND(A11001&lt;&gt;"",ISNUMBER(A11001)),VLOOKUP(A11001,Studies!A:BR,5,FALSE),"")</f>
        <v>Cimetidine</v>
      </c>
      <c r="F11001" s="249" t="str">
        <f>IF(AND(A11001&lt;&gt;"",ISNUMBER(A11001)),VLOOKUP(A11001,Studies!A:BR,6,FALSE),"")</f>
        <v>Whole Blood</v>
      </c>
      <c r="G11001" s="265">
        <v>8</v>
      </c>
      <c r="H11001" s="50" t="s">
        <v>59</v>
      </c>
      <c r="I11001" s="185">
        <v>0.11</v>
      </c>
      <c r="J11001" s="41" t="s">
        <v>956</v>
      </c>
      <c r="K11001" s="41" t="s">
        <v>75</v>
      </c>
      <c r="O11001" s="59">
        <v>0.05</v>
      </c>
    </row>
    <row r="11002" spans="1:15" x14ac:dyDescent="0.25">
      <c r="A11002" s="30">
        <v>1276</v>
      </c>
      <c r="B11002" s="247" t="str">
        <f>IF(AND(A11002&lt;&gt;"",ISNUMBER(A11002)),VLOOKUP(A11002,Studies!A:BR,2,FALSE),"")</f>
        <v>Walkenstein 1978</v>
      </c>
      <c r="C11002" s="248" t="str">
        <f>IF(AND(A11002&lt;&gt;"",ISNUMBER(A11002)),VLOOKUP(A11002,Studies!A:BR,3,FALSE),"")</f>
        <v>https://pubmed.ncbi.nlm.nih.gov/620910/</v>
      </c>
      <c r="D11002" s="248" t="str">
        <f>IF(AND(A11002&lt;&gt;"",ISNUMBER(A11002)),VLOOKUP(A11002,Studies!A:BR,4,FALSE),"")</f>
        <v>PO 300 mg tab Subject 19</v>
      </c>
      <c r="E11002" s="248" t="str">
        <f>IF(AND(A11002&lt;&gt;"",ISNUMBER(A11002)),VLOOKUP(A11002,Studies!A:BR,5,FALSE),"")</f>
        <v>Cimetidine</v>
      </c>
      <c r="F11002" s="249" t="str">
        <f>IF(AND(A11002&lt;&gt;"",ISNUMBER(A11002)),VLOOKUP(A11002,Studies!A:BR,6,FALSE),"")</f>
        <v>Whole Blood</v>
      </c>
      <c r="G11002" s="265">
        <v>12</v>
      </c>
      <c r="H11002" s="50" t="s">
        <v>59</v>
      </c>
      <c r="I11002" s="185">
        <v>2.5000000000000001E-2</v>
      </c>
      <c r="J11002" s="41" t="s">
        <v>956</v>
      </c>
      <c r="K11002" s="41" t="s">
        <v>75</v>
      </c>
      <c r="O11002" s="59">
        <v>0.05</v>
      </c>
    </row>
    <row r="11003" spans="1:15" x14ac:dyDescent="0.25">
      <c r="A11003" s="30">
        <v>1277</v>
      </c>
      <c r="B11003" s="247" t="str">
        <f>IF(AND(A11003&lt;&gt;"",ISNUMBER(A11003)),VLOOKUP(A11003,Studies!A:BR,2,FALSE),"")</f>
        <v>Walkenstein 1978</v>
      </c>
      <c r="C11003" s="248" t="str">
        <f>IF(AND(A11003&lt;&gt;"",ISNUMBER(A11003)),VLOOKUP(A11003,Studies!A:BR,3,FALSE),"")</f>
        <v>https://pubmed.ncbi.nlm.nih.gov/620910/</v>
      </c>
      <c r="D11003" s="248" t="str">
        <f>IF(AND(A11003&lt;&gt;"",ISNUMBER(A11003)),VLOOKUP(A11003,Studies!A:BR,4,FALSE),"")</f>
        <v>PO 300 mg tab Subject 20</v>
      </c>
      <c r="E11003" s="248" t="str">
        <f>IF(AND(A11003&lt;&gt;"",ISNUMBER(A11003)),VLOOKUP(A11003,Studies!A:BR,5,FALSE),"")</f>
        <v>Cimetidine</v>
      </c>
      <c r="F11003" s="249" t="str">
        <f>IF(AND(A11003&lt;&gt;"",ISNUMBER(A11003)),VLOOKUP(A11003,Studies!A:BR,6,FALSE),"")</f>
        <v>Whole Blood</v>
      </c>
      <c r="G11003" s="265">
        <v>0</v>
      </c>
      <c r="H11003" s="50" t="s">
        <v>59</v>
      </c>
      <c r="I11003" s="185">
        <v>0</v>
      </c>
      <c r="J11003" s="41" t="s">
        <v>956</v>
      </c>
      <c r="K11003" s="41" t="s">
        <v>75</v>
      </c>
      <c r="O11003" s="59">
        <v>0.05</v>
      </c>
    </row>
    <row r="11004" spans="1:15" x14ac:dyDescent="0.25">
      <c r="A11004" s="30">
        <v>1277</v>
      </c>
      <c r="B11004" s="247" t="str">
        <f>IF(AND(A11004&lt;&gt;"",ISNUMBER(A11004)),VLOOKUP(A11004,Studies!A:BR,2,FALSE),"")</f>
        <v>Walkenstein 1978</v>
      </c>
      <c r="C11004" s="248" t="str">
        <f>IF(AND(A11004&lt;&gt;"",ISNUMBER(A11004)),VLOOKUP(A11004,Studies!A:BR,3,FALSE),"")</f>
        <v>https://pubmed.ncbi.nlm.nih.gov/620910/</v>
      </c>
      <c r="D11004" s="248" t="str">
        <f>IF(AND(A11004&lt;&gt;"",ISNUMBER(A11004)),VLOOKUP(A11004,Studies!A:BR,4,FALSE),"")</f>
        <v>PO 300 mg tab Subject 20</v>
      </c>
      <c r="E11004" s="248" t="str">
        <f>IF(AND(A11004&lt;&gt;"",ISNUMBER(A11004)),VLOOKUP(A11004,Studies!A:BR,5,FALSE),"")</f>
        <v>Cimetidine</v>
      </c>
      <c r="F11004" s="249" t="str">
        <f>IF(AND(A11004&lt;&gt;"",ISNUMBER(A11004)),VLOOKUP(A11004,Studies!A:BR,6,FALSE),"")</f>
        <v>Whole Blood</v>
      </c>
      <c r="G11004" s="265">
        <v>0.5</v>
      </c>
      <c r="H11004" s="50" t="s">
        <v>59</v>
      </c>
      <c r="I11004" s="185">
        <v>1.2</v>
      </c>
      <c r="J11004" s="41" t="s">
        <v>956</v>
      </c>
      <c r="K11004" s="41" t="s">
        <v>75</v>
      </c>
      <c r="O11004" s="59">
        <v>0.05</v>
      </c>
    </row>
    <row r="11005" spans="1:15" x14ac:dyDescent="0.25">
      <c r="A11005" s="30">
        <v>1277</v>
      </c>
      <c r="B11005" s="247" t="str">
        <f>IF(AND(A11005&lt;&gt;"",ISNUMBER(A11005)),VLOOKUP(A11005,Studies!A:BR,2,FALSE),"")</f>
        <v>Walkenstein 1978</v>
      </c>
      <c r="C11005" s="248" t="str">
        <f>IF(AND(A11005&lt;&gt;"",ISNUMBER(A11005)),VLOOKUP(A11005,Studies!A:BR,3,FALSE),"")</f>
        <v>https://pubmed.ncbi.nlm.nih.gov/620910/</v>
      </c>
      <c r="D11005" s="248" t="str">
        <f>IF(AND(A11005&lt;&gt;"",ISNUMBER(A11005)),VLOOKUP(A11005,Studies!A:BR,4,FALSE),"")</f>
        <v>PO 300 mg tab Subject 20</v>
      </c>
      <c r="E11005" s="248" t="str">
        <f>IF(AND(A11005&lt;&gt;"",ISNUMBER(A11005)),VLOOKUP(A11005,Studies!A:BR,5,FALSE),"")</f>
        <v>Cimetidine</v>
      </c>
      <c r="F11005" s="249" t="str">
        <f>IF(AND(A11005&lt;&gt;"",ISNUMBER(A11005)),VLOOKUP(A11005,Studies!A:BR,6,FALSE),"")</f>
        <v>Whole Blood</v>
      </c>
      <c r="G11005" s="265">
        <v>1</v>
      </c>
      <c r="H11005" s="50" t="s">
        <v>59</v>
      </c>
      <c r="I11005" s="185">
        <v>1.69</v>
      </c>
      <c r="J11005" s="41" t="s">
        <v>956</v>
      </c>
      <c r="K11005" s="41" t="s">
        <v>75</v>
      </c>
      <c r="O11005" s="59">
        <v>0.05</v>
      </c>
    </row>
    <row r="11006" spans="1:15" x14ac:dyDescent="0.25">
      <c r="A11006" s="30">
        <v>1277</v>
      </c>
      <c r="B11006" s="247" t="str">
        <f>IF(AND(A11006&lt;&gt;"",ISNUMBER(A11006)),VLOOKUP(A11006,Studies!A:BR,2,FALSE),"")</f>
        <v>Walkenstein 1978</v>
      </c>
      <c r="C11006" s="248" t="str">
        <f>IF(AND(A11006&lt;&gt;"",ISNUMBER(A11006)),VLOOKUP(A11006,Studies!A:BR,3,FALSE),"")</f>
        <v>https://pubmed.ncbi.nlm.nih.gov/620910/</v>
      </c>
      <c r="D11006" s="248" t="str">
        <f>IF(AND(A11006&lt;&gt;"",ISNUMBER(A11006)),VLOOKUP(A11006,Studies!A:BR,4,FALSE),"")</f>
        <v>PO 300 mg tab Subject 20</v>
      </c>
      <c r="E11006" s="248" t="str">
        <f>IF(AND(A11006&lt;&gt;"",ISNUMBER(A11006)),VLOOKUP(A11006,Studies!A:BR,5,FALSE),"")</f>
        <v>Cimetidine</v>
      </c>
      <c r="F11006" s="249" t="str">
        <f>IF(AND(A11006&lt;&gt;"",ISNUMBER(A11006)),VLOOKUP(A11006,Studies!A:BR,6,FALSE),"")</f>
        <v>Whole Blood</v>
      </c>
      <c r="G11006" s="265">
        <v>1.5</v>
      </c>
      <c r="H11006" s="50" t="s">
        <v>59</v>
      </c>
      <c r="I11006" s="185">
        <v>1.0900000000000001</v>
      </c>
      <c r="J11006" s="41" t="s">
        <v>956</v>
      </c>
      <c r="K11006" s="41" t="s">
        <v>75</v>
      </c>
      <c r="O11006" s="59">
        <v>0.05</v>
      </c>
    </row>
    <row r="11007" spans="1:15" x14ac:dyDescent="0.25">
      <c r="A11007" s="30">
        <v>1277</v>
      </c>
      <c r="B11007" s="247" t="str">
        <f>IF(AND(A11007&lt;&gt;"",ISNUMBER(A11007)),VLOOKUP(A11007,Studies!A:BR,2,FALSE),"")</f>
        <v>Walkenstein 1978</v>
      </c>
      <c r="C11007" s="248" t="str">
        <f>IF(AND(A11007&lt;&gt;"",ISNUMBER(A11007)),VLOOKUP(A11007,Studies!A:BR,3,FALSE),"")</f>
        <v>https://pubmed.ncbi.nlm.nih.gov/620910/</v>
      </c>
      <c r="D11007" s="248" t="str">
        <f>IF(AND(A11007&lt;&gt;"",ISNUMBER(A11007)),VLOOKUP(A11007,Studies!A:BR,4,FALSE),"")</f>
        <v>PO 300 mg tab Subject 20</v>
      </c>
      <c r="E11007" s="248" t="str">
        <f>IF(AND(A11007&lt;&gt;"",ISNUMBER(A11007)),VLOOKUP(A11007,Studies!A:BR,5,FALSE),"")</f>
        <v>Cimetidine</v>
      </c>
      <c r="F11007" s="249" t="str">
        <f>IF(AND(A11007&lt;&gt;"",ISNUMBER(A11007)),VLOOKUP(A11007,Studies!A:BR,6,FALSE),"")</f>
        <v>Whole Blood</v>
      </c>
      <c r="G11007" s="265">
        <v>2</v>
      </c>
      <c r="H11007" s="50" t="s">
        <v>59</v>
      </c>
      <c r="I11007" s="185">
        <v>1.21</v>
      </c>
      <c r="J11007" s="41" t="s">
        <v>956</v>
      </c>
      <c r="K11007" s="41" t="s">
        <v>75</v>
      </c>
      <c r="O11007" s="59">
        <v>0.05</v>
      </c>
    </row>
    <row r="11008" spans="1:15" x14ac:dyDescent="0.25">
      <c r="A11008" s="30">
        <v>1277</v>
      </c>
      <c r="B11008" s="247" t="str">
        <f>IF(AND(A11008&lt;&gt;"",ISNUMBER(A11008)),VLOOKUP(A11008,Studies!A:BR,2,FALSE),"")</f>
        <v>Walkenstein 1978</v>
      </c>
      <c r="C11008" s="248" t="str">
        <f>IF(AND(A11008&lt;&gt;"",ISNUMBER(A11008)),VLOOKUP(A11008,Studies!A:BR,3,FALSE),"")</f>
        <v>https://pubmed.ncbi.nlm.nih.gov/620910/</v>
      </c>
      <c r="D11008" s="248" t="str">
        <f>IF(AND(A11008&lt;&gt;"",ISNUMBER(A11008)),VLOOKUP(A11008,Studies!A:BR,4,FALSE),"")</f>
        <v>PO 300 mg tab Subject 20</v>
      </c>
      <c r="E11008" s="248" t="str">
        <f>IF(AND(A11008&lt;&gt;"",ISNUMBER(A11008)),VLOOKUP(A11008,Studies!A:BR,5,FALSE),"")</f>
        <v>Cimetidine</v>
      </c>
      <c r="F11008" s="249" t="str">
        <f>IF(AND(A11008&lt;&gt;"",ISNUMBER(A11008)),VLOOKUP(A11008,Studies!A:BR,6,FALSE),"")</f>
        <v>Whole Blood</v>
      </c>
      <c r="G11008" s="265">
        <v>3</v>
      </c>
      <c r="H11008" s="50" t="s">
        <v>59</v>
      </c>
      <c r="I11008" s="185">
        <v>1.07</v>
      </c>
      <c r="J11008" s="41" t="s">
        <v>956</v>
      </c>
      <c r="K11008" s="41" t="s">
        <v>75</v>
      </c>
      <c r="O11008" s="59">
        <v>0.05</v>
      </c>
    </row>
    <row r="11009" spans="1:15" x14ac:dyDescent="0.25">
      <c r="A11009" s="30">
        <v>1277</v>
      </c>
      <c r="B11009" s="247" t="str">
        <f>IF(AND(A11009&lt;&gt;"",ISNUMBER(A11009)),VLOOKUP(A11009,Studies!A:BR,2,FALSE),"")</f>
        <v>Walkenstein 1978</v>
      </c>
      <c r="C11009" s="248" t="str">
        <f>IF(AND(A11009&lt;&gt;"",ISNUMBER(A11009)),VLOOKUP(A11009,Studies!A:BR,3,FALSE),"")</f>
        <v>https://pubmed.ncbi.nlm.nih.gov/620910/</v>
      </c>
      <c r="D11009" s="248" t="str">
        <f>IF(AND(A11009&lt;&gt;"",ISNUMBER(A11009)),VLOOKUP(A11009,Studies!A:BR,4,FALSE),"")</f>
        <v>PO 300 mg tab Subject 20</v>
      </c>
      <c r="E11009" s="248" t="str">
        <f>IF(AND(A11009&lt;&gt;"",ISNUMBER(A11009)),VLOOKUP(A11009,Studies!A:BR,5,FALSE),"")</f>
        <v>Cimetidine</v>
      </c>
      <c r="F11009" s="249" t="str">
        <f>IF(AND(A11009&lt;&gt;"",ISNUMBER(A11009)),VLOOKUP(A11009,Studies!A:BR,6,FALSE),"")</f>
        <v>Whole Blood</v>
      </c>
      <c r="G11009" s="265">
        <v>4</v>
      </c>
      <c r="H11009" s="50" t="s">
        <v>59</v>
      </c>
      <c r="I11009" s="185">
        <v>0.77</v>
      </c>
      <c r="J11009" s="41" t="s">
        <v>956</v>
      </c>
      <c r="K11009" s="41" t="s">
        <v>75</v>
      </c>
      <c r="O11009" s="59">
        <v>0.05</v>
      </c>
    </row>
    <row r="11010" spans="1:15" x14ac:dyDescent="0.25">
      <c r="A11010" s="30">
        <v>1277</v>
      </c>
      <c r="B11010" s="247" t="str">
        <f>IF(AND(A11010&lt;&gt;"",ISNUMBER(A11010)),VLOOKUP(A11010,Studies!A:BR,2,FALSE),"")</f>
        <v>Walkenstein 1978</v>
      </c>
      <c r="C11010" s="248" t="str">
        <f>IF(AND(A11010&lt;&gt;"",ISNUMBER(A11010)),VLOOKUP(A11010,Studies!A:BR,3,FALSE),"")</f>
        <v>https://pubmed.ncbi.nlm.nih.gov/620910/</v>
      </c>
      <c r="D11010" s="248" t="str">
        <f>IF(AND(A11010&lt;&gt;"",ISNUMBER(A11010)),VLOOKUP(A11010,Studies!A:BR,4,FALSE),"")</f>
        <v>PO 300 mg tab Subject 20</v>
      </c>
      <c r="E11010" s="248" t="str">
        <f>IF(AND(A11010&lt;&gt;"",ISNUMBER(A11010)),VLOOKUP(A11010,Studies!A:BR,5,FALSE),"")</f>
        <v>Cimetidine</v>
      </c>
      <c r="F11010" s="249" t="str">
        <f>IF(AND(A11010&lt;&gt;"",ISNUMBER(A11010)),VLOOKUP(A11010,Studies!A:BR,6,FALSE),"")</f>
        <v>Whole Blood</v>
      </c>
      <c r="G11010" s="265">
        <v>6</v>
      </c>
      <c r="H11010" s="50" t="s">
        <v>59</v>
      </c>
      <c r="I11010" s="185">
        <v>0.33</v>
      </c>
      <c r="J11010" s="41" t="s">
        <v>956</v>
      </c>
      <c r="K11010" s="41" t="s">
        <v>75</v>
      </c>
      <c r="O11010" s="59">
        <v>0.05</v>
      </c>
    </row>
    <row r="11011" spans="1:15" x14ac:dyDescent="0.25">
      <c r="A11011" s="30">
        <v>1277</v>
      </c>
      <c r="B11011" s="247" t="str">
        <f>IF(AND(A11011&lt;&gt;"",ISNUMBER(A11011)),VLOOKUP(A11011,Studies!A:BR,2,FALSE),"")</f>
        <v>Walkenstein 1978</v>
      </c>
      <c r="C11011" s="248" t="str">
        <f>IF(AND(A11011&lt;&gt;"",ISNUMBER(A11011)),VLOOKUP(A11011,Studies!A:BR,3,FALSE),"")</f>
        <v>https://pubmed.ncbi.nlm.nih.gov/620910/</v>
      </c>
      <c r="D11011" s="248" t="str">
        <f>IF(AND(A11011&lt;&gt;"",ISNUMBER(A11011)),VLOOKUP(A11011,Studies!A:BR,4,FALSE),"")</f>
        <v>PO 300 mg tab Subject 20</v>
      </c>
      <c r="E11011" s="248" t="str">
        <f>IF(AND(A11011&lt;&gt;"",ISNUMBER(A11011)),VLOOKUP(A11011,Studies!A:BR,5,FALSE),"")</f>
        <v>Cimetidine</v>
      </c>
      <c r="F11011" s="249" t="str">
        <f>IF(AND(A11011&lt;&gt;"",ISNUMBER(A11011)),VLOOKUP(A11011,Studies!A:BR,6,FALSE),"")</f>
        <v>Whole Blood</v>
      </c>
      <c r="G11011" s="265">
        <v>8</v>
      </c>
      <c r="H11011" s="50" t="s">
        <v>59</v>
      </c>
      <c r="I11011" s="185">
        <v>0.17</v>
      </c>
      <c r="J11011" s="41" t="s">
        <v>956</v>
      </c>
      <c r="K11011" s="41" t="s">
        <v>75</v>
      </c>
      <c r="O11011" s="59">
        <v>0.05</v>
      </c>
    </row>
    <row r="11012" spans="1:15" x14ac:dyDescent="0.25">
      <c r="A11012" s="30">
        <v>1277</v>
      </c>
      <c r="B11012" s="247" t="str">
        <f>IF(AND(A11012&lt;&gt;"",ISNUMBER(A11012)),VLOOKUP(A11012,Studies!A:BR,2,FALSE),"")</f>
        <v>Walkenstein 1978</v>
      </c>
      <c r="C11012" s="248" t="str">
        <f>IF(AND(A11012&lt;&gt;"",ISNUMBER(A11012)),VLOOKUP(A11012,Studies!A:BR,3,FALSE),"")</f>
        <v>https://pubmed.ncbi.nlm.nih.gov/620910/</v>
      </c>
      <c r="D11012" s="248" t="str">
        <f>IF(AND(A11012&lt;&gt;"",ISNUMBER(A11012)),VLOOKUP(A11012,Studies!A:BR,4,FALSE),"")</f>
        <v>PO 300 mg tab Subject 20</v>
      </c>
      <c r="E11012" s="248" t="str">
        <f>IF(AND(A11012&lt;&gt;"",ISNUMBER(A11012)),VLOOKUP(A11012,Studies!A:BR,5,FALSE),"")</f>
        <v>Cimetidine</v>
      </c>
      <c r="F11012" s="249" t="str">
        <f>IF(AND(A11012&lt;&gt;"",ISNUMBER(A11012)),VLOOKUP(A11012,Studies!A:BR,6,FALSE),"")</f>
        <v>Whole Blood</v>
      </c>
      <c r="G11012" s="265">
        <v>12</v>
      </c>
      <c r="H11012" s="50" t="s">
        <v>59</v>
      </c>
      <c r="I11012" s="185">
        <v>2.5000000000000001E-2</v>
      </c>
      <c r="J11012" s="41" t="s">
        <v>956</v>
      </c>
      <c r="K11012" s="41" t="s">
        <v>75</v>
      </c>
      <c r="O11012" s="59">
        <v>0.05</v>
      </c>
    </row>
    <row r="11013" spans="1:15" x14ac:dyDescent="0.25">
      <c r="A11013" s="30">
        <v>1278</v>
      </c>
      <c r="B11013" s="247" t="str">
        <f>IF(AND(A11013&lt;&gt;"",ISNUMBER(A11013)),VLOOKUP(A11013,Studies!A:BR,2,FALSE),"")</f>
        <v>Walkenstein 1978</v>
      </c>
      <c r="C11013" s="248" t="str">
        <f>IF(AND(A11013&lt;&gt;"",ISNUMBER(A11013)),VLOOKUP(A11013,Studies!A:BR,3,FALSE),"")</f>
        <v>https://pubmed.ncbi.nlm.nih.gov/620910/</v>
      </c>
      <c r="D11013" s="248" t="str">
        <f>IF(AND(A11013&lt;&gt;"",ISNUMBER(A11013)),VLOOKUP(A11013,Studies!A:BR,4,FALSE),"")</f>
        <v>PO 300 mg tab Subject 21</v>
      </c>
      <c r="E11013" s="248" t="str">
        <f>IF(AND(A11013&lt;&gt;"",ISNUMBER(A11013)),VLOOKUP(A11013,Studies!A:BR,5,FALSE),"")</f>
        <v>Cimetidine</v>
      </c>
      <c r="F11013" s="249" t="str">
        <f>IF(AND(A11013&lt;&gt;"",ISNUMBER(A11013)),VLOOKUP(A11013,Studies!A:BR,6,FALSE),"")</f>
        <v>Whole Blood</v>
      </c>
      <c r="G11013" s="265">
        <v>0</v>
      </c>
      <c r="H11013" s="50" t="s">
        <v>59</v>
      </c>
      <c r="I11013" s="185">
        <v>0</v>
      </c>
      <c r="J11013" s="41" t="s">
        <v>956</v>
      </c>
      <c r="K11013" s="41" t="s">
        <v>75</v>
      </c>
      <c r="O11013" s="59">
        <v>0.05</v>
      </c>
    </row>
    <row r="11014" spans="1:15" x14ac:dyDescent="0.25">
      <c r="A11014" s="30">
        <v>1278</v>
      </c>
      <c r="B11014" s="247" t="str">
        <f>IF(AND(A11014&lt;&gt;"",ISNUMBER(A11014)),VLOOKUP(A11014,Studies!A:BR,2,FALSE),"")</f>
        <v>Walkenstein 1978</v>
      </c>
      <c r="C11014" s="248" t="str">
        <f>IF(AND(A11014&lt;&gt;"",ISNUMBER(A11014)),VLOOKUP(A11014,Studies!A:BR,3,FALSE),"")</f>
        <v>https://pubmed.ncbi.nlm.nih.gov/620910/</v>
      </c>
      <c r="D11014" s="248" t="str">
        <f>IF(AND(A11014&lt;&gt;"",ISNUMBER(A11014)),VLOOKUP(A11014,Studies!A:BR,4,FALSE),"")</f>
        <v>PO 300 mg tab Subject 21</v>
      </c>
      <c r="E11014" s="248" t="str">
        <f>IF(AND(A11014&lt;&gt;"",ISNUMBER(A11014)),VLOOKUP(A11014,Studies!A:BR,5,FALSE),"")</f>
        <v>Cimetidine</v>
      </c>
      <c r="F11014" s="249" t="str">
        <f>IF(AND(A11014&lt;&gt;"",ISNUMBER(A11014)),VLOOKUP(A11014,Studies!A:BR,6,FALSE),"")</f>
        <v>Whole Blood</v>
      </c>
      <c r="G11014" s="265">
        <v>0.5</v>
      </c>
      <c r="H11014" s="50" t="s">
        <v>59</v>
      </c>
      <c r="I11014" s="185">
        <v>2.17</v>
      </c>
      <c r="J11014" s="41" t="s">
        <v>956</v>
      </c>
      <c r="K11014" s="41" t="s">
        <v>75</v>
      </c>
      <c r="O11014" s="59">
        <v>0.05</v>
      </c>
    </row>
    <row r="11015" spans="1:15" x14ac:dyDescent="0.25">
      <c r="A11015" s="30">
        <v>1278</v>
      </c>
      <c r="B11015" s="247" t="str">
        <f>IF(AND(A11015&lt;&gt;"",ISNUMBER(A11015)),VLOOKUP(A11015,Studies!A:BR,2,FALSE),"")</f>
        <v>Walkenstein 1978</v>
      </c>
      <c r="C11015" s="248" t="str">
        <f>IF(AND(A11015&lt;&gt;"",ISNUMBER(A11015)),VLOOKUP(A11015,Studies!A:BR,3,FALSE),"")</f>
        <v>https://pubmed.ncbi.nlm.nih.gov/620910/</v>
      </c>
      <c r="D11015" s="248" t="str">
        <f>IF(AND(A11015&lt;&gt;"",ISNUMBER(A11015)),VLOOKUP(A11015,Studies!A:BR,4,FALSE),"")</f>
        <v>PO 300 mg tab Subject 21</v>
      </c>
      <c r="E11015" s="248" t="str">
        <f>IF(AND(A11015&lt;&gt;"",ISNUMBER(A11015)),VLOOKUP(A11015,Studies!A:BR,5,FALSE),"")</f>
        <v>Cimetidine</v>
      </c>
      <c r="F11015" s="249" t="str">
        <f>IF(AND(A11015&lt;&gt;"",ISNUMBER(A11015)),VLOOKUP(A11015,Studies!A:BR,6,FALSE),"")</f>
        <v>Whole Blood</v>
      </c>
      <c r="G11015" s="265">
        <v>1</v>
      </c>
      <c r="H11015" s="50" t="s">
        <v>59</v>
      </c>
      <c r="I11015" s="185">
        <v>1.98</v>
      </c>
      <c r="J11015" s="41" t="s">
        <v>956</v>
      </c>
      <c r="K11015" s="41" t="s">
        <v>75</v>
      </c>
      <c r="O11015" s="59">
        <v>0.05</v>
      </c>
    </row>
    <row r="11016" spans="1:15" x14ac:dyDescent="0.25">
      <c r="A11016" s="30">
        <v>1278</v>
      </c>
      <c r="B11016" s="247" t="str">
        <f>IF(AND(A11016&lt;&gt;"",ISNUMBER(A11016)),VLOOKUP(A11016,Studies!A:BR,2,FALSE),"")</f>
        <v>Walkenstein 1978</v>
      </c>
      <c r="C11016" s="248" t="str">
        <f>IF(AND(A11016&lt;&gt;"",ISNUMBER(A11016)),VLOOKUP(A11016,Studies!A:BR,3,FALSE),"")</f>
        <v>https://pubmed.ncbi.nlm.nih.gov/620910/</v>
      </c>
      <c r="D11016" s="248" t="str">
        <f>IF(AND(A11016&lt;&gt;"",ISNUMBER(A11016)),VLOOKUP(A11016,Studies!A:BR,4,FALSE),"")</f>
        <v>PO 300 mg tab Subject 21</v>
      </c>
      <c r="E11016" s="248" t="str">
        <f>IF(AND(A11016&lt;&gt;"",ISNUMBER(A11016)),VLOOKUP(A11016,Studies!A:BR,5,FALSE),"")</f>
        <v>Cimetidine</v>
      </c>
      <c r="F11016" s="249" t="str">
        <f>IF(AND(A11016&lt;&gt;"",ISNUMBER(A11016)),VLOOKUP(A11016,Studies!A:BR,6,FALSE),"")</f>
        <v>Whole Blood</v>
      </c>
      <c r="G11016" s="265">
        <v>1.5</v>
      </c>
      <c r="H11016" s="50" t="s">
        <v>59</v>
      </c>
      <c r="I11016" s="185">
        <v>1.35</v>
      </c>
      <c r="J11016" s="41" t="s">
        <v>956</v>
      </c>
      <c r="K11016" s="41" t="s">
        <v>75</v>
      </c>
      <c r="O11016" s="59">
        <v>0.05</v>
      </c>
    </row>
    <row r="11017" spans="1:15" x14ac:dyDescent="0.25">
      <c r="A11017" s="30">
        <v>1278</v>
      </c>
      <c r="B11017" s="247" t="str">
        <f>IF(AND(A11017&lt;&gt;"",ISNUMBER(A11017)),VLOOKUP(A11017,Studies!A:BR,2,FALSE),"")</f>
        <v>Walkenstein 1978</v>
      </c>
      <c r="C11017" s="248" t="str">
        <f>IF(AND(A11017&lt;&gt;"",ISNUMBER(A11017)),VLOOKUP(A11017,Studies!A:BR,3,FALSE),"")</f>
        <v>https://pubmed.ncbi.nlm.nih.gov/620910/</v>
      </c>
      <c r="D11017" s="248" t="str">
        <f>IF(AND(A11017&lt;&gt;"",ISNUMBER(A11017)),VLOOKUP(A11017,Studies!A:BR,4,FALSE),"")</f>
        <v>PO 300 mg tab Subject 21</v>
      </c>
      <c r="E11017" s="248" t="str">
        <f>IF(AND(A11017&lt;&gt;"",ISNUMBER(A11017)),VLOOKUP(A11017,Studies!A:BR,5,FALSE),"")</f>
        <v>Cimetidine</v>
      </c>
      <c r="F11017" s="249" t="str">
        <f>IF(AND(A11017&lt;&gt;"",ISNUMBER(A11017)),VLOOKUP(A11017,Studies!A:BR,6,FALSE),"")</f>
        <v>Whole Blood</v>
      </c>
      <c r="G11017" s="265">
        <v>2</v>
      </c>
      <c r="H11017" s="50" t="s">
        <v>59</v>
      </c>
      <c r="I11017" s="185">
        <v>1.44</v>
      </c>
      <c r="J11017" s="41" t="s">
        <v>956</v>
      </c>
      <c r="K11017" s="41" t="s">
        <v>75</v>
      </c>
      <c r="O11017" s="59">
        <v>0.05</v>
      </c>
    </row>
    <row r="11018" spans="1:15" x14ac:dyDescent="0.25">
      <c r="A11018" s="30">
        <v>1278</v>
      </c>
      <c r="B11018" s="247" t="str">
        <f>IF(AND(A11018&lt;&gt;"",ISNUMBER(A11018)),VLOOKUP(A11018,Studies!A:BR,2,FALSE),"")</f>
        <v>Walkenstein 1978</v>
      </c>
      <c r="C11018" s="248" t="str">
        <f>IF(AND(A11018&lt;&gt;"",ISNUMBER(A11018)),VLOOKUP(A11018,Studies!A:BR,3,FALSE),"")</f>
        <v>https://pubmed.ncbi.nlm.nih.gov/620910/</v>
      </c>
      <c r="D11018" s="248" t="str">
        <f>IF(AND(A11018&lt;&gt;"",ISNUMBER(A11018)),VLOOKUP(A11018,Studies!A:BR,4,FALSE),"")</f>
        <v>PO 300 mg tab Subject 21</v>
      </c>
      <c r="E11018" s="248" t="str">
        <f>IF(AND(A11018&lt;&gt;"",ISNUMBER(A11018)),VLOOKUP(A11018,Studies!A:BR,5,FALSE),"")</f>
        <v>Cimetidine</v>
      </c>
      <c r="F11018" s="249" t="str">
        <f>IF(AND(A11018&lt;&gt;"",ISNUMBER(A11018)),VLOOKUP(A11018,Studies!A:BR,6,FALSE),"")</f>
        <v>Whole Blood</v>
      </c>
      <c r="G11018" s="265">
        <v>3</v>
      </c>
      <c r="H11018" s="50" t="s">
        <v>59</v>
      </c>
      <c r="I11018" s="185">
        <v>0.8</v>
      </c>
      <c r="J11018" s="41" t="s">
        <v>956</v>
      </c>
      <c r="K11018" s="41" t="s">
        <v>75</v>
      </c>
      <c r="O11018" s="59">
        <v>0.05</v>
      </c>
    </row>
    <row r="11019" spans="1:15" x14ac:dyDescent="0.25">
      <c r="A11019" s="30">
        <v>1278</v>
      </c>
      <c r="B11019" s="247" t="str">
        <f>IF(AND(A11019&lt;&gt;"",ISNUMBER(A11019)),VLOOKUP(A11019,Studies!A:BR,2,FALSE),"")</f>
        <v>Walkenstein 1978</v>
      </c>
      <c r="C11019" s="248" t="str">
        <f>IF(AND(A11019&lt;&gt;"",ISNUMBER(A11019)),VLOOKUP(A11019,Studies!A:BR,3,FALSE),"")</f>
        <v>https://pubmed.ncbi.nlm.nih.gov/620910/</v>
      </c>
      <c r="D11019" s="248" t="str">
        <f>IF(AND(A11019&lt;&gt;"",ISNUMBER(A11019)),VLOOKUP(A11019,Studies!A:BR,4,FALSE),"")</f>
        <v>PO 300 mg tab Subject 21</v>
      </c>
      <c r="E11019" s="248" t="str">
        <f>IF(AND(A11019&lt;&gt;"",ISNUMBER(A11019)),VLOOKUP(A11019,Studies!A:BR,5,FALSE),"")</f>
        <v>Cimetidine</v>
      </c>
      <c r="F11019" s="249" t="str">
        <f>IF(AND(A11019&lt;&gt;"",ISNUMBER(A11019)),VLOOKUP(A11019,Studies!A:BR,6,FALSE),"")</f>
        <v>Whole Blood</v>
      </c>
      <c r="G11019" s="265">
        <v>4</v>
      </c>
      <c r="H11019" s="50" t="s">
        <v>59</v>
      </c>
      <c r="I11019" s="185">
        <v>0.59</v>
      </c>
      <c r="J11019" s="41" t="s">
        <v>956</v>
      </c>
      <c r="K11019" s="41" t="s">
        <v>75</v>
      </c>
      <c r="O11019" s="59">
        <v>0.05</v>
      </c>
    </row>
    <row r="11020" spans="1:15" x14ac:dyDescent="0.25">
      <c r="A11020" s="30">
        <v>1278</v>
      </c>
      <c r="B11020" s="247" t="str">
        <f>IF(AND(A11020&lt;&gt;"",ISNUMBER(A11020)),VLOOKUP(A11020,Studies!A:BR,2,FALSE),"")</f>
        <v>Walkenstein 1978</v>
      </c>
      <c r="C11020" s="248" t="str">
        <f>IF(AND(A11020&lt;&gt;"",ISNUMBER(A11020)),VLOOKUP(A11020,Studies!A:BR,3,FALSE),"")</f>
        <v>https://pubmed.ncbi.nlm.nih.gov/620910/</v>
      </c>
      <c r="D11020" s="248" t="str">
        <f>IF(AND(A11020&lt;&gt;"",ISNUMBER(A11020)),VLOOKUP(A11020,Studies!A:BR,4,FALSE),"")</f>
        <v>PO 300 mg tab Subject 21</v>
      </c>
      <c r="E11020" s="248" t="str">
        <f>IF(AND(A11020&lt;&gt;"",ISNUMBER(A11020)),VLOOKUP(A11020,Studies!A:BR,5,FALSE),"")</f>
        <v>Cimetidine</v>
      </c>
      <c r="F11020" s="249" t="str">
        <f>IF(AND(A11020&lt;&gt;"",ISNUMBER(A11020)),VLOOKUP(A11020,Studies!A:BR,6,FALSE),"")</f>
        <v>Whole Blood</v>
      </c>
      <c r="G11020" s="265">
        <v>6</v>
      </c>
      <c r="H11020" s="50" t="s">
        <v>59</v>
      </c>
      <c r="I11020" s="185">
        <v>0.35</v>
      </c>
      <c r="J11020" s="41" t="s">
        <v>956</v>
      </c>
      <c r="K11020" s="41" t="s">
        <v>75</v>
      </c>
      <c r="O11020" s="59">
        <v>0.05</v>
      </c>
    </row>
    <row r="11021" spans="1:15" x14ac:dyDescent="0.25">
      <c r="A11021" s="30">
        <v>1278</v>
      </c>
      <c r="B11021" s="247" t="str">
        <f>IF(AND(A11021&lt;&gt;"",ISNUMBER(A11021)),VLOOKUP(A11021,Studies!A:BR,2,FALSE),"")</f>
        <v>Walkenstein 1978</v>
      </c>
      <c r="C11021" s="248" t="str">
        <f>IF(AND(A11021&lt;&gt;"",ISNUMBER(A11021)),VLOOKUP(A11021,Studies!A:BR,3,FALSE),"")</f>
        <v>https://pubmed.ncbi.nlm.nih.gov/620910/</v>
      </c>
      <c r="D11021" s="248" t="str">
        <f>IF(AND(A11021&lt;&gt;"",ISNUMBER(A11021)),VLOOKUP(A11021,Studies!A:BR,4,FALSE),"")</f>
        <v>PO 300 mg tab Subject 21</v>
      </c>
      <c r="E11021" s="248" t="str">
        <f>IF(AND(A11021&lt;&gt;"",ISNUMBER(A11021)),VLOOKUP(A11021,Studies!A:BR,5,FALSE),"")</f>
        <v>Cimetidine</v>
      </c>
      <c r="F11021" s="249" t="str">
        <f>IF(AND(A11021&lt;&gt;"",ISNUMBER(A11021)),VLOOKUP(A11021,Studies!A:BR,6,FALSE),"")</f>
        <v>Whole Blood</v>
      </c>
      <c r="G11021" s="265">
        <v>8</v>
      </c>
      <c r="H11021" s="50" t="s">
        <v>59</v>
      </c>
      <c r="I11021" s="185">
        <v>0.2</v>
      </c>
      <c r="J11021" s="41" t="s">
        <v>956</v>
      </c>
      <c r="K11021" s="41" t="s">
        <v>75</v>
      </c>
      <c r="O11021" s="59">
        <v>0.05</v>
      </c>
    </row>
    <row r="11022" spans="1:15" x14ac:dyDescent="0.25">
      <c r="A11022" s="30">
        <v>1278</v>
      </c>
      <c r="B11022" s="247" t="str">
        <f>IF(AND(A11022&lt;&gt;"",ISNUMBER(A11022)),VLOOKUP(A11022,Studies!A:BR,2,FALSE),"")</f>
        <v>Walkenstein 1978</v>
      </c>
      <c r="C11022" s="248" t="str">
        <f>IF(AND(A11022&lt;&gt;"",ISNUMBER(A11022)),VLOOKUP(A11022,Studies!A:BR,3,FALSE),"")</f>
        <v>https://pubmed.ncbi.nlm.nih.gov/620910/</v>
      </c>
      <c r="D11022" s="248" t="str">
        <f>IF(AND(A11022&lt;&gt;"",ISNUMBER(A11022)),VLOOKUP(A11022,Studies!A:BR,4,FALSE),"")</f>
        <v>PO 300 mg tab Subject 21</v>
      </c>
      <c r="E11022" s="248" t="str">
        <f>IF(AND(A11022&lt;&gt;"",ISNUMBER(A11022)),VLOOKUP(A11022,Studies!A:BR,5,FALSE),"")</f>
        <v>Cimetidine</v>
      </c>
      <c r="F11022" s="249" t="str">
        <f>IF(AND(A11022&lt;&gt;"",ISNUMBER(A11022)),VLOOKUP(A11022,Studies!A:BR,6,FALSE),"")</f>
        <v>Whole Blood</v>
      </c>
      <c r="G11022" s="265">
        <v>12</v>
      </c>
      <c r="H11022" s="50" t="s">
        <v>59</v>
      </c>
      <c r="I11022" s="185">
        <v>0.08</v>
      </c>
      <c r="J11022" s="41" t="s">
        <v>956</v>
      </c>
      <c r="K11022" s="41" t="s">
        <v>75</v>
      </c>
      <c r="O11022" s="59">
        <v>0.05</v>
      </c>
    </row>
    <row r="11023" spans="1:15" x14ac:dyDescent="0.25">
      <c r="A11023" s="30">
        <v>1279</v>
      </c>
      <c r="B11023" s="247" t="str">
        <f>IF(AND(A11023&lt;&gt;"",ISNUMBER(A11023)),VLOOKUP(A11023,Studies!A:BR,2,FALSE),"")</f>
        <v>Walkenstein 1978</v>
      </c>
      <c r="C11023" s="248" t="str">
        <f>IF(AND(A11023&lt;&gt;"",ISNUMBER(A11023)),VLOOKUP(A11023,Studies!A:BR,3,FALSE),"")</f>
        <v>https://pubmed.ncbi.nlm.nih.gov/620910/</v>
      </c>
      <c r="D11023" s="248" t="str">
        <f>IF(AND(A11023&lt;&gt;"",ISNUMBER(A11023)),VLOOKUP(A11023,Studies!A:BR,4,FALSE),"")</f>
        <v>PO 300 mg tab Subject 22</v>
      </c>
      <c r="E11023" s="248" t="str">
        <f>IF(AND(A11023&lt;&gt;"",ISNUMBER(A11023)),VLOOKUP(A11023,Studies!A:BR,5,FALSE),"")</f>
        <v>Cimetidine</v>
      </c>
      <c r="F11023" s="249" t="str">
        <f>IF(AND(A11023&lt;&gt;"",ISNUMBER(A11023)),VLOOKUP(A11023,Studies!A:BR,6,FALSE),"")</f>
        <v>Whole Blood</v>
      </c>
      <c r="G11023" s="265">
        <v>0</v>
      </c>
      <c r="H11023" s="50" t="s">
        <v>59</v>
      </c>
      <c r="I11023" s="185">
        <v>0</v>
      </c>
      <c r="J11023" s="41" t="s">
        <v>956</v>
      </c>
      <c r="K11023" s="41" t="s">
        <v>75</v>
      </c>
      <c r="O11023" s="59">
        <v>0.05</v>
      </c>
    </row>
    <row r="11024" spans="1:15" x14ac:dyDescent="0.25">
      <c r="A11024" s="30">
        <v>1279</v>
      </c>
      <c r="B11024" s="247" t="str">
        <f>IF(AND(A11024&lt;&gt;"",ISNUMBER(A11024)),VLOOKUP(A11024,Studies!A:BR,2,FALSE),"")</f>
        <v>Walkenstein 1978</v>
      </c>
      <c r="C11024" s="248" t="str">
        <f>IF(AND(A11024&lt;&gt;"",ISNUMBER(A11024)),VLOOKUP(A11024,Studies!A:BR,3,FALSE),"")</f>
        <v>https://pubmed.ncbi.nlm.nih.gov/620910/</v>
      </c>
      <c r="D11024" s="248" t="str">
        <f>IF(AND(A11024&lt;&gt;"",ISNUMBER(A11024)),VLOOKUP(A11024,Studies!A:BR,4,FALSE),"")</f>
        <v>PO 300 mg tab Subject 22</v>
      </c>
      <c r="E11024" s="248" t="str">
        <f>IF(AND(A11024&lt;&gt;"",ISNUMBER(A11024)),VLOOKUP(A11024,Studies!A:BR,5,FALSE),"")</f>
        <v>Cimetidine</v>
      </c>
      <c r="F11024" s="249" t="str">
        <f>IF(AND(A11024&lt;&gt;"",ISNUMBER(A11024)),VLOOKUP(A11024,Studies!A:BR,6,FALSE),"")</f>
        <v>Whole Blood</v>
      </c>
      <c r="G11024" s="265">
        <v>0.5</v>
      </c>
      <c r="H11024" s="50" t="s">
        <v>59</v>
      </c>
      <c r="I11024" s="185">
        <v>0.39</v>
      </c>
      <c r="J11024" s="41" t="s">
        <v>956</v>
      </c>
      <c r="K11024" s="41" t="s">
        <v>75</v>
      </c>
      <c r="O11024" s="59">
        <v>0.05</v>
      </c>
    </row>
    <row r="11025" spans="1:15" x14ac:dyDescent="0.25">
      <c r="A11025" s="30">
        <v>1279</v>
      </c>
      <c r="B11025" s="247" t="str">
        <f>IF(AND(A11025&lt;&gt;"",ISNUMBER(A11025)),VLOOKUP(A11025,Studies!A:BR,2,FALSE),"")</f>
        <v>Walkenstein 1978</v>
      </c>
      <c r="C11025" s="248" t="str">
        <f>IF(AND(A11025&lt;&gt;"",ISNUMBER(A11025)),VLOOKUP(A11025,Studies!A:BR,3,FALSE),"")</f>
        <v>https://pubmed.ncbi.nlm.nih.gov/620910/</v>
      </c>
      <c r="D11025" s="248" t="str">
        <f>IF(AND(A11025&lt;&gt;"",ISNUMBER(A11025)),VLOOKUP(A11025,Studies!A:BR,4,FALSE),"")</f>
        <v>PO 300 mg tab Subject 22</v>
      </c>
      <c r="E11025" s="248" t="str">
        <f>IF(AND(A11025&lt;&gt;"",ISNUMBER(A11025)),VLOOKUP(A11025,Studies!A:BR,5,FALSE),"")</f>
        <v>Cimetidine</v>
      </c>
      <c r="F11025" s="249" t="str">
        <f>IF(AND(A11025&lt;&gt;"",ISNUMBER(A11025)),VLOOKUP(A11025,Studies!A:BR,6,FALSE),"")</f>
        <v>Whole Blood</v>
      </c>
      <c r="G11025" s="265">
        <v>1</v>
      </c>
      <c r="H11025" s="50" t="s">
        <v>59</v>
      </c>
      <c r="I11025" s="185">
        <v>1.51</v>
      </c>
      <c r="J11025" s="41" t="s">
        <v>956</v>
      </c>
      <c r="K11025" s="41" t="s">
        <v>75</v>
      </c>
      <c r="O11025" s="59">
        <v>0.05</v>
      </c>
    </row>
    <row r="11026" spans="1:15" x14ac:dyDescent="0.25">
      <c r="A11026" s="30">
        <v>1279</v>
      </c>
      <c r="B11026" s="247" t="str">
        <f>IF(AND(A11026&lt;&gt;"",ISNUMBER(A11026)),VLOOKUP(A11026,Studies!A:BR,2,FALSE),"")</f>
        <v>Walkenstein 1978</v>
      </c>
      <c r="C11026" s="248" t="str">
        <f>IF(AND(A11026&lt;&gt;"",ISNUMBER(A11026)),VLOOKUP(A11026,Studies!A:BR,3,FALSE),"")</f>
        <v>https://pubmed.ncbi.nlm.nih.gov/620910/</v>
      </c>
      <c r="D11026" s="248" t="str">
        <f>IF(AND(A11026&lt;&gt;"",ISNUMBER(A11026)),VLOOKUP(A11026,Studies!A:BR,4,FALSE),"")</f>
        <v>PO 300 mg tab Subject 22</v>
      </c>
      <c r="E11026" s="248" t="str">
        <f>IF(AND(A11026&lt;&gt;"",ISNUMBER(A11026)),VLOOKUP(A11026,Studies!A:BR,5,FALSE),"")</f>
        <v>Cimetidine</v>
      </c>
      <c r="F11026" s="249" t="str">
        <f>IF(AND(A11026&lt;&gt;"",ISNUMBER(A11026)),VLOOKUP(A11026,Studies!A:BR,6,FALSE),"")</f>
        <v>Whole Blood</v>
      </c>
      <c r="G11026" s="265">
        <v>1.5</v>
      </c>
      <c r="H11026" s="50" t="s">
        <v>59</v>
      </c>
      <c r="I11026" s="185">
        <v>1.21</v>
      </c>
      <c r="J11026" s="41" t="s">
        <v>956</v>
      </c>
      <c r="K11026" s="41" t="s">
        <v>75</v>
      </c>
      <c r="O11026" s="59">
        <v>0.05</v>
      </c>
    </row>
    <row r="11027" spans="1:15" x14ac:dyDescent="0.25">
      <c r="A11027" s="30">
        <v>1279</v>
      </c>
      <c r="B11027" s="247" t="str">
        <f>IF(AND(A11027&lt;&gt;"",ISNUMBER(A11027)),VLOOKUP(A11027,Studies!A:BR,2,FALSE),"")</f>
        <v>Walkenstein 1978</v>
      </c>
      <c r="C11027" s="248" t="str">
        <f>IF(AND(A11027&lt;&gt;"",ISNUMBER(A11027)),VLOOKUP(A11027,Studies!A:BR,3,FALSE),"")</f>
        <v>https://pubmed.ncbi.nlm.nih.gov/620910/</v>
      </c>
      <c r="D11027" s="248" t="str">
        <f>IF(AND(A11027&lt;&gt;"",ISNUMBER(A11027)),VLOOKUP(A11027,Studies!A:BR,4,FALSE),"")</f>
        <v>PO 300 mg tab Subject 22</v>
      </c>
      <c r="E11027" s="248" t="str">
        <f>IF(AND(A11027&lt;&gt;"",ISNUMBER(A11027)),VLOOKUP(A11027,Studies!A:BR,5,FALSE),"")</f>
        <v>Cimetidine</v>
      </c>
      <c r="F11027" s="249" t="str">
        <f>IF(AND(A11027&lt;&gt;"",ISNUMBER(A11027)),VLOOKUP(A11027,Studies!A:BR,6,FALSE),"")</f>
        <v>Whole Blood</v>
      </c>
      <c r="G11027" s="265">
        <v>2</v>
      </c>
      <c r="H11027" s="50" t="s">
        <v>59</v>
      </c>
      <c r="I11027" s="185">
        <v>1.18</v>
      </c>
      <c r="J11027" s="41" t="s">
        <v>956</v>
      </c>
      <c r="K11027" s="41" t="s">
        <v>75</v>
      </c>
      <c r="O11027" s="59">
        <v>0.05</v>
      </c>
    </row>
    <row r="11028" spans="1:15" x14ac:dyDescent="0.25">
      <c r="A11028" s="30">
        <v>1279</v>
      </c>
      <c r="B11028" s="247" t="str">
        <f>IF(AND(A11028&lt;&gt;"",ISNUMBER(A11028)),VLOOKUP(A11028,Studies!A:BR,2,FALSE),"")</f>
        <v>Walkenstein 1978</v>
      </c>
      <c r="C11028" s="248" t="str">
        <f>IF(AND(A11028&lt;&gt;"",ISNUMBER(A11028)),VLOOKUP(A11028,Studies!A:BR,3,FALSE),"")</f>
        <v>https://pubmed.ncbi.nlm.nih.gov/620910/</v>
      </c>
      <c r="D11028" s="248" t="str">
        <f>IF(AND(A11028&lt;&gt;"",ISNUMBER(A11028)),VLOOKUP(A11028,Studies!A:BR,4,FALSE),"")</f>
        <v>PO 300 mg tab Subject 22</v>
      </c>
      <c r="E11028" s="248" t="str">
        <f>IF(AND(A11028&lt;&gt;"",ISNUMBER(A11028)),VLOOKUP(A11028,Studies!A:BR,5,FALSE),"")</f>
        <v>Cimetidine</v>
      </c>
      <c r="F11028" s="249" t="str">
        <f>IF(AND(A11028&lt;&gt;"",ISNUMBER(A11028)),VLOOKUP(A11028,Studies!A:BR,6,FALSE),"")</f>
        <v>Whole Blood</v>
      </c>
      <c r="G11028" s="265">
        <v>3</v>
      </c>
      <c r="H11028" s="50" t="s">
        <v>59</v>
      </c>
      <c r="I11028" s="185">
        <v>1.32</v>
      </c>
      <c r="J11028" s="41" t="s">
        <v>956</v>
      </c>
      <c r="K11028" s="41" t="s">
        <v>75</v>
      </c>
      <c r="O11028" s="59">
        <v>0.05</v>
      </c>
    </row>
    <row r="11029" spans="1:15" x14ac:dyDescent="0.25">
      <c r="A11029" s="30">
        <v>1279</v>
      </c>
      <c r="B11029" s="247" t="str">
        <f>IF(AND(A11029&lt;&gt;"",ISNUMBER(A11029)),VLOOKUP(A11029,Studies!A:BR,2,FALSE),"")</f>
        <v>Walkenstein 1978</v>
      </c>
      <c r="C11029" s="248" t="str">
        <f>IF(AND(A11029&lt;&gt;"",ISNUMBER(A11029)),VLOOKUP(A11029,Studies!A:BR,3,FALSE),"")</f>
        <v>https://pubmed.ncbi.nlm.nih.gov/620910/</v>
      </c>
      <c r="D11029" s="248" t="str">
        <f>IF(AND(A11029&lt;&gt;"",ISNUMBER(A11029)),VLOOKUP(A11029,Studies!A:BR,4,FALSE),"")</f>
        <v>PO 300 mg tab Subject 22</v>
      </c>
      <c r="E11029" s="248" t="str">
        <f>IF(AND(A11029&lt;&gt;"",ISNUMBER(A11029)),VLOOKUP(A11029,Studies!A:BR,5,FALSE),"")</f>
        <v>Cimetidine</v>
      </c>
      <c r="F11029" s="249" t="str">
        <f>IF(AND(A11029&lt;&gt;"",ISNUMBER(A11029)),VLOOKUP(A11029,Studies!A:BR,6,FALSE),"")</f>
        <v>Whole Blood</v>
      </c>
      <c r="G11029" s="265">
        <v>4</v>
      </c>
      <c r="H11029" s="50" t="s">
        <v>59</v>
      </c>
      <c r="I11029" s="185">
        <v>0.94</v>
      </c>
      <c r="J11029" s="41" t="s">
        <v>956</v>
      </c>
      <c r="K11029" s="41" t="s">
        <v>75</v>
      </c>
      <c r="O11029" s="59">
        <v>0.05</v>
      </c>
    </row>
    <row r="11030" spans="1:15" x14ac:dyDescent="0.25">
      <c r="A11030" s="30">
        <v>1279</v>
      </c>
      <c r="B11030" s="247" t="str">
        <f>IF(AND(A11030&lt;&gt;"",ISNUMBER(A11030)),VLOOKUP(A11030,Studies!A:BR,2,FALSE),"")</f>
        <v>Walkenstein 1978</v>
      </c>
      <c r="C11030" s="248" t="str">
        <f>IF(AND(A11030&lt;&gt;"",ISNUMBER(A11030)),VLOOKUP(A11030,Studies!A:BR,3,FALSE),"")</f>
        <v>https://pubmed.ncbi.nlm.nih.gov/620910/</v>
      </c>
      <c r="D11030" s="248" t="str">
        <f>IF(AND(A11030&lt;&gt;"",ISNUMBER(A11030)),VLOOKUP(A11030,Studies!A:BR,4,FALSE),"")</f>
        <v>PO 300 mg tab Subject 22</v>
      </c>
      <c r="E11030" s="248" t="str">
        <f>IF(AND(A11030&lt;&gt;"",ISNUMBER(A11030)),VLOOKUP(A11030,Studies!A:BR,5,FALSE),"")</f>
        <v>Cimetidine</v>
      </c>
      <c r="F11030" s="249" t="str">
        <f>IF(AND(A11030&lt;&gt;"",ISNUMBER(A11030)),VLOOKUP(A11030,Studies!A:BR,6,FALSE),"")</f>
        <v>Whole Blood</v>
      </c>
      <c r="G11030" s="265">
        <v>6</v>
      </c>
      <c r="H11030" s="50" t="s">
        <v>59</v>
      </c>
      <c r="I11030" s="185">
        <v>0.4</v>
      </c>
      <c r="J11030" s="41" t="s">
        <v>956</v>
      </c>
      <c r="K11030" s="41" t="s">
        <v>75</v>
      </c>
      <c r="O11030" s="59">
        <v>0.05</v>
      </c>
    </row>
    <row r="11031" spans="1:15" x14ac:dyDescent="0.25">
      <c r="A11031" s="30">
        <v>1279</v>
      </c>
      <c r="B11031" s="247" t="str">
        <f>IF(AND(A11031&lt;&gt;"",ISNUMBER(A11031)),VLOOKUP(A11031,Studies!A:BR,2,FALSE),"")</f>
        <v>Walkenstein 1978</v>
      </c>
      <c r="C11031" s="248" t="str">
        <f>IF(AND(A11031&lt;&gt;"",ISNUMBER(A11031)),VLOOKUP(A11031,Studies!A:BR,3,FALSE),"")</f>
        <v>https://pubmed.ncbi.nlm.nih.gov/620910/</v>
      </c>
      <c r="D11031" s="248" t="str">
        <f>IF(AND(A11031&lt;&gt;"",ISNUMBER(A11031)),VLOOKUP(A11031,Studies!A:BR,4,FALSE),"")</f>
        <v>PO 300 mg tab Subject 22</v>
      </c>
      <c r="E11031" s="248" t="str">
        <f>IF(AND(A11031&lt;&gt;"",ISNUMBER(A11031)),VLOOKUP(A11031,Studies!A:BR,5,FALSE),"")</f>
        <v>Cimetidine</v>
      </c>
      <c r="F11031" s="249" t="str">
        <f>IF(AND(A11031&lt;&gt;"",ISNUMBER(A11031)),VLOOKUP(A11031,Studies!A:BR,6,FALSE),"")</f>
        <v>Whole Blood</v>
      </c>
      <c r="G11031" s="265">
        <v>8</v>
      </c>
      <c r="H11031" s="50" t="s">
        <v>59</v>
      </c>
      <c r="I11031" s="185">
        <v>0.16</v>
      </c>
      <c r="J11031" s="41" t="s">
        <v>956</v>
      </c>
      <c r="K11031" s="41" t="s">
        <v>75</v>
      </c>
      <c r="O11031" s="59">
        <v>0.05</v>
      </c>
    </row>
    <row r="11032" spans="1:15" x14ac:dyDescent="0.25">
      <c r="A11032" s="30">
        <v>1279</v>
      </c>
      <c r="B11032" s="247" t="str">
        <f>IF(AND(A11032&lt;&gt;"",ISNUMBER(A11032)),VLOOKUP(A11032,Studies!A:BR,2,FALSE),"")</f>
        <v>Walkenstein 1978</v>
      </c>
      <c r="C11032" s="248" t="str">
        <f>IF(AND(A11032&lt;&gt;"",ISNUMBER(A11032)),VLOOKUP(A11032,Studies!A:BR,3,FALSE),"")</f>
        <v>https://pubmed.ncbi.nlm.nih.gov/620910/</v>
      </c>
      <c r="D11032" s="248" t="str">
        <f>IF(AND(A11032&lt;&gt;"",ISNUMBER(A11032)),VLOOKUP(A11032,Studies!A:BR,4,FALSE),"")</f>
        <v>PO 300 mg tab Subject 22</v>
      </c>
      <c r="E11032" s="248" t="str">
        <f>IF(AND(A11032&lt;&gt;"",ISNUMBER(A11032)),VLOOKUP(A11032,Studies!A:BR,5,FALSE),"")</f>
        <v>Cimetidine</v>
      </c>
      <c r="F11032" s="249" t="str">
        <f>IF(AND(A11032&lt;&gt;"",ISNUMBER(A11032)),VLOOKUP(A11032,Studies!A:BR,6,FALSE),"")</f>
        <v>Whole Blood</v>
      </c>
      <c r="G11032" s="265">
        <v>12</v>
      </c>
      <c r="H11032" s="50" t="s">
        <v>59</v>
      </c>
      <c r="I11032" s="185">
        <v>2.5000000000000001E-2</v>
      </c>
      <c r="J11032" s="41" t="s">
        <v>956</v>
      </c>
      <c r="K11032" s="41" t="s">
        <v>75</v>
      </c>
      <c r="O11032" s="59">
        <v>0.05</v>
      </c>
    </row>
    <row r="11033" spans="1:15" x14ac:dyDescent="0.25">
      <c r="A11033" s="30">
        <v>1280</v>
      </c>
      <c r="B11033" s="247" t="str">
        <f>IF(AND(A11033&lt;&gt;"",ISNUMBER(A11033)),VLOOKUP(A11033,Studies!A:BR,2,FALSE),"")</f>
        <v>Walkenstein 1978</v>
      </c>
      <c r="C11033" s="248" t="str">
        <f>IF(AND(A11033&lt;&gt;"",ISNUMBER(A11033)),VLOOKUP(A11033,Studies!A:BR,3,FALSE),"")</f>
        <v>https://pubmed.ncbi.nlm.nih.gov/620910/</v>
      </c>
      <c r="D11033" s="248" t="str">
        <f>IF(AND(A11033&lt;&gt;"",ISNUMBER(A11033)),VLOOKUP(A11033,Studies!A:BR,4,FALSE),"")</f>
        <v>PO 300 mg tab Subject 23</v>
      </c>
      <c r="E11033" s="248" t="str">
        <f>IF(AND(A11033&lt;&gt;"",ISNUMBER(A11033)),VLOOKUP(A11033,Studies!A:BR,5,FALSE),"")</f>
        <v>Cimetidine</v>
      </c>
      <c r="F11033" s="249" t="str">
        <f>IF(AND(A11033&lt;&gt;"",ISNUMBER(A11033)),VLOOKUP(A11033,Studies!A:BR,6,FALSE),"")</f>
        <v>Whole Blood</v>
      </c>
      <c r="G11033" s="265">
        <v>0</v>
      </c>
      <c r="H11033" s="50" t="s">
        <v>59</v>
      </c>
      <c r="I11033" s="185">
        <v>0</v>
      </c>
      <c r="J11033" s="41" t="s">
        <v>956</v>
      </c>
      <c r="K11033" s="41" t="s">
        <v>75</v>
      </c>
      <c r="O11033" s="59">
        <v>0.05</v>
      </c>
    </row>
    <row r="11034" spans="1:15" x14ac:dyDescent="0.25">
      <c r="A11034" s="30">
        <v>1280</v>
      </c>
      <c r="B11034" s="247" t="str">
        <f>IF(AND(A11034&lt;&gt;"",ISNUMBER(A11034)),VLOOKUP(A11034,Studies!A:BR,2,FALSE),"")</f>
        <v>Walkenstein 1978</v>
      </c>
      <c r="C11034" s="248" t="str">
        <f>IF(AND(A11034&lt;&gt;"",ISNUMBER(A11034)),VLOOKUP(A11034,Studies!A:BR,3,FALSE),"")</f>
        <v>https://pubmed.ncbi.nlm.nih.gov/620910/</v>
      </c>
      <c r="D11034" s="248" t="str">
        <f>IF(AND(A11034&lt;&gt;"",ISNUMBER(A11034)),VLOOKUP(A11034,Studies!A:BR,4,FALSE),"")</f>
        <v>PO 300 mg tab Subject 23</v>
      </c>
      <c r="E11034" s="248" t="str">
        <f>IF(AND(A11034&lt;&gt;"",ISNUMBER(A11034)),VLOOKUP(A11034,Studies!A:BR,5,FALSE),"")</f>
        <v>Cimetidine</v>
      </c>
      <c r="F11034" s="249" t="str">
        <f>IF(AND(A11034&lt;&gt;"",ISNUMBER(A11034)),VLOOKUP(A11034,Studies!A:BR,6,FALSE),"")</f>
        <v>Whole Blood</v>
      </c>
      <c r="G11034" s="265">
        <v>0.5</v>
      </c>
      <c r="H11034" s="50" t="s">
        <v>59</v>
      </c>
      <c r="I11034" s="185">
        <v>0.17</v>
      </c>
      <c r="J11034" s="41" t="s">
        <v>956</v>
      </c>
      <c r="K11034" s="41" t="s">
        <v>75</v>
      </c>
      <c r="O11034" s="59">
        <v>0.05</v>
      </c>
    </row>
    <row r="11035" spans="1:15" x14ac:dyDescent="0.25">
      <c r="A11035" s="30">
        <v>1280</v>
      </c>
      <c r="B11035" s="247" t="str">
        <f>IF(AND(A11035&lt;&gt;"",ISNUMBER(A11035)),VLOOKUP(A11035,Studies!A:BR,2,FALSE),"")</f>
        <v>Walkenstein 1978</v>
      </c>
      <c r="C11035" s="248" t="str">
        <f>IF(AND(A11035&lt;&gt;"",ISNUMBER(A11035)),VLOOKUP(A11035,Studies!A:BR,3,FALSE),"")</f>
        <v>https://pubmed.ncbi.nlm.nih.gov/620910/</v>
      </c>
      <c r="D11035" s="248" t="str">
        <f>IF(AND(A11035&lt;&gt;"",ISNUMBER(A11035)),VLOOKUP(A11035,Studies!A:BR,4,FALSE),"")</f>
        <v>PO 300 mg tab Subject 23</v>
      </c>
      <c r="E11035" s="248" t="str">
        <f>IF(AND(A11035&lt;&gt;"",ISNUMBER(A11035)),VLOOKUP(A11035,Studies!A:BR,5,FALSE),"")</f>
        <v>Cimetidine</v>
      </c>
      <c r="F11035" s="249" t="str">
        <f>IF(AND(A11035&lt;&gt;"",ISNUMBER(A11035)),VLOOKUP(A11035,Studies!A:BR,6,FALSE),"")</f>
        <v>Whole Blood</v>
      </c>
      <c r="G11035" s="265">
        <v>1</v>
      </c>
      <c r="H11035" s="50" t="s">
        <v>59</v>
      </c>
      <c r="I11035" s="185">
        <v>0.76</v>
      </c>
      <c r="J11035" s="41" t="s">
        <v>956</v>
      </c>
      <c r="K11035" s="41" t="s">
        <v>75</v>
      </c>
      <c r="O11035" s="59">
        <v>0.05</v>
      </c>
    </row>
    <row r="11036" spans="1:15" x14ac:dyDescent="0.25">
      <c r="A11036" s="30">
        <v>1280</v>
      </c>
      <c r="B11036" s="247" t="str">
        <f>IF(AND(A11036&lt;&gt;"",ISNUMBER(A11036)),VLOOKUP(A11036,Studies!A:BR,2,FALSE),"")</f>
        <v>Walkenstein 1978</v>
      </c>
      <c r="C11036" s="248" t="str">
        <f>IF(AND(A11036&lt;&gt;"",ISNUMBER(A11036)),VLOOKUP(A11036,Studies!A:BR,3,FALSE),"")</f>
        <v>https://pubmed.ncbi.nlm.nih.gov/620910/</v>
      </c>
      <c r="D11036" s="248" t="str">
        <f>IF(AND(A11036&lt;&gt;"",ISNUMBER(A11036)),VLOOKUP(A11036,Studies!A:BR,4,FALSE),"")</f>
        <v>PO 300 mg tab Subject 23</v>
      </c>
      <c r="E11036" s="248" t="str">
        <f>IF(AND(A11036&lt;&gt;"",ISNUMBER(A11036)),VLOOKUP(A11036,Studies!A:BR,5,FALSE),"")</f>
        <v>Cimetidine</v>
      </c>
      <c r="F11036" s="249" t="str">
        <f>IF(AND(A11036&lt;&gt;"",ISNUMBER(A11036)),VLOOKUP(A11036,Studies!A:BR,6,FALSE),"")</f>
        <v>Whole Blood</v>
      </c>
      <c r="G11036" s="265">
        <v>1.5</v>
      </c>
      <c r="H11036" s="50" t="s">
        <v>59</v>
      </c>
      <c r="I11036" s="185">
        <v>0.5</v>
      </c>
      <c r="J11036" s="41" t="s">
        <v>956</v>
      </c>
      <c r="K11036" s="41" t="s">
        <v>75</v>
      </c>
      <c r="O11036" s="59">
        <v>0.05</v>
      </c>
    </row>
    <row r="11037" spans="1:15" x14ac:dyDescent="0.25">
      <c r="A11037" s="30">
        <v>1280</v>
      </c>
      <c r="B11037" s="247" t="str">
        <f>IF(AND(A11037&lt;&gt;"",ISNUMBER(A11037)),VLOOKUP(A11037,Studies!A:BR,2,FALSE),"")</f>
        <v>Walkenstein 1978</v>
      </c>
      <c r="C11037" s="248" t="str">
        <f>IF(AND(A11037&lt;&gt;"",ISNUMBER(A11037)),VLOOKUP(A11037,Studies!A:BR,3,FALSE),"")</f>
        <v>https://pubmed.ncbi.nlm.nih.gov/620910/</v>
      </c>
      <c r="D11037" s="248" t="str">
        <f>IF(AND(A11037&lt;&gt;"",ISNUMBER(A11037)),VLOOKUP(A11037,Studies!A:BR,4,FALSE),"")</f>
        <v>PO 300 mg tab Subject 23</v>
      </c>
      <c r="E11037" s="248" t="str">
        <f>IF(AND(A11037&lt;&gt;"",ISNUMBER(A11037)),VLOOKUP(A11037,Studies!A:BR,5,FALSE),"")</f>
        <v>Cimetidine</v>
      </c>
      <c r="F11037" s="249" t="str">
        <f>IF(AND(A11037&lt;&gt;"",ISNUMBER(A11037)),VLOOKUP(A11037,Studies!A:BR,6,FALSE),"")</f>
        <v>Whole Blood</v>
      </c>
      <c r="G11037" s="265">
        <v>2</v>
      </c>
      <c r="H11037" s="50" t="s">
        <v>59</v>
      </c>
      <c r="I11037" s="185">
        <v>0.65</v>
      </c>
      <c r="J11037" s="41" t="s">
        <v>956</v>
      </c>
      <c r="K11037" s="41" t="s">
        <v>75</v>
      </c>
      <c r="O11037" s="59">
        <v>0.05</v>
      </c>
    </row>
    <row r="11038" spans="1:15" x14ac:dyDescent="0.25">
      <c r="A11038" s="30">
        <v>1280</v>
      </c>
      <c r="B11038" s="247" t="str">
        <f>IF(AND(A11038&lt;&gt;"",ISNUMBER(A11038)),VLOOKUP(A11038,Studies!A:BR,2,FALSE),"")</f>
        <v>Walkenstein 1978</v>
      </c>
      <c r="C11038" s="248" t="str">
        <f>IF(AND(A11038&lt;&gt;"",ISNUMBER(A11038)),VLOOKUP(A11038,Studies!A:BR,3,FALSE),"")</f>
        <v>https://pubmed.ncbi.nlm.nih.gov/620910/</v>
      </c>
      <c r="D11038" s="248" t="str">
        <f>IF(AND(A11038&lt;&gt;"",ISNUMBER(A11038)),VLOOKUP(A11038,Studies!A:BR,4,FALSE),"")</f>
        <v>PO 300 mg tab Subject 23</v>
      </c>
      <c r="E11038" s="248" t="str">
        <f>IF(AND(A11038&lt;&gt;"",ISNUMBER(A11038)),VLOOKUP(A11038,Studies!A:BR,5,FALSE),"")</f>
        <v>Cimetidine</v>
      </c>
      <c r="F11038" s="249" t="str">
        <f>IF(AND(A11038&lt;&gt;"",ISNUMBER(A11038)),VLOOKUP(A11038,Studies!A:BR,6,FALSE),"")</f>
        <v>Whole Blood</v>
      </c>
      <c r="G11038" s="265">
        <v>3</v>
      </c>
      <c r="H11038" s="50" t="s">
        <v>59</v>
      </c>
      <c r="I11038" s="185">
        <v>1.23</v>
      </c>
      <c r="J11038" s="41" t="s">
        <v>956</v>
      </c>
      <c r="K11038" s="41" t="s">
        <v>75</v>
      </c>
      <c r="O11038" s="59">
        <v>0.05</v>
      </c>
    </row>
    <row r="11039" spans="1:15" x14ac:dyDescent="0.25">
      <c r="A11039" s="30">
        <v>1280</v>
      </c>
      <c r="B11039" s="247" t="str">
        <f>IF(AND(A11039&lt;&gt;"",ISNUMBER(A11039)),VLOOKUP(A11039,Studies!A:BR,2,FALSE),"")</f>
        <v>Walkenstein 1978</v>
      </c>
      <c r="C11039" s="248" t="str">
        <f>IF(AND(A11039&lt;&gt;"",ISNUMBER(A11039)),VLOOKUP(A11039,Studies!A:BR,3,FALSE),"")</f>
        <v>https://pubmed.ncbi.nlm.nih.gov/620910/</v>
      </c>
      <c r="D11039" s="248" t="str">
        <f>IF(AND(A11039&lt;&gt;"",ISNUMBER(A11039)),VLOOKUP(A11039,Studies!A:BR,4,FALSE),"")</f>
        <v>PO 300 mg tab Subject 23</v>
      </c>
      <c r="E11039" s="248" t="str">
        <f>IF(AND(A11039&lt;&gt;"",ISNUMBER(A11039)),VLOOKUP(A11039,Studies!A:BR,5,FALSE),"")</f>
        <v>Cimetidine</v>
      </c>
      <c r="F11039" s="249" t="str">
        <f>IF(AND(A11039&lt;&gt;"",ISNUMBER(A11039)),VLOOKUP(A11039,Studies!A:BR,6,FALSE),"")</f>
        <v>Whole Blood</v>
      </c>
      <c r="G11039" s="265">
        <v>4</v>
      </c>
      <c r="H11039" s="50" t="s">
        <v>59</v>
      </c>
      <c r="I11039" s="185">
        <v>0.97</v>
      </c>
      <c r="J11039" s="41" t="s">
        <v>956</v>
      </c>
      <c r="K11039" s="41" t="s">
        <v>75</v>
      </c>
      <c r="O11039" s="59">
        <v>0.05</v>
      </c>
    </row>
    <row r="11040" spans="1:15" x14ac:dyDescent="0.25">
      <c r="A11040" s="30">
        <v>1280</v>
      </c>
      <c r="B11040" s="247" t="str">
        <f>IF(AND(A11040&lt;&gt;"",ISNUMBER(A11040)),VLOOKUP(A11040,Studies!A:BR,2,FALSE),"")</f>
        <v>Walkenstein 1978</v>
      </c>
      <c r="C11040" s="248" t="str">
        <f>IF(AND(A11040&lt;&gt;"",ISNUMBER(A11040)),VLOOKUP(A11040,Studies!A:BR,3,FALSE),"")</f>
        <v>https://pubmed.ncbi.nlm.nih.gov/620910/</v>
      </c>
      <c r="D11040" s="248" t="str">
        <f>IF(AND(A11040&lt;&gt;"",ISNUMBER(A11040)),VLOOKUP(A11040,Studies!A:BR,4,FALSE),"")</f>
        <v>PO 300 mg tab Subject 23</v>
      </c>
      <c r="E11040" s="248" t="str">
        <f>IF(AND(A11040&lt;&gt;"",ISNUMBER(A11040)),VLOOKUP(A11040,Studies!A:BR,5,FALSE),"")</f>
        <v>Cimetidine</v>
      </c>
      <c r="F11040" s="249" t="str">
        <f>IF(AND(A11040&lt;&gt;"",ISNUMBER(A11040)),VLOOKUP(A11040,Studies!A:BR,6,FALSE),"")</f>
        <v>Whole Blood</v>
      </c>
      <c r="G11040" s="265">
        <v>6</v>
      </c>
      <c r="H11040" s="50" t="s">
        <v>59</v>
      </c>
      <c r="I11040" s="185">
        <v>0.38</v>
      </c>
      <c r="J11040" s="41" t="s">
        <v>956</v>
      </c>
      <c r="K11040" s="41" t="s">
        <v>75</v>
      </c>
      <c r="O11040" s="59">
        <v>0.05</v>
      </c>
    </row>
    <row r="11041" spans="1:15" x14ac:dyDescent="0.25">
      <c r="A11041" s="30">
        <v>1280</v>
      </c>
      <c r="B11041" s="247" t="str">
        <f>IF(AND(A11041&lt;&gt;"",ISNUMBER(A11041)),VLOOKUP(A11041,Studies!A:BR,2,FALSE),"")</f>
        <v>Walkenstein 1978</v>
      </c>
      <c r="C11041" s="248" t="str">
        <f>IF(AND(A11041&lt;&gt;"",ISNUMBER(A11041)),VLOOKUP(A11041,Studies!A:BR,3,FALSE),"")</f>
        <v>https://pubmed.ncbi.nlm.nih.gov/620910/</v>
      </c>
      <c r="D11041" s="248" t="str">
        <f>IF(AND(A11041&lt;&gt;"",ISNUMBER(A11041)),VLOOKUP(A11041,Studies!A:BR,4,FALSE),"")</f>
        <v>PO 300 mg tab Subject 23</v>
      </c>
      <c r="E11041" s="248" t="str">
        <f>IF(AND(A11041&lt;&gt;"",ISNUMBER(A11041)),VLOOKUP(A11041,Studies!A:BR,5,FALSE),"")</f>
        <v>Cimetidine</v>
      </c>
      <c r="F11041" s="249" t="str">
        <f>IF(AND(A11041&lt;&gt;"",ISNUMBER(A11041)),VLOOKUP(A11041,Studies!A:BR,6,FALSE),"")</f>
        <v>Whole Blood</v>
      </c>
      <c r="G11041" s="265">
        <v>8</v>
      </c>
      <c r="H11041" s="50" t="s">
        <v>59</v>
      </c>
      <c r="I11041" s="185">
        <v>0.13</v>
      </c>
      <c r="J11041" s="41" t="s">
        <v>956</v>
      </c>
      <c r="K11041" s="41" t="s">
        <v>75</v>
      </c>
      <c r="O11041" s="59">
        <v>0.05</v>
      </c>
    </row>
    <row r="11042" spans="1:15" x14ac:dyDescent="0.25">
      <c r="A11042" s="30">
        <v>1280</v>
      </c>
      <c r="B11042" s="247" t="str">
        <f>IF(AND(A11042&lt;&gt;"",ISNUMBER(A11042)),VLOOKUP(A11042,Studies!A:BR,2,FALSE),"")</f>
        <v>Walkenstein 1978</v>
      </c>
      <c r="C11042" s="248" t="str">
        <f>IF(AND(A11042&lt;&gt;"",ISNUMBER(A11042)),VLOOKUP(A11042,Studies!A:BR,3,FALSE),"")</f>
        <v>https://pubmed.ncbi.nlm.nih.gov/620910/</v>
      </c>
      <c r="D11042" s="248" t="str">
        <f>IF(AND(A11042&lt;&gt;"",ISNUMBER(A11042)),VLOOKUP(A11042,Studies!A:BR,4,FALSE),"")</f>
        <v>PO 300 mg tab Subject 23</v>
      </c>
      <c r="E11042" s="248" t="str">
        <f>IF(AND(A11042&lt;&gt;"",ISNUMBER(A11042)),VLOOKUP(A11042,Studies!A:BR,5,FALSE),"")</f>
        <v>Cimetidine</v>
      </c>
      <c r="F11042" s="249" t="str">
        <f>IF(AND(A11042&lt;&gt;"",ISNUMBER(A11042)),VLOOKUP(A11042,Studies!A:BR,6,FALSE),"")</f>
        <v>Whole Blood</v>
      </c>
      <c r="G11042" s="265">
        <v>12</v>
      </c>
      <c r="H11042" s="50" t="s">
        <v>59</v>
      </c>
      <c r="I11042" s="185">
        <v>2.5000000000000001E-2</v>
      </c>
      <c r="J11042" s="41" t="s">
        <v>956</v>
      </c>
      <c r="K11042" s="41" t="s">
        <v>75</v>
      </c>
      <c r="O11042" s="59">
        <v>0.05</v>
      </c>
    </row>
    <row r="11043" spans="1:15" x14ac:dyDescent="0.25">
      <c r="A11043" s="30">
        <v>1281</v>
      </c>
      <c r="B11043" s="247" t="str">
        <f>IF(AND(A11043&lt;&gt;"",ISNUMBER(A11043)),VLOOKUP(A11043,Studies!A:BR,2,FALSE),"")</f>
        <v>Walkenstein 1978</v>
      </c>
      <c r="C11043" s="248" t="str">
        <f>IF(AND(A11043&lt;&gt;"",ISNUMBER(A11043)),VLOOKUP(A11043,Studies!A:BR,3,FALSE),"")</f>
        <v>https://pubmed.ncbi.nlm.nih.gov/620910/</v>
      </c>
      <c r="D11043" s="248" t="str">
        <f>IF(AND(A11043&lt;&gt;"",ISNUMBER(A11043)),VLOOKUP(A11043,Studies!A:BR,4,FALSE),"")</f>
        <v>PO 300 mg tab Subject 24</v>
      </c>
      <c r="E11043" s="248" t="str">
        <f>IF(AND(A11043&lt;&gt;"",ISNUMBER(A11043)),VLOOKUP(A11043,Studies!A:BR,5,FALSE),"")</f>
        <v>Cimetidine</v>
      </c>
      <c r="F11043" s="249" t="str">
        <f>IF(AND(A11043&lt;&gt;"",ISNUMBER(A11043)),VLOOKUP(A11043,Studies!A:BR,6,FALSE),"")</f>
        <v>Whole Blood</v>
      </c>
      <c r="G11043" s="265">
        <v>0</v>
      </c>
      <c r="H11043" s="50" t="s">
        <v>59</v>
      </c>
      <c r="I11043" s="185">
        <v>0</v>
      </c>
      <c r="J11043" s="41" t="s">
        <v>956</v>
      </c>
      <c r="K11043" s="41" t="s">
        <v>75</v>
      </c>
      <c r="O11043" s="59">
        <v>0.05</v>
      </c>
    </row>
    <row r="11044" spans="1:15" x14ac:dyDescent="0.25">
      <c r="A11044" s="30">
        <v>1281</v>
      </c>
      <c r="B11044" s="247" t="str">
        <f>IF(AND(A11044&lt;&gt;"",ISNUMBER(A11044)),VLOOKUP(A11044,Studies!A:BR,2,FALSE),"")</f>
        <v>Walkenstein 1978</v>
      </c>
      <c r="C11044" s="248" t="str">
        <f>IF(AND(A11044&lt;&gt;"",ISNUMBER(A11044)),VLOOKUP(A11044,Studies!A:BR,3,FALSE),"")</f>
        <v>https://pubmed.ncbi.nlm.nih.gov/620910/</v>
      </c>
      <c r="D11044" s="248" t="str">
        <f>IF(AND(A11044&lt;&gt;"",ISNUMBER(A11044)),VLOOKUP(A11044,Studies!A:BR,4,FALSE),"")</f>
        <v>PO 300 mg tab Subject 24</v>
      </c>
      <c r="E11044" s="248" t="str">
        <f>IF(AND(A11044&lt;&gt;"",ISNUMBER(A11044)),VLOOKUP(A11044,Studies!A:BR,5,FALSE),"")</f>
        <v>Cimetidine</v>
      </c>
      <c r="F11044" s="249" t="str">
        <f>IF(AND(A11044&lt;&gt;"",ISNUMBER(A11044)),VLOOKUP(A11044,Studies!A:BR,6,FALSE),"")</f>
        <v>Whole Blood</v>
      </c>
      <c r="G11044" s="265">
        <v>0.5</v>
      </c>
      <c r="H11044" s="50" t="s">
        <v>59</v>
      </c>
      <c r="I11044" s="185">
        <v>2.5000000000000001E-2</v>
      </c>
      <c r="J11044" s="41" t="s">
        <v>956</v>
      </c>
      <c r="K11044" s="41" t="s">
        <v>75</v>
      </c>
      <c r="O11044" s="59">
        <v>0.05</v>
      </c>
    </row>
    <row r="11045" spans="1:15" x14ac:dyDescent="0.25">
      <c r="A11045" s="30">
        <v>1281</v>
      </c>
      <c r="B11045" s="247" t="str">
        <f>IF(AND(A11045&lt;&gt;"",ISNUMBER(A11045)),VLOOKUP(A11045,Studies!A:BR,2,FALSE),"")</f>
        <v>Walkenstein 1978</v>
      </c>
      <c r="C11045" s="248" t="str">
        <f>IF(AND(A11045&lt;&gt;"",ISNUMBER(A11045)),VLOOKUP(A11045,Studies!A:BR,3,FALSE),"")</f>
        <v>https://pubmed.ncbi.nlm.nih.gov/620910/</v>
      </c>
      <c r="D11045" s="248" t="str">
        <f>IF(AND(A11045&lt;&gt;"",ISNUMBER(A11045)),VLOOKUP(A11045,Studies!A:BR,4,FALSE),"")</f>
        <v>PO 300 mg tab Subject 24</v>
      </c>
      <c r="E11045" s="248" t="str">
        <f>IF(AND(A11045&lt;&gt;"",ISNUMBER(A11045)),VLOOKUP(A11045,Studies!A:BR,5,FALSE),"")</f>
        <v>Cimetidine</v>
      </c>
      <c r="F11045" s="249" t="str">
        <f>IF(AND(A11045&lt;&gt;"",ISNUMBER(A11045)),VLOOKUP(A11045,Studies!A:BR,6,FALSE),"")</f>
        <v>Whole Blood</v>
      </c>
      <c r="G11045" s="265">
        <v>1</v>
      </c>
      <c r="H11045" s="50" t="s">
        <v>59</v>
      </c>
      <c r="I11045" s="185">
        <v>0.31</v>
      </c>
      <c r="J11045" s="41" t="s">
        <v>956</v>
      </c>
      <c r="K11045" s="41" t="s">
        <v>75</v>
      </c>
      <c r="O11045" s="59">
        <v>0.05</v>
      </c>
    </row>
    <row r="11046" spans="1:15" x14ac:dyDescent="0.25">
      <c r="A11046" s="30">
        <v>1281</v>
      </c>
      <c r="B11046" s="247" t="str">
        <f>IF(AND(A11046&lt;&gt;"",ISNUMBER(A11046)),VLOOKUP(A11046,Studies!A:BR,2,FALSE),"")</f>
        <v>Walkenstein 1978</v>
      </c>
      <c r="C11046" s="248" t="str">
        <f>IF(AND(A11046&lt;&gt;"",ISNUMBER(A11046)),VLOOKUP(A11046,Studies!A:BR,3,FALSE),"")</f>
        <v>https://pubmed.ncbi.nlm.nih.gov/620910/</v>
      </c>
      <c r="D11046" s="248" t="str">
        <f>IF(AND(A11046&lt;&gt;"",ISNUMBER(A11046)),VLOOKUP(A11046,Studies!A:BR,4,FALSE),"")</f>
        <v>PO 300 mg tab Subject 24</v>
      </c>
      <c r="E11046" s="248" t="str">
        <f>IF(AND(A11046&lt;&gt;"",ISNUMBER(A11046)),VLOOKUP(A11046,Studies!A:BR,5,FALSE),"")</f>
        <v>Cimetidine</v>
      </c>
      <c r="F11046" s="249" t="str">
        <f>IF(AND(A11046&lt;&gt;"",ISNUMBER(A11046)),VLOOKUP(A11046,Studies!A:BR,6,FALSE),"")</f>
        <v>Whole Blood</v>
      </c>
      <c r="G11046" s="265">
        <v>1.5</v>
      </c>
      <c r="H11046" s="50" t="s">
        <v>59</v>
      </c>
      <c r="I11046" s="185">
        <v>0.8</v>
      </c>
      <c r="J11046" s="41" t="s">
        <v>956</v>
      </c>
      <c r="K11046" s="41" t="s">
        <v>75</v>
      </c>
      <c r="O11046" s="59">
        <v>0.05</v>
      </c>
    </row>
    <row r="11047" spans="1:15" x14ac:dyDescent="0.25">
      <c r="A11047" s="30">
        <v>1281</v>
      </c>
      <c r="B11047" s="247" t="str">
        <f>IF(AND(A11047&lt;&gt;"",ISNUMBER(A11047)),VLOOKUP(A11047,Studies!A:BR,2,FALSE),"")</f>
        <v>Walkenstein 1978</v>
      </c>
      <c r="C11047" s="248" t="str">
        <f>IF(AND(A11047&lt;&gt;"",ISNUMBER(A11047)),VLOOKUP(A11047,Studies!A:BR,3,FALSE),"")</f>
        <v>https://pubmed.ncbi.nlm.nih.gov/620910/</v>
      </c>
      <c r="D11047" s="248" t="str">
        <f>IF(AND(A11047&lt;&gt;"",ISNUMBER(A11047)),VLOOKUP(A11047,Studies!A:BR,4,FALSE),"")</f>
        <v>PO 300 mg tab Subject 24</v>
      </c>
      <c r="E11047" s="248" t="str">
        <f>IF(AND(A11047&lt;&gt;"",ISNUMBER(A11047)),VLOOKUP(A11047,Studies!A:BR,5,FALSE),"")</f>
        <v>Cimetidine</v>
      </c>
      <c r="F11047" s="249" t="str">
        <f>IF(AND(A11047&lt;&gt;"",ISNUMBER(A11047)),VLOOKUP(A11047,Studies!A:BR,6,FALSE),"")</f>
        <v>Whole Blood</v>
      </c>
      <c r="G11047" s="265">
        <v>2</v>
      </c>
      <c r="H11047" s="50" t="s">
        <v>59</v>
      </c>
      <c r="I11047" s="185">
        <v>1.18</v>
      </c>
      <c r="J11047" s="41" t="s">
        <v>956</v>
      </c>
      <c r="K11047" s="41" t="s">
        <v>75</v>
      </c>
      <c r="O11047" s="59">
        <v>0.05</v>
      </c>
    </row>
    <row r="11048" spans="1:15" x14ac:dyDescent="0.25">
      <c r="A11048" s="30">
        <v>1281</v>
      </c>
      <c r="B11048" s="247" t="str">
        <f>IF(AND(A11048&lt;&gt;"",ISNUMBER(A11048)),VLOOKUP(A11048,Studies!A:BR,2,FALSE),"")</f>
        <v>Walkenstein 1978</v>
      </c>
      <c r="C11048" s="248" t="str">
        <f>IF(AND(A11048&lt;&gt;"",ISNUMBER(A11048)),VLOOKUP(A11048,Studies!A:BR,3,FALSE),"")</f>
        <v>https://pubmed.ncbi.nlm.nih.gov/620910/</v>
      </c>
      <c r="D11048" s="248" t="str">
        <f>IF(AND(A11048&lt;&gt;"",ISNUMBER(A11048)),VLOOKUP(A11048,Studies!A:BR,4,FALSE),"")</f>
        <v>PO 300 mg tab Subject 24</v>
      </c>
      <c r="E11048" s="248" t="str">
        <f>IF(AND(A11048&lt;&gt;"",ISNUMBER(A11048)),VLOOKUP(A11048,Studies!A:BR,5,FALSE),"")</f>
        <v>Cimetidine</v>
      </c>
      <c r="F11048" s="249" t="str">
        <f>IF(AND(A11048&lt;&gt;"",ISNUMBER(A11048)),VLOOKUP(A11048,Studies!A:BR,6,FALSE),"")</f>
        <v>Whole Blood</v>
      </c>
      <c r="G11048" s="265">
        <v>3</v>
      </c>
      <c r="H11048" s="50" t="s">
        <v>59</v>
      </c>
      <c r="I11048" s="185">
        <v>1.47</v>
      </c>
      <c r="J11048" s="41" t="s">
        <v>956</v>
      </c>
      <c r="K11048" s="41" t="s">
        <v>75</v>
      </c>
      <c r="O11048" s="59">
        <v>0.05</v>
      </c>
    </row>
    <row r="11049" spans="1:15" x14ac:dyDescent="0.25">
      <c r="A11049" s="30">
        <v>1281</v>
      </c>
      <c r="B11049" s="247" t="str">
        <f>IF(AND(A11049&lt;&gt;"",ISNUMBER(A11049)),VLOOKUP(A11049,Studies!A:BR,2,FALSE),"")</f>
        <v>Walkenstein 1978</v>
      </c>
      <c r="C11049" s="248" t="str">
        <f>IF(AND(A11049&lt;&gt;"",ISNUMBER(A11049)),VLOOKUP(A11049,Studies!A:BR,3,FALSE),"")</f>
        <v>https://pubmed.ncbi.nlm.nih.gov/620910/</v>
      </c>
      <c r="D11049" s="248" t="str">
        <f>IF(AND(A11049&lt;&gt;"",ISNUMBER(A11049)),VLOOKUP(A11049,Studies!A:BR,4,FALSE),"")</f>
        <v>PO 300 mg tab Subject 24</v>
      </c>
      <c r="E11049" s="248" t="str">
        <f>IF(AND(A11049&lt;&gt;"",ISNUMBER(A11049)),VLOOKUP(A11049,Studies!A:BR,5,FALSE),"")</f>
        <v>Cimetidine</v>
      </c>
      <c r="F11049" s="249" t="str">
        <f>IF(AND(A11049&lt;&gt;"",ISNUMBER(A11049)),VLOOKUP(A11049,Studies!A:BR,6,FALSE),"")</f>
        <v>Whole Blood</v>
      </c>
      <c r="G11049" s="265">
        <v>4</v>
      </c>
      <c r="H11049" s="50" t="s">
        <v>59</v>
      </c>
      <c r="I11049" s="185">
        <v>0.96</v>
      </c>
      <c r="J11049" s="41" t="s">
        <v>956</v>
      </c>
      <c r="K11049" s="41" t="s">
        <v>75</v>
      </c>
      <c r="O11049" s="59">
        <v>0.05</v>
      </c>
    </row>
    <row r="11050" spans="1:15" x14ac:dyDescent="0.25">
      <c r="A11050" s="30">
        <v>1281</v>
      </c>
      <c r="B11050" s="247" t="str">
        <f>IF(AND(A11050&lt;&gt;"",ISNUMBER(A11050)),VLOOKUP(A11050,Studies!A:BR,2,FALSE),"")</f>
        <v>Walkenstein 1978</v>
      </c>
      <c r="C11050" s="248" t="str">
        <f>IF(AND(A11050&lt;&gt;"",ISNUMBER(A11050)),VLOOKUP(A11050,Studies!A:BR,3,FALSE),"")</f>
        <v>https://pubmed.ncbi.nlm.nih.gov/620910/</v>
      </c>
      <c r="D11050" s="248" t="str">
        <f>IF(AND(A11050&lt;&gt;"",ISNUMBER(A11050)),VLOOKUP(A11050,Studies!A:BR,4,FALSE),"")</f>
        <v>PO 300 mg tab Subject 24</v>
      </c>
      <c r="E11050" s="248" t="str">
        <f>IF(AND(A11050&lt;&gt;"",ISNUMBER(A11050)),VLOOKUP(A11050,Studies!A:BR,5,FALSE),"")</f>
        <v>Cimetidine</v>
      </c>
      <c r="F11050" s="249" t="str">
        <f>IF(AND(A11050&lt;&gt;"",ISNUMBER(A11050)),VLOOKUP(A11050,Studies!A:BR,6,FALSE),"")</f>
        <v>Whole Blood</v>
      </c>
      <c r="G11050" s="265">
        <v>6</v>
      </c>
      <c r="H11050" s="50" t="s">
        <v>59</v>
      </c>
      <c r="I11050" s="185">
        <v>0.39</v>
      </c>
      <c r="J11050" s="41" t="s">
        <v>956</v>
      </c>
      <c r="K11050" s="41" t="s">
        <v>75</v>
      </c>
      <c r="O11050" s="59">
        <v>0.05</v>
      </c>
    </row>
    <row r="11051" spans="1:15" x14ac:dyDescent="0.25">
      <c r="A11051" s="30">
        <v>1281</v>
      </c>
      <c r="B11051" s="247" t="str">
        <f>IF(AND(A11051&lt;&gt;"",ISNUMBER(A11051)),VLOOKUP(A11051,Studies!A:BR,2,FALSE),"")</f>
        <v>Walkenstein 1978</v>
      </c>
      <c r="C11051" s="248" t="str">
        <f>IF(AND(A11051&lt;&gt;"",ISNUMBER(A11051)),VLOOKUP(A11051,Studies!A:BR,3,FALSE),"")</f>
        <v>https://pubmed.ncbi.nlm.nih.gov/620910/</v>
      </c>
      <c r="D11051" s="248" t="str">
        <f>IF(AND(A11051&lt;&gt;"",ISNUMBER(A11051)),VLOOKUP(A11051,Studies!A:BR,4,FALSE),"")</f>
        <v>PO 300 mg tab Subject 24</v>
      </c>
      <c r="E11051" s="248" t="str">
        <f>IF(AND(A11051&lt;&gt;"",ISNUMBER(A11051)),VLOOKUP(A11051,Studies!A:BR,5,FALSE),"")</f>
        <v>Cimetidine</v>
      </c>
      <c r="F11051" s="249" t="str">
        <f>IF(AND(A11051&lt;&gt;"",ISNUMBER(A11051)),VLOOKUP(A11051,Studies!A:BR,6,FALSE),"")</f>
        <v>Whole Blood</v>
      </c>
      <c r="G11051" s="265">
        <v>8</v>
      </c>
      <c r="H11051" s="50" t="s">
        <v>59</v>
      </c>
      <c r="I11051" s="185">
        <v>0.19</v>
      </c>
      <c r="J11051" s="41" t="s">
        <v>956</v>
      </c>
      <c r="K11051" s="41" t="s">
        <v>75</v>
      </c>
      <c r="O11051" s="59">
        <v>0.05</v>
      </c>
    </row>
    <row r="11052" spans="1:15" x14ac:dyDescent="0.25">
      <c r="A11052" s="30">
        <v>1281</v>
      </c>
      <c r="B11052" s="247" t="str">
        <f>IF(AND(A11052&lt;&gt;"",ISNUMBER(A11052)),VLOOKUP(A11052,Studies!A:BR,2,FALSE),"")</f>
        <v>Walkenstein 1978</v>
      </c>
      <c r="C11052" s="248" t="str">
        <f>IF(AND(A11052&lt;&gt;"",ISNUMBER(A11052)),VLOOKUP(A11052,Studies!A:BR,3,FALSE),"")</f>
        <v>https://pubmed.ncbi.nlm.nih.gov/620910/</v>
      </c>
      <c r="D11052" s="248" t="str">
        <f>IF(AND(A11052&lt;&gt;"",ISNUMBER(A11052)),VLOOKUP(A11052,Studies!A:BR,4,FALSE),"")</f>
        <v>PO 300 mg tab Subject 24</v>
      </c>
      <c r="E11052" s="248" t="str">
        <f>IF(AND(A11052&lt;&gt;"",ISNUMBER(A11052)),VLOOKUP(A11052,Studies!A:BR,5,FALSE),"")</f>
        <v>Cimetidine</v>
      </c>
      <c r="F11052" s="249" t="str">
        <f>IF(AND(A11052&lt;&gt;"",ISNUMBER(A11052)),VLOOKUP(A11052,Studies!A:BR,6,FALSE),"")</f>
        <v>Whole Blood</v>
      </c>
      <c r="G11052" s="265">
        <v>12</v>
      </c>
      <c r="H11052" s="50" t="s">
        <v>59</v>
      </c>
      <c r="I11052" s="185">
        <v>2.5000000000000001E-2</v>
      </c>
      <c r="J11052" s="41" t="s">
        <v>956</v>
      </c>
      <c r="K11052" s="41" t="s">
        <v>75</v>
      </c>
      <c r="O11052" s="59">
        <v>0.05</v>
      </c>
    </row>
    <row r="11053" spans="1:15" x14ac:dyDescent="0.25">
      <c r="A11053" s="30">
        <v>1282</v>
      </c>
      <c r="B11053" s="247" t="str">
        <f>IF(AND(A11053&lt;&gt;"",ISNUMBER(A11053)),VLOOKUP(A11053,Studies!A:BR,2,FALSE),"")</f>
        <v>Walkenstein 1978</v>
      </c>
      <c r="C11053" s="248" t="str">
        <f>IF(AND(A11053&lt;&gt;"",ISNUMBER(A11053)),VLOOKUP(A11053,Studies!A:BR,3,FALSE),"")</f>
        <v>https://pubmed.ncbi.nlm.nih.gov/620910/</v>
      </c>
      <c r="D11053" s="248" t="str">
        <f>IF(AND(A11053&lt;&gt;"",ISNUMBER(A11053)),VLOOKUP(A11053,Studies!A:BR,4,FALSE),"")</f>
        <v>IV 300 mg urine Subject 1</v>
      </c>
      <c r="E11053" s="248" t="str">
        <f>IF(AND(A11053&lt;&gt;"",ISNUMBER(A11053)),VLOOKUP(A11053,Studies!A:BR,5,FALSE),"")</f>
        <v>Cimetidine</v>
      </c>
      <c r="F11053" s="249" t="str">
        <f>IF(AND(A11053&lt;&gt;"",ISNUMBER(A11053)),VLOOKUP(A11053,Studies!A:BR,6,FALSE),"")</f>
        <v>Urine</v>
      </c>
      <c r="G11053" s="265">
        <v>24</v>
      </c>
      <c r="H11053" s="50" t="s">
        <v>59</v>
      </c>
      <c r="I11053" s="185">
        <v>71.400000000000006</v>
      </c>
      <c r="J11053" s="41" t="s">
        <v>446</v>
      </c>
      <c r="K11053" s="41" t="s">
        <v>75</v>
      </c>
    </row>
    <row r="11054" spans="1:15" x14ac:dyDescent="0.25">
      <c r="A11054" s="30">
        <v>1283</v>
      </c>
      <c r="B11054" s="247" t="str">
        <f>IF(AND(A11054&lt;&gt;"",ISNUMBER(A11054)),VLOOKUP(A11054,Studies!A:BR,2,FALSE),"")</f>
        <v>Walkenstein 1978</v>
      </c>
      <c r="C11054" s="248" t="str">
        <f>IF(AND(A11054&lt;&gt;"",ISNUMBER(A11054)),VLOOKUP(A11054,Studies!A:BR,3,FALSE),"")</f>
        <v>https://pubmed.ncbi.nlm.nih.gov/620910/</v>
      </c>
      <c r="D11054" s="248" t="str">
        <f>IF(AND(A11054&lt;&gt;"",ISNUMBER(A11054)),VLOOKUP(A11054,Studies!A:BR,4,FALSE),"")</f>
        <v>IV 300 mg urine Subject 2</v>
      </c>
      <c r="E11054" s="248" t="str">
        <f>IF(AND(A11054&lt;&gt;"",ISNUMBER(A11054)),VLOOKUP(A11054,Studies!A:BR,5,FALSE),"")</f>
        <v>Cimetidine</v>
      </c>
      <c r="F11054" s="249" t="str">
        <f>IF(AND(A11054&lt;&gt;"",ISNUMBER(A11054)),VLOOKUP(A11054,Studies!A:BR,6,FALSE),"")</f>
        <v>Urine</v>
      </c>
      <c r="G11054" s="265">
        <v>24</v>
      </c>
      <c r="H11054" s="50" t="s">
        <v>59</v>
      </c>
      <c r="I11054" s="185">
        <v>66.7</v>
      </c>
      <c r="J11054" s="41" t="s">
        <v>446</v>
      </c>
      <c r="K11054" s="41" t="s">
        <v>75</v>
      </c>
    </row>
    <row r="11055" spans="1:15" x14ac:dyDescent="0.25">
      <c r="A11055" s="30">
        <v>1284</v>
      </c>
      <c r="B11055" s="247" t="str">
        <f>IF(AND(A11055&lt;&gt;"",ISNUMBER(A11055)),VLOOKUP(A11055,Studies!A:BR,2,FALSE),"")</f>
        <v>Walkenstein 1978</v>
      </c>
      <c r="C11055" s="248" t="str">
        <f>IF(AND(A11055&lt;&gt;"",ISNUMBER(A11055)),VLOOKUP(A11055,Studies!A:BR,3,FALSE),"")</f>
        <v>https://pubmed.ncbi.nlm.nih.gov/620910/</v>
      </c>
      <c r="D11055" s="248" t="str">
        <f>IF(AND(A11055&lt;&gt;"",ISNUMBER(A11055)),VLOOKUP(A11055,Studies!A:BR,4,FALSE),"")</f>
        <v>IV 300 mg urine Subject 3</v>
      </c>
      <c r="E11055" s="248" t="str">
        <f>IF(AND(A11055&lt;&gt;"",ISNUMBER(A11055)),VLOOKUP(A11055,Studies!A:BR,5,FALSE),"")</f>
        <v>Cimetidine</v>
      </c>
      <c r="F11055" s="249" t="str">
        <f>IF(AND(A11055&lt;&gt;"",ISNUMBER(A11055)),VLOOKUP(A11055,Studies!A:BR,6,FALSE),"")</f>
        <v>Urine</v>
      </c>
      <c r="G11055" s="265">
        <v>24</v>
      </c>
      <c r="H11055" s="50" t="s">
        <v>59</v>
      </c>
      <c r="I11055" s="185">
        <v>83.3</v>
      </c>
      <c r="J11055" s="41" t="s">
        <v>446</v>
      </c>
      <c r="K11055" s="41" t="s">
        <v>75</v>
      </c>
    </row>
    <row r="11056" spans="1:15" x14ac:dyDescent="0.25">
      <c r="A11056" s="30">
        <v>1285</v>
      </c>
      <c r="B11056" s="247" t="str">
        <f>IF(AND(A11056&lt;&gt;"",ISNUMBER(A11056)),VLOOKUP(A11056,Studies!A:BR,2,FALSE),"")</f>
        <v>Walkenstein 1978</v>
      </c>
      <c r="C11056" s="248" t="str">
        <f>IF(AND(A11056&lt;&gt;"",ISNUMBER(A11056)),VLOOKUP(A11056,Studies!A:BR,3,FALSE),"")</f>
        <v>https://pubmed.ncbi.nlm.nih.gov/620910/</v>
      </c>
      <c r="D11056" s="248" t="str">
        <f>IF(AND(A11056&lt;&gt;"",ISNUMBER(A11056)),VLOOKUP(A11056,Studies!A:BR,4,FALSE),"")</f>
        <v>IV 300 mg urine Subject 4</v>
      </c>
      <c r="E11056" s="248" t="str">
        <f>IF(AND(A11056&lt;&gt;"",ISNUMBER(A11056)),VLOOKUP(A11056,Studies!A:BR,5,FALSE),"")</f>
        <v>Cimetidine</v>
      </c>
      <c r="F11056" s="249" t="str">
        <f>IF(AND(A11056&lt;&gt;"",ISNUMBER(A11056)),VLOOKUP(A11056,Studies!A:BR,6,FALSE),"")</f>
        <v>Urine</v>
      </c>
      <c r="G11056" s="265">
        <v>24</v>
      </c>
      <c r="H11056" s="50" t="s">
        <v>59</v>
      </c>
      <c r="I11056" s="185">
        <v>79.599999999999994</v>
      </c>
      <c r="J11056" s="41" t="s">
        <v>446</v>
      </c>
      <c r="K11056" s="41" t="s">
        <v>75</v>
      </c>
    </row>
    <row r="11057" spans="1:11" x14ac:dyDescent="0.25">
      <c r="A11057" s="30">
        <v>1286</v>
      </c>
      <c r="B11057" s="247" t="str">
        <f>IF(AND(A11057&lt;&gt;"",ISNUMBER(A11057)),VLOOKUP(A11057,Studies!A:BR,2,FALSE),"")</f>
        <v>Walkenstein 1978</v>
      </c>
      <c r="C11057" s="248" t="str">
        <f>IF(AND(A11057&lt;&gt;"",ISNUMBER(A11057)),VLOOKUP(A11057,Studies!A:BR,3,FALSE),"")</f>
        <v>https://pubmed.ncbi.nlm.nih.gov/620910/</v>
      </c>
      <c r="D11057" s="248" t="str">
        <f>IF(AND(A11057&lt;&gt;"",ISNUMBER(A11057)),VLOOKUP(A11057,Studies!A:BR,4,FALSE),"")</f>
        <v>IV 300 mg urine Subject 5</v>
      </c>
      <c r="E11057" s="248" t="str">
        <f>IF(AND(A11057&lt;&gt;"",ISNUMBER(A11057)),VLOOKUP(A11057,Studies!A:BR,5,FALSE),"")</f>
        <v>Cimetidine</v>
      </c>
      <c r="F11057" s="249" t="str">
        <f>IF(AND(A11057&lt;&gt;"",ISNUMBER(A11057)),VLOOKUP(A11057,Studies!A:BR,6,FALSE),"")</f>
        <v>Urine</v>
      </c>
      <c r="G11057" s="265">
        <v>24</v>
      </c>
      <c r="H11057" s="50" t="s">
        <v>59</v>
      </c>
      <c r="I11057" s="185">
        <v>85.4</v>
      </c>
      <c r="J11057" s="41" t="s">
        <v>446</v>
      </c>
      <c r="K11057" s="41" t="s">
        <v>75</v>
      </c>
    </row>
    <row r="11058" spans="1:11" x14ac:dyDescent="0.25">
      <c r="A11058" s="30">
        <v>1287</v>
      </c>
      <c r="B11058" s="247" t="str">
        <f>IF(AND(A11058&lt;&gt;"",ISNUMBER(A11058)),VLOOKUP(A11058,Studies!A:BR,2,FALSE),"")</f>
        <v>Walkenstein 1978</v>
      </c>
      <c r="C11058" s="248" t="str">
        <f>IF(AND(A11058&lt;&gt;"",ISNUMBER(A11058)),VLOOKUP(A11058,Studies!A:BR,3,FALSE),"")</f>
        <v>https://pubmed.ncbi.nlm.nih.gov/620910/</v>
      </c>
      <c r="D11058" s="248" t="str">
        <f>IF(AND(A11058&lt;&gt;"",ISNUMBER(A11058)),VLOOKUP(A11058,Studies!A:BR,4,FALSE),"")</f>
        <v>IV 300 mg urine Subject 6</v>
      </c>
      <c r="E11058" s="248" t="str">
        <f>IF(AND(A11058&lt;&gt;"",ISNUMBER(A11058)),VLOOKUP(A11058,Studies!A:BR,5,FALSE),"")</f>
        <v>Cimetidine</v>
      </c>
      <c r="F11058" s="249" t="str">
        <f>IF(AND(A11058&lt;&gt;"",ISNUMBER(A11058)),VLOOKUP(A11058,Studies!A:BR,6,FALSE),"")</f>
        <v>Urine</v>
      </c>
      <c r="G11058" s="265">
        <v>24</v>
      </c>
      <c r="H11058" s="50" t="s">
        <v>59</v>
      </c>
      <c r="I11058" s="185">
        <v>74.400000000000006</v>
      </c>
      <c r="J11058" s="41" t="s">
        <v>446</v>
      </c>
      <c r="K11058" s="41" t="s">
        <v>75</v>
      </c>
    </row>
    <row r="11059" spans="1:11" x14ac:dyDescent="0.25">
      <c r="A11059" s="30">
        <v>1288</v>
      </c>
      <c r="B11059" s="247" t="str">
        <f>IF(AND(A11059&lt;&gt;"",ISNUMBER(A11059)),VLOOKUP(A11059,Studies!A:BR,2,FALSE),"")</f>
        <v>Walkenstein 1978</v>
      </c>
      <c r="C11059" s="248" t="str">
        <f>IF(AND(A11059&lt;&gt;"",ISNUMBER(A11059)),VLOOKUP(A11059,Studies!A:BR,3,FALSE),"")</f>
        <v>https://pubmed.ncbi.nlm.nih.gov/620910/</v>
      </c>
      <c r="D11059" s="248" t="str">
        <f>IF(AND(A11059&lt;&gt;"",ISNUMBER(A11059)),VLOOKUP(A11059,Studies!A:BR,4,FALSE),"")</f>
        <v>IV 300 mg urine Subject 7</v>
      </c>
      <c r="E11059" s="248" t="str">
        <f>IF(AND(A11059&lt;&gt;"",ISNUMBER(A11059)),VLOOKUP(A11059,Studies!A:BR,5,FALSE),"")</f>
        <v>Cimetidine</v>
      </c>
      <c r="F11059" s="249" t="str">
        <f>IF(AND(A11059&lt;&gt;"",ISNUMBER(A11059)),VLOOKUP(A11059,Studies!A:BR,6,FALSE),"")</f>
        <v>Urine</v>
      </c>
      <c r="G11059" s="265">
        <v>24</v>
      </c>
      <c r="H11059" s="50" t="s">
        <v>59</v>
      </c>
      <c r="I11059" s="185">
        <v>75.5</v>
      </c>
      <c r="J11059" s="41" t="s">
        <v>446</v>
      </c>
      <c r="K11059" s="41" t="s">
        <v>75</v>
      </c>
    </row>
    <row r="11060" spans="1:11" x14ac:dyDescent="0.25">
      <c r="A11060" s="30">
        <v>1289</v>
      </c>
      <c r="B11060" s="247" t="str">
        <f>IF(AND(A11060&lt;&gt;"",ISNUMBER(A11060)),VLOOKUP(A11060,Studies!A:BR,2,FALSE),"")</f>
        <v>Walkenstein 1978</v>
      </c>
      <c r="C11060" s="248" t="str">
        <f>IF(AND(A11060&lt;&gt;"",ISNUMBER(A11060)),VLOOKUP(A11060,Studies!A:BR,3,FALSE),"")</f>
        <v>https://pubmed.ncbi.nlm.nih.gov/620910/</v>
      </c>
      <c r="D11060" s="248" t="str">
        <f>IF(AND(A11060&lt;&gt;"",ISNUMBER(A11060)),VLOOKUP(A11060,Studies!A:BR,4,FALSE),"")</f>
        <v>IV 300 mg urine Subject 8</v>
      </c>
      <c r="E11060" s="248" t="str">
        <f>IF(AND(A11060&lt;&gt;"",ISNUMBER(A11060)),VLOOKUP(A11060,Studies!A:BR,5,FALSE),"")</f>
        <v>Cimetidine</v>
      </c>
      <c r="F11060" s="249" t="str">
        <f>IF(AND(A11060&lt;&gt;"",ISNUMBER(A11060)),VLOOKUP(A11060,Studies!A:BR,6,FALSE),"")</f>
        <v>Urine</v>
      </c>
      <c r="G11060" s="265">
        <v>24</v>
      </c>
      <c r="H11060" s="50" t="s">
        <v>59</v>
      </c>
      <c r="I11060" s="185">
        <v>83.3</v>
      </c>
      <c r="J11060" s="41" t="s">
        <v>446</v>
      </c>
      <c r="K11060" s="41" t="s">
        <v>75</v>
      </c>
    </row>
    <row r="11061" spans="1:11" x14ac:dyDescent="0.25">
      <c r="A11061" s="30">
        <v>1290</v>
      </c>
      <c r="B11061" s="247" t="str">
        <f>IF(AND(A11061&lt;&gt;"",ISNUMBER(A11061)),VLOOKUP(A11061,Studies!A:BR,2,FALSE),"")</f>
        <v>Walkenstein 1978</v>
      </c>
      <c r="C11061" s="248" t="str">
        <f>IF(AND(A11061&lt;&gt;"",ISNUMBER(A11061)),VLOOKUP(A11061,Studies!A:BR,3,FALSE),"")</f>
        <v>https://pubmed.ncbi.nlm.nih.gov/620910/</v>
      </c>
      <c r="D11061" s="248" t="str">
        <f>IF(AND(A11061&lt;&gt;"",ISNUMBER(A11061)),VLOOKUP(A11061,Studies!A:BR,4,FALSE),"")</f>
        <v>IV 300 mg urine Subject 9</v>
      </c>
      <c r="E11061" s="248" t="str">
        <f>IF(AND(A11061&lt;&gt;"",ISNUMBER(A11061)),VLOOKUP(A11061,Studies!A:BR,5,FALSE),"")</f>
        <v>Cimetidine</v>
      </c>
      <c r="F11061" s="249" t="str">
        <f>IF(AND(A11061&lt;&gt;"",ISNUMBER(A11061)),VLOOKUP(A11061,Studies!A:BR,6,FALSE),"")</f>
        <v>Urine</v>
      </c>
      <c r="G11061" s="265">
        <v>24</v>
      </c>
      <c r="H11061" s="50" t="s">
        <v>59</v>
      </c>
      <c r="I11061" s="185">
        <v>69.099999999999994</v>
      </c>
      <c r="J11061" s="41" t="s">
        <v>446</v>
      </c>
      <c r="K11061" s="41" t="s">
        <v>75</v>
      </c>
    </row>
    <row r="11062" spans="1:11" x14ac:dyDescent="0.25">
      <c r="A11062" s="30">
        <v>1291</v>
      </c>
      <c r="B11062" s="247" t="str">
        <f>IF(AND(A11062&lt;&gt;"",ISNUMBER(A11062)),VLOOKUP(A11062,Studies!A:BR,2,FALSE),"")</f>
        <v>Walkenstein 1978</v>
      </c>
      <c r="C11062" s="248" t="str">
        <f>IF(AND(A11062&lt;&gt;"",ISNUMBER(A11062)),VLOOKUP(A11062,Studies!A:BR,3,FALSE),"")</f>
        <v>https://pubmed.ncbi.nlm.nih.gov/620910/</v>
      </c>
      <c r="D11062" s="248" t="str">
        <f>IF(AND(A11062&lt;&gt;"",ISNUMBER(A11062)),VLOOKUP(A11062,Studies!A:BR,4,FALSE),"")</f>
        <v>IV 300 mg urine Subject 10</v>
      </c>
      <c r="E11062" s="248" t="str">
        <f>IF(AND(A11062&lt;&gt;"",ISNUMBER(A11062)),VLOOKUP(A11062,Studies!A:BR,5,FALSE),"")</f>
        <v>Cimetidine</v>
      </c>
      <c r="F11062" s="249" t="str">
        <f>IF(AND(A11062&lt;&gt;"",ISNUMBER(A11062)),VLOOKUP(A11062,Studies!A:BR,6,FALSE),"")</f>
        <v>Urine</v>
      </c>
      <c r="G11062" s="265">
        <v>24</v>
      </c>
      <c r="H11062" s="50" t="s">
        <v>59</v>
      </c>
      <c r="I11062" s="185">
        <v>81.5</v>
      </c>
      <c r="J11062" s="41" t="s">
        <v>446</v>
      </c>
      <c r="K11062" s="41" t="s">
        <v>75</v>
      </c>
    </row>
    <row r="11063" spans="1:11" x14ac:dyDescent="0.25">
      <c r="A11063" s="30">
        <v>1292</v>
      </c>
      <c r="B11063" s="247" t="str">
        <f>IF(AND(A11063&lt;&gt;"",ISNUMBER(A11063)),VLOOKUP(A11063,Studies!A:BR,2,FALSE),"")</f>
        <v>Walkenstein 1978</v>
      </c>
      <c r="C11063" s="248" t="str">
        <f>IF(AND(A11063&lt;&gt;"",ISNUMBER(A11063)),VLOOKUP(A11063,Studies!A:BR,3,FALSE),"")</f>
        <v>https://pubmed.ncbi.nlm.nih.gov/620910/</v>
      </c>
      <c r="D11063" s="248" t="str">
        <f>IF(AND(A11063&lt;&gt;"",ISNUMBER(A11063)),VLOOKUP(A11063,Studies!A:BR,4,FALSE),"")</f>
        <v>IV 300 mg urine Subject 11</v>
      </c>
      <c r="E11063" s="248" t="str">
        <f>IF(AND(A11063&lt;&gt;"",ISNUMBER(A11063)),VLOOKUP(A11063,Studies!A:BR,5,FALSE),"")</f>
        <v>Cimetidine</v>
      </c>
      <c r="F11063" s="249" t="str">
        <f>IF(AND(A11063&lt;&gt;"",ISNUMBER(A11063)),VLOOKUP(A11063,Studies!A:BR,6,FALSE),"")</f>
        <v>Urine</v>
      </c>
      <c r="G11063" s="265">
        <v>24</v>
      </c>
      <c r="H11063" s="50" t="s">
        <v>59</v>
      </c>
      <c r="I11063" s="185">
        <v>76.900000000000006</v>
      </c>
      <c r="J11063" s="41" t="s">
        <v>446</v>
      </c>
      <c r="K11063" s="41" t="s">
        <v>75</v>
      </c>
    </row>
    <row r="11064" spans="1:11" x14ac:dyDescent="0.25">
      <c r="A11064" s="30">
        <v>1293</v>
      </c>
      <c r="B11064" s="247" t="str">
        <f>IF(AND(A11064&lt;&gt;"",ISNUMBER(A11064)),VLOOKUP(A11064,Studies!A:BR,2,FALSE),"")</f>
        <v>Walkenstein 1978</v>
      </c>
      <c r="C11064" s="248" t="str">
        <f>IF(AND(A11064&lt;&gt;"",ISNUMBER(A11064)),VLOOKUP(A11064,Studies!A:BR,3,FALSE),"")</f>
        <v>https://pubmed.ncbi.nlm.nih.gov/620910/</v>
      </c>
      <c r="D11064" s="248" t="str">
        <f>IF(AND(A11064&lt;&gt;"",ISNUMBER(A11064)),VLOOKUP(A11064,Studies!A:BR,4,FALSE),"")</f>
        <v>IV 300 mg urine Subject 12</v>
      </c>
      <c r="E11064" s="248" t="str">
        <f>IF(AND(A11064&lt;&gt;"",ISNUMBER(A11064)),VLOOKUP(A11064,Studies!A:BR,5,FALSE),"")</f>
        <v>Cimetidine</v>
      </c>
      <c r="F11064" s="249" t="str">
        <f>IF(AND(A11064&lt;&gt;"",ISNUMBER(A11064)),VLOOKUP(A11064,Studies!A:BR,6,FALSE),"")</f>
        <v>Urine</v>
      </c>
      <c r="G11064" s="265">
        <v>24</v>
      </c>
      <c r="H11064" s="50" t="s">
        <v>59</v>
      </c>
      <c r="I11064" s="185">
        <v>78.2</v>
      </c>
      <c r="J11064" s="41" t="s">
        <v>446</v>
      </c>
      <c r="K11064" s="41" t="s">
        <v>75</v>
      </c>
    </row>
    <row r="11065" spans="1:11" x14ac:dyDescent="0.25">
      <c r="A11065" s="30">
        <v>1294</v>
      </c>
      <c r="B11065" s="247" t="str">
        <f>IF(AND(A11065&lt;&gt;"",ISNUMBER(A11065)),VLOOKUP(A11065,Studies!A:BR,2,FALSE),"")</f>
        <v>Walkenstein 1978</v>
      </c>
      <c r="C11065" s="248" t="str">
        <f>IF(AND(A11065&lt;&gt;"",ISNUMBER(A11065)),VLOOKUP(A11065,Studies!A:BR,3,FALSE),"")</f>
        <v>https://pubmed.ncbi.nlm.nih.gov/620910/</v>
      </c>
      <c r="D11065" s="248" t="str">
        <f>IF(AND(A11065&lt;&gt;"",ISNUMBER(A11065)),VLOOKUP(A11065,Studies!A:BR,4,FALSE),"")</f>
        <v>PO 300 mg urine Subject 1</v>
      </c>
      <c r="E11065" s="248" t="str">
        <f>IF(AND(A11065&lt;&gt;"",ISNUMBER(A11065)),VLOOKUP(A11065,Studies!A:BR,5,FALSE),"")</f>
        <v>Cimetidine</v>
      </c>
      <c r="F11065" s="249" t="str">
        <f>IF(AND(A11065&lt;&gt;"",ISNUMBER(A11065)),VLOOKUP(A11065,Studies!A:BR,6,FALSE),"")</f>
        <v>Urine</v>
      </c>
      <c r="G11065" s="265">
        <v>24</v>
      </c>
      <c r="H11065" s="50" t="s">
        <v>59</v>
      </c>
      <c r="I11065" s="185">
        <v>42.7</v>
      </c>
      <c r="J11065" s="41" t="s">
        <v>446</v>
      </c>
      <c r="K11065" s="41" t="s">
        <v>75</v>
      </c>
    </row>
    <row r="11066" spans="1:11" x14ac:dyDescent="0.25">
      <c r="A11066" s="30">
        <v>1295</v>
      </c>
      <c r="B11066" s="247" t="str">
        <f>IF(AND(A11066&lt;&gt;"",ISNUMBER(A11066)),VLOOKUP(A11066,Studies!A:BR,2,FALSE),"")</f>
        <v>Walkenstein 1978</v>
      </c>
      <c r="C11066" s="248" t="str">
        <f>IF(AND(A11066&lt;&gt;"",ISNUMBER(A11066)),VLOOKUP(A11066,Studies!A:BR,3,FALSE),"")</f>
        <v>https://pubmed.ncbi.nlm.nih.gov/620910/</v>
      </c>
      <c r="D11066" s="248" t="str">
        <f>IF(AND(A11066&lt;&gt;"",ISNUMBER(A11066)),VLOOKUP(A11066,Studies!A:BR,4,FALSE),"")</f>
        <v>PO 300 mg urine Subject 2</v>
      </c>
      <c r="E11066" s="248" t="str">
        <f>IF(AND(A11066&lt;&gt;"",ISNUMBER(A11066)),VLOOKUP(A11066,Studies!A:BR,5,FALSE),"")</f>
        <v>Cimetidine</v>
      </c>
      <c r="F11066" s="249" t="str">
        <f>IF(AND(A11066&lt;&gt;"",ISNUMBER(A11066)),VLOOKUP(A11066,Studies!A:BR,6,FALSE),"")</f>
        <v>Urine</v>
      </c>
      <c r="G11066" s="265">
        <v>24</v>
      </c>
      <c r="H11066" s="50" t="s">
        <v>59</v>
      </c>
      <c r="I11066" s="185">
        <v>42.7</v>
      </c>
      <c r="J11066" s="41" t="s">
        <v>446</v>
      </c>
      <c r="K11066" s="41" t="s">
        <v>75</v>
      </c>
    </row>
    <row r="11067" spans="1:11" x14ac:dyDescent="0.25">
      <c r="A11067" s="30">
        <v>1296</v>
      </c>
      <c r="B11067" s="247" t="str">
        <f>IF(AND(A11067&lt;&gt;"",ISNUMBER(A11067)),VLOOKUP(A11067,Studies!A:BR,2,FALSE),"")</f>
        <v>Walkenstein 1978</v>
      </c>
      <c r="C11067" s="248" t="str">
        <f>IF(AND(A11067&lt;&gt;"",ISNUMBER(A11067)),VLOOKUP(A11067,Studies!A:BR,3,FALSE),"")</f>
        <v>https://pubmed.ncbi.nlm.nih.gov/620910/</v>
      </c>
      <c r="D11067" s="248" t="str">
        <f>IF(AND(A11067&lt;&gt;"",ISNUMBER(A11067)),VLOOKUP(A11067,Studies!A:BR,4,FALSE),"")</f>
        <v>PO 300 mg urine Subject 3</v>
      </c>
      <c r="E11067" s="248" t="str">
        <f>IF(AND(A11067&lt;&gt;"",ISNUMBER(A11067)),VLOOKUP(A11067,Studies!A:BR,5,FALSE),"")</f>
        <v>Cimetidine</v>
      </c>
      <c r="F11067" s="249" t="str">
        <f>IF(AND(A11067&lt;&gt;"",ISNUMBER(A11067)),VLOOKUP(A11067,Studies!A:BR,6,FALSE),"")</f>
        <v>Urine</v>
      </c>
      <c r="G11067" s="265">
        <v>24</v>
      </c>
      <c r="H11067" s="50" t="s">
        <v>59</v>
      </c>
      <c r="I11067" s="185">
        <v>50.3</v>
      </c>
      <c r="J11067" s="41" t="s">
        <v>446</v>
      </c>
      <c r="K11067" s="41" t="s">
        <v>75</v>
      </c>
    </row>
    <row r="11068" spans="1:11" x14ac:dyDescent="0.25">
      <c r="A11068" s="30">
        <v>1297</v>
      </c>
      <c r="B11068" s="247" t="str">
        <f>IF(AND(A11068&lt;&gt;"",ISNUMBER(A11068)),VLOOKUP(A11068,Studies!A:BR,2,FALSE),"")</f>
        <v>Walkenstein 1978</v>
      </c>
      <c r="C11068" s="248" t="str">
        <f>IF(AND(A11068&lt;&gt;"",ISNUMBER(A11068)),VLOOKUP(A11068,Studies!A:BR,3,FALSE),"")</f>
        <v>https://pubmed.ncbi.nlm.nih.gov/620910/</v>
      </c>
      <c r="D11068" s="248" t="str">
        <f>IF(AND(A11068&lt;&gt;"",ISNUMBER(A11068)),VLOOKUP(A11068,Studies!A:BR,4,FALSE),"")</f>
        <v>PO 300 mg urine Subject 4</v>
      </c>
      <c r="E11068" s="248" t="str">
        <f>IF(AND(A11068&lt;&gt;"",ISNUMBER(A11068)),VLOOKUP(A11068,Studies!A:BR,5,FALSE),"")</f>
        <v>Cimetidine</v>
      </c>
      <c r="F11068" s="249" t="str">
        <f>IF(AND(A11068&lt;&gt;"",ISNUMBER(A11068)),VLOOKUP(A11068,Studies!A:BR,6,FALSE),"")</f>
        <v>Urine</v>
      </c>
      <c r="G11068" s="265">
        <v>24</v>
      </c>
      <c r="H11068" s="50" t="s">
        <v>59</v>
      </c>
      <c r="I11068" s="185">
        <v>49.2</v>
      </c>
      <c r="J11068" s="41" t="s">
        <v>446</v>
      </c>
      <c r="K11068" s="41" t="s">
        <v>75</v>
      </c>
    </row>
    <row r="11069" spans="1:11" x14ac:dyDescent="0.25">
      <c r="A11069" s="30">
        <v>1298</v>
      </c>
      <c r="B11069" s="247" t="str">
        <f>IF(AND(A11069&lt;&gt;"",ISNUMBER(A11069)),VLOOKUP(A11069,Studies!A:BR,2,FALSE),"")</f>
        <v>Walkenstein 1978</v>
      </c>
      <c r="C11069" s="248" t="str">
        <f>IF(AND(A11069&lt;&gt;"",ISNUMBER(A11069)),VLOOKUP(A11069,Studies!A:BR,3,FALSE),"")</f>
        <v>https://pubmed.ncbi.nlm.nih.gov/620910/</v>
      </c>
      <c r="D11069" s="248" t="str">
        <f>IF(AND(A11069&lt;&gt;"",ISNUMBER(A11069)),VLOOKUP(A11069,Studies!A:BR,4,FALSE),"")</f>
        <v>PO 300 mg urine Subject 5</v>
      </c>
      <c r="E11069" s="248" t="str">
        <f>IF(AND(A11069&lt;&gt;"",ISNUMBER(A11069)),VLOOKUP(A11069,Studies!A:BR,5,FALSE),"")</f>
        <v>Cimetidine</v>
      </c>
      <c r="F11069" s="249" t="str">
        <f>IF(AND(A11069&lt;&gt;"",ISNUMBER(A11069)),VLOOKUP(A11069,Studies!A:BR,6,FALSE),"")</f>
        <v>Urine</v>
      </c>
      <c r="G11069" s="265">
        <v>24</v>
      </c>
      <c r="H11069" s="50" t="s">
        <v>59</v>
      </c>
      <c r="I11069" s="185">
        <v>54.6</v>
      </c>
      <c r="J11069" s="41" t="s">
        <v>446</v>
      </c>
      <c r="K11069" s="41" t="s">
        <v>75</v>
      </c>
    </row>
    <row r="11070" spans="1:11" x14ac:dyDescent="0.25">
      <c r="A11070" s="30">
        <v>1299</v>
      </c>
      <c r="B11070" s="247" t="str">
        <f>IF(AND(A11070&lt;&gt;"",ISNUMBER(A11070)),VLOOKUP(A11070,Studies!A:BR,2,FALSE),"")</f>
        <v>Walkenstein 1978</v>
      </c>
      <c r="C11070" s="248" t="str">
        <f>IF(AND(A11070&lt;&gt;"",ISNUMBER(A11070)),VLOOKUP(A11070,Studies!A:BR,3,FALSE),"")</f>
        <v>https://pubmed.ncbi.nlm.nih.gov/620910/</v>
      </c>
      <c r="D11070" s="248" t="str">
        <f>IF(AND(A11070&lt;&gt;"",ISNUMBER(A11070)),VLOOKUP(A11070,Studies!A:BR,4,FALSE),"")</f>
        <v>PO 300 mg urine Subject 6</v>
      </c>
      <c r="E11070" s="248" t="str">
        <f>IF(AND(A11070&lt;&gt;"",ISNUMBER(A11070)),VLOOKUP(A11070,Studies!A:BR,5,FALSE),"")</f>
        <v>Cimetidine</v>
      </c>
      <c r="F11070" s="249" t="str">
        <f>IF(AND(A11070&lt;&gt;"",ISNUMBER(A11070)),VLOOKUP(A11070,Studies!A:BR,6,FALSE),"")</f>
        <v>Urine</v>
      </c>
      <c r="G11070" s="265">
        <v>24</v>
      </c>
      <c r="H11070" s="50" t="s">
        <v>59</v>
      </c>
      <c r="I11070" s="185">
        <v>45.3</v>
      </c>
      <c r="J11070" s="41" t="s">
        <v>446</v>
      </c>
      <c r="K11070" s="41" t="s">
        <v>75</v>
      </c>
    </row>
    <row r="11071" spans="1:11" x14ac:dyDescent="0.25">
      <c r="A11071" s="30">
        <v>1300</v>
      </c>
      <c r="B11071" s="247" t="str">
        <f>IF(AND(A11071&lt;&gt;"",ISNUMBER(A11071)),VLOOKUP(A11071,Studies!A:BR,2,FALSE),"")</f>
        <v>Walkenstein 1978</v>
      </c>
      <c r="C11071" s="248" t="str">
        <f>IF(AND(A11071&lt;&gt;"",ISNUMBER(A11071)),VLOOKUP(A11071,Studies!A:BR,3,FALSE),"")</f>
        <v>https://pubmed.ncbi.nlm.nih.gov/620910/</v>
      </c>
      <c r="D11071" s="248" t="str">
        <f>IF(AND(A11071&lt;&gt;"",ISNUMBER(A11071)),VLOOKUP(A11071,Studies!A:BR,4,FALSE),"")</f>
        <v>PO 300 mg urine Subject 7</v>
      </c>
      <c r="E11071" s="248" t="str">
        <f>IF(AND(A11071&lt;&gt;"",ISNUMBER(A11071)),VLOOKUP(A11071,Studies!A:BR,5,FALSE),"")</f>
        <v>Cimetidine</v>
      </c>
      <c r="F11071" s="249" t="str">
        <f>IF(AND(A11071&lt;&gt;"",ISNUMBER(A11071)),VLOOKUP(A11071,Studies!A:BR,6,FALSE),"")</f>
        <v>Urine</v>
      </c>
      <c r="G11071" s="265">
        <v>24</v>
      </c>
      <c r="H11071" s="50" t="s">
        <v>59</v>
      </c>
      <c r="I11071" s="185">
        <v>48.1</v>
      </c>
      <c r="J11071" s="41" t="s">
        <v>446</v>
      </c>
      <c r="K11071" s="41" t="s">
        <v>75</v>
      </c>
    </row>
    <row r="11072" spans="1:11" x14ac:dyDescent="0.25">
      <c r="A11072" s="30">
        <v>1301</v>
      </c>
      <c r="B11072" s="247" t="str">
        <f>IF(AND(A11072&lt;&gt;"",ISNUMBER(A11072)),VLOOKUP(A11072,Studies!A:BR,2,FALSE),"")</f>
        <v>Walkenstein 1978</v>
      </c>
      <c r="C11072" s="248" t="str">
        <f>IF(AND(A11072&lt;&gt;"",ISNUMBER(A11072)),VLOOKUP(A11072,Studies!A:BR,3,FALSE),"")</f>
        <v>https://pubmed.ncbi.nlm.nih.gov/620910/</v>
      </c>
      <c r="D11072" s="248" t="str">
        <f>IF(AND(A11072&lt;&gt;"",ISNUMBER(A11072)),VLOOKUP(A11072,Studies!A:BR,4,FALSE),"")</f>
        <v>PO 300 mg urine Subject 8</v>
      </c>
      <c r="E11072" s="248" t="str">
        <f>IF(AND(A11072&lt;&gt;"",ISNUMBER(A11072)),VLOOKUP(A11072,Studies!A:BR,5,FALSE),"")</f>
        <v>Cimetidine</v>
      </c>
      <c r="F11072" s="249" t="str">
        <f>IF(AND(A11072&lt;&gt;"",ISNUMBER(A11072)),VLOOKUP(A11072,Studies!A:BR,6,FALSE),"")</f>
        <v>Urine</v>
      </c>
      <c r="G11072" s="265">
        <v>24</v>
      </c>
      <c r="H11072" s="50" t="s">
        <v>59</v>
      </c>
      <c r="I11072" s="185">
        <v>47.1</v>
      </c>
      <c r="J11072" s="41" t="s">
        <v>446</v>
      </c>
      <c r="K11072" s="41" t="s">
        <v>75</v>
      </c>
    </row>
    <row r="11073" spans="1:11" x14ac:dyDescent="0.25">
      <c r="A11073" s="30">
        <v>1302</v>
      </c>
      <c r="B11073" s="247" t="str">
        <f>IF(AND(A11073&lt;&gt;"",ISNUMBER(A11073)),VLOOKUP(A11073,Studies!A:BR,2,FALSE),"")</f>
        <v>Walkenstein 1978</v>
      </c>
      <c r="C11073" s="248" t="str">
        <f>IF(AND(A11073&lt;&gt;"",ISNUMBER(A11073)),VLOOKUP(A11073,Studies!A:BR,3,FALSE),"")</f>
        <v>https://pubmed.ncbi.nlm.nih.gov/620910/</v>
      </c>
      <c r="D11073" s="248" t="str">
        <f>IF(AND(A11073&lt;&gt;"",ISNUMBER(A11073)),VLOOKUP(A11073,Studies!A:BR,4,FALSE),"")</f>
        <v>PO 300 mg urine Subject 9</v>
      </c>
      <c r="E11073" s="248" t="str">
        <f>IF(AND(A11073&lt;&gt;"",ISNUMBER(A11073)),VLOOKUP(A11073,Studies!A:BR,5,FALSE),"")</f>
        <v>Cimetidine</v>
      </c>
      <c r="F11073" s="249" t="str">
        <f>IF(AND(A11073&lt;&gt;"",ISNUMBER(A11073)),VLOOKUP(A11073,Studies!A:BR,6,FALSE),"")</f>
        <v>Urine</v>
      </c>
      <c r="G11073" s="265">
        <v>24</v>
      </c>
      <c r="H11073" s="50" t="s">
        <v>59</v>
      </c>
      <c r="I11073" s="185">
        <v>40.200000000000003</v>
      </c>
      <c r="J11073" s="41" t="s">
        <v>446</v>
      </c>
      <c r="K11073" s="41" t="s">
        <v>75</v>
      </c>
    </row>
    <row r="11074" spans="1:11" x14ac:dyDescent="0.25">
      <c r="A11074" s="30">
        <v>1303</v>
      </c>
      <c r="B11074" s="247" t="str">
        <f>IF(AND(A11074&lt;&gt;"",ISNUMBER(A11074)),VLOOKUP(A11074,Studies!A:BR,2,FALSE),"")</f>
        <v>Walkenstein 1978</v>
      </c>
      <c r="C11074" s="248" t="str">
        <f>IF(AND(A11074&lt;&gt;"",ISNUMBER(A11074)),VLOOKUP(A11074,Studies!A:BR,3,FALSE),"")</f>
        <v>https://pubmed.ncbi.nlm.nih.gov/620910/</v>
      </c>
      <c r="D11074" s="248" t="str">
        <f>IF(AND(A11074&lt;&gt;"",ISNUMBER(A11074)),VLOOKUP(A11074,Studies!A:BR,4,FALSE),"")</f>
        <v>PO 300 mg urine Subject 10</v>
      </c>
      <c r="E11074" s="248" t="str">
        <f>IF(AND(A11074&lt;&gt;"",ISNUMBER(A11074)),VLOOKUP(A11074,Studies!A:BR,5,FALSE),"")</f>
        <v>Cimetidine</v>
      </c>
      <c r="F11074" s="249" t="str">
        <f>IF(AND(A11074&lt;&gt;"",ISNUMBER(A11074)),VLOOKUP(A11074,Studies!A:BR,6,FALSE),"")</f>
        <v>Urine</v>
      </c>
      <c r="G11074" s="265">
        <v>24</v>
      </c>
      <c r="H11074" s="50" t="s">
        <v>59</v>
      </c>
      <c r="I11074" s="185">
        <v>44.2</v>
      </c>
      <c r="J11074" s="41" t="s">
        <v>446</v>
      </c>
      <c r="K11074" s="41" t="s">
        <v>75</v>
      </c>
    </row>
    <row r="11075" spans="1:11" x14ac:dyDescent="0.25">
      <c r="A11075" s="30">
        <v>1304</v>
      </c>
      <c r="B11075" s="247" t="str">
        <f>IF(AND(A11075&lt;&gt;"",ISNUMBER(A11075)),VLOOKUP(A11075,Studies!A:BR,2,FALSE),"")</f>
        <v>Walkenstein 1978</v>
      </c>
      <c r="C11075" s="248" t="str">
        <f>IF(AND(A11075&lt;&gt;"",ISNUMBER(A11075)),VLOOKUP(A11075,Studies!A:BR,3,FALSE),"")</f>
        <v>https://pubmed.ncbi.nlm.nih.gov/620910/</v>
      </c>
      <c r="D11075" s="248" t="str">
        <f>IF(AND(A11075&lt;&gt;"",ISNUMBER(A11075)),VLOOKUP(A11075,Studies!A:BR,4,FALSE),"")</f>
        <v>PO 300 mg urine Subject 11</v>
      </c>
      <c r="E11075" s="248" t="str">
        <f>IF(AND(A11075&lt;&gt;"",ISNUMBER(A11075)),VLOOKUP(A11075,Studies!A:BR,5,FALSE),"")</f>
        <v>Cimetidine</v>
      </c>
      <c r="F11075" s="249" t="str">
        <f>IF(AND(A11075&lt;&gt;"",ISNUMBER(A11075)),VLOOKUP(A11075,Studies!A:BR,6,FALSE),"")</f>
        <v>Urine</v>
      </c>
      <c r="G11075" s="265">
        <v>24</v>
      </c>
      <c r="H11075" s="50" t="s">
        <v>59</v>
      </c>
      <c r="I11075" s="185">
        <v>51.9</v>
      </c>
      <c r="J11075" s="41" t="s">
        <v>446</v>
      </c>
      <c r="K11075" s="41" t="s">
        <v>75</v>
      </c>
    </row>
    <row r="11076" spans="1:11" x14ac:dyDescent="0.25">
      <c r="A11076" s="30">
        <v>1305</v>
      </c>
      <c r="B11076" s="247" t="str">
        <f>IF(AND(A11076&lt;&gt;"",ISNUMBER(A11076)),VLOOKUP(A11076,Studies!A:BR,2,FALSE),"")</f>
        <v>Walkenstein 1978</v>
      </c>
      <c r="C11076" s="248" t="str">
        <f>IF(AND(A11076&lt;&gt;"",ISNUMBER(A11076)),VLOOKUP(A11076,Studies!A:BR,3,FALSE),"")</f>
        <v>https://pubmed.ncbi.nlm.nih.gov/620910/</v>
      </c>
      <c r="D11076" s="248" t="str">
        <f>IF(AND(A11076&lt;&gt;"",ISNUMBER(A11076)),VLOOKUP(A11076,Studies!A:BR,4,FALSE),"")</f>
        <v>PO 300 mg urine Subject 12</v>
      </c>
      <c r="E11076" s="248" t="str">
        <f>IF(AND(A11076&lt;&gt;"",ISNUMBER(A11076)),VLOOKUP(A11076,Studies!A:BR,5,FALSE),"")</f>
        <v>Cimetidine</v>
      </c>
      <c r="F11076" s="249" t="str">
        <f>IF(AND(A11076&lt;&gt;"",ISNUMBER(A11076)),VLOOKUP(A11076,Studies!A:BR,6,FALSE),"")</f>
        <v>Urine</v>
      </c>
      <c r="G11076" s="265">
        <v>24</v>
      </c>
      <c r="H11076" s="50" t="s">
        <v>59</v>
      </c>
      <c r="I11076" s="185">
        <v>60.6</v>
      </c>
      <c r="J11076" s="41" t="s">
        <v>446</v>
      </c>
      <c r="K11076" s="41" t="s">
        <v>75</v>
      </c>
    </row>
    <row r="11077" spans="1:11" x14ac:dyDescent="0.25">
      <c r="A11077" s="30">
        <v>1345</v>
      </c>
      <c r="B11077" s="247" t="str">
        <f>IF(AND(A11077&lt;&gt;"",ISNUMBER(A11077)),VLOOKUP(A11077,Studies!A:BR,2,FALSE),"")</f>
        <v>Elliott 1984</v>
      </c>
      <c r="C11077" s="248" t="str">
        <f>IF(AND(A11077&lt;&gt;"",ISNUMBER(A11077)),VLOOKUP(A11077,Studies!A:BR,3,FALSE),"")</f>
        <v>https://pubmed.ncbi.nlm.nih.gov/6152615/</v>
      </c>
      <c r="D11077" s="248" t="str">
        <f>IF(AND(A11077&lt;&gt;"",ISNUMBER(A11077)),VLOOKUP(A11077,Studies!A:BR,4,FALSE),"")</f>
        <v>Midazolam/H2O</v>
      </c>
      <c r="E11077" s="248" t="str">
        <f>IF(AND(A11077&lt;&gt;"",ISNUMBER(A11077)),VLOOKUP(A11077,Studies!A:BR,5,FALSE),"")</f>
        <v>Midazolam</v>
      </c>
      <c r="F11077" s="249" t="str">
        <f>IF(AND(A11077&lt;&gt;"",ISNUMBER(A11077)),VLOOKUP(A11077,Studies!A:BR,6,FALSE),"")</f>
        <v>Plasma</v>
      </c>
      <c r="G11077" s="265">
        <v>0</v>
      </c>
      <c r="H11077" s="50" t="s">
        <v>59</v>
      </c>
      <c r="I11077" s="185">
        <v>0</v>
      </c>
      <c r="J11077" s="41" t="s">
        <v>992</v>
      </c>
      <c r="K11077" s="41" t="s">
        <v>334</v>
      </c>
    </row>
    <row r="11078" spans="1:11" x14ac:dyDescent="0.25">
      <c r="A11078" s="30">
        <v>1345</v>
      </c>
      <c r="B11078" s="247" t="str">
        <f>IF(AND(A11078&lt;&gt;"",ISNUMBER(A11078)),VLOOKUP(A11078,Studies!A:BR,2,FALSE),"")</f>
        <v>Elliott 1984</v>
      </c>
      <c r="C11078" s="248" t="str">
        <f>IF(AND(A11078&lt;&gt;"",ISNUMBER(A11078)),VLOOKUP(A11078,Studies!A:BR,3,FALSE),"")</f>
        <v>https://pubmed.ncbi.nlm.nih.gov/6152615/</v>
      </c>
      <c r="D11078" s="248" t="str">
        <f>IF(AND(A11078&lt;&gt;"",ISNUMBER(A11078)),VLOOKUP(A11078,Studies!A:BR,4,FALSE),"")</f>
        <v>Midazolam/H2O</v>
      </c>
      <c r="E11078" s="248" t="str">
        <f>IF(AND(A11078&lt;&gt;"",ISNUMBER(A11078)),VLOOKUP(A11078,Studies!A:BR,5,FALSE),"")</f>
        <v>Midazolam</v>
      </c>
      <c r="F11078" s="249" t="str">
        <f>IF(AND(A11078&lt;&gt;"",ISNUMBER(A11078)),VLOOKUP(A11078,Studies!A:BR,6,FALSE),"")</f>
        <v>Plasma</v>
      </c>
      <c r="G11078" s="265">
        <v>0.25</v>
      </c>
      <c r="H11078" s="50" t="s">
        <v>59</v>
      </c>
      <c r="I11078" s="185">
        <v>-0.305865</v>
      </c>
      <c r="J11078" s="41" t="s">
        <v>992</v>
      </c>
      <c r="K11078" s="41" t="s">
        <v>334</v>
      </c>
    </row>
    <row r="11079" spans="1:11" x14ac:dyDescent="0.25">
      <c r="A11079" s="30">
        <v>1345</v>
      </c>
      <c r="B11079" s="247" t="str">
        <f>IF(AND(A11079&lt;&gt;"",ISNUMBER(A11079)),VLOOKUP(A11079,Studies!A:BR,2,FALSE),"")</f>
        <v>Elliott 1984</v>
      </c>
      <c r="C11079" s="248" t="str">
        <f>IF(AND(A11079&lt;&gt;"",ISNUMBER(A11079)),VLOOKUP(A11079,Studies!A:BR,3,FALSE),"")</f>
        <v>https://pubmed.ncbi.nlm.nih.gov/6152615/</v>
      </c>
      <c r="D11079" s="248" t="str">
        <f>IF(AND(A11079&lt;&gt;"",ISNUMBER(A11079)),VLOOKUP(A11079,Studies!A:BR,4,FALSE),"")</f>
        <v>Midazolam/H2O</v>
      </c>
      <c r="E11079" s="248" t="str">
        <f>IF(AND(A11079&lt;&gt;"",ISNUMBER(A11079)),VLOOKUP(A11079,Studies!A:BR,5,FALSE),"")</f>
        <v>Midazolam</v>
      </c>
      <c r="F11079" s="249" t="str">
        <f>IF(AND(A11079&lt;&gt;"",ISNUMBER(A11079)),VLOOKUP(A11079,Studies!A:BR,6,FALSE),"")</f>
        <v>Plasma</v>
      </c>
      <c r="G11079" s="265">
        <v>0.5</v>
      </c>
      <c r="H11079" s="50" t="s">
        <v>59</v>
      </c>
      <c r="I11079" s="185">
        <v>15.174250000000001</v>
      </c>
      <c r="J11079" s="41" t="s">
        <v>992</v>
      </c>
      <c r="K11079" s="41" t="s">
        <v>334</v>
      </c>
    </row>
    <row r="11080" spans="1:11" x14ac:dyDescent="0.25">
      <c r="A11080" s="30">
        <v>1345</v>
      </c>
      <c r="B11080" s="247" t="str">
        <f>IF(AND(A11080&lt;&gt;"",ISNUMBER(A11080)),VLOOKUP(A11080,Studies!A:BR,2,FALSE),"")</f>
        <v>Elliott 1984</v>
      </c>
      <c r="C11080" s="248" t="str">
        <f>IF(AND(A11080&lt;&gt;"",ISNUMBER(A11080)),VLOOKUP(A11080,Studies!A:BR,3,FALSE),"")</f>
        <v>https://pubmed.ncbi.nlm.nih.gov/6152615/</v>
      </c>
      <c r="D11080" s="248" t="str">
        <f>IF(AND(A11080&lt;&gt;"",ISNUMBER(A11080)),VLOOKUP(A11080,Studies!A:BR,4,FALSE),"")</f>
        <v>Midazolam/H2O</v>
      </c>
      <c r="E11080" s="248" t="str">
        <f>IF(AND(A11080&lt;&gt;"",ISNUMBER(A11080)),VLOOKUP(A11080,Studies!A:BR,5,FALSE),"")</f>
        <v>Midazolam</v>
      </c>
      <c r="F11080" s="249" t="str">
        <f>IF(AND(A11080&lt;&gt;"",ISNUMBER(A11080)),VLOOKUP(A11080,Studies!A:BR,6,FALSE),"")</f>
        <v>Plasma</v>
      </c>
      <c r="G11080" s="265">
        <v>0.75</v>
      </c>
      <c r="H11080" s="50" t="s">
        <v>59</v>
      </c>
      <c r="I11080" s="185">
        <v>19.782139999999998</v>
      </c>
      <c r="J11080" s="41" t="s">
        <v>992</v>
      </c>
      <c r="K11080" s="41" t="s">
        <v>334</v>
      </c>
    </row>
    <row r="11081" spans="1:11" x14ac:dyDescent="0.25">
      <c r="A11081" s="30">
        <v>1345</v>
      </c>
      <c r="B11081" s="247" t="str">
        <f>IF(AND(A11081&lt;&gt;"",ISNUMBER(A11081)),VLOOKUP(A11081,Studies!A:BR,2,FALSE),"")</f>
        <v>Elliott 1984</v>
      </c>
      <c r="C11081" s="248" t="str">
        <f>IF(AND(A11081&lt;&gt;"",ISNUMBER(A11081)),VLOOKUP(A11081,Studies!A:BR,3,FALSE),"")</f>
        <v>https://pubmed.ncbi.nlm.nih.gov/6152615/</v>
      </c>
      <c r="D11081" s="248" t="str">
        <f>IF(AND(A11081&lt;&gt;"",ISNUMBER(A11081)),VLOOKUP(A11081,Studies!A:BR,4,FALSE),"")</f>
        <v>Midazolam/H2O</v>
      </c>
      <c r="E11081" s="248" t="str">
        <f>IF(AND(A11081&lt;&gt;"",ISNUMBER(A11081)),VLOOKUP(A11081,Studies!A:BR,5,FALSE),"")</f>
        <v>Midazolam</v>
      </c>
      <c r="F11081" s="249" t="str">
        <f>IF(AND(A11081&lt;&gt;"",ISNUMBER(A11081)),VLOOKUP(A11081,Studies!A:BR,6,FALSE),"")</f>
        <v>Plasma</v>
      </c>
      <c r="G11081" s="265">
        <v>1</v>
      </c>
      <c r="H11081" s="50" t="s">
        <v>59</v>
      </c>
      <c r="I11081" s="185">
        <v>41.265540000000001</v>
      </c>
      <c r="J11081" s="41" t="s">
        <v>992</v>
      </c>
      <c r="K11081" s="41" t="s">
        <v>334</v>
      </c>
    </row>
    <row r="11082" spans="1:11" x14ac:dyDescent="0.25">
      <c r="A11082" s="30">
        <v>1345</v>
      </c>
      <c r="B11082" s="247" t="str">
        <f>IF(AND(A11082&lt;&gt;"",ISNUMBER(A11082)),VLOOKUP(A11082,Studies!A:BR,2,FALSE),"")</f>
        <v>Elliott 1984</v>
      </c>
      <c r="C11082" s="248" t="str">
        <f>IF(AND(A11082&lt;&gt;"",ISNUMBER(A11082)),VLOOKUP(A11082,Studies!A:BR,3,FALSE),"")</f>
        <v>https://pubmed.ncbi.nlm.nih.gov/6152615/</v>
      </c>
      <c r="D11082" s="248" t="str">
        <f>IF(AND(A11082&lt;&gt;"",ISNUMBER(A11082)),VLOOKUP(A11082,Studies!A:BR,4,FALSE),"")</f>
        <v>Midazolam/H2O</v>
      </c>
      <c r="E11082" s="248" t="str">
        <f>IF(AND(A11082&lt;&gt;"",ISNUMBER(A11082)),VLOOKUP(A11082,Studies!A:BR,5,FALSE),"")</f>
        <v>Midazolam</v>
      </c>
      <c r="F11082" s="249" t="str">
        <f>IF(AND(A11082&lt;&gt;"",ISNUMBER(A11082)),VLOOKUP(A11082,Studies!A:BR,6,FALSE),"")</f>
        <v>Plasma</v>
      </c>
      <c r="G11082" s="265">
        <v>1.5</v>
      </c>
      <c r="H11082" s="50" t="s">
        <v>59</v>
      </c>
      <c r="I11082" s="185">
        <v>38.693739999999998</v>
      </c>
      <c r="J11082" s="41" t="s">
        <v>992</v>
      </c>
      <c r="K11082" s="41" t="s">
        <v>334</v>
      </c>
    </row>
    <row r="11083" spans="1:11" x14ac:dyDescent="0.25">
      <c r="A11083" s="30">
        <v>1345</v>
      </c>
      <c r="B11083" s="247" t="str">
        <f>IF(AND(A11083&lt;&gt;"",ISNUMBER(A11083)),VLOOKUP(A11083,Studies!A:BR,2,FALSE),"")</f>
        <v>Elliott 1984</v>
      </c>
      <c r="C11083" s="248" t="str">
        <f>IF(AND(A11083&lt;&gt;"",ISNUMBER(A11083)),VLOOKUP(A11083,Studies!A:BR,3,FALSE),"")</f>
        <v>https://pubmed.ncbi.nlm.nih.gov/6152615/</v>
      </c>
      <c r="D11083" s="248" t="str">
        <f>IF(AND(A11083&lt;&gt;"",ISNUMBER(A11083)),VLOOKUP(A11083,Studies!A:BR,4,FALSE),"")</f>
        <v>Midazolam/H2O</v>
      </c>
      <c r="E11083" s="248" t="str">
        <f>IF(AND(A11083&lt;&gt;"",ISNUMBER(A11083)),VLOOKUP(A11083,Studies!A:BR,5,FALSE),"")</f>
        <v>Midazolam</v>
      </c>
      <c r="F11083" s="249" t="str">
        <f>IF(AND(A11083&lt;&gt;"",ISNUMBER(A11083)),VLOOKUP(A11083,Studies!A:BR,6,FALSE),"")</f>
        <v>Plasma</v>
      </c>
      <c r="G11083" s="265">
        <v>2</v>
      </c>
      <c r="H11083" s="50" t="s">
        <v>59</v>
      </c>
      <c r="I11083" s="185">
        <v>33.58</v>
      </c>
      <c r="J11083" s="41" t="s">
        <v>992</v>
      </c>
      <c r="K11083" s="41" t="s">
        <v>334</v>
      </c>
    </row>
    <row r="11084" spans="1:11" x14ac:dyDescent="0.25">
      <c r="A11084" s="30">
        <v>1345</v>
      </c>
      <c r="B11084" s="247" t="str">
        <f>IF(AND(A11084&lt;&gt;"",ISNUMBER(A11084)),VLOOKUP(A11084,Studies!A:BR,2,FALSE),"")</f>
        <v>Elliott 1984</v>
      </c>
      <c r="C11084" s="248" t="str">
        <f>IF(AND(A11084&lt;&gt;"",ISNUMBER(A11084)),VLOOKUP(A11084,Studies!A:BR,3,FALSE),"")</f>
        <v>https://pubmed.ncbi.nlm.nih.gov/6152615/</v>
      </c>
      <c r="D11084" s="248" t="str">
        <f>IF(AND(A11084&lt;&gt;"",ISNUMBER(A11084)),VLOOKUP(A11084,Studies!A:BR,4,FALSE),"")</f>
        <v>Midazolam/H2O</v>
      </c>
      <c r="E11084" s="248" t="str">
        <f>IF(AND(A11084&lt;&gt;"",ISNUMBER(A11084)),VLOOKUP(A11084,Studies!A:BR,5,FALSE),"")</f>
        <v>Midazolam</v>
      </c>
      <c r="F11084" s="249" t="str">
        <f>IF(AND(A11084&lt;&gt;"",ISNUMBER(A11084)),VLOOKUP(A11084,Studies!A:BR,6,FALSE),"")</f>
        <v>Plasma</v>
      </c>
      <c r="G11084" s="265">
        <v>2.5</v>
      </c>
      <c r="H11084" s="50" t="s">
        <v>59</v>
      </c>
      <c r="I11084" s="185">
        <v>39.100499999999997</v>
      </c>
      <c r="J11084" s="41" t="s">
        <v>992</v>
      </c>
      <c r="K11084" s="41" t="s">
        <v>334</v>
      </c>
    </row>
    <row r="11085" spans="1:11" x14ac:dyDescent="0.25">
      <c r="A11085" s="30">
        <v>1345</v>
      </c>
      <c r="B11085" s="247" t="str">
        <f>IF(AND(A11085&lt;&gt;"",ISNUMBER(A11085)),VLOOKUP(A11085,Studies!A:BR,2,FALSE),"")</f>
        <v>Elliott 1984</v>
      </c>
      <c r="C11085" s="248" t="str">
        <f>IF(AND(A11085&lt;&gt;"",ISNUMBER(A11085)),VLOOKUP(A11085,Studies!A:BR,3,FALSE),"")</f>
        <v>https://pubmed.ncbi.nlm.nih.gov/6152615/</v>
      </c>
      <c r="D11085" s="248" t="str">
        <f>IF(AND(A11085&lt;&gt;"",ISNUMBER(A11085)),VLOOKUP(A11085,Studies!A:BR,4,FALSE),"")</f>
        <v>Midazolam/H2O</v>
      </c>
      <c r="E11085" s="248" t="str">
        <f>IF(AND(A11085&lt;&gt;"",ISNUMBER(A11085)),VLOOKUP(A11085,Studies!A:BR,5,FALSE),"")</f>
        <v>Midazolam</v>
      </c>
      <c r="F11085" s="249" t="str">
        <f>IF(AND(A11085&lt;&gt;"",ISNUMBER(A11085)),VLOOKUP(A11085,Studies!A:BR,6,FALSE),"")</f>
        <v>Plasma</v>
      </c>
      <c r="G11085" s="265">
        <v>3</v>
      </c>
      <c r="H11085" s="50" t="s">
        <v>59</v>
      </c>
      <c r="I11085" s="185">
        <v>35.371299999999998</v>
      </c>
      <c r="J11085" s="41" t="s">
        <v>992</v>
      </c>
      <c r="K11085" s="41" t="s">
        <v>334</v>
      </c>
    </row>
    <row r="11086" spans="1:11" x14ac:dyDescent="0.25">
      <c r="A11086" s="30">
        <v>1345</v>
      </c>
      <c r="B11086" s="247" t="str">
        <f>IF(AND(A11086&lt;&gt;"",ISNUMBER(A11086)),VLOOKUP(A11086,Studies!A:BR,2,FALSE),"")</f>
        <v>Elliott 1984</v>
      </c>
      <c r="C11086" s="248" t="str">
        <f>IF(AND(A11086&lt;&gt;"",ISNUMBER(A11086)),VLOOKUP(A11086,Studies!A:BR,3,FALSE),"")</f>
        <v>https://pubmed.ncbi.nlm.nih.gov/6152615/</v>
      </c>
      <c r="D11086" s="248" t="str">
        <f>IF(AND(A11086&lt;&gt;"",ISNUMBER(A11086)),VLOOKUP(A11086,Studies!A:BR,4,FALSE),"")</f>
        <v>Midazolam/H2O</v>
      </c>
      <c r="E11086" s="248" t="str">
        <f>IF(AND(A11086&lt;&gt;"",ISNUMBER(A11086)),VLOOKUP(A11086,Studies!A:BR,5,FALSE),"")</f>
        <v>Midazolam</v>
      </c>
      <c r="F11086" s="249" t="str">
        <f>IF(AND(A11086&lt;&gt;"",ISNUMBER(A11086)),VLOOKUP(A11086,Studies!A:BR,6,FALSE),"")</f>
        <v>Plasma</v>
      </c>
      <c r="G11086" s="265">
        <v>4</v>
      </c>
      <c r="H11086" s="50" t="s">
        <v>59</v>
      </c>
      <c r="I11086" s="185">
        <v>26.065950000000001</v>
      </c>
      <c r="J11086" s="41" t="s">
        <v>992</v>
      </c>
      <c r="K11086" s="41" t="s">
        <v>334</v>
      </c>
    </row>
    <row r="11087" spans="1:11" x14ac:dyDescent="0.25">
      <c r="A11087" s="30">
        <v>1345</v>
      </c>
      <c r="B11087" s="247" t="str">
        <f>IF(AND(A11087&lt;&gt;"",ISNUMBER(A11087)),VLOOKUP(A11087,Studies!A:BR,2,FALSE),"")</f>
        <v>Elliott 1984</v>
      </c>
      <c r="C11087" s="248" t="str">
        <f>IF(AND(A11087&lt;&gt;"",ISNUMBER(A11087)),VLOOKUP(A11087,Studies!A:BR,3,FALSE),"")</f>
        <v>https://pubmed.ncbi.nlm.nih.gov/6152615/</v>
      </c>
      <c r="D11087" s="248" t="str">
        <f>IF(AND(A11087&lt;&gt;"",ISNUMBER(A11087)),VLOOKUP(A11087,Studies!A:BR,4,FALSE),"")</f>
        <v>Midazolam/H2O</v>
      </c>
      <c r="E11087" s="248" t="str">
        <f>IF(AND(A11087&lt;&gt;"",ISNUMBER(A11087)),VLOOKUP(A11087,Studies!A:BR,5,FALSE),"")</f>
        <v>Midazolam</v>
      </c>
      <c r="F11087" s="249" t="str">
        <f>IF(AND(A11087&lt;&gt;"",ISNUMBER(A11087)),VLOOKUP(A11087,Studies!A:BR,6,FALSE),"")</f>
        <v>Plasma</v>
      </c>
      <c r="G11087" s="265">
        <v>5</v>
      </c>
      <c r="H11087" s="50" t="s">
        <v>59</v>
      </c>
      <c r="I11087" s="185">
        <v>14.447150000000001</v>
      </c>
      <c r="J11087" s="41" t="s">
        <v>992</v>
      </c>
      <c r="K11087" s="41" t="s">
        <v>334</v>
      </c>
    </row>
    <row r="11088" spans="1:11" x14ac:dyDescent="0.25">
      <c r="A11088" s="30">
        <v>1345</v>
      </c>
      <c r="B11088" s="247" t="str">
        <f>IF(AND(A11088&lt;&gt;"",ISNUMBER(A11088)),VLOOKUP(A11088,Studies!A:BR,2,FALSE),"")</f>
        <v>Elliott 1984</v>
      </c>
      <c r="C11088" s="248" t="str">
        <f>IF(AND(A11088&lt;&gt;"",ISNUMBER(A11088)),VLOOKUP(A11088,Studies!A:BR,3,FALSE),"")</f>
        <v>https://pubmed.ncbi.nlm.nih.gov/6152615/</v>
      </c>
      <c r="D11088" s="248" t="str">
        <f>IF(AND(A11088&lt;&gt;"",ISNUMBER(A11088)),VLOOKUP(A11088,Studies!A:BR,4,FALSE),"")</f>
        <v>Midazolam/H2O</v>
      </c>
      <c r="E11088" s="248" t="str">
        <f>IF(AND(A11088&lt;&gt;"",ISNUMBER(A11088)),VLOOKUP(A11088,Studies!A:BR,5,FALSE),"")</f>
        <v>Midazolam</v>
      </c>
      <c r="F11088" s="249" t="str">
        <f>IF(AND(A11088&lt;&gt;"",ISNUMBER(A11088)),VLOOKUP(A11088,Studies!A:BR,6,FALSE),"")</f>
        <v>Plasma</v>
      </c>
      <c r="G11088" s="265">
        <v>6</v>
      </c>
      <c r="H11088" s="50" t="s">
        <v>59</v>
      </c>
      <c r="I11088" s="185">
        <v>8.8411290000000005</v>
      </c>
      <c r="J11088" s="41" t="s">
        <v>992</v>
      </c>
      <c r="K11088" s="41" t="s">
        <v>334</v>
      </c>
    </row>
    <row r="11089" spans="1:11" x14ac:dyDescent="0.25">
      <c r="A11089" s="30">
        <v>1345</v>
      </c>
      <c r="B11089" s="247" t="str">
        <f>IF(AND(A11089&lt;&gt;"",ISNUMBER(A11089)),VLOOKUP(A11089,Studies!A:BR,2,FALSE),"")</f>
        <v>Elliott 1984</v>
      </c>
      <c r="C11089" s="248" t="str">
        <f>IF(AND(A11089&lt;&gt;"",ISNUMBER(A11089)),VLOOKUP(A11089,Studies!A:BR,3,FALSE),"")</f>
        <v>https://pubmed.ncbi.nlm.nih.gov/6152615/</v>
      </c>
      <c r="D11089" s="248" t="str">
        <f>IF(AND(A11089&lt;&gt;"",ISNUMBER(A11089)),VLOOKUP(A11089,Studies!A:BR,4,FALSE),"")</f>
        <v>Midazolam/H2O</v>
      </c>
      <c r="E11089" s="248" t="str">
        <f>IF(AND(A11089&lt;&gt;"",ISNUMBER(A11089)),VLOOKUP(A11089,Studies!A:BR,5,FALSE),"")</f>
        <v>Midazolam</v>
      </c>
      <c r="F11089" s="249" t="str">
        <f>IF(AND(A11089&lt;&gt;"",ISNUMBER(A11089)),VLOOKUP(A11089,Studies!A:BR,6,FALSE),"")</f>
        <v>Plasma</v>
      </c>
      <c r="G11089" s="265">
        <v>7</v>
      </c>
      <c r="H11089" s="50" t="s">
        <v>59</v>
      </c>
      <c r="I11089" s="185">
        <v>7.6294329999999997</v>
      </c>
      <c r="J11089" s="41" t="s">
        <v>992</v>
      </c>
      <c r="K11089" s="41" t="s">
        <v>334</v>
      </c>
    </row>
    <row r="11090" spans="1:11" x14ac:dyDescent="0.25">
      <c r="A11090" s="30">
        <v>1345</v>
      </c>
      <c r="B11090" s="247" t="str">
        <f>IF(AND(A11090&lt;&gt;"",ISNUMBER(A11090)),VLOOKUP(A11090,Studies!A:BR,2,FALSE),"")</f>
        <v>Elliott 1984</v>
      </c>
      <c r="C11090" s="248" t="str">
        <f>IF(AND(A11090&lt;&gt;"",ISNUMBER(A11090)),VLOOKUP(A11090,Studies!A:BR,3,FALSE),"")</f>
        <v>https://pubmed.ncbi.nlm.nih.gov/6152615/</v>
      </c>
      <c r="D11090" s="248" t="str">
        <f>IF(AND(A11090&lt;&gt;"",ISNUMBER(A11090)),VLOOKUP(A11090,Studies!A:BR,4,FALSE),"")</f>
        <v>Midazolam/H2O</v>
      </c>
      <c r="E11090" s="248" t="str">
        <f>IF(AND(A11090&lt;&gt;"",ISNUMBER(A11090)),VLOOKUP(A11090,Studies!A:BR,5,FALSE),"")</f>
        <v>Midazolam</v>
      </c>
      <c r="F11090" s="249" t="str">
        <f>IF(AND(A11090&lt;&gt;"",ISNUMBER(A11090)),VLOOKUP(A11090,Studies!A:BR,6,FALSE),"")</f>
        <v>Plasma</v>
      </c>
      <c r="G11090" s="265">
        <v>8</v>
      </c>
      <c r="H11090" s="50" t="s">
        <v>59</v>
      </c>
      <c r="I11090" s="185">
        <v>4.5653519999999999</v>
      </c>
      <c r="J11090" s="41" t="s">
        <v>992</v>
      </c>
      <c r="K11090" s="41" t="s">
        <v>334</v>
      </c>
    </row>
    <row r="11091" spans="1:11" x14ac:dyDescent="0.25">
      <c r="A11091" s="30">
        <v>1345</v>
      </c>
      <c r="B11091" s="247" t="str">
        <f>IF(AND(A11091&lt;&gt;"",ISNUMBER(A11091)),VLOOKUP(A11091,Studies!A:BR,2,FALSE),"")</f>
        <v>Elliott 1984</v>
      </c>
      <c r="C11091" s="248" t="str">
        <f>IF(AND(A11091&lt;&gt;"",ISNUMBER(A11091)),VLOOKUP(A11091,Studies!A:BR,3,FALSE),"")</f>
        <v>https://pubmed.ncbi.nlm.nih.gov/6152615/</v>
      </c>
      <c r="D11091" s="248" t="str">
        <f>IF(AND(A11091&lt;&gt;"",ISNUMBER(A11091)),VLOOKUP(A11091,Studies!A:BR,4,FALSE),"")</f>
        <v>Midazolam/H2O</v>
      </c>
      <c r="E11091" s="248" t="str">
        <f>IF(AND(A11091&lt;&gt;"",ISNUMBER(A11091)),VLOOKUP(A11091,Studies!A:BR,5,FALSE),"")</f>
        <v>Midazolam</v>
      </c>
      <c r="F11091" s="249" t="str">
        <f>IF(AND(A11091&lt;&gt;"",ISNUMBER(A11091)),VLOOKUP(A11091,Studies!A:BR,6,FALSE),"")</f>
        <v>Plasma</v>
      </c>
      <c r="G11091" s="265">
        <v>9</v>
      </c>
      <c r="H11091" s="50" t="s">
        <v>59</v>
      </c>
      <c r="I11091" s="185">
        <v>1.2714209999999999</v>
      </c>
      <c r="J11091" s="41" t="s">
        <v>992</v>
      </c>
      <c r="K11091" s="41" t="s">
        <v>334</v>
      </c>
    </row>
    <row r="11092" spans="1:11" x14ac:dyDescent="0.25">
      <c r="A11092" s="30">
        <v>1345</v>
      </c>
      <c r="B11092" s="247" t="str">
        <f>IF(AND(A11092&lt;&gt;"",ISNUMBER(A11092)),VLOOKUP(A11092,Studies!A:BR,2,FALSE),"")</f>
        <v>Elliott 1984</v>
      </c>
      <c r="C11092" s="248" t="str">
        <f>IF(AND(A11092&lt;&gt;"",ISNUMBER(A11092)),VLOOKUP(A11092,Studies!A:BR,3,FALSE),"")</f>
        <v>https://pubmed.ncbi.nlm.nih.gov/6152615/</v>
      </c>
      <c r="D11092" s="248" t="str">
        <f>IF(AND(A11092&lt;&gt;"",ISNUMBER(A11092)),VLOOKUP(A11092,Studies!A:BR,4,FALSE),"")</f>
        <v>Midazolam/H2O</v>
      </c>
      <c r="E11092" s="248" t="str">
        <f>IF(AND(A11092&lt;&gt;"",ISNUMBER(A11092)),VLOOKUP(A11092,Studies!A:BR,5,FALSE),"")</f>
        <v>Midazolam</v>
      </c>
      <c r="F11092" s="249" t="str">
        <f>IF(AND(A11092&lt;&gt;"",ISNUMBER(A11092)),VLOOKUP(A11092,Studies!A:BR,6,FALSE),"")</f>
        <v>Plasma</v>
      </c>
      <c r="G11092" s="265">
        <v>12</v>
      </c>
      <c r="H11092" s="50" t="s">
        <v>59</v>
      </c>
      <c r="I11092" s="185">
        <v>1.558735</v>
      </c>
      <c r="J11092" s="41" t="s">
        <v>992</v>
      </c>
      <c r="K11092" s="41" t="s">
        <v>334</v>
      </c>
    </row>
    <row r="11093" spans="1:11" x14ac:dyDescent="0.25">
      <c r="A11093" s="30">
        <v>1345</v>
      </c>
      <c r="B11093" s="247" t="str">
        <f>IF(AND(A11093&lt;&gt;"",ISNUMBER(A11093)),VLOOKUP(A11093,Studies!A:BR,2,FALSE),"")</f>
        <v>Elliott 1984</v>
      </c>
      <c r="C11093" s="248" t="str">
        <f>IF(AND(A11093&lt;&gt;"",ISNUMBER(A11093)),VLOOKUP(A11093,Studies!A:BR,3,FALSE),"")</f>
        <v>https://pubmed.ncbi.nlm.nih.gov/6152615/</v>
      </c>
      <c r="D11093" s="248" t="str">
        <f>IF(AND(A11093&lt;&gt;"",ISNUMBER(A11093)),VLOOKUP(A11093,Studies!A:BR,4,FALSE),"")</f>
        <v>Midazolam/H2O</v>
      </c>
      <c r="E11093" s="248" t="str">
        <f>IF(AND(A11093&lt;&gt;"",ISNUMBER(A11093)),VLOOKUP(A11093,Studies!A:BR,5,FALSE),"")</f>
        <v>Midazolam</v>
      </c>
      <c r="F11093" s="249" t="str">
        <f>IF(AND(A11093&lt;&gt;"",ISNUMBER(A11093)),VLOOKUP(A11093,Studies!A:BR,6,FALSE),"")</f>
        <v>Plasma</v>
      </c>
      <c r="G11093" s="265">
        <v>24</v>
      </c>
      <c r="H11093" s="50" t="s">
        <v>59</v>
      </c>
      <c r="I11093" s="185">
        <v>0.62779859999999998</v>
      </c>
      <c r="J11093" s="41" t="s">
        <v>992</v>
      </c>
      <c r="K11093" s="41" t="s">
        <v>334</v>
      </c>
    </row>
    <row r="11094" spans="1:11" x14ac:dyDescent="0.25">
      <c r="A11094" s="30">
        <v>1346</v>
      </c>
      <c r="B11094" s="247" t="str">
        <f>IF(AND(A11094&lt;&gt;"",ISNUMBER(A11094)),VLOOKUP(A11094,Studies!A:BR,2,FALSE),"")</f>
        <v>Elliott 1984</v>
      </c>
      <c r="C11094" s="248" t="str">
        <f>IF(AND(A11094&lt;&gt;"",ISNUMBER(A11094)),VLOOKUP(A11094,Studies!A:BR,3,FALSE),"")</f>
        <v>https://pubmed.ncbi.nlm.nih.gov/6152615/</v>
      </c>
      <c r="D11094" s="248" t="str">
        <f>IF(AND(A11094&lt;&gt;"",ISNUMBER(A11094)),VLOOKUP(A11094,Studies!A:BR,4,FALSE),"")</f>
        <v>Midazolam/cimetidine</v>
      </c>
      <c r="E11094" s="248" t="str">
        <f>IF(AND(A11094&lt;&gt;"",ISNUMBER(A11094)),VLOOKUP(A11094,Studies!A:BR,5,FALSE),"")</f>
        <v>Midazolam</v>
      </c>
      <c r="F11094" s="249" t="str">
        <f>IF(AND(A11094&lt;&gt;"",ISNUMBER(A11094)),VLOOKUP(A11094,Studies!A:BR,6,FALSE),"")</f>
        <v>Plasma</v>
      </c>
      <c r="G11094" s="265">
        <v>26.5</v>
      </c>
      <c r="H11094" s="50" t="s">
        <v>59</v>
      </c>
      <c r="I11094" s="185">
        <v>0</v>
      </c>
      <c r="J11094" s="41" t="s">
        <v>992</v>
      </c>
      <c r="K11094" s="41" t="s">
        <v>334</v>
      </c>
    </row>
    <row r="11095" spans="1:11" x14ac:dyDescent="0.25">
      <c r="A11095" s="30">
        <v>1346</v>
      </c>
      <c r="B11095" s="247" t="str">
        <f>IF(AND(A11095&lt;&gt;"",ISNUMBER(A11095)),VLOOKUP(A11095,Studies!A:BR,2,FALSE),"")</f>
        <v>Elliott 1984</v>
      </c>
      <c r="C11095" s="248" t="str">
        <f>IF(AND(A11095&lt;&gt;"",ISNUMBER(A11095)),VLOOKUP(A11095,Studies!A:BR,3,FALSE),"")</f>
        <v>https://pubmed.ncbi.nlm.nih.gov/6152615/</v>
      </c>
      <c r="D11095" s="248" t="str">
        <f>IF(AND(A11095&lt;&gt;"",ISNUMBER(A11095)),VLOOKUP(A11095,Studies!A:BR,4,FALSE),"")</f>
        <v>Midazolam/cimetidine</v>
      </c>
      <c r="E11095" s="248" t="str">
        <f>IF(AND(A11095&lt;&gt;"",ISNUMBER(A11095)),VLOOKUP(A11095,Studies!A:BR,5,FALSE),"")</f>
        <v>Midazolam</v>
      </c>
      <c r="F11095" s="249" t="str">
        <f>IF(AND(A11095&lt;&gt;"",ISNUMBER(A11095)),VLOOKUP(A11095,Studies!A:BR,6,FALSE),"")</f>
        <v>Plasma</v>
      </c>
      <c r="G11095" s="265">
        <v>26.75</v>
      </c>
      <c r="H11095" s="50" t="s">
        <v>59</v>
      </c>
      <c r="I11095" s="185">
        <v>69.056719999999999</v>
      </c>
      <c r="J11095" s="41" t="s">
        <v>992</v>
      </c>
      <c r="K11095" s="41" t="s">
        <v>334</v>
      </c>
    </row>
    <row r="11096" spans="1:11" x14ac:dyDescent="0.25">
      <c r="A11096" s="30">
        <v>1346</v>
      </c>
      <c r="B11096" s="247" t="str">
        <f>IF(AND(A11096&lt;&gt;"",ISNUMBER(A11096)),VLOOKUP(A11096,Studies!A:BR,2,FALSE),"")</f>
        <v>Elliott 1984</v>
      </c>
      <c r="C11096" s="248" t="str">
        <f>IF(AND(A11096&lt;&gt;"",ISNUMBER(A11096)),VLOOKUP(A11096,Studies!A:BR,3,FALSE),"")</f>
        <v>https://pubmed.ncbi.nlm.nih.gov/6152615/</v>
      </c>
      <c r="D11096" s="248" t="str">
        <f>IF(AND(A11096&lt;&gt;"",ISNUMBER(A11096)),VLOOKUP(A11096,Studies!A:BR,4,FALSE),"")</f>
        <v>Midazolam/cimetidine</v>
      </c>
      <c r="E11096" s="248" t="str">
        <f>IF(AND(A11096&lt;&gt;"",ISNUMBER(A11096)),VLOOKUP(A11096,Studies!A:BR,5,FALSE),"")</f>
        <v>Midazolam</v>
      </c>
      <c r="F11096" s="249" t="str">
        <f>IF(AND(A11096&lt;&gt;"",ISNUMBER(A11096)),VLOOKUP(A11096,Studies!A:BR,6,FALSE),"")</f>
        <v>Plasma</v>
      </c>
      <c r="G11096" s="265">
        <v>27</v>
      </c>
      <c r="H11096" s="50" t="s">
        <v>59</v>
      </c>
      <c r="I11096" s="185">
        <v>110.66070000000001</v>
      </c>
      <c r="J11096" s="41" t="s">
        <v>992</v>
      </c>
      <c r="K11096" s="41" t="s">
        <v>334</v>
      </c>
    </row>
    <row r="11097" spans="1:11" x14ac:dyDescent="0.25">
      <c r="A11097" s="30">
        <v>1346</v>
      </c>
      <c r="B11097" s="247" t="str">
        <f>IF(AND(A11097&lt;&gt;"",ISNUMBER(A11097)),VLOOKUP(A11097,Studies!A:BR,2,FALSE),"")</f>
        <v>Elliott 1984</v>
      </c>
      <c r="C11097" s="248" t="str">
        <f>IF(AND(A11097&lt;&gt;"",ISNUMBER(A11097)),VLOOKUP(A11097,Studies!A:BR,3,FALSE),"")</f>
        <v>https://pubmed.ncbi.nlm.nih.gov/6152615/</v>
      </c>
      <c r="D11097" s="248" t="str">
        <f>IF(AND(A11097&lt;&gt;"",ISNUMBER(A11097)),VLOOKUP(A11097,Studies!A:BR,4,FALSE),"")</f>
        <v>Midazolam/cimetidine</v>
      </c>
      <c r="E11097" s="248" t="str">
        <f>IF(AND(A11097&lt;&gt;"",ISNUMBER(A11097)),VLOOKUP(A11097,Studies!A:BR,5,FALSE),"")</f>
        <v>Midazolam</v>
      </c>
      <c r="F11097" s="249" t="str">
        <f>IF(AND(A11097&lt;&gt;"",ISNUMBER(A11097)),VLOOKUP(A11097,Studies!A:BR,6,FALSE),"")</f>
        <v>Plasma</v>
      </c>
      <c r="G11097" s="265">
        <v>27.25</v>
      </c>
      <c r="H11097" s="50" t="s">
        <v>59</v>
      </c>
      <c r="I11097" s="185">
        <v>97.932010000000005</v>
      </c>
      <c r="J11097" s="41" t="s">
        <v>992</v>
      </c>
      <c r="K11097" s="41" t="s">
        <v>334</v>
      </c>
    </row>
    <row r="11098" spans="1:11" x14ac:dyDescent="0.25">
      <c r="A11098" s="30">
        <v>1346</v>
      </c>
      <c r="B11098" s="247" t="str">
        <f>IF(AND(A11098&lt;&gt;"",ISNUMBER(A11098)),VLOOKUP(A11098,Studies!A:BR,2,FALSE),"")</f>
        <v>Elliott 1984</v>
      </c>
      <c r="C11098" s="248" t="str">
        <f>IF(AND(A11098&lt;&gt;"",ISNUMBER(A11098)),VLOOKUP(A11098,Studies!A:BR,3,FALSE),"")</f>
        <v>https://pubmed.ncbi.nlm.nih.gov/6152615/</v>
      </c>
      <c r="D11098" s="248" t="str">
        <f>IF(AND(A11098&lt;&gt;"",ISNUMBER(A11098)),VLOOKUP(A11098,Studies!A:BR,4,FALSE),"")</f>
        <v>Midazolam/cimetidine</v>
      </c>
      <c r="E11098" s="248" t="str">
        <f>IF(AND(A11098&lt;&gt;"",ISNUMBER(A11098)),VLOOKUP(A11098,Studies!A:BR,5,FALSE),"")</f>
        <v>Midazolam</v>
      </c>
      <c r="F11098" s="249" t="str">
        <f>IF(AND(A11098&lt;&gt;"",ISNUMBER(A11098)),VLOOKUP(A11098,Studies!A:BR,6,FALSE),"")</f>
        <v>Plasma</v>
      </c>
      <c r="G11098" s="265">
        <v>27.5</v>
      </c>
      <c r="H11098" s="50" t="s">
        <v>59</v>
      </c>
      <c r="I11098" s="185">
        <v>78.262990000000002</v>
      </c>
      <c r="J11098" s="41" t="s">
        <v>992</v>
      </c>
      <c r="K11098" s="41" t="s">
        <v>334</v>
      </c>
    </row>
    <row r="11099" spans="1:11" x14ac:dyDescent="0.25">
      <c r="A11099" s="30">
        <v>1346</v>
      </c>
      <c r="B11099" s="247" t="str">
        <f>IF(AND(A11099&lt;&gt;"",ISNUMBER(A11099)),VLOOKUP(A11099,Studies!A:BR,2,FALSE),"")</f>
        <v>Elliott 1984</v>
      </c>
      <c r="C11099" s="248" t="str">
        <f>IF(AND(A11099&lt;&gt;"",ISNUMBER(A11099)),VLOOKUP(A11099,Studies!A:BR,3,FALSE),"")</f>
        <v>https://pubmed.ncbi.nlm.nih.gov/6152615/</v>
      </c>
      <c r="D11099" s="248" t="str">
        <f>IF(AND(A11099&lt;&gt;"",ISNUMBER(A11099)),VLOOKUP(A11099,Studies!A:BR,4,FALSE),"")</f>
        <v>Midazolam/cimetidine</v>
      </c>
      <c r="E11099" s="248" t="str">
        <f>IF(AND(A11099&lt;&gt;"",ISNUMBER(A11099)),VLOOKUP(A11099,Studies!A:BR,5,FALSE),"")</f>
        <v>Midazolam</v>
      </c>
      <c r="F11099" s="249" t="str">
        <f>IF(AND(A11099&lt;&gt;"",ISNUMBER(A11099)),VLOOKUP(A11099,Studies!A:BR,6,FALSE),"")</f>
        <v>Plasma</v>
      </c>
      <c r="G11099" s="265">
        <v>28</v>
      </c>
      <c r="H11099" s="50" t="s">
        <v>59</v>
      </c>
      <c r="I11099" s="185">
        <v>67.369039999999998</v>
      </c>
      <c r="J11099" s="41" t="s">
        <v>992</v>
      </c>
      <c r="K11099" s="41" t="s">
        <v>334</v>
      </c>
    </row>
    <row r="11100" spans="1:11" x14ac:dyDescent="0.25">
      <c r="A11100" s="30">
        <v>1346</v>
      </c>
      <c r="B11100" s="247" t="str">
        <f>IF(AND(A11100&lt;&gt;"",ISNUMBER(A11100)),VLOOKUP(A11100,Studies!A:BR,2,FALSE),"")</f>
        <v>Elliott 1984</v>
      </c>
      <c r="C11100" s="248" t="str">
        <f>IF(AND(A11100&lt;&gt;"",ISNUMBER(A11100)),VLOOKUP(A11100,Studies!A:BR,3,FALSE),"")</f>
        <v>https://pubmed.ncbi.nlm.nih.gov/6152615/</v>
      </c>
      <c r="D11100" s="248" t="str">
        <f>IF(AND(A11100&lt;&gt;"",ISNUMBER(A11100)),VLOOKUP(A11100,Studies!A:BR,4,FALSE),"")</f>
        <v>Midazolam/cimetidine</v>
      </c>
      <c r="E11100" s="248" t="str">
        <f>IF(AND(A11100&lt;&gt;"",ISNUMBER(A11100)),VLOOKUP(A11100,Studies!A:BR,5,FALSE),"")</f>
        <v>Midazolam</v>
      </c>
      <c r="F11100" s="249" t="str">
        <f>IF(AND(A11100&lt;&gt;"",ISNUMBER(A11100)),VLOOKUP(A11100,Studies!A:BR,6,FALSE),"")</f>
        <v>Plasma</v>
      </c>
      <c r="G11100" s="265">
        <v>28.5</v>
      </c>
      <c r="H11100" s="50" t="s">
        <v>59</v>
      </c>
      <c r="I11100" s="185">
        <v>66.64555</v>
      </c>
      <c r="J11100" s="41" t="s">
        <v>992</v>
      </c>
      <c r="K11100" s="41" t="s">
        <v>334</v>
      </c>
    </row>
    <row r="11101" spans="1:11" x14ac:dyDescent="0.25">
      <c r="A11101" s="30">
        <v>1346</v>
      </c>
      <c r="B11101" s="247" t="str">
        <f>IF(AND(A11101&lt;&gt;"",ISNUMBER(A11101)),VLOOKUP(A11101,Studies!A:BR,2,FALSE),"")</f>
        <v>Elliott 1984</v>
      </c>
      <c r="C11101" s="248" t="str">
        <f>IF(AND(A11101&lt;&gt;"",ISNUMBER(A11101)),VLOOKUP(A11101,Studies!A:BR,3,FALSE),"")</f>
        <v>https://pubmed.ncbi.nlm.nih.gov/6152615/</v>
      </c>
      <c r="D11101" s="248" t="str">
        <f>IF(AND(A11101&lt;&gt;"",ISNUMBER(A11101)),VLOOKUP(A11101,Studies!A:BR,4,FALSE),"")</f>
        <v>Midazolam/cimetidine</v>
      </c>
      <c r="E11101" s="248" t="str">
        <f>IF(AND(A11101&lt;&gt;"",ISNUMBER(A11101)),VLOOKUP(A11101,Studies!A:BR,5,FALSE),"")</f>
        <v>Midazolam</v>
      </c>
      <c r="F11101" s="249" t="str">
        <f>IF(AND(A11101&lt;&gt;"",ISNUMBER(A11101)),VLOOKUP(A11101,Studies!A:BR,6,FALSE),"")</f>
        <v>Plasma</v>
      </c>
      <c r="G11101" s="265">
        <v>29</v>
      </c>
      <c r="H11101" s="50" t="s">
        <v>59</v>
      </c>
      <c r="I11101" s="185">
        <v>51.584409999999998</v>
      </c>
      <c r="J11101" s="41" t="s">
        <v>992</v>
      </c>
      <c r="K11101" s="41" t="s">
        <v>334</v>
      </c>
    </row>
    <row r="11102" spans="1:11" x14ac:dyDescent="0.25">
      <c r="A11102" s="30">
        <v>1346</v>
      </c>
      <c r="B11102" s="247" t="str">
        <f>IF(AND(A11102&lt;&gt;"",ISNUMBER(A11102)),VLOOKUP(A11102,Studies!A:BR,2,FALSE),"")</f>
        <v>Elliott 1984</v>
      </c>
      <c r="C11102" s="248" t="str">
        <f>IF(AND(A11102&lt;&gt;"",ISNUMBER(A11102)),VLOOKUP(A11102,Studies!A:BR,3,FALSE),"")</f>
        <v>https://pubmed.ncbi.nlm.nih.gov/6152615/</v>
      </c>
      <c r="D11102" s="248" t="str">
        <f>IF(AND(A11102&lt;&gt;"",ISNUMBER(A11102)),VLOOKUP(A11102,Studies!A:BR,4,FALSE),"")</f>
        <v>Midazolam/cimetidine</v>
      </c>
      <c r="E11102" s="248" t="str">
        <f>IF(AND(A11102&lt;&gt;"",ISNUMBER(A11102)),VLOOKUP(A11102,Studies!A:BR,5,FALSE),"")</f>
        <v>Midazolam</v>
      </c>
      <c r="F11102" s="249" t="str">
        <f>IF(AND(A11102&lt;&gt;"",ISNUMBER(A11102)),VLOOKUP(A11102,Studies!A:BR,6,FALSE),"")</f>
        <v>Plasma</v>
      </c>
      <c r="G11102" s="265">
        <v>29.5</v>
      </c>
      <c r="H11102" s="50" t="s">
        <v>59</v>
      </c>
      <c r="I11102" s="185">
        <v>47.626719999999999</v>
      </c>
      <c r="J11102" s="41" t="s">
        <v>992</v>
      </c>
      <c r="K11102" s="41" t="s">
        <v>334</v>
      </c>
    </row>
    <row r="11103" spans="1:11" x14ac:dyDescent="0.25">
      <c r="A11103" s="30">
        <v>1346</v>
      </c>
      <c r="B11103" s="247" t="str">
        <f>IF(AND(A11103&lt;&gt;"",ISNUMBER(A11103)),VLOOKUP(A11103,Studies!A:BR,2,FALSE),"")</f>
        <v>Elliott 1984</v>
      </c>
      <c r="C11103" s="248" t="str">
        <f>IF(AND(A11103&lt;&gt;"",ISNUMBER(A11103)),VLOOKUP(A11103,Studies!A:BR,3,FALSE),"")</f>
        <v>https://pubmed.ncbi.nlm.nih.gov/6152615/</v>
      </c>
      <c r="D11103" s="248" t="str">
        <f>IF(AND(A11103&lt;&gt;"",ISNUMBER(A11103)),VLOOKUP(A11103,Studies!A:BR,4,FALSE),"")</f>
        <v>Midazolam/cimetidine</v>
      </c>
      <c r="E11103" s="248" t="str">
        <f>IF(AND(A11103&lt;&gt;"",ISNUMBER(A11103)),VLOOKUP(A11103,Studies!A:BR,5,FALSE),"")</f>
        <v>Midazolam</v>
      </c>
      <c r="F11103" s="249" t="str">
        <f>IF(AND(A11103&lt;&gt;"",ISNUMBER(A11103)),VLOOKUP(A11103,Studies!A:BR,6,FALSE),"")</f>
        <v>Plasma</v>
      </c>
      <c r="G11103" s="265">
        <v>30.5</v>
      </c>
      <c r="H11103" s="50" t="s">
        <v>59</v>
      </c>
      <c r="I11103" s="185">
        <v>38.32</v>
      </c>
      <c r="J11103" s="41" t="s">
        <v>992</v>
      </c>
      <c r="K11103" s="41" t="s">
        <v>334</v>
      </c>
    </row>
    <row r="11104" spans="1:11" x14ac:dyDescent="0.25">
      <c r="A11104" s="30">
        <v>1346</v>
      </c>
      <c r="B11104" s="247" t="str">
        <f>IF(AND(A11104&lt;&gt;"",ISNUMBER(A11104)),VLOOKUP(A11104,Studies!A:BR,2,FALSE),"")</f>
        <v>Elliott 1984</v>
      </c>
      <c r="C11104" s="248" t="str">
        <f>IF(AND(A11104&lt;&gt;"",ISNUMBER(A11104)),VLOOKUP(A11104,Studies!A:BR,3,FALSE),"")</f>
        <v>https://pubmed.ncbi.nlm.nih.gov/6152615/</v>
      </c>
      <c r="D11104" s="248" t="str">
        <f>IF(AND(A11104&lt;&gt;"",ISNUMBER(A11104)),VLOOKUP(A11104,Studies!A:BR,4,FALSE),"")</f>
        <v>Midazolam/cimetidine</v>
      </c>
      <c r="E11104" s="248" t="str">
        <f>IF(AND(A11104&lt;&gt;"",ISNUMBER(A11104)),VLOOKUP(A11104,Studies!A:BR,5,FALSE),"")</f>
        <v>Midazolam</v>
      </c>
      <c r="F11104" s="249" t="str">
        <f>IF(AND(A11104&lt;&gt;"",ISNUMBER(A11104)),VLOOKUP(A11104,Studies!A:BR,6,FALSE),"")</f>
        <v>Plasma</v>
      </c>
      <c r="G11104" s="265">
        <v>31.5</v>
      </c>
      <c r="H11104" s="50" t="s">
        <v>59</v>
      </c>
      <c r="I11104" s="185">
        <v>21.84854</v>
      </c>
      <c r="J11104" s="41" t="s">
        <v>992</v>
      </c>
      <c r="K11104" s="41" t="s">
        <v>334</v>
      </c>
    </row>
    <row r="11105" spans="1:16" x14ac:dyDescent="0.25">
      <c r="A11105" s="30">
        <v>1346</v>
      </c>
      <c r="B11105" s="247" t="str">
        <f>IF(AND(A11105&lt;&gt;"",ISNUMBER(A11105)),VLOOKUP(A11105,Studies!A:BR,2,FALSE),"")</f>
        <v>Elliott 1984</v>
      </c>
      <c r="C11105" s="248" t="str">
        <f>IF(AND(A11105&lt;&gt;"",ISNUMBER(A11105)),VLOOKUP(A11105,Studies!A:BR,3,FALSE),"")</f>
        <v>https://pubmed.ncbi.nlm.nih.gov/6152615/</v>
      </c>
      <c r="D11105" s="248" t="str">
        <f>IF(AND(A11105&lt;&gt;"",ISNUMBER(A11105)),VLOOKUP(A11105,Studies!A:BR,4,FALSE),"")</f>
        <v>Midazolam/cimetidine</v>
      </c>
      <c r="E11105" s="248" t="str">
        <f>IF(AND(A11105&lt;&gt;"",ISNUMBER(A11105)),VLOOKUP(A11105,Studies!A:BR,5,FALSE),"")</f>
        <v>Midazolam</v>
      </c>
      <c r="F11105" s="249" t="str">
        <f>IF(AND(A11105&lt;&gt;"",ISNUMBER(A11105)),VLOOKUP(A11105,Studies!A:BR,6,FALSE),"")</f>
        <v>Plasma</v>
      </c>
      <c r="G11105" s="265">
        <v>32.5</v>
      </c>
      <c r="H11105" s="50" t="s">
        <v>59</v>
      </c>
      <c r="I11105" s="185">
        <v>18.55189</v>
      </c>
      <c r="J11105" s="41" t="s">
        <v>992</v>
      </c>
      <c r="K11105" s="41" t="s">
        <v>334</v>
      </c>
    </row>
    <row r="11106" spans="1:16" x14ac:dyDescent="0.25">
      <c r="A11106" s="30">
        <v>1346</v>
      </c>
      <c r="B11106" s="247" t="str">
        <f>IF(AND(A11106&lt;&gt;"",ISNUMBER(A11106)),VLOOKUP(A11106,Studies!A:BR,2,FALSE),"")</f>
        <v>Elliott 1984</v>
      </c>
      <c r="C11106" s="248" t="str">
        <f>IF(AND(A11106&lt;&gt;"",ISNUMBER(A11106)),VLOOKUP(A11106,Studies!A:BR,3,FALSE),"")</f>
        <v>https://pubmed.ncbi.nlm.nih.gov/6152615/</v>
      </c>
      <c r="D11106" s="248" t="str">
        <f>IF(AND(A11106&lt;&gt;"",ISNUMBER(A11106)),VLOOKUP(A11106,Studies!A:BR,4,FALSE),"")</f>
        <v>Midazolam/cimetidine</v>
      </c>
      <c r="E11106" s="248" t="str">
        <f>IF(AND(A11106&lt;&gt;"",ISNUMBER(A11106)),VLOOKUP(A11106,Studies!A:BR,5,FALSE),"")</f>
        <v>Midazolam</v>
      </c>
      <c r="F11106" s="249" t="str">
        <f>IF(AND(A11106&lt;&gt;"",ISNUMBER(A11106)),VLOOKUP(A11106,Studies!A:BR,6,FALSE),"")</f>
        <v>Plasma</v>
      </c>
      <c r="G11106" s="265">
        <v>33.5</v>
      </c>
      <c r="H11106" s="50" t="s">
        <v>59</v>
      </c>
      <c r="I11106" s="185">
        <v>16.646570000000001</v>
      </c>
      <c r="J11106" s="41" t="s">
        <v>992</v>
      </c>
      <c r="K11106" s="41" t="s">
        <v>334</v>
      </c>
    </row>
    <row r="11107" spans="1:16" x14ac:dyDescent="0.25">
      <c r="A11107" s="30">
        <v>1346</v>
      </c>
      <c r="B11107" s="247" t="str">
        <f>IF(AND(A11107&lt;&gt;"",ISNUMBER(A11107)),VLOOKUP(A11107,Studies!A:BR,2,FALSE),"")</f>
        <v>Elliott 1984</v>
      </c>
      <c r="C11107" s="248" t="str">
        <f>IF(AND(A11107&lt;&gt;"",ISNUMBER(A11107)),VLOOKUP(A11107,Studies!A:BR,3,FALSE),"")</f>
        <v>https://pubmed.ncbi.nlm.nih.gov/6152615/</v>
      </c>
      <c r="D11107" s="248" t="str">
        <f>IF(AND(A11107&lt;&gt;"",ISNUMBER(A11107)),VLOOKUP(A11107,Studies!A:BR,4,FALSE),"")</f>
        <v>Midazolam/cimetidine</v>
      </c>
      <c r="E11107" s="248" t="str">
        <f>IF(AND(A11107&lt;&gt;"",ISNUMBER(A11107)),VLOOKUP(A11107,Studies!A:BR,5,FALSE),"")</f>
        <v>Midazolam</v>
      </c>
      <c r="F11107" s="249" t="str">
        <f>IF(AND(A11107&lt;&gt;"",ISNUMBER(A11107)),VLOOKUP(A11107,Studies!A:BR,6,FALSE),"")</f>
        <v>Plasma</v>
      </c>
      <c r="G11107" s="265">
        <v>34.5</v>
      </c>
      <c r="H11107" s="50" t="s">
        <v>59</v>
      </c>
      <c r="I11107" s="185">
        <v>9.8817939999999993</v>
      </c>
      <c r="J11107" s="41" t="s">
        <v>992</v>
      </c>
      <c r="K11107" s="41" t="s">
        <v>334</v>
      </c>
    </row>
    <row r="11108" spans="1:16" x14ac:dyDescent="0.25">
      <c r="A11108" s="30">
        <v>1346</v>
      </c>
      <c r="B11108" s="247" t="str">
        <f>IF(AND(A11108&lt;&gt;"",ISNUMBER(A11108)),VLOOKUP(A11108,Studies!A:BR,2,FALSE),"")</f>
        <v>Elliott 1984</v>
      </c>
      <c r="C11108" s="248" t="str">
        <f>IF(AND(A11108&lt;&gt;"",ISNUMBER(A11108)),VLOOKUP(A11108,Studies!A:BR,3,FALSE),"")</f>
        <v>https://pubmed.ncbi.nlm.nih.gov/6152615/</v>
      </c>
      <c r="D11108" s="248" t="str">
        <f>IF(AND(A11108&lt;&gt;"",ISNUMBER(A11108)),VLOOKUP(A11108,Studies!A:BR,4,FALSE),"")</f>
        <v>Midazolam/cimetidine</v>
      </c>
      <c r="E11108" s="248" t="str">
        <f>IF(AND(A11108&lt;&gt;"",ISNUMBER(A11108)),VLOOKUP(A11108,Studies!A:BR,5,FALSE),"")</f>
        <v>Midazolam</v>
      </c>
      <c r="F11108" s="249" t="str">
        <f>IF(AND(A11108&lt;&gt;"",ISNUMBER(A11108)),VLOOKUP(A11108,Studies!A:BR,6,FALSE),"")</f>
        <v>Plasma</v>
      </c>
      <c r="G11108" s="265">
        <v>35.5</v>
      </c>
      <c r="H11108" s="50" t="s">
        <v>59</v>
      </c>
      <c r="I11108" s="185">
        <v>7.743906</v>
      </c>
      <c r="J11108" s="41" t="s">
        <v>992</v>
      </c>
      <c r="K11108" s="41" t="s">
        <v>334</v>
      </c>
    </row>
    <row r="11109" spans="1:16" x14ac:dyDescent="0.25">
      <c r="A11109" s="30">
        <v>1346</v>
      </c>
      <c r="B11109" s="247" t="str">
        <f>IF(AND(A11109&lt;&gt;"",ISNUMBER(A11109)),VLOOKUP(A11109,Studies!A:BR,2,FALSE),"")</f>
        <v>Elliott 1984</v>
      </c>
      <c r="C11109" s="248" t="str">
        <f>IF(AND(A11109&lt;&gt;"",ISNUMBER(A11109)),VLOOKUP(A11109,Studies!A:BR,3,FALSE),"")</f>
        <v>https://pubmed.ncbi.nlm.nih.gov/6152615/</v>
      </c>
      <c r="D11109" s="248" t="str">
        <f>IF(AND(A11109&lt;&gt;"",ISNUMBER(A11109)),VLOOKUP(A11109,Studies!A:BR,4,FALSE),"")</f>
        <v>Midazolam/cimetidine</v>
      </c>
      <c r="E11109" s="248" t="str">
        <f>IF(AND(A11109&lt;&gt;"",ISNUMBER(A11109)),VLOOKUP(A11109,Studies!A:BR,5,FALSE),"")</f>
        <v>Midazolam</v>
      </c>
      <c r="F11109" s="249" t="str">
        <f>IF(AND(A11109&lt;&gt;"",ISNUMBER(A11109)),VLOOKUP(A11109,Studies!A:BR,6,FALSE),"")</f>
        <v>Plasma</v>
      </c>
      <c r="G11109" s="265">
        <v>38.5</v>
      </c>
      <c r="H11109" s="50" t="s">
        <v>59</v>
      </c>
      <c r="I11109" s="185">
        <v>2.7147790000000001</v>
      </c>
      <c r="J11109" s="41" t="s">
        <v>992</v>
      </c>
      <c r="K11109" s="41" t="s">
        <v>334</v>
      </c>
    </row>
    <row r="11110" spans="1:16" x14ac:dyDescent="0.25">
      <c r="A11110" s="30">
        <v>1346</v>
      </c>
      <c r="B11110" s="247" t="str">
        <f>IF(AND(A11110&lt;&gt;"",ISNUMBER(A11110)),VLOOKUP(A11110,Studies!A:BR,2,FALSE),"")</f>
        <v>Elliott 1984</v>
      </c>
      <c r="C11110" s="248" t="str">
        <f>IF(AND(A11110&lt;&gt;"",ISNUMBER(A11110)),VLOOKUP(A11110,Studies!A:BR,3,FALSE),"")</f>
        <v>https://pubmed.ncbi.nlm.nih.gov/6152615/</v>
      </c>
      <c r="D11110" s="248" t="str">
        <f>IF(AND(A11110&lt;&gt;"",ISNUMBER(A11110)),VLOOKUP(A11110,Studies!A:BR,4,FALSE),"")</f>
        <v>Midazolam/cimetidine</v>
      </c>
      <c r="E11110" s="248" t="str">
        <f>IF(AND(A11110&lt;&gt;"",ISNUMBER(A11110)),VLOOKUP(A11110,Studies!A:BR,5,FALSE),"")</f>
        <v>Midazolam</v>
      </c>
      <c r="F11110" s="249" t="str">
        <f>IF(AND(A11110&lt;&gt;"",ISNUMBER(A11110)),VLOOKUP(A11110,Studies!A:BR,6,FALSE),"")</f>
        <v>Plasma</v>
      </c>
      <c r="G11110" s="265">
        <v>50.5</v>
      </c>
      <c r="H11110" s="50" t="s">
        <v>59</v>
      </c>
      <c r="I11110" s="185">
        <v>-6.5795489999999998E-2</v>
      </c>
      <c r="J11110" s="41" t="s">
        <v>992</v>
      </c>
      <c r="K11110" s="41" t="s">
        <v>334</v>
      </c>
    </row>
    <row r="11111" spans="1:16" x14ac:dyDescent="0.25">
      <c r="A11111" s="30">
        <v>1343</v>
      </c>
      <c r="B11111" s="247" t="str">
        <f>IF(AND(A11111&lt;&gt;"",ISNUMBER(A11111)),VLOOKUP(A11111,Studies!A:BR,2,FALSE),"")</f>
        <v>Kienlen 1993</v>
      </c>
      <c r="C11111" s="248" t="str">
        <f>IF(AND(A11111&lt;&gt;"",ISNUMBER(A11111)),VLOOKUP(A11111,Studies!A:BR,3,FALSE),"")</f>
        <v>https://link.springer.com/article/10.1007/BF03259596</v>
      </c>
      <c r="D11111" s="248" t="str">
        <f>IF(AND(A11111&lt;&gt;"",ISNUMBER(A11111)),VLOOKUP(A11111,Studies!A:BR,4,FALSE),"")</f>
        <v>Alfentanil control</v>
      </c>
      <c r="E11111" s="248" t="str">
        <f>IF(AND(A11111&lt;&gt;"",ISNUMBER(A11111)),VLOOKUP(A11111,Studies!A:BR,5,FALSE),"")</f>
        <v>Alfentanil</v>
      </c>
      <c r="F11111" s="249" t="str">
        <f>IF(AND(A11111&lt;&gt;"",ISNUMBER(A11111)),VLOOKUP(A11111,Studies!A:BR,6,FALSE),"")</f>
        <v>Serum</v>
      </c>
      <c r="G11111" s="265">
        <v>2</v>
      </c>
      <c r="H11111" s="50" t="s">
        <v>950</v>
      </c>
      <c r="I11111" s="185">
        <v>678.6</v>
      </c>
      <c r="J11111" s="41" t="s">
        <v>992</v>
      </c>
      <c r="K11111" s="41" t="s">
        <v>334</v>
      </c>
      <c r="L11111" s="193">
        <v>104</v>
      </c>
      <c r="M11111" s="52" t="s">
        <v>992</v>
      </c>
      <c r="N11111" s="52" t="s">
        <v>116</v>
      </c>
      <c r="O11111" s="59">
        <v>0.1</v>
      </c>
      <c r="P11111" s="42" t="s">
        <v>3515</v>
      </c>
    </row>
    <row r="11112" spans="1:16" x14ac:dyDescent="0.25">
      <c r="A11112" s="30">
        <v>1343</v>
      </c>
      <c r="B11112" s="247" t="str">
        <f>IF(AND(A11112&lt;&gt;"",ISNUMBER(A11112)),VLOOKUP(A11112,Studies!A:BR,2,FALSE),"")</f>
        <v>Kienlen 1993</v>
      </c>
      <c r="C11112" s="248" t="str">
        <f>IF(AND(A11112&lt;&gt;"",ISNUMBER(A11112)),VLOOKUP(A11112,Studies!A:BR,3,FALSE),"")</f>
        <v>https://link.springer.com/article/10.1007/BF03259596</v>
      </c>
      <c r="D11112" s="248" t="str">
        <f>IF(AND(A11112&lt;&gt;"",ISNUMBER(A11112)),VLOOKUP(A11112,Studies!A:BR,4,FALSE),"")</f>
        <v>Alfentanil control</v>
      </c>
      <c r="E11112" s="248" t="str">
        <f>IF(AND(A11112&lt;&gt;"",ISNUMBER(A11112)),VLOOKUP(A11112,Studies!A:BR,5,FALSE),"")</f>
        <v>Alfentanil</v>
      </c>
      <c r="F11112" s="249" t="str">
        <f>IF(AND(A11112&lt;&gt;"",ISNUMBER(A11112)),VLOOKUP(A11112,Studies!A:BR,6,FALSE),"")</f>
        <v>Serum</v>
      </c>
      <c r="G11112" s="265">
        <v>5</v>
      </c>
      <c r="H11112" s="50" t="s">
        <v>950</v>
      </c>
      <c r="I11112" s="185">
        <v>537</v>
      </c>
      <c r="J11112" s="41" t="s">
        <v>992</v>
      </c>
      <c r="K11112" s="41" t="s">
        <v>334</v>
      </c>
      <c r="L11112" s="193">
        <v>135</v>
      </c>
      <c r="M11112" s="52" t="s">
        <v>992</v>
      </c>
      <c r="N11112" s="52" t="s">
        <v>116</v>
      </c>
      <c r="O11112" s="59">
        <v>0.1</v>
      </c>
    </row>
    <row r="11113" spans="1:16" x14ac:dyDescent="0.25">
      <c r="A11113" s="30">
        <v>1343</v>
      </c>
      <c r="B11113" s="247" t="str">
        <f>IF(AND(A11113&lt;&gt;"",ISNUMBER(A11113)),VLOOKUP(A11113,Studies!A:BR,2,FALSE),"")</f>
        <v>Kienlen 1993</v>
      </c>
      <c r="C11113" s="248" t="str">
        <f>IF(AND(A11113&lt;&gt;"",ISNUMBER(A11113)),VLOOKUP(A11113,Studies!A:BR,3,FALSE),"")</f>
        <v>https://link.springer.com/article/10.1007/BF03259596</v>
      </c>
      <c r="D11113" s="248" t="str">
        <f>IF(AND(A11113&lt;&gt;"",ISNUMBER(A11113)),VLOOKUP(A11113,Studies!A:BR,4,FALSE),"")</f>
        <v>Alfentanil control</v>
      </c>
      <c r="E11113" s="248" t="str">
        <f>IF(AND(A11113&lt;&gt;"",ISNUMBER(A11113)),VLOOKUP(A11113,Studies!A:BR,5,FALSE),"")</f>
        <v>Alfentanil</v>
      </c>
      <c r="F11113" s="249" t="str">
        <f>IF(AND(A11113&lt;&gt;"",ISNUMBER(A11113)),VLOOKUP(A11113,Studies!A:BR,6,FALSE),"")</f>
        <v>Serum</v>
      </c>
      <c r="G11113" s="265">
        <v>15</v>
      </c>
      <c r="H11113" s="50" t="s">
        <v>950</v>
      </c>
      <c r="I11113" s="185">
        <v>398</v>
      </c>
      <c r="J11113" s="41" t="s">
        <v>992</v>
      </c>
      <c r="K11113" s="41" t="s">
        <v>334</v>
      </c>
      <c r="L11113" s="193">
        <v>93</v>
      </c>
      <c r="M11113" s="52" t="s">
        <v>992</v>
      </c>
      <c r="N11113" s="52" t="s">
        <v>116</v>
      </c>
      <c r="O11113" s="59">
        <v>0.1</v>
      </c>
    </row>
    <row r="11114" spans="1:16" x14ac:dyDescent="0.25">
      <c r="A11114" s="30">
        <v>1343</v>
      </c>
      <c r="B11114" s="247" t="str">
        <f>IF(AND(A11114&lt;&gt;"",ISNUMBER(A11114)),VLOOKUP(A11114,Studies!A:BR,2,FALSE),"")</f>
        <v>Kienlen 1993</v>
      </c>
      <c r="C11114" s="248" t="str">
        <f>IF(AND(A11114&lt;&gt;"",ISNUMBER(A11114)),VLOOKUP(A11114,Studies!A:BR,3,FALSE),"")</f>
        <v>https://link.springer.com/article/10.1007/BF03259596</v>
      </c>
      <c r="D11114" s="248" t="str">
        <f>IF(AND(A11114&lt;&gt;"",ISNUMBER(A11114)),VLOOKUP(A11114,Studies!A:BR,4,FALSE),"")</f>
        <v>Alfentanil control</v>
      </c>
      <c r="E11114" s="248" t="str">
        <f>IF(AND(A11114&lt;&gt;"",ISNUMBER(A11114)),VLOOKUP(A11114,Studies!A:BR,5,FALSE),"")</f>
        <v>Alfentanil</v>
      </c>
      <c r="F11114" s="249" t="str">
        <f>IF(AND(A11114&lt;&gt;"",ISNUMBER(A11114)),VLOOKUP(A11114,Studies!A:BR,6,FALSE),"")</f>
        <v>Serum</v>
      </c>
      <c r="G11114" s="265">
        <v>30</v>
      </c>
      <c r="H11114" s="50" t="s">
        <v>950</v>
      </c>
      <c r="I11114" s="185">
        <v>288</v>
      </c>
      <c r="J11114" s="41" t="s">
        <v>992</v>
      </c>
      <c r="K11114" s="41" t="s">
        <v>334</v>
      </c>
      <c r="L11114" s="193">
        <v>62</v>
      </c>
      <c r="M11114" s="52" t="s">
        <v>992</v>
      </c>
      <c r="N11114" s="52" t="s">
        <v>116</v>
      </c>
      <c r="O11114" s="59">
        <v>0.1</v>
      </c>
    </row>
    <row r="11115" spans="1:16" x14ac:dyDescent="0.25">
      <c r="A11115" s="30">
        <v>1343</v>
      </c>
      <c r="B11115" s="247" t="str">
        <f>IF(AND(A11115&lt;&gt;"",ISNUMBER(A11115)),VLOOKUP(A11115,Studies!A:BR,2,FALSE),"")</f>
        <v>Kienlen 1993</v>
      </c>
      <c r="C11115" s="248" t="str">
        <f>IF(AND(A11115&lt;&gt;"",ISNUMBER(A11115)),VLOOKUP(A11115,Studies!A:BR,3,FALSE),"")</f>
        <v>https://link.springer.com/article/10.1007/BF03259596</v>
      </c>
      <c r="D11115" s="248" t="str">
        <f>IF(AND(A11115&lt;&gt;"",ISNUMBER(A11115)),VLOOKUP(A11115,Studies!A:BR,4,FALSE),"")</f>
        <v>Alfentanil control</v>
      </c>
      <c r="E11115" s="248" t="str">
        <f>IF(AND(A11115&lt;&gt;"",ISNUMBER(A11115)),VLOOKUP(A11115,Studies!A:BR,5,FALSE),"")</f>
        <v>Alfentanil</v>
      </c>
      <c r="F11115" s="249" t="str">
        <f>IF(AND(A11115&lt;&gt;"",ISNUMBER(A11115)),VLOOKUP(A11115,Studies!A:BR,6,FALSE),"")</f>
        <v>Serum</v>
      </c>
      <c r="G11115" s="265">
        <v>45</v>
      </c>
      <c r="H11115" s="50" t="s">
        <v>950</v>
      </c>
      <c r="I11115" s="185">
        <v>223</v>
      </c>
      <c r="J11115" s="41" t="s">
        <v>992</v>
      </c>
      <c r="K11115" s="41" t="s">
        <v>334</v>
      </c>
      <c r="L11115" s="193">
        <v>69</v>
      </c>
      <c r="M11115" s="52" t="s">
        <v>992</v>
      </c>
      <c r="N11115" s="52" t="s">
        <v>116</v>
      </c>
      <c r="O11115" s="59">
        <v>0.1</v>
      </c>
    </row>
    <row r="11116" spans="1:16" x14ac:dyDescent="0.25">
      <c r="A11116" s="30">
        <v>1343</v>
      </c>
      <c r="B11116" s="247" t="str">
        <f>IF(AND(A11116&lt;&gt;"",ISNUMBER(A11116)),VLOOKUP(A11116,Studies!A:BR,2,FALSE),"")</f>
        <v>Kienlen 1993</v>
      </c>
      <c r="C11116" s="248" t="str">
        <f>IF(AND(A11116&lt;&gt;"",ISNUMBER(A11116)),VLOOKUP(A11116,Studies!A:BR,3,FALSE),"")</f>
        <v>https://link.springer.com/article/10.1007/BF03259596</v>
      </c>
      <c r="D11116" s="248" t="str">
        <f>IF(AND(A11116&lt;&gt;"",ISNUMBER(A11116)),VLOOKUP(A11116,Studies!A:BR,4,FALSE),"")</f>
        <v>Alfentanil control</v>
      </c>
      <c r="E11116" s="248" t="str">
        <f>IF(AND(A11116&lt;&gt;"",ISNUMBER(A11116)),VLOOKUP(A11116,Studies!A:BR,5,FALSE),"")</f>
        <v>Alfentanil</v>
      </c>
      <c r="F11116" s="249" t="str">
        <f>IF(AND(A11116&lt;&gt;"",ISNUMBER(A11116)),VLOOKUP(A11116,Studies!A:BR,6,FALSE),"")</f>
        <v>Serum</v>
      </c>
      <c r="G11116" s="265">
        <v>60</v>
      </c>
      <c r="H11116" s="50" t="s">
        <v>950</v>
      </c>
      <c r="I11116" s="185">
        <v>174</v>
      </c>
      <c r="J11116" s="41" t="s">
        <v>992</v>
      </c>
      <c r="K11116" s="41" t="s">
        <v>334</v>
      </c>
      <c r="L11116" s="193">
        <v>69</v>
      </c>
      <c r="M11116" s="52" t="s">
        <v>992</v>
      </c>
      <c r="N11116" s="52" t="s">
        <v>116</v>
      </c>
      <c r="O11116" s="59">
        <v>0.1</v>
      </c>
    </row>
    <row r="11117" spans="1:16" x14ac:dyDescent="0.25">
      <c r="A11117" s="30">
        <v>1343</v>
      </c>
      <c r="B11117" s="247" t="str">
        <f>IF(AND(A11117&lt;&gt;"",ISNUMBER(A11117)),VLOOKUP(A11117,Studies!A:BR,2,FALSE),"")</f>
        <v>Kienlen 1993</v>
      </c>
      <c r="C11117" s="248" t="str">
        <f>IF(AND(A11117&lt;&gt;"",ISNUMBER(A11117)),VLOOKUP(A11117,Studies!A:BR,3,FALSE),"")</f>
        <v>https://link.springer.com/article/10.1007/BF03259596</v>
      </c>
      <c r="D11117" s="248" t="str">
        <f>IF(AND(A11117&lt;&gt;"",ISNUMBER(A11117)),VLOOKUP(A11117,Studies!A:BR,4,FALSE),"")</f>
        <v>Alfentanil control</v>
      </c>
      <c r="E11117" s="248" t="str">
        <f>IF(AND(A11117&lt;&gt;"",ISNUMBER(A11117)),VLOOKUP(A11117,Studies!A:BR,5,FALSE),"")</f>
        <v>Alfentanil</v>
      </c>
      <c r="F11117" s="249" t="str">
        <f>IF(AND(A11117&lt;&gt;"",ISNUMBER(A11117)),VLOOKUP(A11117,Studies!A:BR,6,FALSE),"")</f>
        <v>Serum</v>
      </c>
      <c r="G11117" s="265">
        <v>90</v>
      </c>
      <c r="H11117" s="50" t="s">
        <v>950</v>
      </c>
      <c r="I11117" s="185">
        <v>128</v>
      </c>
      <c r="J11117" s="41" t="s">
        <v>992</v>
      </c>
      <c r="K11117" s="41" t="s">
        <v>334</v>
      </c>
      <c r="L11117" s="193">
        <v>53</v>
      </c>
      <c r="M11117" s="52" t="s">
        <v>992</v>
      </c>
      <c r="N11117" s="52" t="s">
        <v>116</v>
      </c>
      <c r="O11117" s="59">
        <v>0.1</v>
      </c>
    </row>
    <row r="11118" spans="1:16" x14ac:dyDescent="0.25">
      <c r="A11118" s="30">
        <v>1343</v>
      </c>
      <c r="B11118" s="247" t="str">
        <f>IF(AND(A11118&lt;&gt;"",ISNUMBER(A11118)),VLOOKUP(A11118,Studies!A:BR,2,FALSE),"")</f>
        <v>Kienlen 1993</v>
      </c>
      <c r="C11118" s="248" t="str">
        <f>IF(AND(A11118&lt;&gt;"",ISNUMBER(A11118)),VLOOKUP(A11118,Studies!A:BR,3,FALSE),"")</f>
        <v>https://link.springer.com/article/10.1007/BF03259596</v>
      </c>
      <c r="D11118" s="248" t="str">
        <f>IF(AND(A11118&lt;&gt;"",ISNUMBER(A11118)),VLOOKUP(A11118,Studies!A:BR,4,FALSE),"")</f>
        <v>Alfentanil control</v>
      </c>
      <c r="E11118" s="248" t="str">
        <f>IF(AND(A11118&lt;&gt;"",ISNUMBER(A11118)),VLOOKUP(A11118,Studies!A:BR,5,FALSE),"")</f>
        <v>Alfentanil</v>
      </c>
      <c r="F11118" s="249" t="str">
        <f>IF(AND(A11118&lt;&gt;"",ISNUMBER(A11118)),VLOOKUP(A11118,Studies!A:BR,6,FALSE),"")</f>
        <v>Serum</v>
      </c>
      <c r="G11118" s="265">
        <v>120</v>
      </c>
      <c r="H11118" s="50" t="s">
        <v>950</v>
      </c>
      <c r="I11118" s="185">
        <v>109</v>
      </c>
      <c r="J11118" s="41" t="s">
        <v>992</v>
      </c>
      <c r="K11118" s="41" t="s">
        <v>334</v>
      </c>
      <c r="L11118" s="193">
        <v>44</v>
      </c>
      <c r="M11118" s="52" t="s">
        <v>992</v>
      </c>
      <c r="N11118" s="52" t="s">
        <v>116</v>
      </c>
      <c r="O11118" s="59">
        <v>0.1</v>
      </c>
    </row>
    <row r="11119" spans="1:16" x14ac:dyDescent="0.25">
      <c r="A11119" s="30">
        <v>1343</v>
      </c>
      <c r="B11119" s="247" t="str">
        <f>IF(AND(A11119&lt;&gt;"",ISNUMBER(A11119)),VLOOKUP(A11119,Studies!A:BR,2,FALSE),"")</f>
        <v>Kienlen 1993</v>
      </c>
      <c r="C11119" s="248" t="str">
        <f>IF(AND(A11119&lt;&gt;"",ISNUMBER(A11119)),VLOOKUP(A11119,Studies!A:BR,3,FALSE),"")</f>
        <v>https://link.springer.com/article/10.1007/BF03259596</v>
      </c>
      <c r="D11119" s="248" t="str">
        <f>IF(AND(A11119&lt;&gt;"",ISNUMBER(A11119)),VLOOKUP(A11119,Studies!A:BR,4,FALSE),"")</f>
        <v>Alfentanil control</v>
      </c>
      <c r="E11119" s="248" t="str">
        <f>IF(AND(A11119&lt;&gt;"",ISNUMBER(A11119)),VLOOKUP(A11119,Studies!A:BR,5,FALSE),"")</f>
        <v>Alfentanil</v>
      </c>
      <c r="F11119" s="249" t="str">
        <f>IF(AND(A11119&lt;&gt;"",ISNUMBER(A11119)),VLOOKUP(A11119,Studies!A:BR,6,FALSE),"")</f>
        <v>Serum</v>
      </c>
      <c r="G11119" s="265">
        <v>180</v>
      </c>
      <c r="H11119" s="50" t="s">
        <v>950</v>
      </c>
      <c r="I11119" s="185">
        <v>58</v>
      </c>
      <c r="J11119" s="41" t="s">
        <v>992</v>
      </c>
      <c r="K11119" s="41" t="s">
        <v>334</v>
      </c>
      <c r="L11119" s="193">
        <v>28</v>
      </c>
      <c r="M11119" s="52" t="s">
        <v>992</v>
      </c>
      <c r="N11119" s="52" t="s">
        <v>116</v>
      </c>
      <c r="O11119" s="59">
        <v>0.1</v>
      </c>
    </row>
    <row r="11120" spans="1:16" x14ac:dyDescent="0.25">
      <c r="A11120" s="30">
        <v>1343</v>
      </c>
      <c r="B11120" s="247" t="str">
        <f>IF(AND(A11120&lt;&gt;"",ISNUMBER(A11120)),VLOOKUP(A11120,Studies!A:BR,2,FALSE),"")</f>
        <v>Kienlen 1993</v>
      </c>
      <c r="C11120" s="248" t="str">
        <f>IF(AND(A11120&lt;&gt;"",ISNUMBER(A11120)),VLOOKUP(A11120,Studies!A:BR,3,FALSE),"")</f>
        <v>https://link.springer.com/article/10.1007/BF03259596</v>
      </c>
      <c r="D11120" s="248" t="str">
        <f>IF(AND(A11120&lt;&gt;"",ISNUMBER(A11120)),VLOOKUP(A11120,Studies!A:BR,4,FALSE),"")</f>
        <v>Alfentanil control</v>
      </c>
      <c r="E11120" s="248" t="str">
        <f>IF(AND(A11120&lt;&gt;"",ISNUMBER(A11120)),VLOOKUP(A11120,Studies!A:BR,5,FALSE),"")</f>
        <v>Alfentanil</v>
      </c>
      <c r="F11120" s="249" t="str">
        <f>IF(AND(A11120&lt;&gt;"",ISNUMBER(A11120)),VLOOKUP(A11120,Studies!A:BR,6,FALSE),"")</f>
        <v>Serum</v>
      </c>
      <c r="G11120" s="265">
        <v>240</v>
      </c>
      <c r="H11120" s="50" t="s">
        <v>950</v>
      </c>
      <c r="I11120" s="185">
        <v>36</v>
      </c>
      <c r="J11120" s="41" t="s">
        <v>992</v>
      </c>
      <c r="K11120" s="41" t="s">
        <v>334</v>
      </c>
      <c r="L11120" s="193">
        <v>21</v>
      </c>
      <c r="M11120" s="52" t="s">
        <v>992</v>
      </c>
      <c r="N11120" s="52" t="s">
        <v>116</v>
      </c>
      <c r="O11120" s="59">
        <v>0.1</v>
      </c>
    </row>
    <row r="11121" spans="1:16" x14ac:dyDescent="0.25">
      <c r="A11121" s="30">
        <v>1343</v>
      </c>
      <c r="B11121" s="247" t="str">
        <f>IF(AND(A11121&lt;&gt;"",ISNUMBER(A11121)),VLOOKUP(A11121,Studies!A:BR,2,FALSE),"")</f>
        <v>Kienlen 1993</v>
      </c>
      <c r="C11121" s="248" t="str">
        <f>IF(AND(A11121&lt;&gt;"",ISNUMBER(A11121)),VLOOKUP(A11121,Studies!A:BR,3,FALSE),"")</f>
        <v>https://link.springer.com/article/10.1007/BF03259596</v>
      </c>
      <c r="D11121" s="248" t="str">
        <f>IF(AND(A11121&lt;&gt;"",ISNUMBER(A11121)),VLOOKUP(A11121,Studies!A:BR,4,FALSE),"")</f>
        <v>Alfentanil control</v>
      </c>
      <c r="E11121" s="248" t="str">
        <f>IF(AND(A11121&lt;&gt;"",ISNUMBER(A11121)),VLOOKUP(A11121,Studies!A:BR,5,FALSE),"")</f>
        <v>Alfentanil</v>
      </c>
      <c r="F11121" s="249" t="str">
        <f>IF(AND(A11121&lt;&gt;"",ISNUMBER(A11121)),VLOOKUP(A11121,Studies!A:BR,6,FALSE),"")</f>
        <v>Serum</v>
      </c>
      <c r="G11121" s="265">
        <v>300</v>
      </c>
      <c r="H11121" s="50" t="s">
        <v>950</v>
      </c>
      <c r="I11121" s="185">
        <v>23</v>
      </c>
      <c r="J11121" s="41" t="s">
        <v>992</v>
      </c>
      <c r="K11121" s="41" t="s">
        <v>334</v>
      </c>
      <c r="L11121" s="193">
        <v>20</v>
      </c>
      <c r="M11121" s="52" t="s">
        <v>992</v>
      </c>
      <c r="N11121" s="52" t="s">
        <v>116</v>
      </c>
      <c r="O11121" s="59">
        <v>0.1</v>
      </c>
      <c r="P11121" s="42" t="s">
        <v>3516</v>
      </c>
    </row>
    <row r="11122" spans="1:16" x14ac:dyDescent="0.25">
      <c r="A11122" s="30">
        <v>1343</v>
      </c>
      <c r="B11122" s="247" t="str">
        <f>IF(AND(A11122&lt;&gt;"",ISNUMBER(A11122)),VLOOKUP(A11122,Studies!A:BR,2,FALSE),"")</f>
        <v>Kienlen 1993</v>
      </c>
      <c r="C11122" s="248" t="str">
        <f>IF(AND(A11122&lt;&gt;"",ISNUMBER(A11122)),VLOOKUP(A11122,Studies!A:BR,3,FALSE),"")</f>
        <v>https://link.springer.com/article/10.1007/BF03259596</v>
      </c>
      <c r="D11122" s="248" t="str">
        <f>IF(AND(A11122&lt;&gt;"",ISNUMBER(A11122)),VLOOKUP(A11122,Studies!A:BR,4,FALSE),"")</f>
        <v>Alfentanil control</v>
      </c>
      <c r="E11122" s="248" t="str">
        <f>IF(AND(A11122&lt;&gt;"",ISNUMBER(A11122)),VLOOKUP(A11122,Studies!A:BR,5,FALSE),"")</f>
        <v>Alfentanil</v>
      </c>
      <c r="F11122" s="249" t="str">
        <f>IF(AND(A11122&lt;&gt;"",ISNUMBER(A11122)),VLOOKUP(A11122,Studies!A:BR,6,FALSE),"")</f>
        <v>Serum</v>
      </c>
      <c r="G11122" s="265">
        <v>360</v>
      </c>
      <c r="H11122" s="50" t="s">
        <v>950</v>
      </c>
      <c r="I11122" s="185">
        <v>15</v>
      </c>
      <c r="J11122" s="41" t="s">
        <v>992</v>
      </c>
      <c r="K11122" s="41" t="s">
        <v>334</v>
      </c>
      <c r="L11122" s="193">
        <v>13</v>
      </c>
      <c r="M11122" s="52" t="s">
        <v>992</v>
      </c>
      <c r="N11122" s="52" t="s">
        <v>116</v>
      </c>
      <c r="O11122" s="59">
        <v>0.1</v>
      </c>
    </row>
    <row r="11123" spans="1:16" x14ac:dyDescent="0.25">
      <c r="A11123" s="30">
        <v>1343</v>
      </c>
      <c r="B11123" s="247" t="str">
        <f>IF(AND(A11123&lt;&gt;"",ISNUMBER(A11123)),VLOOKUP(A11123,Studies!A:BR,2,FALSE),"")</f>
        <v>Kienlen 1993</v>
      </c>
      <c r="C11123" s="248" t="str">
        <f>IF(AND(A11123&lt;&gt;"",ISNUMBER(A11123)),VLOOKUP(A11123,Studies!A:BR,3,FALSE),"")</f>
        <v>https://link.springer.com/article/10.1007/BF03259596</v>
      </c>
      <c r="D11123" s="248" t="str">
        <f>IF(AND(A11123&lt;&gt;"",ISNUMBER(A11123)),VLOOKUP(A11123,Studies!A:BR,4,FALSE),"")</f>
        <v>Alfentanil control</v>
      </c>
      <c r="E11123" s="248" t="str">
        <f>IF(AND(A11123&lt;&gt;"",ISNUMBER(A11123)),VLOOKUP(A11123,Studies!A:BR,5,FALSE),"")</f>
        <v>Alfentanil</v>
      </c>
      <c r="F11123" s="249" t="str">
        <f>IF(AND(A11123&lt;&gt;"",ISNUMBER(A11123)),VLOOKUP(A11123,Studies!A:BR,6,FALSE),"")</f>
        <v>Serum</v>
      </c>
      <c r="G11123" s="265">
        <v>420</v>
      </c>
      <c r="H11123" s="50" t="s">
        <v>950</v>
      </c>
      <c r="I11123" s="185">
        <v>12</v>
      </c>
      <c r="J11123" s="41" t="s">
        <v>992</v>
      </c>
      <c r="K11123" s="41" t="s">
        <v>334</v>
      </c>
      <c r="L11123" s="193">
        <v>14</v>
      </c>
      <c r="M11123" s="52" t="s">
        <v>992</v>
      </c>
      <c r="N11123" s="52" t="s">
        <v>116</v>
      </c>
      <c r="O11123" s="59">
        <v>0.1</v>
      </c>
    </row>
    <row r="11124" spans="1:16" x14ac:dyDescent="0.25">
      <c r="A11124" s="30">
        <v>1343</v>
      </c>
      <c r="B11124" s="247" t="str">
        <f>IF(AND(A11124&lt;&gt;"",ISNUMBER(A11124)),VLOOKUP(A11124,Studies!A:BR,2,FALSE),"")</f>
        <v>Kienlen 1993</v>
      </c>
      <c r="C11124" s="248" t="str">
        <f>IF(AND(A11124&lt;&gt;"",ISNUMBER(A11124)),VLOOKUP(A11124,Studies!A:BR,3,FALSE),"")</f>
        <v>https://link.springer.com/article/10.1007/BF03259596</v>
      </c>
      <c r="D11124" s="248" t="str">
        <f>IF(AND(A11124&lt;&gt;"",ISNUMBER(A11124)),VLOOKUP(A11124,Studies!A:BR,4,FALSE),"")</f>
        <v>Alfentanil control</v>
      </c>
      <c r="E11124" s="248" t="str">
        <f>IF(AND(A11124&lt;&gt;"",ISNUMBER(A11124)),VLOOKUP(A11124,Studies!A:BR,5,FALSE),"")</f>
        <v>Alfentanil</v>
      </c>
      <c r="F11124" s="249" t="str">
        <f>IF(AND(A11124&lt;&gt;"",ISNUMBER(A11124)),VLOOKUP(A11124,Studies!A:BR,6,FALSE),"")</f>
        <v>Serum</v>
      </c>
      <c r="G11124" s="265">
        <v>480</v>
      </c>
      <c r="H11124" s="50" t="s">
        <v>950</v>
      </c>
      <c r="I11124" s="185">
        <v>7.5</v>
      </c>
      <c r="J11124" s="41" t="s">
        <v>992</v>
      </c>
      <c r="K11124" s="41" t="s">
        <v>334</v>
      </c>
      <c r="L11124" s="193">
        <v>8.8000000000000007</v>
      </c>
      <c r="M11124" s="52" t="s">
        <v>992</v>
      </c>
      <c r="N11124" s="52" t="s">
        <v>116</v>
      </c>
      <c r="O11124" s="59">
        <v>0.1</v>
      </c>
    </row>
    <row r="11125" spans="1:16" x14ac:dyDescent="0.25">
      <c r="A11125" s="30">
        <v>1344</v>
      </c>
      <c r="B11125" s="247" t="str">
        <f>IF(AND(A11125&lt;&gt;"",ISNUMBER(A11125)),VLOOKUP(A11125,Studies!A:BR,2,FALSE),"")</f>
        <v>Kienlen 1993</v>
      </c>
      <c r="C11125" s="248" t="str">
        <f>IF(AND(A11125&lt;&gt;"",ISNUMBER(A11125)),VLOOKUP(A11125,Studies!A:BR,3,FALSE),"")</f>
        <v>https://link.springer.com/article/10.1007/BF03259596</v>
      </c>
      <c r="D11125" s="248" t="str">
        <f>IF(AND(A11125&lt;&gt;"",ISNUMBER(A11125)),VLOOKUP(A11125,Studies!A:BR,4,FALSE),"")</f>
        <v>Alfentanil + Cimetidine</v>
      </c>
      <c r="E11125" s="248" t="str">
        <f>IF(AND(A11125&lt;&gt;"",ISNUMBER(A11125)),VLOOKUP(A11125,Studies!A:BR,5,FALSE),"")</f>
        <v>Alfentanil</v>
      </c>
      <c r="F11125" s="249" t="str">
        <f>IF(AND(A11125&lt;&gt;"",ISNUMBER(A11125)),VLOOKUP(A11125,Studies!A:BR,6,FALSE),"")</f>
        <v>Serum</v>
      </c>
      <c r="G11125" s="265">
        <v>2882</v>
      </c>
      <c r="H11125" s="50" t="s">
        <v>950</v>
      </c>
      <c r="I11125" s="185">
        <v>873</v>
      </c>
      <c r="J11125" s="41" t="s">
        <v>992</v>
      </c>
      <c r="K11125" s="41" t="s">
        <v>334</v>
      </c>
      <c r="L11125" s="193">
        <v>382</v>
      </c>
      <c r="M11125" s="52" t="s">
        <v>992</v>
      </c>
      <c r="N11125" s="52" t="s">
        <v>116</v>
      </c>
      <c r="O11125" s="59">
        <v>0.1</v>
      </c>
      <c r="P11125" s="42" t="s">
        <v>3517</v>
      </c>
    </row>
    <row r="11126" spans="1:16" x14ac:dyDescent="0.25">
      <c r="A11126" s="30">
        <v>1344</v>
      </c>
      <c r="B11126" s="247" t="str">
        <f>IF(AND(A11126&lt;&gt;"",ISNUMBER(A11126)),VLOOKUP(A11126,Studies!A:BR,2,FALSE),"")</f>
        <v>Kienlen 1993</v>
      </c>
      <c r="C11126" s="248" t="str">
        <f>IF(AND(A11126&lt;&gt;"",ISNUMBER(A11126)),VLOOKUP(A11126,Studies!A:BR,3,FALSE),"")</f>
        <v>https://link.springer.com/article/10.1007/BF03259596</v>
      </c>
      <c r="D11126" s="248" t="str">
        <f>IF(AND(A11126&lt;&gt;"",ISNUMBER(A11126)),VLOOKUP(A11126,Studies!A:BR,4,FALSE),"")</f>
        <v>Alfentanil + Cimetidine</v>
      </c>
      <c r="E11126" s="248" t="str">
        <f>IF(AND(A11126&lt;&gt;"",ISNUMBER(A11126)),VLOOKUP(A11126,Studies!A:BR,5,FALSE),"")</f>
        <v>Alfentanil</v>
      </c>
      <c r="F11126" s="249" t="str">
        <f>IF(AND(A11126&lt;&gt;"",ISNUMBER(A11126)),VLOOKUP(A11126,Studies!A:BR,6,FALSE),"")</f>
        <v>Serum</v>
      </c>
      <c r="G11126" s="265">
        <v>2885</v>
      </c>
      <c r="H11126" s="50" t="s">
        <v>950</v>
      </c>
      <c r="I11126" s="185">
        <v>758</v>
      </c>
      <c r="J11126" s="41" t="s">
        <v>992</v>
      </c>
      <c r="K11126" s="41" t="s">
        <v>334</v>
      </c>
      <c r="L11126" s="193">
        <v>231</v>
      </c>
      <c r="M11126" s="52" t="s">
        <v>992</v>
      </c>
      <c r="N11126" s="52" t="s">
        <v>116</v>
      </c>
      <c r="O11126" s="59">
        <v>0.1</v>
      </c>
      <c r="P11126" s="42" t="s">
        <v>3517</v>
      </c>
    </row>
    <row r="11127" spans="1:16" x14ac:dyDescent="0.25">
      <c r="A11127" s="30">
        <v>1344</v>
      </c>
      <c r="B11127" s="247" t="str">
        <f>IF(AND(A11127&lt;&gt;"",ISNUMBER(A11127)),VLOOKUP(A11127,Studies!A:BR,2,FALSE),"")</f>
        <v>Kienlen 1993</v>
      </c>
      <c r="C11127" s="248" t="str">
        <f>IF(AND(A11127&lt;&gt;"",ISNUMBER(A11127)),VLOOKUP(A11127,Studies!A:BR,3,FALSE),"")</f>
        <v>https://link.springer.com/article/10.1007/BF03259596</v>
      </c>
      <c r="D11127" s="248" t="str">
        <f>IF(AND(A11127&lt;&gt;"",ISNUMBER(A11127)),VLOOKUP(A11127,Studies!A:BR,4,FALSE),"")</f>
        <v>Alfentanil + Cimetidine</v>
      </c>
      <c r="E11127" s="248" t="str">
        <f>IF(AND(A11127&lt;&gt;"",ISNUMBER(A11127)),VLOOKUP(A11127,Studies!A:BR,5,FALSE),"")</f>
        <v>Alfentanil</v>
      </c>
      <c r="F11127" s="249" t="str">
        <f>IF(AND(A11127&lt;&gt;"",ISNUMBER(A11127)),VLOOKUP(A11127,Studies!A:BR,6,FALSE),"")</f>
        <v>Serum</v>
      </c>
      <c r="G11127" s="265">
        <v>2895</v>
      </c>
      <c r="H11127" s="50" t="s">
        <v>950</v>
      </c>
      <c r="I11127" s="185">
        <v>636</v>
      </c>
      <c r="J11127" s="41" t="s">
        <v>992</v>
      </c>
      <c r="K11127" s="41" t="s">
        <v>334</v>
      </c>
      <c r="L11127" s="193">
        <v>164</v>
      </c>
      <c r="M11127" s="52" t="s">
        <v>992</v>
      </c>
      <c r="N11127" s="52" t="s">
        <v>116</v>
      </c>
      <c r="O11127" s="59">
        <v>0.1</v>
      </c>
    </row>
    <row r="11128" spans="1:16" x14ac:dyDescent="0.25">
      <c r="A11128" s="30">
        <v>1344</v>
      </c>
      <c r="B11128" s="247" t="str">
        <f>IF(AND(A11128&lt;&gt;"",ISNUMBER(A11128)),VLOOKUP(A11128,Studies!A:BR,2,FALSE),"")</f>
        <v>Kienlen 1993</v>
      </c>
      <c r="C11128" s="248" t="str">
        <f>IF(AND(A11128&lt;&gt;"",ISNUMBER(A11128)),VLOOKUP(A11128,Studies!A:BR,3,FALSE),"")</f>
        <v>https://link.springer.com/article/10.1007/BF03259596</v>
      </c>
      <c r="D11128" s="248" t="str">
        <f>IF(AND(A11128&lt;&gt;"",ISNUMBER(A11128)),VLOOKUP(A11128,Studies!A:BR,4,FALSE),"")</f>
        <v>Alfentanil + Cimetidine</v>
      </c>
      <c r="E11128" s="248" t="str">
        <f>IF(AND(A11128&lt;&gt;"",ISNUMBER(A11128)),VLOOKUP(A11128,Studies!A:BR,5,FALSE),"")</f>
        <v>Alfentanil</v>
      </c>
      <c r="F11128" s="249" t="str">
        <f>IF(AND(A11128&lt;&gt;"",ISNUMBER(A11128)),VLOOKUP(A11128,Studies!A:BR,6,FALSE),"")</f>
        <v>Serum</v>
      </c>
      <c r="G11128" s="265">
        <v>2910</v>
      </c>
      <c r="H11128" s="50" t="s">
        <v>950</v>
      </c>
      <c r="I11128" s="185">
        <v>502</v>
      </c>
      <c r="J11128" s="41" t="s">
        <v>992</v>
      </c>
      <c r="K11128" s="41" t="s">
        <v>334</v>
      </c>
      <c r="L11128" s="193">
        <v>161</v>
      </c>
      <c r="M11128" s="52" t="s">
        <v>992</v>
      </c>
      <c r="N11128" s="52" t="s">
        <v>116</v>
      </c>
      <c r="O11128" s="59">
        <v>0.1</v>
      </c>
    </row>
    <row r="11129" spans="1:16" x14ac:dyDescent="0.25">
      <c r="A11129" s="30">
        <v>1344</v>
      </c>
      <c r="B11129" s="247" t="str">
        <f>IF(AND(A11129&lt;&gt;"",ISNUMBER(A11129)),VLOOKUP(A11129,Studies!A:BR,2,FALSE),"")</f>
        <v>Kienlen 1993</v>
      </c>
      <c r="C11129" s="248" t="str">
        <f>IF(AND(A11129&lt;&gt;"",ISNUMBER(A11129)),VLOOKUP(A11129,Studies!A:BR,3,FALSE),"")</f>
        <v>https://link.springer.com/article/10.1007/BF03259596</v>
      </c>
      <c r="D11129" s="248" t="str">
        <f>IF(AND(A11129&lt;&gt;"",ISNUMBER(A11129)),VLOOKUP(A11129,Studies!A:BR,4,FALSE),"")</f>
        <v>Alfentanil + Cimetidine</v>
      </c>
      <c r="E11129" s="248" t="str">
        <f>IF(AND(A11129&lt;&gt;"",ISNUMBER(A11129)),VLOOKUP(A11129,Studies!A:BR,5,FALSE),"")</f>
        <v>Alfentanil</v>
      </c>
      <c r="F11129" s="249" t="str">
        <f>IF(AND(A11129&lt;&gt;"",ISNUMBER(A11129)),VLOOKUP(A11129,Studies!A:BR,6,FALSE),"")</f>
        <v>Serum</v>
      </c>
      <c r="G11129" s="265">
        <v>2925</v>
      </c>
      <c r="H11129" s="50" t="s">
        <v>950</v>
      </c>
      <c r="I11129" s="185">
        <v>384</v>
      </c>
      <c r="J11129" s="41" t="s">
        <v>992</v>
      </c>
      <c r="K11129" s="41" t="s">
        <v>334</v>
      </c>
      <c r="L11129" s="193">
        <v>87</v>
      </c>
      <c r="M11129" s="52" t="s">
        <v>992</v>
      </c>
      <c r="N11129" s="52" t="s">
        <v>116</v>
      </c>
      <c r="O11129" s="59">
        <v>0.1</v>
      </c>
      <c r="P11129" s="42" t="s">
        <v>3517</v>
      </c>
    </row>
    <row r="11130" spans="1:16" x14ac:dyDescent="0.25">
      <c r="A11130" s="30">
        <v>1344</v>
      </c>
      <c r="B11130" s="247" t="str">
        <f>IF(AND(A11130&lt;&gt;"",ISNUMBER(A11130)),VLOOKUP(A11130,Studies!A:BR,2,FALSE),"")</f>
        <v>Kienlen 1993</v>
      </c>
      <c r="C11130" s="248" t="str">
        <f>IF(AND(A11130&lt;&gt;"",ISNUMBER(A11130)),VLOOKUP(A11130,Studies!A:BR,3,FALSE),"")</f>
        <v>https://link.springer.com/article/10.1007/BF03259596</v>
      </c>
      <c r="D11130" s="248" t="str">
        <f>IF(AND(A11130&lt;&gt;"",ISNUMBER(A11130)),VLOOKUP(A11130,Studies!A:BR,4,FALSE),"")</f>
        <v>Alfentanil + Cimetidine</v>
      </c>
      <c r="E11130" s="248" t="str">
        <f>IF(AND(A11130&lt;&gt;"",ISNUMBER(A11130)),VLOOKUP(A11130,Studies!A:BR,5,FALSE),"")</f>
        <v>Alfentanil</v>
      </c>
      <c r="F11130" s="249" t="str">
        <f>IF(AND(A11130&lt;&gt;"",ISNUMBER(A11130)),VLOOKUP(A11130,Studies!A:BR,6,FALSE),"")</f>
        <v>Serum</v>
      </c>
      <c r="G11130" s="265">
        <v>2940</v>
      </c>
      <c r="H11130" s="50" t="s">
        <v>950</v>
      </c>
      <c r="I11130" s="185">
        <v>383</v>
      </c>
      <c r="J11130" s="41" t="s">
        <v>992</v>
      </c>
      <c r="K11130" s="41" t="s">
        <v>334</v>
      </c>
      <c r="L11130" s="193">
        <v>169</v>
      </c>
      <c r="M11130" s="52" t="s">
        <v>992</v>
      </c>
      <c r="N11130" s="52" t="s">
        <v>116</v>
      </c>
      <c r="O11130" s="59">
        <v>0.1</v>
      </c>
    </row>
    <row r="11131" spans="1:16" x14ac:dyDescent="0.25">
      <c r="A11131" s="30">
        <v>1344</v>
      </c>
      <c r="B11131" s="247" t="str">
        <f>IF(AND(A11131&lt;&gt;"",ISNUMBER(A11131)),VLOOKUP(A11131,Studies!A:BR,2,FALSE),"")</f>
        <v>Kienlen 1993</v>
      </c>
      <c r="C11131" s="248" t="str">
        <f>IF(AND(A11131&lt;&gt;"",ISNUMBER(A11131)),VLOOKUP(A11131,Studies!A:BR,3,FALSE),"")</f>
        <v>https://link.springer.com/article/10.1007/BF03259596</v>
      </c>
      <c r="D11131" s="248" t="str">
        <f>IF(AND(A11131&lt;&gt;"",ISNUMBER(A11131)),VLOOKUP(A11131,Studies!A:BR,4,FALSE),"")</f>
        <v>Alfentanil + Cimetidine</v>
      </c>
      <c r="E11131" s="248" t="str">
        <f>IF(AND(A11131&lt;&gt;"",ISNUMBER(A11131)),VLOOKUP(A11131,Studies!A:BR,5,FALSE),"")</f>
        <v>Alfentanil</v>
      </c>
      <c r="F11131" s="249" t="str">
        <f>IF(AND(A11131&lt;&gt;"",ISNUMBER(A11131)),VLOOKUP(A11131,Studies!A:BR,6,FALSE),"")</f>
        <v>Serum</v>
      </c>
      <c r="G11131" s="265">
        <v>2970</v>
      </c>
      <c r="H11131" s="50" t="s">
        <v>950</v>
      </c>
      <c r="I11131" s="185">
        <v>327</v>
      </c>
      <c r="J11131" s="41" t="s">
        <v>992</v>
      </c>
      <c r="K11131" s="41" t="s">
        <v>334</v>
      </c>
      <c r="L11131" s="193">
        <v>163</v>
      </c>
      <c r="M11131" s="52" t="s">
        <v>992</v>
      </c>
      <c r="N11131" s="52" t="s">
        <v>116</v>
      </c>
      <c r="O11131" s="59">
        <v>0.1</v>
      </c>
    </row>
    <row r="11132" spans="1:16" x14ac:dyDescent="0.25">
      <c r="A11132" s="30">
        <v>1344</v>
      </c>
      <c r="B11132" s="247" t="str">
        <f>IF(AND(A11132&lt;&gt;"",ISNUMBER(A11132)),VLOOKUP(A11132,Studies!A:BR,2,FALSE),"")</f>
        <v>Kienlen 1993</v>
      </c>
      <c r="C11132" s="248" t="str">
        <f>IF(AND(A11132&lt;&gt;"",ISNUMBER(A11132)),VLOOKUP(A11132,Studies!A:BR,3,FALSE),"")</f>
        <v>https://link.springer.com/article/10.1007/BF03259596</v>
      </c>
      <c r="D11132" s="248" t="str">
        <f>IF(AND(A11132&lt;&gt;"",ISNUMBER(A11132)),VLOOKUP(A11132,Studies!A:BR,4,FALSE),"")</f>
        <v>Alfentanil + Cimetidine</v>
      </c>
      <c r="E11132" s="248" t="str">
        <f>IF(AND(A11132&lt;&gt;"",ISNUMBER(A11132)),VLOOKUP(A11132,Studies!A:BR,5,FALSE),"")</f>
        <v>Alfentanil</v>
      </c>
      <c r="F11132" s="249" t="str">
        <f>IF(AND(A11132&lt;&gt;"",ISNUMBER(A11132)),VLOOKUP(A11132,Studies!A:BR,6,FALSE),"")</f>
        <v>Serum</v>
      </c>
      <c r="G11132" s="265">
        <v>3000</v>
      </c>
      <c r="H11132" s="50" t="s">
        <v>950</v>
      </c>
      <c r="I11132" s="185">
        <v>290</v>
      </c>
      <c r="J11132" s="41" t="s">
        <v>992</v>
      </c>
      <c r="K11132" s="41" t="s">
        <v>334</v>
      </c>
      <c r="L11132" s="193">
        <v>174</v>
      </c>
      <c r="M11132" s="52" t="s">
        <v>992</v>
      </c>
      <c r="N11132" s="52" t="s">
        <v>116</v>
      </c>
      <c r="O11132" s="59">
        <v>0.1</v>
      </c>
    </row>
    <row r="11133" spans="1:16" x14ac:dyDescent="0.25">
      <c r="A11133" s="30">
        <v>1344</v>
      </c>
      <c r="B11133" s="247" t="str">
        <f>IF(AND(A11133&lt;&gt;"",ISNUMBER(A11133)),VLOOKUP(A11133,Studies!A:BR,2,FALSE),"")</f>
        <v>Kienlen 1993</v>
      </c>
      <c r="C11133" s="248" t="str">
        <f>IF(AND(A11133&lt;&gt;"",ISNUMBER(A11133)),VLOOKUP(A11133,Studies!A:BR,3,FALSE),"")</f>
        <v>https://link.springer.com/article/10.1007/BF03259596</v>
      </c>
      <c r="D11133" s="248" t="str">
        <f>IF(AND(A11133&lt;&gt;"",ISNUMBER(A11133)),VLOOKUP(A11133,Studies!A:BR,4,FALSE),"")</f>
        <v>Alfentanil + Cimetidine</v>
      </c>
      <c r="E11133" s="248" t="str">
        <f>IF(AND(A11133&lt;&gt;"",ISNUMBER(A11133)),VLOOKUP(A11133,Studies!A:BR,5,FALSE),"")</f>
        <v>Alfentanil</v>
      </c>
      <c r="F11133" s="249" t="str">
        <f>IF(AND(A11133&lt;&gt;"",ISNUMBER(A11133)),VLOOKUP(A11133,Studies!A:BR,6,FALSE),"")</f>
        <v>Serum</v>
      </c>
      <c r="G11133" s="265">
        <v>3060</v>
      </c>
      <c r="H11133" s="50" t="s">
        <v>950</v>
      </c>
      <c r="I11133" s="185">
        <v>215</v>
      </c>
      <c r="J11133" s="41" t="s">
        <v>992</v>
      </c>
      <c r="K11133" s="41" t="s">
        <v>334</v>
      </c>
      <c r="L11133" s="193">
        <v>141</v>
      </c>
      <c r="M11133" s="52" t="s">
        <v>992</v>
      </c>
      <c r="N11133" s="52" t="s">
        <v>116</v>
      </c>
      <c r="O11133" s="59">
        <v>0.1</v>
      </c>
      <c r="P11133" s="42" t="s">
        <v>3517</v>
      </c>
    </row>
    <row r="11134" spans="1:16" x14ac:dyDescent="0.25">
      <c r="A11134" s="30">
        <v>1344</v>
      </c>
      <c r="B11134" s="247" t="str">
        <f>IF(AND(A11134&lt;&gt;"",ISNUMBER(A11134)),VLOOKUP(A11134,Studies!A:BR,2,FALSE),"")</f>
        <v>Kienlen 1993</v>
      </c>
      <c r="C11134" s="248" t="str">
        <f>IF(AND(A11134&lt;&gt;"",ISNUMBER(A11134)),VLOOKUP(A11134,Studies!A:BR,3,FALSE),"")</f>
        <v>https://link.springer.com/article/10.1007/BF03259596</v>
      </c>
      <c r="D11134" s="248" t="str">
        <f>IF(AND(A11134&lt;&gt;"",ISNUMBER(A11134)),VLOOKUP(A11134,Studies!A:BR,4,FALSE),"")</f>
        <v>Alfentanil + Cimetidine</v>
      </c>
      <c r="E11134" s="248" t="str">
        <f>IF(AND(A11134&lt;&gt;"",ISNUMBER(A11134)),VLOOKUP(A11134,Studies!A:BR,5,FALSE),"")</f>
        <v>Alfentanil</v>
      </c>
      <c r="F11134" s="249" t="str">
        <f>IF(AND(A11134&lt;&gt;"",ISNUMBER(A11134)),VLOOKUP(A11134,Studies!A:BR,6,FALSE),"")</f>
        <v>Serum</v>
      </c>
      <c r="G11134" s="265">
        <v>3120</v>
      </c>
      <c r="H11134" s="50" t="s">
        <v>950</v>
      </c>
      <c r="I11134" s="185">
        <v>152</v>
      </c>
      <c r="J11134" s="41" t="s">
        <v>992</v>
      </c>
      <c r="K11134" s="41" t="s">
        <v>334</v>
      </c>
      <c r="L11134" s="193">
        <v>118</v>
      </c>
      <c r="M11134" s="52" t="s">
        <v>992</v>
      </c>
      <c r="N11134" s="52" t="s">
        <v>116</v>
      </c>
      <c r="O11134" s="59">
        <v>0.1</v>
      </c>
    </row>
    <row r="11135" spans="1:16" x14ac:dyDescent="0.25">
      <c r="A11135" s="30">
        <v>1344</v>
      </c>
      <c r="B11135" s="247" t="str">
        <f>IF(AND(A11135&lt;&gt;"",ISNUMBER(A11135)),VLOOKUP(A11135,Studies!A:BR,2,FALSE),"")</f>
        <v>Kienlen 1993</v>
      </c>
      <c r="C11135" s="248" t="str">
        <f>IF(AND(A11135&lt;&gt;"",ISNUMBER(A11135)),VLOOKUP(A11135,Studies!A:BR,3,FALSE),"")</f>
        <v>https://link.springer.com/article/10.1007/BF03259596</v>
      </c>
      <c r="D11135" s="248" t="str">
        <f>IF(AND(A11135&lt;&gt;"",ISNUMBER(A11135)),VLOOKUP(A11135,Studies!A:BR,4,FALSE),"")</f>
        <v>Alfentanil + Cimetidine</v>
      </c>
      <c r="E11135" s="248" t="str">
        <f>IF(AND(A11135&lt;&gt;"",ISNUMBER(A11135)),VLOOKUP(A11135,Studies!A:BR,5,FALSE),"")</f>
        <v>Alfentanil</v>
      </c>
      <c r="F11135" s="249" t="str">
        <f>IF(AND(A11135&lt;&gt;"",ISNUMBER(A11135)),VLOOKUP(A11135,Studies!A:BR,6,FALSE),"")</f>
        <v>Serum</v>
      </c>
      <c r="G11135" s="265">
        <v>3180</v>
      </c>
      <c r="H11135" s="50" t="s">
        <v>950</v>
      </c>
      <c r="I11135" s="185">
        <v>121</v>
      </c>
      <c r="J11135" s="41" t="s">
        <v>992</v>
      </c>
      <c r="K11135" s="41" t="s">
        <v>334</v>
      </c>
      <c r="L11135" s="193">
        <v>100</v>
      </c>
      <c r="M11135" s="52" t="s">
        <v>992</v>
      </c>
      <c r="N11135" s="52" t="s">
        <v>116</v>
      </c>
      <c r="O11135" s="59">
        <v>0.1</v>
      </c>
    </row>
    <row r="11136" spans="1:16" x14ac:dyDescent="0.25">
      <c r="A11136" s="30">
        <v>1344</v>
      </c>
      <c r="B11136" s="247" t="str">
        <f>IF(AND(A11136&lt;&gt;"",ISNUMBER(A11136)),VLOOKUP(A11136,Studies!A:BR,2,FALSE),"")</f>
        <v>Kienlen 1993</v>
      </c>
      <c r="C11136" s="248" t="str">
        <f>IF(AND(A11136&lt;&gt;"",ISNUMBER(A11136)),VLOOKUP(A11136,Studies!A:BR,3,FALSE),"")</f>
        <v>https://link.springer.com/article/10.1007/BF03259596</v>
      </c>
      <c r="D11136" s="248" t="str">
        <f>IF(AND(A11136&lt;&gt;"",ISNUMBER(A11136)),VLOOKUP(A11136,Studies!A:BR,4,FALSE),"")</f>
        <v>Alfentanil + Cimetidine</v>
      </c>
      <c r="E11136" s="248" t="str">
        <f>IF(AND(A11136&lt;&gt;"",ISNUMBER(A11136)),VLOOKUP(A11136,Studies!A:BR,5,FALSE),"")</f>
        <v>Alfentanil</v>
      </c>
      <c r="F11136" s="249" t="str">
        <f>IF(AND(A11136&lt;&gt;"",ISNUMBER(A11136)),VLOOKUP(A11136,Studies!A:BR,6,FALSE),"")</f>
        <v>Serum</v>
      </c>
      <c r="G11136" s="265">
        <v>3240</v>
      </c>
      <c r="H11136" s="50" t="s">
        <v>950</v>
      </c>
      <c r="I11136" s="185">
        <v>99</v>
      </c>
      <c r="J11136" s="41" t="s">
        <v>992</v>
      </c>
      <c r="K11136" s="41" t="s">
        <v>334</v>
      </c>
      <c r="L11136" s="193">
        <v>74</v>
      </c>
      <c r="M11136" s="52" t="s">
        <v>992</v>
      </c>
      <c r="N11136" s="52" t="s">
        <v>116</v>
      </c>
      <c r="O11136" s="59">
        <v>0.1</v>
      </c>
      <c r="P11136" s="42" t="s">
        <v>3517</v>
      </c>
    </row>
    <row r="11137" spans="1:16" x14ac:dyDescent="0.25">
      <c r="A11137" s="30">
        <v>1344</v>
      </c>
      <c r="B11137" s="247" t="str">
        <f>IF(AND(A11137&lt;&gt;"",ISNUMBER(A11137)),VLOOKUP(A11137,Studies!A:BR,2,FALSE),"")</f>
        <v>Kienlen 1993</v>
      </c>
      <c r="C11137" s="248" t="str">
        <f>IF(AND(A11137&lt;&gt;"",ISNUMBER(A11137)),VLOOKUP(A11137,Studies!A:BR,3,FALSE),"")</f>
        <v>https://link.springer.com/article/10.1007/BF03259596</v>
      </c>
      <c r="D11137" s="248" t="str">
        <f>IF(AND(A11137&lt;&gt;"",ISNUMBER(A11137)),VLOOKUP(A11137,Studies!A:BR,4,FALSE),"")</f>
        <v>Alfentanil + Cimetidine</v>
      </c>
      <c r="E11137" s="248" t="str">
        <f>IF(AND(A11137&lt;&gt;"",ISNUMBER(A11137)),VLOOKUP(A11137,Studies!A:BR,5,FALSE),"")</f>
        <v>Alfentanil</v>
      </c>
      <c r="F11137" s="249" t="str">
        <f>IF(AND(A11137&lt;&gt;"",ISNUMBER(A11137)),VLOOKUP(A11137,Studies!A:BR,6,FALSE),"")</f>
        <v>Serum</v>
      </c>
      <c r="G11137" s="265">
        <v>3300</v>
      </c>
      <c r="H11137" s="50" t="s">
        <v>950</v>
      </c>
      <c r="I11137" s="185">
        <v>73</v>
      </c>
      <c r="J11137" s="41" t="s">
        <v>992</v>
      </c>
      <c r="K11137" s="41" t="s">
        <v>334</v>
      </c>
      <c r="L11137" s="193">
        <v>55</v>
      </c>
      <c r="M11137" s="52" t="s">
        <v>992</v>
      </c>
      <c r="N11137" s="52" t="s">
        <v>116</v>
      </c>
      <c r="O11137" s="59">
        <v>0.1</v>
      </c>
      <c r="P11137" s="42" t="s">
        <v>3517</v>
      </c>
    </row>
    <row r="11138" spans="1:16" x14ac:dyDescent="0.25">
      <c r="A11138" s="30">
        <v>1344</v>
      </c>
      <c r="B11138" s="247" t="str">
        <f>IF(AND(A11138&lt;&gt;"",ISNUMBER(A11138)),VLOOKUP(A11138,Studies!A:BR,2,FALSE),"")</f>
        <v>Kienlen 1993</v>
      </c>
      <c r="C11138" s="248" t="str">
        <f>IF(AND(A11138&lt;&gt;"",ISNUMBER(A11138)),VLOOKUP(A11138,Studies!A:BR,3,FALSE),"")</f>
        <v>https://link.springer.com/article/10.1007/BF03259596</v>
      </c>
      <c r="D11138" s="248" t="str">
        <f>IF(AND(A11138&lt;&gt;"",ISNUMBER(A11138)),VLOOKUP(A11138,Studies!A:BR,4,FALSE),"")</f>
        <v>Alfentanil + Cimetidine</v>
      </c>
      <c r="E11138" s="248" t="str">
        <f>IF(AND(A11138&lt;&gt;"",ISNUMBER(A11138)),VLOOKUP(A11138,Studies!A:BR,5,FALSE),"")</f>
        <v>Alfentanil</v>
      </c>
      <c r="F11138" s="249" t="str">
        <f>IF(AND(A11138&lt;&gt;"",ISNUMBER(A11138)),VLOOKUP(A11138,Studies!A:BR,6,FALSE),"")</f>
        <v>Serum</v>
      </c>
      <c r="G11138" s="265">
        <v>3360</v>
      </c>
      <c r="H11138" s="50" t="s">
        <v>950</v>
      </c>
      <c r="I11138" s="185">
        <v>78</v>
      </c>
      <c r="J11138" s="41" t="s">
        <v>992</v>
      </c>
      <c r="K11138" s="41" t="s">
        <v>334</v>
      </c>
      <c r="L11138" s="193">
        <v>35</v>
      </c>
      <c r="M11138" s="52" t="s">
        <v>992</v>
      </c>
      <c r="N11138" s="52" t="s">
        <v>116</v>
      </c>
      <c r="O11138" s="59">
        <v>0.1</v>
      </c>
      <c r="P11138" s="42" t="s">
        <v>3515</v>
      </c>
    </row>
    <row r="11139" spans="1:16" x14ac:dyDescent="0.25">
      <c r="A11139" s="30">
        <v>1339</v>
      </c>
      <c r="B11139" s="247" t="str">
        <f>IF(AND(A11139&lt;&gt;"",ISNUMBER(A11139)),VLOOKUP(A11139,Studies!A:BR,2,FALSE),"")</f>
        <v>Pourbaix 1985</v>
      </c>
      <c r="C11139" s="248" t="str">
        <f>IF(AND(A11139&lt;&gt;"",ISNUMBER(A11139)),VLOOKUP(A11139,Studies!A:BR,3,FALSE),"")</f>
        <v>https://pubmed.ncbi.nlm.nih.gov/2864320/</v>
      </c>
      <c r="D11139" s="248" t="str">
        <f>IF(AND(A11139&lt;&gt;"",ISNUMBER(A11139)),VLOOKUP(A11139,Studies!A:BR,4,FALSE),"")</f>
        <v>Alprazolam control</v>
      </c>
      <c r="E11139" s="248" t="str">
        <f>IF(AND(A11139&lt;&gt;"",ISNUMBER(A11139)),VLOOKUP(A11139,Studies!A:BR,5,FALSE),"")</f>
        <v>Alprazolam</v>
      </c>
      <c r="F11139" s="249" t="str">
        <f>IF(AND(A11139&lt;&gt;"",ISNUMBER(A11139)),VLOOKUP(A11139,Studies!A:BR,6,FALSE),"")</f>
        <v>Plasma</v>
      </c>
      <c r="G11139" s="265">
        <v>168</v>
      </c>
      <c r="H11139" s="50" t="s">
        <v>59</v>
      </c>
      <c r="I11139" s="185">
        <v>10.402290000000001</v>
      </c>
      <c r="J11139" s="41" t="s">
        <v>992</v>
      </c>
      <c r="K11139" s="41" t="s">
        <v>334</v>
      </c>
    </row>
    <row r="11140" spans="1:16" x14ac:dyDescent="0.25">
      <c r="A11140" s="30">
        <v>1339</v>
      </c>
      <c r="B11140" s="247" t="str">
        <f>IF(AND(A11140&lt;&gt;"",ISNUMBER(A11140)),VLOOKUP(A11140,Studies!A:BR,2,FALSE),"")</f>
        <v>Pourbaix 1985</v>
      </c>
      <c r="C11140" s="248" t="str">
        <f>IF(AND(A11140&lt;&gt;"",ISNUMBER(A11140)),VLOOKUP(A11140,Studies!A:BR,3,FALSE),"")</f>
        <v>https://pubmed.ncbi.nlm.nih.gov/2864320/</v>
      </c>
      <c r="D11140" s="248" t="str">
        <f>IF(AND(A11140&lt;&gt;"",ISNUMBER(A11140)),VLOOKUP(A11140,Studies!A:BR,4,FALSE),"")</f>
        <v>Alprazolam control</v>
      </c>
      <c r="E11140" s="248" t="str">
        <f>IF(AND(A11140&lt;&gt;"",ISNUMBER(A11140)),VLOOKUP(A11140,Studies!A:BR,5,FALSE),"")</f>
        <v>Alprazolam</v>
      </c>
      <c r="F11140" s="249" t="str">
        <f>IF(AND(A11140&lt;&gt;"",ISNUMBER(A11140)),VLOOKUP(A11140,Studies!A:BR,6,FALSE),"")</f>
        <v>Plasma</v>
      </c>
      <c r="G11140" s="265">
        <v>168.5</v>
      </c>
      <c r="H11140" s="50" t="s">
        <v>59</v>
      </c>
      <c r="I11140" s="185">
        <v>12.54533</v>
      </c>
      <c r="J11140" s="41" t="s">
        <v>992</v>
      </c>
      <c r="K11140" s="41" t="s">
        <v>334</v>
      </c>
      <c r="L11140" s="193">
        <v>3.6917040000000001</v>
      </c>
      <c r="M11140" s="52" t="s">
        <v>992</v>
      </c>
      <c r="N11140" s="52" t="s">
        <v>116</v>
      </c>
    </row>
    <row r="11141" spans="1:16" x14ac:dyDescent="0.25">
      <c r="A11141" s="30">
        <v>1339</v>
      </c>
      <c r="B11141" s="247" t="str">
        <f>IF(AND(A11141&lt;&gt;"",ISNUMBER(A11141)),VLOOKUP(A11141,Studies!A:BR,2,FALSE),"")</f>
        <v>Pourbaix 1985</v>
      </c>
      <c r="C11141" s="248" t="str">
        <f>IF(AND(A11141&lt;&gt;"",ISNUMBER(A11141)),VLOOKUP(A11141,Studies!A:BR,3,FALSE),"")</f>
        <v>https://pubmed.ncbi.nlm.nih.gov/2864320/</v>
      </c>
      <c r="D11141" s="248" t="str">
        <f>IF(AND(A11141&lt;&gt;"",ISNUMBER(A11141)),VLOOKUP(A11141,Studies!A:BR,4,FALSE),"")</f>
        <v>Alprazolam control</v>
      </c>
      <c r="E11141" s="248" t="str">
        <f>IF(AND(A11141&lt;&gt;"",ISNUMBER(A11141)),VLOOKUP(A11141,Studies!A:BR,5,FALSE),"")</f>
        <v>Alprazolam</v>
      </c>
      <c r="F11141" s="249" t="str">
        <f>IF(AND(A11141&lt;&gt;"",ISNUMBER(A11141)),VLOOKUP(A11141,Studies!A:BR,6,FALSE),"")</f>
        <v>Plasma</v>
      </c>
      <c r="G11141" s="265">
        <v>169</v>
      </c>
      <c r="H11141" s="50" t="s">
        <v>59</v>
      </c>
      <c r="I11141" s="185">
        <v>13.078250000000001</v>
      </c>
      <c r="J11141" s="41" t="s">
        <v>992</v>
      </c>
      <c r="K11141" s="41" t="s">
        <v>334</v>
      </c>
      <c r="L11141" s="193">
        <v>1.8120069999999999</v>
      </c>
      <c r="M11141" s="52" t="s">
        <v>992</v>
      </c>
      <c r="N11141" s="52" t="s">
        <v>116</v>
      </c>
    </row>
    <row r="11142" spans="1:16" x14ac:dyDescent="0.25">
      <c r="A11142" s="30">
        <v>1339</v>
      </c>
      <c r="B11142" s="247" t="str">
        <f>IF(AND(A11142&lt;&gt;"",ISNUMBER(A11142)),VLOOKUP(A11142,Studies!A:BR,2,FALSE),"")</f>
        <v>Pourbaix 1985</v>
      </c>
      <c r="C11142" s="248" t="str">
        <f>IF(AND(A11142&lt;&gt;"",ISNUMBER(A11142)),VLOOKUP(A11142,Studies!A:BR,3,FALSE),"")</f>
        <v>https://pubmed.ncbi.nlm.nih.gov/2864320/</v>
      </c>
      <c r="D11142" s="248" t="str">
        <f>IF(AND(A11142&lt;&gt;"",ISNUMBER(A11142)),VLOOKUP(A11142,Studies!A:BR,4,FALSE),"")</f>
        <v>Alprazolam control</v>
      </c>
      <c r="E11142" s="248" t="str">
        <f>IF(AND(A11142&lt;&gt;"",ISNUMBER(A11142)),VLOOKUP(A11142,Studies!A:BR,5,FALSE),"")</f>
        <v>Alprazolam</v>
      </c>
      <c r="F11142" s="249" t="str">
        <f>IF(AND(A11142&lt;&gt;"",ISNUMBER(A11142)),VLOOKUP(A11142,Studies!A:BR,6,FALSE),"")</f>
        <v>Plasma</v>
      </c>
      <c r="G11142" s="265">
        <v>170</v>
      </c>
      <c r="H11142" s="50" t="s">
        <v>59</v>
      </c>
      <c r="I11142" s="185">
        <v>16.69435</v>
      </c>
      <c r="J11142" s="41" t="s">
        <v>992</v>
      </c>
      <c r="K11142" s="41" t="s">
        <v>334</v>
      </c>
      <c r="L11142" s="193">
        <v>2.8192550000000001</v>
      </c>
      <c r="M11142" s="52" t="s">
        <v>992</v>
      </c>
      <c r="N11142" s="52" t="s">
        <v>116</v>
      </c>
    </row>
    <row r="11143" spans="1:16" x14ac:dyDescent="0.25">
      <c r="A11143" s="30">
        <v>1339</v>
      </c>
      <c r="B11143" s="247" t="str">
        <f>IF(AND(A11143&lt;&gt;"",ISNUMBER(A11143)),VLOOKUP(A11143,Studies!A:BR,2,FALSE),"")</f>
        <v>Pourbaix 1985</v>
      </c>
      <c r="C11143" s="248" t="str">
        <f>IF(AND(A11143&lt;&gt;"",ISNUMBER(A11143)),VLOOKUP(A11143,Studies!A:BR,3,FALSE),"")</f>
        <v>https://pubmed.ncbi.nlm.nih.gov/2864320/</v>
      </c>
      <c r="D11143" s="248" t="str">
        <f>IF(AND(A11143&lt;&gt;"",ISNUMBER(A11143)),VLOOKUP(A11143,Studies!A:BR,4,FALSE),"")</f>
        <v>Alprazolam control</v>
      </c>
      <c r="E11143" s="248" t="str">
        <f>IF(AND(A11143&lt;&gt;"",ISNUMBER(A11143)),VLOOKUP(A11143,Studies!A:BR,5,FALSE),"")</f>
        <v>Alprazolam</v>
      </c>
      <c r="F11143" s="249" t="str">
        <f>IF(AND(A11143&lt;&gt;"",ISNUMBER(A11143)),VLOOKUP(A11143,Studies!A:BR,6,FALSE),"")</f>
        <v>Plasma</v>
      </c>
      <c r="G11143" s="265">
        <v>171</v>
      </c>
      <c r="H11143" s="50" t="s">
        <v>59</v>
      </c>
      <c r="I11143" s="185">
        <v>16.01417</v>
      </c>
      <c r="J11143" s="41" t="s">
        <v>992</v>
      </c>
      <c r="K11143" s="41" t="s">
        <v>334</v>
      </c>
      <c r="L11143" s="193">
        <v>1.475892</v>
      </c>
      <c r="M11143" s="52" t="s">
        <v>992</v>
      </c>
      <c r="N11143" s="52" t="s">
        <v>116</v>
      </c>
    </row>
    <row r="11144" spans="1:16" x14ac:dyDescent="0.25">
      <c r="A11144" s="30">
        <v>1339</v>
      </c>
      <c r="B11144" s="247" t="str">
        <f>IF(AND(A11144&lt;&gt;"",ISNUMBER(A11144)),VLOOKUP(A11144,Studies!A:BR,2,FALSE),"")</f>
        <v>Pourbaix 1985</v>
      </c>
      <c r="C11144" s="248" t="str">
        <f>IF(AND(A11144&lt;&gt;"",ISNUMBER(A11144)),VLOOKUP(A11144,Studies!A:BR,3,FALSE),"")</f>
        <v>https://pubmed.ncbi.nlm.nih.gov/2864320/</v>
      </c>
      <c r="D11144" s="248" t="str">
        <f>IF(AND(A11144&lt;&gt;"",ISNUMBER(A11144)),VLOOKUP(A11144,Studies!A:BR,4,FALSE),"")</f>
        <v>Alprazolam control</v>
      </c>
      <c r="E11144" s="248" t="str">
        <f>IF(AND(A11144&lt;&gt;"",ISNUMBER(A11144)),VLOOKUP(A11144,Studies!A:BR,5,FALSE),"")</f>
        <v>Alprazolam</v>
      </c>
      <c r="F11144" s="249" t="str">
        <f>IF(AND(A11144&lt;&gt;"",ISNUMBER(A11144)),VLOOKUP(A11144,Studies!A:BR,6,FALSE),"")</f>
        <v>Plasma</v>
      </c>
      <c r="G11144" s="265">
        <v>172</v>
      </c>
      <c r="H11144" s="50" t="s">
        <v>59</v>
      </c>
      <c r="I11144" s="185">
        <v>14.529780000000001</v>
      </c>
      <c r="J11144" s="41" t="s">
        <v>992</v>
      </c>
      <c r="K11144" s="41" t="s">
        <v>334</v>
      </c>
      <c r="L11144" s="193">
        <v>1.2756879999999999</v>
      </c>
      <c r="M11144" s="52" t="s">
        <v>992</v>
      </c>
      <c r="N11144" s="52" t="s">
        <v>116</v>
      </c>
    </row>
    <row r="11145" spans="1:16" x14ac:dyDescent="0.25">
      <c r="A11145" s="30">
        <v>1339</v>
      </c>
      <c r="B11145" s="247" t="str">
        <f>IF(AND(A11145&lt;&gt;"",ISNUMBER(A11145)),VLOOKUP(A11145,Studies!A:BR,2,FALSE),"")</f>
        <v>Pourbaix 1985</v>
      </c>
      <c r="C11145" s="248" t="str">
        <f>IF(AND(A11145&lt;&gt;"",ISNUMBER(A11145)),VLOOKUP(A11145,Studies!A:BR,3,FALSE),"")</f>
        <v>https://pubmed.ncbi.nlm.nih.gov/2864320/</v>
      </c>
      <c r="D11145" s="248" t="str">
        <f>IF(AND(A11145&lt;&gt;"",ISNUMBER(A11145)),VLOOKUP(A11145,Studies!A:BR,4,FALSE),"")</f>
        <v>Alprazolam control</v>
      </c>
      <c r="E11145" s="248" t="str">
        <f>IF(AND(A11145&lt;&gt;"",ISNUMBER(A11145)),VLOOKUP(A11145,Studies!A:BR,5,FALSE),"")</f>
        <v>Alprazolam</v>
      </c>
      <c r="F11145" s="249" t="str">
        <f>IF(AND(A11145&lt;&gt;"",ISNUMBER(A11145)),VLOOKUP(A11145,Studies!A:BR,6,FALSE),"")</f>
        <v>Plasma</v>
      </c>
      <c r="G11145" s="265">
        <v>174</v>
      </c>
      <c r="H11145" s="50" t="s">
        <v>59</v>
      </c>
      <c r="I11145" s="185">
        <v>11.224309999999999</v>
      </c>
      <c r="J11145" s="41" t="s">
        <v>992</v>
      </c>
      <c r="K11145" s="41" t="s">
        <v>334</v>
      </c>
      <c r="L11145" s="193">
        <v>1.3427929999999999</v>
      </c>
      <c r="M11145" s="52" t="s">
        <v>992</v>
      </c>
      <c r="N11145" s="52" t="s">
        <v>116</v>
      </c>
    </row>
    <row r="11146" spans="1:16" x14ac:dyDescent="0.25">
      <c r="A11146" s="30">
        <v>1339</v>
      </c>
      <c r="B11146" s="247" t="str">
        <f>IF(AND(A11146&lt;&gt;"",ISNUMBER(A11146)),VLOOKUP(A11146,Studies!A:BR,2,FALSE),"")</f>
        <v>Pourbaix 1985</v>
      </c>
      <c r="C11146" s="248" t="str">
        <f>IF(AND(A11146&lt;&gt;"",ISNUMBER(A11146)),VLOOKUP(A11146,Studies!A:BR,3,FALSE),"")</f>
        <v>https://pubmed.ncbi.nlm.nih.gov/2864320/</v>
      </c>
      <c r="D11146" s="248" t="str">
        <f>IF(AND(A11146&lt;&gt;"",ISNUMBER(A11146)),VLOOKUP(A11146,Studies!A:BR,4,FALSE),"")</f>
        <v>Alprazolam control</v>
      </c>
      <c r="E11146" s="248" t="str">
        <f>IF(AND(A11146&lt;&gt;"",ISNUMBER(A11146)),VLOOKUP(A11146,Studies!A:BR,5,FALSE),"")</f>
        <v>Alprazolam</v>
      </c>
      <c r="F11146" s="249" t="str">
        <f>IF(AND(A11146&lt;&gt;"",ISNUMBER(A11146)),VLOOKUP(A11146,Studies!A:BR,6,FALSE),"")</f>
        <v>Plasma</v>
      </c>
      <c r="G11146" s="265">
        <v>176</v>
      </c>
      <c r="H11146" s="50" t="s">
        <v>59</v>
      </c>
      <c r="I11146" s="185">
        <v>9.6637500000000003</v>
      </c>
      <c r="J11146" s="41" t="s">
        <v>992</v>
      </c>
      <c r="K11146" s="41" t="s">
        <v>334</v>
      </c>
      <c r="L11146" s="193">
        <v>1.140897</v>
      </c>
      <c r="M11146" s="52" t="s">
        <v>992</v>
      </c>
      <c r="N11146" s="52" t="s">
        <v>116</v>
      </c>
    </row>
    <row r="11147" spans="1:16" x14ac:dyDescent="0.25">
      <c r="A11147" s="30">
        <v>1339</v>
      </c>
      <c r="B11147" s="247" t="str">
        <f>IF(AND(A11147&lt;&gt;"",ISNUMBER(A11147)),VLOOKUP(A11147,Studies!A:BR,2,FALSE),"")</f>
        <v>Pourbaix 1985</v>
      </c>
      <c r="C11147" s="248" t="str">
        <f>IF(AND(A11147&lt;&gt;"",ISNUMBER(A11147)),VLOOKUP(A11147,Studies!A:BR,3,FALSE),"")</f>
        <v>https://pubmed.ncbi.nlm.nih.gov/2864320/</v>
      </c>
      <c r="D11147" s="248" t="str">
        <f>IF(AND(A11147&lt;&gt;"",ISNUMBER(A11147)),VLOOKUP(A11147,Studies!A:BR,4,FALSE),"")</f>
        <v>Alprazolam control</v>
      </c>
      <c r="E11147" s="248" t="str">
        <f>IF(AND(A11147&lt;&gt;"",ISNUMBER(A11147)),VLOOKUP(A11147,Studies!A:BR,5,FALSE),"")</f>
        <v>Alprazolam</v>
      </c>
      <c r="F11147" s="249" t="str">
        <f>IF(AND(A11147&lt;&gt;"",ISNUMBER(A11147)),VLOOKUP(A11147,Studies!A:BR,6,FALSE),"")</f>
        <v>Plasma</v>
      </c>
      <c r="G11147" s="265">
        <v>180</v>
      </c>
      <c r="H11147" s="50" t="s">
        <v>59</v>
      </c>
      <c r="I11147" s="185">
        <v>7.012969</v>
      </c>
      <c r="J11147" s="41" t="s">
        <v>992</v>
      </c>
      <c r="K11147" s="41" t="s">
        <v>334</v>
      </c>
      <c r="L11147" s="193">
        <v>1.1408959999999999</v>
      </c>
      <c r="M11147" s="52" t="s">
        <v>992</v>
      </c>
      <c r="N11147" s="52" t="s">
        <v>116</v>
      </c>
    </row>
    <row r="11148" spans="1:16" x14ac:dyDescent="0.25">
      <c r="A11148" s="30">
        <v>1339</v>
      </c>
      <c r="B11148" s="247" t="str">
        <f>IF(AND(A11148&lt;&gt;"",ISNUMBER(A11148)),VLOOKUP(A11148,Studies!A:BR,2,FALSE),"")</f>
        <v>Pourbaix 1985</v>
      </c>
      <c r="C11148" s="248" t="str">
        <f>IF(AND(A11148&lt;&gt;"",ISNUMBER(A11148)),VLOOKUP(A11148,Studies!A:BR,3,FALSE),"")</f>
        <v>https://pubmed.ncbi.nlm.nih.gov/2864320/</v>
      </c>
      <c r="D11148" s="248" t="str">
        <f>IF(AND(A11148&lt;&gt;"",ISNUMBER(A11148)),VLOOKUP(A11148,Studies!A:BR,4,FALSE),"")</f>
        <v>Alprazolam control</v>
      </c>
      <c r="E11148" s="248" t="str">
        <f>IF(AND(A11148&lt;&gt;"",ISNUMBER(A11148)),VLOOKUP(A11148,Studies!A:BR,5,FALSE),"")</f>
        <v>Alprazolam</v>
      </c>
      <c r="F11148" s="249" t="str">
        <f>IF(AND(A11148&lt;&gt;"",ISNUMBER(A11148)),VLOOKUP(A11148,Studies!A:BR,6,FALSE),"")</f>
        <v>Plasma</v>
      </c>
      <c r="G11148" s="265">
        <v>192</v>
      </c>
      <c r="H11148" s="50" t="s">
        <v>59</v>
      </c>
      <c r="I11148" s="185">
        <v>5.0329889999999997</v>
      </c>
      <c r="J11148" s="41" t="s">
        <v>992</v>
      </c>
      <c r="K11148" s="41" t="s">
        <v>334</v>
      </c>
      <c r="L11148" s="193">
        <v>1.409343</v>
      </c>
      <c r="M11148" s="52" t="s">
        <v>992</v>
      </c>
      <c r="N11148" s="52" t="s">
        <v>116</v>
      </c>
    </row>
    <row r="11149" spans="1:16" x14ac:dyDescent="0.25">
      <c r="A11149" s="30">
        <v>1339</v>
      </c>
      <c r="B11149" s="247" t="str">
        <f>IF(AND(A11149&lt;&gt;"",ISNUMBER(A11149)),VLOOKUP(A11149,Studies!A:BR,2,FALSE),"")</f>
        <v>Pourbaix 1985</v>
      </c>
      <c r="C11149" s="248" t="str">
        <f>IF(AND(A11149&lt;&gt;"",ISNUMBER(A11149)),VLOOKUP(A11149,Studies!A:BR,3,FALSE),"")</f>
        <v>https://pubmed.ncbi.nlm.nih.gov/2864320/</v>
      </c>
      <c r="D11149" s="248" t="str">
        <f>IF(AND(A11149&lt;&gt;"",ISNUMBER(A11149)),VLOOKUP(A11149,Studies!A:BR,4,FALSE),"")</f>
        <v>Alprazolam control</v>
      </c>
      <c r="E11149" s="248" t="str">
        <f>IF(AND(A11149&lt;&gt;"",ISNUMBER(A11149)),VLOOKUP(A11149,Studies!A:BR,5,FALSE),"")</f>
        <v>Alprazolam</v>
      </c>
      <c r="F11149" s="249" t="str">
        <f>IF(AND(A11149&lt;&gt;"",ISNUMBER(A11149)),VLOOKUP(A11149,Studies!A:BR,6,FALSE),"")</f>
        <v>Plasma</v>
      </c>
      <c r="G11149" s="265">
        <v>198</v>
      </c>
      <c r="H11149" s="50" t="s">
        <v>59</v>
      </c>
      <c r="I11149" s="185">
        <v>3.5732179999999998</v>
      </c>
      <c r="J11149" s="41" t="s">
        <v>992</v>
      </c>
      <c r="K11149" s="41" t="s">
        <v>334</v>
      </c>
      <c r="L11149" s="193">
        <v>0.60343720000000001</v>
      </c>
      <c r="M11149" s="52" t="s">
        <v>992</v>
      </c>
      <c r="N11149" s="52" t="s">
        <v>116</v>
      </c>
    </row>
    <row r="11150" spans="1:16" x14ac:dyDescent="0.25">
      <c r="A11150" s="30">
        <v>1339</v>
      </c>
      <c r="B11150" s="247" t="str">
        <f>IF(AND(A11150&lt;&gt;"",ISNUMBER(A11150)),VLOOKUP(A11150,Studies!A:BR,2,FALSE),"")</f>
        <v>Pourbaix 1985</v>
      </c>
      <c r="C11150" s="248" t="str">
        <f>IF(AND(A11150&lt;&gt;"",ISNUMBER(A11150)),VLOOKUP(A11150,Studies!A:BR,3,FALSE),"")</f>
        <v>https://pubmed.ncbi.nlm.nih.gov/2864320/</v>
      </c>
      <c r="D11150" s="248" t="str">
        <f>IF(AND(A11150&lt;&gt;"",ISNUMBER(A11150)),VLOOKUP(A11150,Studies!A:BR,4,FALSE),"")</f>
        <v>Alprazolam control</v>
      </c>
      <c r="E11150" s="248" t="str">
        <f>IF(AND(A11150&lt;&gt;"",ISNUMBER(A11150)),VLOOKUP(A11150,Studies!A:BR,5,FALSE),"")</f>
        <v>Alprazolam</v>
      </c>
      <c r="F11150" s="249" t="str">
        <f>IF(AND(A11150&lt;&gt;"",ISNUMBER(A11150)),VLOOKUP(A11150,Studies!A:BR,6,FALSE),"")</f>
        <v>Plasma</v>
      </c>
      <c r="G11150" s="265">
        <v>201</v>
      </c>
      <c r="H11150" s="50" t="s">
        <v>59</v>
      </c>
      <c r="I11150" s="185">
        <v>2.4739360000000001</v>
      </c>
      <c r="J11150" s="41" t="s">
        <v>992</v>
      </c>
      <c r="K11150" s="41" t="s">
        <v>334</v>
      </c>
      <c r="L11150" s="193">
        <v>0.4697809</v>
      </c>
      <c r="M11150" s="52" t="s">
        <v>992</v>
      </c>
      <c r="N11150" s="52" t="s">
        <v>116</v>
      </c>
    </row>
    <row r="11151" spans="1:16" x14ac:dyDescent="0.25">
      <c r="A11151" s="30">
        <v>1339</v>
      </c>
      <c r="B11151" s="247" t="str">
        <f>IF(AND(A11151&lt;&gt;"",ISNUMBER(A11151)),VLOOKUP(A11151,Studies!A:BR,2,FALSE),"")</f>
        <v>Pourbaix 1985</v>
      </c>
      <c r="C11151" s="248" t="str">
        <f>IF(AND(A11151&lt;&gt;"",ISNUMBER(A11151)),VLOOKUP(A11151,Studies!A:BR,3,FALSE),"")</f>
        <v>https://pubmed.ncbi.nlm.nih.gov/2864320/</v>
      </c>
      <c r="D11151" s="248" t="str">
        <f>IF(AND(A11151&lt;&gt;"",ISNUMBER(A11151)),VLOOKUP(A11151,Studies!A:BR,4,FALSE),"")</f>
        <v>Alprazolam control</v>
      </c>
      <c r="E11151" s="248" t="str">
        <f>IF(AND(A11151&lt;&gt;"",ISNUMBER(A11151)),VLOOKUP(A11151,Studies!A:BR,5,FALSE),"")</f>
        <v>Alprazolam</v>
      </c>
      <c r="F11151" s="249" t="str">
        <f>IF(AND(A11151&lt;&gt;"",ISNUMBER(A11151)),VLOOKUP(A11151,Studies!A:BR,6,FALSE),"")</f>
        <v>Plasma</v>
      </c>
      <c r="G11151" s="265">
        <v>216</v>
      </c>
      <c r="H11151" s="50" t="s">
        <v>59</v>
      </c>
      <c r="I11151" s="185">
        <v>0.87226139999999996</v>
      </c>
      <c r="J11151" s="41" t="s">
        <v>992</v>
      </c>
      <c r="K11151" s="41" t="s">
        <v>334</v>
      </c>
    </row>
    <row r="11152" spans="1:16" x14ac:dyDescent="0.25">
      <c r="A11152" s="30">
        <v>1339</v>
      </c>
      <c r="B11152" s="247" t="str">
        <f>IF(AND(A11152&lt;&gt;"",ISNUMBER(A11152)),VLOOKUP(A11152,Studies!A:BR,2,FALSE),"")</f>
        <v>Pourbaix 1985</v>
      </c>
      <c r="C11152" s="248" t="str">
        <f>IF(AND(A11152&lt;&gt;"",ISNUMBER(A11152)),VLOOKUP(A11152,Studies!A:BR,3,FALSE),"")</f>
        <v>https://pubmed.ncbi.nlm.nih.gov/2864320/</v>
      </c>
      <c r="D11152" s="248" t="str">
        <f>IF(AND(A11152&lt;&gt;"",ISNUMBER(A11152)),VLOOKUP(A11152,Studies!A:BR,4,FALSE),"")</f>
        <v>Alprazolam control</v>
      </c>
      <c r="E11152" s="248" t="str">
        <f>IF(AND(A11152&lt;&gt;"",ISNUMBER(A11152)),VLOOKUP(A11152,Studies!A:BR,5,FALSE),"")</f>
        <v>Alprazolam</v>
      </c>
      <c r="F11152" s="249" t="str">
        <f>IF(AND(A11152&lt;&gt;"",ISNUMBER(A11152)),VLOOKUP(A11152,Studies!A:BR,6,FALSE),"")</f>
        <v>Plasma</v>
      </c>
      <c r="G11152" s="265">
        <v>225</v>
      </c>
      <c r="H11152" s="50" t="s">
        <v>59</v>
      </c>
      <c r="I11152" s="185">
        <v>0.26057669999999999</v>
      </c>
      <c r="J11152" s="41" t="s">
        <v>992</v>
      </c>
      <c r="K11152" s="41" t="s">
        <v>334</v>
      </c>
    </row>
    <row r="11153" spans="1:16" x14ac:dyDescent="0.25">
      <c r="A11153" s="30">
        <v>1339</v>
      </c>
      <c r="B11153" s="247" t="str">
        <f>IF(AND(A11153&lt;&gt;"",ISNUMBER(A11153)),VLOOKUP(A11153,Studies!A:BR,2,FALSE),"")</f>
        <v>Pourbaix 1985</v>
      </c>
      <c r="C11153" s="248" t="str">
        <f>IF(AND(A11153&lt;&gt;"",ISNUMBER(A11153)),VLOOKUP(A11153,Studies!A:BR,3,FALSE),"")</f>
        <v>https://pubmed.ncbi.nlm.nih.gov/2864320/</v>
      </c>
      <c r="D11153" s="248" t="str">
        <f>IF(AND(A11153&lt;&gt;"",ISNUMBER(A11153)),VLOOKUP(A11153,Studies!A:BR,4,FALSE),"")</f>
        <v>Alprazolam control</v>
      </c>
      <c r="E11153" s="248" t="str">
        <f>IF(AND(A11153&lt;&gt;"",ISNUMBER(A11153)),VLOOKUP(A11153,Studies!A:BR,5,FALSE),"")</f>
        <v>Alprazolam</v>
      </c>
      <c r="F11153" s="249" t="str">
        <f>IF(AND(A11153&lt;&gt;"",ISNUMBER(A11153)),VLOOKUP(A11153,Studies!A:BR,6,FALSE),"")</f>
        <v>Plasma</v>
      </c>
      <c r="G11153" s="265">
        <v>240</v>
      </c>
      <c r="H11153" s="50" t="s">
        <v>59</v>
      </c>
      <c r="I11153" s="185">
        <v>0.26844620000000002</v>
      </c>
      <c r="J11153" s="41" t="s">
        <v>992</v>
      </c>
      <c r="K11153" s="41" t="s">
        <v>334</v>
      </c>
    </row>
    <row r="11154" spans="1:16" x14ac:dyDescent="0.25">
      <c r="A11154" s="30">
        <v>1340</v>
      </c>
      <c r="B11154" s="247" t="str">
        <f>IF(AND(A11154&lt;&gt;"",ISNUMBER(A11154)),VLOOKUP(A11154,Studies!A:BR,2,FALSE),"")</f>
        <v>Pourbaix 1985</v>
      </c>
      <c r="C11154" s="248" t="str">
        <f>IF(AND(A11154&lt;&gt;"",ISNUMBER(A11154)),VLOOKUP(A11154,Studies!A:BR,3,FALSE),"")</f>
        <v>https://pubmed.ncbi.nlm.nih.gov/2864320/</v>
      </c>
      <c r="D11154" s="248" t="str">
        <f>IF(AND(A11154&lt;&gt;"",ISNUMBER(A11154)),VLOOKUP(A11154,Studies!A:BR,4,FALSE),"")</f>
        <v>Alprazolam + Cimetidine</v>
      </c>
      <c r="E11154" s="248" t="str">
        <f>IF(AND(A11154&lt;&gt;"",ISNUMBER(A11154)),VLOOKUP(A11154,Studies!A:BR,5,FALSE),"")</f>
        <v>Alprazolam</v>
      </c>
      <c r="F11154" s="249" t="str">
        <f>IF(AND(A11154&lt;&gt;"",ISNUMBER(A11154)),VLOOKUP(A11154,Studies!A:BR,6,FALSE),"")</f>
        <v>Plasma</v>
      </c>
      <c r="G11154" s="265">
        <v>336</v>
      </c>
      <c r="H11154" s="50" t="s">
        <v>59</v>
      </c>
      <c r="I11154" s="185">
        <v>14.49666</v>
      </c>
      <c r="J11154" s="41" t="s">
        <v>992</v>
      </c>
      <c r="K11154" s="41" t="s">
        <v>334</v>
      </c>
    </row>
    <row r="11155" spans="1:16" x14ac:dyDescent="0.25">
      <c r="A11155" s="30">
        <v>1340</v>
      </c>
      <c r="B11155" s="247" t="str">
        <f>IF(AND(A11155&lt;&gt;"",ISNUMBER(A11155)),VLOOKUP(A11155,Studies!A:BR,2,FALSE),"")</f>
        <v>Pourbaix 1985</v>
      </c>
      <c r="C11155" s="248" t="str">
        <f>IF(AND(A11155&lt;&gt;"",ISNUMBER(A11155)),VLOOKUP(A11155,Studies!A:BR,3,FALSE),"")</f>
        <v>https://pubmed.ncbi.nlm.nih.gov/2864320/</v>
      </c>
      <c r="D11155" s="248" t="str">
        <f>IF(AND(A11155&lt;&gt;"",ISNUMBER(A11155)),VLOOKUP(A11155,Studies!A:BR,4,FALSE),"")</f>
        <v>Alprazolam + Cimetidine</v>
      </c>
      <c r="E11155" s="248" t="str">
        <f>IF(AND(A11155&lt;&gt;"",ISNUMBER(A11155)),VLOOKUP(A11155,Studies!A:BR,5,FALSE),"")</f>
        <v>Alprazolam</v>
      </c>
      <c r="F11155" s="249" t="str">
        <f>IF(AND(A11155&lt;&gt;"",ISNUMBER(A11155)),VLOOKUP(A11155,Studies!A:BR,6,FALSE),"")</f>
        <v>Plasma</v>
      </c>
      <c r="G11155" s="265">
        <v>336.5</v>
      </c>
      <c r="H11155" s="50" t="s">
        <v>59</v>
      </c>
      <c r="I11155" s="185">
        <v>16.909279999999999</v>
      </c>
      <c r="J11155" s="41" t="s">
        <v>992</v>
      </c>
      <c r="K11155" s="41" t="s">
        <v>334</v>
      </c>
      <c r="L11155" s="193">
        <v>1.6777880000000001</v>
      </c>
      <c r="M11155" s="52" t="s">
        <v>992</v>
      </c>
      <c r="N11155" s="52" t="s">
        <v>116</v>
      </c>
      <c r="P11155" s="42" t="s">
        <v>3518</v>
      </c>
    </row>
    <row r="11156" spans="1:16" x14ac:dyDescent="0.25">
      <c r="A11156" s="30">
        <v>1340</v>
      </c>
      <c r="B11156" s="247" t="str">
        <f>IF(AND(A11156&lt;&gt;"",ISNUMBER(A11156)),VLOOKUP(A11156,Studies!A:BR,2,FALSE),"")</f>
        <v>Pourbaix 1985</v>
      </c>
      <c r="C11156" s="248" t="str">
        <f>IF(AND(A11156&lt;&gt;"",ISNUMBER(A11156)),VLOOKUP(A11156,Studies!A:BR,3,FALSE),"")</f>
        <v>https://pubmed.ncbi.nlm.nih.gov/2864320/</v>
      </c>
      <c r="D11156" s="248" t="str">
        <f>IF(AND(A11156&lt;&gt;"",ISNUMBER(A11156)),VLOOKUP(A11156,Studies!A:BR,4,FALSE),"")</f>
        <v>Alprazolam + Cimetidine</v>
      </c>
      <c r="E11156" s="248" t="str">
        <f>IF(AND(A11156&lt;&gt;"",ISNUMBER(A11156)),VLOOKUP(A11156,Studies!A:BR,5,FALSE),"")</f>
        <v>Alprazolam</v>
      </c>
      <c r="F11156" s="249" t="str">
        <f>IF(AND(A11156&lt;&gt;"",ISNUMBER(A11156)),VLOOKUP(A11156,Studies!A:BR,6,FALSE),"")</f>
        <v>Plasma</v>
      </c>
      <c r="G11156" s="265">
        <v>337</v>
      </c>
      <c r="H11156" s="50" t="s">
        <v>59</v>
      </c>
      <c r="I11156" s="185">
        <v>19.119430000000001</v>
      </c>
      <c r="J11156" s="41" t="s">
        <v>992</v>
      </c>
      <c r="K11156" s="41" t="s">
        <v>334</v>
      </c>
      <c r="L11156" s="193">
        <v>2.2817919999999998</v>
      </c>
      <c r="M11156" s="52" t="s">
        <v>992</v>
      </c>
      <c r="N11156" s="52" t="s">
        <v>116</v>
      </c>
    </row>
    <row r="11157" spans="1:16" x14ac:dyDescent="0.25">
      <c r="A11157" s="30">
        <v>1340</v>
      </c>
      <c r="B11157" s="247" t="str">
        <f>IF(AND(A11157&lt;&gt;"",ISNUMBER(A11157)),VLOOKUP(A11157,Studies!A:BR,2,FALSE),"")</f>
        <v>Pourbaix 1985</v>
      </c>
      <c r="C11157" s="248" t="str">
        <f>IF(AND(A11157&lt;&gt;"",ISNUMBER(A11157)),VLOOKUP(A11157,Studies!A:BR,3,FALSE),"")</f>
        <v>https://pubmed.ncbi.nlm.nih.gov/2864320/</v>
      </c>
      <c r="D11157" s="248" t="str">
        <f>IF(AND(A11157&lt;&gt;"",ISNUMBER(A11157)),VLOOKUP(A11157,Studies!A:BR,4,FALSE),"")</f>
        <v>Alprazolam + Cimetidine</v>
      </c>
      <c r="E11157" s="248" t="str">
        <f>IF(AND(A11157&lt;&gt;"",ISNUMBER(A11157)),VLOOKUP(A11157,Studies!A:BR,5,FALSE),"")</f>
        <v>Alprazolam</v>
      </c>
      <c r="F11157" s="249" t="str">
        <f>IF(AND(A11157&lt;&gt;"",ISNUMBER(A11157)),VLOOKUP(A11157,Studies!A:BR,6,FALSE),"")</f>
        <v>Plasma</v>
      </c>
      <c r="G11157" s="265">
        <v>338</v>
      </c>
      <c r="H11157" s="50" t="s">
        <v>59</v>
      </c>
      <c r="I11157" s="185">
        <v>31.124459999999999</v>
      </c>
      <c r="J11157" s="41" t="s">
        <v>992</v>
      </c>
      <c r="K11157" s="41" t="s">
        <v>334</v>
      </c>
      <c r="L11157" s="193">
        <v>3.4226930000000002</v>
      </c>
      <c r="M11157" s="52" t="s">
        <v>992</v>
      </c>
      <c r="N11157" s="52" t="s">
        <v>116</v>
      </c>
    </row>
    <row r="11158" spans="1:16" x14ac:dyDescent="0.25">
      <c r="A11158" s="30">
        <v>1340</v>
      </c>
      <c r="B11158" s="247" t="str">
        <f>IF(AND(A11158&lt;&gt;"",ISNUMBER(A11158)),VLOOKUP(A11158,Studies!A:BR,2,FALSE),"")</f>
        <v>Pourbaix 1985</v>
      </c>
      <c r="C11158" s="248" t="str">
        <f>IF(AND(A11158&lt;&gt;"",ISNUMBER(A11158)),VLOOKUP(A11158,Studies!A:BR,3,FALSE),"")</f>
        <v>https://pubmed.ncbi.nlm.nih.gov/2864320/</v>
      </c>
      <c r="D11158" s="248" t="str">
        <f>IF(AND(A11158&lt;&gt;"",ISNUMBER(A11158)),VLOOKUP(A11158,Studies!A:BR,4,FALSE),"")</f>
        <v>Alprazolam + Cimetidine</v>
      </c>
      <c r="E11158" s="248" t="str">
        <f>IF(AND(A11158&lt;&gt;"",ISNUMBER(A11158)),VLOOKUP(A11158,Studies!A:BR,5,FALSE),"")</f>
        <v>Alprazolam</v>
      </c>
      <c r="F11158" s="249" t="str">
        <f>IF(AND(A11158&lt;&gt;"",ISNUMBER(A11158)),VLOOKUP(A11158,Studies!A:BR,6,FALSE),"")</f>
        <v>Plasma</v>
      </c>
      <c r="G11158" s="265">
        <v>339</v>
      </c>
      <c r="H11158" s="50" t="s">
        <v>59</v>
      </c>
      <c r="I11158" s="185">
        <v>27.02216</v>
      </c>
      <c r="J11158" s="41" t="s">
        <v>992</v>
      </c>
      <c r="K11158" s="41" t="s">
        <v>334</v>
      </c>
      <c r="L11158" s="193">
        <v>2.2817940000000001</v>
      </c>
      <c r="M11158" s="52" t="s">
        <v>992</v>
      </c>
      <c r="N11158" s="52" t="s">
        <v>116</v>
      </c>
    </row>
    <row r="11159" spans="1:16" x14ac:dyDescent="0.25">
      <c r="A11159" s="30">
        <v>1340</v>
      </c>
      <c r="B11159" s="247" t="str">
        <f>IF(AND(A11159&lt;&gt;"",ISNUMBER(A11159)),VLOOKUP(A11159,Studies!A:BR,2,FALSE),"")</f>
        <v>Pourbaix 1985</v>
      </c>
      <c r="C11159" s="248" t="str">
        <f>IF(AND(A11159&lt;&gt;"",ISNUMBER(A11159)),VLOOKUP(A11159,Studies!A:BR,3,FALSE),"")</f>
        <v>https://pubmed.ncbi.nlm.nih.gov/2864320/</v>
      </c>
      <c r="D11159" s="248" t="str">
        <f>IF(AND(A11159&lt;&gt;"",ISNUMBER(A11159)),VLOOKUP(A11159,Studies!A:BR,4,FALSE),"")</f>
        <v>Alprazolam + Cimetidine</v>
      </c>
      <c r="E11159" s="248" t="str">
        <f>IF(AND(A11159&lt;&gt;"",ISNUMBER(A11159)),VLOOKUP(A11159,Studies!A:BR,5,FALSE),"")</f>
        <v>Alprazolam</v>
      </c>
      <c r="F11159" s="249" t="str">
        <f>IF(AND(A11159&lt;&gt;"",ISNUMBER(A11159)),VLOOKUP(A11159,Studies!A:BR,6,FALSE),"")</f>
        <v>Plasma</v>
      </c>
      <c r="G11159" s="265">
        <v>340</v>
      </c>
      <c r="H11159" s="50" t="s">
        <v>59</v>
      </c>
      <c r="I11159" s="185">
        <v>21.778390000000002</v>
      </c>
      <c r="J11159" s="41" t="s">
        <v>992</v>
      </c>
      <c r="K11159" s="41" t="s">
        <v>334</v>
      </c>
      <c r="L11159" s="193">
        <v>1.812014</v>
      </c>
      <c r="M11159" s="52" t="s">
        <v>992</v>
      </c>
      <c r="N11159" s="52" t="s">
        <v>116</v>
      </c>
    </row>
    <row r="11160" spans="1:16" x14ac:dyDescent="0.25">
      <c r="A11160" s="30">
        <v>1340</v>
      </c>
      <c r="B11160" s="247" t="str">
        <f>IF(AND(A11160&lt;&gt;"",ISNUMBER(A11160)),VLOOKUP(A11160,Studies!A:BR,2,FALSE),"")</f>
        <v>Pourbaix 1985</v>
      </c>
      <c r="C11160" s="248" t="str">
        <f>IF(AND(A11160&lt;&gt;"",ISNUMBER(A11160)),VLOOKUP(A11160,Studies!A:BR,3,FALSE),"")</f>
        <v>https://pubmed.ncbi.nlm.nih.gov/2864320/</v>
      </c>
      <c r="D11160" s="248" t="str">
        <f>IF(AND(A11160&lt;&gt;"",ISNUMBER(A11160)),VLOOKUP(A11160,Studies!A:BR,4,FALSE),"")</f>
        <v>Alprazolam + Cimetidine</v>
      </c>
      <c r="E11160" s="248" t="str">
        <f>IF(AND(A11160&lt;&gt;"",ISNUMBER(A11160)),VLOOKUP(A11160,Studies!A:BR,5,FALSE),"")</f>
        <v>Alprazolam</v>
      </c>
      <c r="F11160" s="249" t="str">
        <f>IF(AND(A11160&lt;&gt;"",ISNUMBER(A11160)),VLOOKUP(A11160,Studies!A:BR,6,FALSE),"")</f>
        <v>Plasma</v>
      </c>
      <c r="G11160" s="265">
        <v>342</v>
      </c>
      <c r="H11160" s="50" t="s">
        <v>59</v>
      </c>
      <c r="I11160" s="185">
        <v>17.667590000000001</v>
      </c>
      <c r="J11160" s="41" t="s">
        <v>992</v>
      </c>
      <c r="K11160" s="41" t="s">
        <v>334</v>
      </c>
      <c r="L11160" s="193">
        <v>1.543566</v>
      </c>
      <c r="M11160" s="52" t="s">
        <v>992</v>
      </c>
      <c r="N11160" s="52" t="s">
        <v>116</v>
      </c>
    </row>
    <row r="11161" spans="1:16" x14ac:dyDescent="0.25">
      <c r="A11161" s="30">
        <v>1340</v>
      </c>
      <c r="B11161" s="247" t="str">
        <f>IF(AND(A11161&lt;&gt;"",ISNUMBER(A11161)),VLOOKUP(A11161,Studies!A:BR,2,FALSE),"")</f>
        <v>Pourbaix 1985</v>
      </c>
      <c r="C11161" s="248" t="str">
        <f>IF(AND(A11161&lt;&gt;"",ISNUMBER(A11161)),VLOOKUP(A11161,Studies!A:BR,3,FALSE),"")</f>
        <v>https://pubmed.ncbi.nlm.nih.gov/2864320/</v>
      </c>
      <c r="D11161" s="248" t="str">
        <f>IF(AND(A11161&lt;&gt;"",ISNUMBER(A11161)),VLOOKUP(A11161,Studies!A:BR,4,FALSE),"")</f>
        <v>Alprazolam + Cimetidine</v>
      </c>
      <c r="E11161" s="248" t="str">
        <f>IF(AND(A11161&lt;&gt;"",ISNUMBER(A11161)),VLOOKUP(A11161,Studies!A:BR,5,FALSE),"")</f>
        <v>Alprazolam</v>
      </c>
      <c r="F11161" s="249" t="str">
        <f>IF(AND(A11161&lt;&gt;"",ISNUMBER(A11161)),VLOOKUP(A11161,Studies!A:BR,6,FALSE),"")</f>
        <v>Plasma</v>
      </c>
      <c r="G11161" s="265">
        <v>344</v>
      </c>
      <c r="H11161" s="50" t="s">
        <v>59</v>
      </c>
      <c r="I11161" s="185">
        <v>15.16803</v>
      </c>
      <c r="J11161" s="41" t="s">
        <v>992</v>
      </c>
      <c r="K11161" s="41" t="s">
        <v>334</v>
      </c>
      <c r="L11161" s="193">
        <v>1.140898</v>
      </c>
      <c r="M11161" s="52" t="s">
        <v>992</v>
      </c>
      <c r="N11161" s="52" t="s">
        <v>116</v>
      </c>
    </row>
    <row r="11162" spans="1:16" x14ac:dyDescent="0.25">
      <c r="A11162" s="30">
        <v>1340</v>
      </c>
      <c r="B11162" s="247" t="str">
        <f>IF(AND(A11162&lt;&gt;"",ISNUMBER(A11162)),VLOOKUP(A11162,Studies!A:BR,2,FALSE),"")</f>
        <v>Pourbaix 1985</v>
      </c>
      <c r="C11162" s="248" t="str">
        <f>IF(AND(A11162&lt;&gt;"",ISNUMBER(A11162)),VLOOKUP(A11162,Studies!A:BR,3,FALSE),"")</f>
        <v>https://pubmed.ncbi.nlm.nih.gov/2864320/</v>
      </c>
      <c r="D11162" s="248" t="str">
        <f>IF(AND(A11162&lt;&gt;"",ISNUMBER(A11162)),VLOOKUP(A11162,Studies!A:BR,4,FALSE),"")</f>
        <v>Alprazolam + Cimetidine</v>
      </c>
      <c r="E11162" s="248" t="str">
        <f>IF(AND(A11162&lt;&gt;"",ISNUMBER(A11162)),VLOOKUP(A11162,Studies!A:BR,5,FALSE),"")</f>
        <v>Alprazolam</v>
      </c>
      <c r="F11162" s="249" t="str">
        <f>IF(AND(A11162&lt;&gt;"",ISNUMBER(A11162)),VLOOKUP(A11162,Studies!A:BR,6,FALSE),"")</f>
        <v>Plasma</v>
      </c>
      <c r="G11162" s="265">
        <v>348</v>
      </c>
      <c r="H11162" s="50" t="s">
        <v>59</v>
      </c>
      <c r="I11162" s="185">
        <v>11.845000000000001</v>
      </c>
      <c r="J11162" s="41" t="s">
        <v>992</v>
      </c>
      <c r="K11162" s="41" t="s">
        <v>334</v>
      </c>
      <c r="L11162" s="193">
        <v>1.275687</v>
      </c>
      <c r="M11162" s="52" t="s">
        <v>992</v>
      </c>
      <c r="N11162" s="52" t="s">
        <v>116</v>
      </c>
    </row>
    <row r="11163" spans="1:16" x14ac:dyDescent="0.25">
      <c r="A11163" s="30">
        <v>1340</v>
      </c>
      <c r="B11163" s="247" t="str">
        <f>IF(AND(A11163&lt;&gt;"",ISNUMBER(A11163)),VLOOKUP(A11163,Studies!A:BR,2,FALSE),"")</f>
        <v>Pourbaix 1985</v>
      </c>
      <c r="C11163" s="248" t="str">
        <f>IF(AND(A11163&lt;&gt;"",ISNUMBER(A11163)),VLOOKUP(A11163,Studies!A:BR,3,FALSE),"")</f>
        <v>https://pubmed.ncbi.nlm.nih.gov/2864320/</v>
      </c>
      <c r="D11163" s="248" t="str">
        <f>IF(AND(A11163&lt;&gt;"",ISNUMBER(A11163)),VLOOKUP(A11163,Studies!A:BR,4,FALSE),"")</f>
        <v>Alprazolam + Cimetidine</v>
      </c>
      <c r="E11163" s="248" t="str">
        <f>IF(AND(A11163&lt;&gt;"",ISNUMBER(A11163)),VLOOKUP(A11163,Studies!A:BR,5,FALSE),"")</f>
        <v>Alprazolam</v>
      </c>
      <c r="F11163" s="249" t="str">
        <f>IF(AND(A11163&lt;&gt;"",ISNUMBER(A11163)),VLOOKUP(A11163,Studies!A:BR,6,FALSE),"")</f>
        <v>Plasma</v>
      </c>
      <c r="G11163" s="265">
        <v>360</v>
      </c>
      <c r="H11163" s="50" t="s">
        <v>59</v>
      </c>
      <c r="I11163" s="185">
        <v>8.8583479999999994</v>
      </c>
      <c r="J11163" s="41" t="s">
        <v>992</v>
      </c>
      <c r="K11163" s="41" t="s">
        <v>334</v>
      </c>
      <c r="L11163" s="193">
        <v>1.5441320000000001</v>
      </c>
      <c r="M11163" s="52" t="s">
        <v>992</v>
      </c>
      <c r="N11163" s="52" t="s">
        <v>116</v>
      </c>
    </row>
    <row r="11164" spans="1:16" x14ac:dyDescent="0.25">
      <c r="A11164" s="30">
        <v>1340</v>
      </c>
      <c r="B11164" s="247" t="str">
        <f>IF(AND(A11164&lt;&gt;"",ISNUMBER(A11164)),VLOOKUP(A11164,Studies!A:BR,2,FALSE),"")</f>
        <v>Pourbaix 1985</v>
      </c>
      <c r="C11164" s="248" t="str">
        <f>IF(AND(A11164&lt;&gt;"",ISNUMBER(A11164)),VLOOKUP(A11164,Studies!A:BR,3,FALSE),"")</f>
        <v>https://pubmed.ncbi.nlm.nih.gov/2864320/</v>
      </c>
      <c r="D11164" s="248" t="str">
        <f>IF(AND(A11164&lt;&gt;"",ISNUMBER(A11164)),VLOOKUP(A11164,Studies!A:BR,4,FALSE),"")</f>
        <v>Alprazolam + Cimetidine</v>
      </c>
      <c r="E11164" s="248" t="str">
        <f>IF(AND(A11164&lt;&gt;"",ISNUMBER(A11164)),VLOOKUP(A11164,Studies!A:BR,5,FALSE),"")</f>
        <v>Alprazolam</v>
      </c>
      <c r="F11164" s="249" t="str">
        <f>IF(AND(A11164&lt;&gt;"",ISNUMBER(A11164)),VLOOKUP(A11164,Studies!A:BR,6,FALSE),"")</f>
        <v>Plasma</v>
      </c>
      <c r="G11164" s="265">
        <v>366</v>
      </c>
      <c r="H11164" s="50" t="s">
        <v>59</v>
      </c>
      <c r="I11164" s="185">
        <v>6.5266929999999999</v>
      </c>
      <c r="J11164" s="41" t="s">
        <v>992</v>
      </c>
      <c r="K11164" s="41" t="s">
        <v>334</v>
      </c>
      <c r="L11164" s="193">
        <v>1.27512</v>
      </c>
      <c r="M11164" s="52" t="s">
        <v>992</v>
      </c>
      <c r="N11164" s="52" t="s">
        <v>116</v>
      </c>
    </row>
    <row r="11165" spans="1:16" x14ac:dyDescent="0.25">
      <c r="A11165" s="30">
        <v>1340</v>
      </c>
      <c r="B11165" s="247" t="str">
        <f>IF(AND(A11165&lt;&gt;"",ISNUMBER(A11165)),VLOOKUP(A11165,Studies!A:BR,2,FALSE),"")</f>
        <v>Pourbaix 1985</v>
      </c>
      <c r="C11165" s="248" t="str">
        <f>IF(AND(A11165&lt;&gt;"",ISNUMBER(A11165)),VLOOKUP(A11165,Studies!A:BR,3,FALSE),"")</f>
        <v>https://pubmed.ncbi.nlm.nih.gov/2864320/</v>
      </c>
      <c r="D11165" s="248" t="str">
        <f>IF(AND(A11165&lt;&gt;"",ISNUMBER(A11165)),VLOOKUP(A11165,Studies!A:BR,4,FALSE),"")</f>
        <v>Alprazolam + Cimetidine</v>
      </c>
      <c r="E11165" s="248" t="str">
        <f>IF(AND(A11165&lt;&gt;"",ISNUMBER(A11165)),VLOOKUP(A11165,Studies!A:BR,5,FALSE),"")</f>
        <v>Alprazolam</v>
      </c>
      <c r="F11165" s="249" t="str">
        <f>IF(AND(A11165&lt;&gt;"",ISNUMBER(A11165)),VLOOKUP(A11165,Studies!A:BR,6,FALSE),"")</f>
        <v>Plasma</v>
      </c>
      <c r="G11165" s="265">
        <v>369</v>
      </c>
      <c r="H11165" s="50" t="s">
        <v>59</v>
      </c>
      <c r="I11165" s="185">
        <v>5.9643030000000001</v>
      </c>
      <c r="J11165" s="41" t="s">
        <v>992</v>
      </c>
      <c r="K11165" s="41" t="s">
        <v>334</v>
      </c>
      <c r="L11165" s="193">
        <v>1.3427979999999999</v>
      </c>
      <c r="M11165" s="52" t="s">
        <v>992</v>
      </c>
      <c r="N11165" s="52" t="s">
        <v>116</v>
      </c>
    </row>
    <row r="11166" spans="1:16" x14ac:dyDescent="0.25">
      <c r="A11166" s="30">
        <v>1340</v>
      </c>
      <c r="B11166" s="247" t="str">
        <f>IF(AND(A11166&lt;&gt;"",ISNUMBER(A11166)),VLOOKUP(A11166,Studies!A:BR,2,FALSE),"")</f>
        <v>Pourbaix 1985</v>
      </c>
      <c r="C11166" s="248" t="str">
        <f>IF(AND(A11166&lt;&gt;"",ISNUMBER(A11166)),VLOOKUP(A11166,Studies!A:BR,3,FALSE),"")</f>
        <v>https://pubmed.ncbi.nlm.nih.gov/2864320/</v>
      </c>
      <c r="D11166" s="248" t="str">
        <f>IF(AND(A11166&lt;&gt;"",ISNUMBER(A11166)),VLOOKUP(A11166,Studies!A:BR,4,FALSE),"")</f>
        <v>Alprazolam + Cimetidine</v>
      </c>
      <c r="E11166" s="248" t="str">
        <f>IF(AND(A11166&lt;&gt;"",ISNUMBER(A11166)),VLOOKUP(A11166,Studies!A:BR,5,FALSE),"")</f>
        <v>Alprazolam</v>
      </c>
      <c r="F11166" s="249" t="str">
        <f>IF(AND(A11166&lt;&gt;"",ISNUMBER(A11166)),VLOOKUP(A11166,Studies!A:BR,6,FALSE),"")</f>
        <v>Plasma</v>
      </c>
      <c r="G11166" s="265">
        <v>371</v>
      </c>
      <c r="H11166" s="50" t="s">
        <v>59</v>
      </c>
      <c r="I11166" s="185">
        <v>4.0016369999999997</v>
      </c>
      <c r="J11166" s="41" t="s">
        <v>992</v>
      </c>
      <c r="K11166" s="41" t="s">
        <v>334</v>
      </c>
      <c r="L11166" s="193">
        <v>0.6705489</v>
      </c>
      <c r="M11166" s="52" t="s">
        <v>992</v>
      </c>
      <c r="N11166" s="52" t="s">
        <v>116</v>
      </c>
    </row>
    <row r="11167" spans="1:16" x14ac:dyDescent="0.25">
      <c r="A11167" s="30">
        <v>1340</v>
      </c>
      <c r="B11167" s="247" t="str">
        <f>IF(AND(A11167&lt;&gt;"",ISNUMBER(A11167)),VLOOKUP(A11167,Studies!A:BR,2,FALSE),"")</f>
        <v>Pourbaix 1985</v>
      </c>
      <c r="C11167" s="248" t="str">
        <f>IF(AND(A11167&lt;&gt;"",ISNUMBER(A11167)),VLOOKUP(A11167,Studies!A:BR,3,FALSE),"")</f>
        <v>https://pubmed.ncbi.nlm.nih.gov/2864320/</v>
      </c>
      <c r="D11167" s="248" t="str">
        <f>IF(AND(A11167&lt;&gt;"",ISNUMBER(A11167)),VLOOKUP(A11167,Studies!A:BR,4,FALSE),"")</f>
        <v>Alprazolam + Cimetidine</v>
      </c>
      <c r="E11167" s="248" t="str">
        <f>IF(AND(A11167&lt;&gt;"",ISNUMBER(A11167)),VLOOKUP(A11167,Studies!A:BR,5,FALSE),"")</f>
        <v>Alprazolam</v>
      </c>
      <c r="F11167" s="249" t="str">
        <f>IF(AND(A11167&lt;&gt;"",ISNUMBER(A11167)),VLOOKUP(A11167,Studies!A:BR,6,FALSE),"")</f>
        <v>Plasma</v>
      </c>
      <c r="G11167" s="265">
        <v>384</v>
      </c>
      <c r="H11167" s="50" t="s">
        <v>59</v>
      </c>
      <c r="I11167" s="185">
        <v>2.751385</v>
      </c>
      <c r="J11167" s="41" t="s">
        <v>992</v>
      </c>
      <c r="K11167" s="41" t="s">
        <v>334</v>
      </c>
      <c r="L11167" s="193">
        <v>0.5368927</v>
      </c>
      <c r="M11167" s="52" t="s">
        <v>992</v>
      </c>
      <c r="N11167" s="52" t="s">
        <v>116</v>
      </c>
    </row>
    <row r="11168" spans="1:16" x14ac:dyDescent="0.25">
      <c r="A11168" s="30">
        <v>1340</v>
      </c>
      <c r="B11168" s="247" t="str">
        <f>IF(AND(A11168&lt;&gt;"",ISNUMBER(A11168)),VLOOKUP(A11168,Studies!A:BR,2,FALSE),"")</f>
        <v>Pourbaix 1985</v>
      </c>
      <c r="C11168" s="248" t="str">
        <f>IF(AND(A11168&lt;&gt;"",ISNUMBER(A11168)),VLOOKUP(A11168,Studies!A:BR,3,FALSE),"")</f>
        <v>https://pubmed.ncbi.nlm.nih.gov/2864320/</v>
      </c>
      <c r="D11168" s="248" t="str">
        <f>IF(AND(A11168&lt;&gt;"",ISNUMBER(A11168)),VLOOKUP(A11168,Studies!A:BR,4,FALSE),"")</f>
        <v>Alprazolam + Cimetidine</v>
      </c>
      <c r="E11168" s="248" t="str">
        <f>IF(AND(A11168&lt;&gt;"",ISNUMBER(A11168)),VLOOKUP(A11168,Studies!A:BR,5,FALSE),"")</f>
        <v>Alprazolam</v>
      </c>
      <c r="F11168" s="249" t="str">
        <f>IF(AND(A11168&lt;&gt;"",ISNUMBER(A11168)),VLOOKUP(A11168,Studies!A:BR,6,FALSE),"")</f>
        <v>Plasma</v>
      </c>
      <c r="G11168" s="265">
        <v>393</v>
      </c>
      <c r="H11168" s="50" t="s">
        <v>59</v>
      </c>
      <c r="I11168" s="185">
        <v>1.13246</v>
      </c>
      <c r="J11168" s="41" t="s">
        <v>992</v>
      </c>
      <c r="K11168" s="41" t="s">
        <v>334</v>
      </c>
      <c r="L11168" s="193">
        <v>0.53745940000000003</v>
      </c>
      <c r="M11168" s="52" t="s">
        <v>992</v>
      </c>
      <c r="N11168" s="52" t="s">
        <v>116</v>
      </c>
    </row>
    <row r="11169" spans="1:16" x14ac:dyDescent="0.25">
      <c r="A11169" s="30">
        <v>1340</v>
      </c>
      <c r="B11169" s="247" t="str">
        <f>IF(AND(A11169&lt;&gt;"",ISNUMBER(A11169)),VLOOKUP(A11169,Studies!A:BR,2,FALSE),"")</f>
        <v>Pourbaix 1985</v>
      </c>
      <c r="C11169" s="248" t="str">
        <f>IF(AND(A11169&lt;&gt;"",ISNUMBER(A11169)),VLOOKUP(A11169,Studies!A:BR,3,FALSE),"")</f>
        <v>https://pubmed.ncbi.nlm.nih.gov/2864320/</v>
      </c>
      <c r="D11169" s="248" t="str">
        <f>IF(AND(A11169&lt;&gt;"",ISNUMBER(A11169)),VLOOKUP(A11169,Studies!A:BR,4,FALSE),"")</f>
        <v>Alprazolam + Cimetidine</v>
      </c>
      <c r="E11169" s="248" t="str">
        <f>IF(AND(A11169&lt;&gt;"",ISNUMBER(A11169)),VLOOKUP(A11169,Studies!A:BR,5,FALSE),"")</f>
        <v>Alprazolam</v>
      </c>
      <c r="F11169" s="249" t="str">
        <f>IF(AND(A11169&lt;&gt;"",ISNUMBER(A11169)),VLOOKUP(A11169,Studies!A:BR,6,FALSE),"")</f>
        <v>Plasma</v>
      </c>
      <c r="G11169" s="265">
        <v>408</v>
      </c>
      <c r="H11169" s="50" t="s">
        <v>59</v>
      </c>
      <c r="I11169" s="185">
        <v>0.67168220000000001</v>
      </c>
      <c r="J11169" s="41" t="s">
        <v>992</v>
      </c>
      <c r="K11169" s="41" t="s">
        <v>334</v>
      </c>
      <c r="L11169" s="193">
        <v>0.33555780000000002</v>
      </c>
      <c r="M11169" s="52" t="s">
        <v>992</v>
      </c>
      <c r="N11169" s="52" t="s">
        <v>116</v>
      </c>
    </row>
    <row r="11170" spans="1:16" x14ac:dyDescent="0.25">
      <c r="A11170" s="30">
        <v>1341</v>
      </c>
      <c r="B11170" s="247" t="str">
        <f>IF(AND(A11170&lt;&gt;"",ISNUMBER(A11170)),VLOOKUP(A11170,Studies!A:BR,2,FALSE),"")</f>
        <v>Pourbaix 1985</v>
      </c>
      <c r="C11170" s="248" t="str">
        <f>IF(AND(A11170&lt;&gt;"",ISNUMBER(A11170)),VLOOKUP(A11170,Studies!A:BR,3,FALSE),"")</f>
        <v>https://pubmed.ncbi.nlm.nih.gov/2864320/</v>
      </c>
      <c r="D11170" s="248" t="str">
        <f>IF(AND(A11170&lt;&gt;"",ISNUMBER(A11170)),VLOOKUP(A11170,Studies!A:BR,4,FALSE),"")</f>
        <v>Triazolam control</v>
      </c>
      <c r="E11170" s="248" t="str">
        <f>IF(AND(A11170&lt;&gt;"",ISNUMBER(A11170)),VLOOKUP(A11170,Studies!A:BR,5,FALSE),"")</f>
        <v>Triazolam</v>
      </c>
      <c r="F11170" s="249" t="str">
        <f>IF(AND(A11170&lt;&gt;"",ISNUMBER(A11170)),VLOOKUP(A11170,Studies!A:BR,6,FALSE),"")</f>
        <v>Plasma</v>
      </c>
      <c r="G11170" s="265">
        <v>144</v>
      </c>
      <c r="H11170" s="50" t="s">
        <v>59</v>
      </c>
      <c r="I11170" s="185">
        <v>0.53328679999999995</v>
      </c>
      <c r="J11170" s="41" t="s">
        <v>992</v>
      </c>
      <c r="K11170" s="41" t="s">
        <v>334</v>
      </c>
      <c r="P11170" s="42" t="s">
        <v>1322</v>
      </c>
    </row>
    <row r="11171" spans="1:16" x14ac:dyDescent="0.25">
      <c r="A11171" s="30">
        <v>1341</v>
      </c>
      <c r="B11171" s="247" t="str">
        <f>IF(AND(A11171&lt;&gt;"",ISNUMBER(A11171)),VLOOKUP(A11171,Studies!A:BR,2,FALSE),"")</f>
        <v>Pourbaix 1985</v>
      </c>
      <c r="C11171" s="248" t="str">
        <f>IF(AND(A11171&lt;&gt;"",ISNUMBER(A11171)),VLOOKUP(A11171,Studies!A:BR,3,FALSE),"")</f>
        <v>https://pubmed.ncbi.nlm.nih.gov/2864320/</v>
      </c>
      <c r="D11171" s="248" t="str">
        <f>IF(AND(A11171&lt;&gt;"",ISNUMBER(A11171)),VLOOKUP(A11171,Studies!A:BR,4,FALSE),"")</f>
        <v>Triazolam control</v>
      </c>
      <c r="E11171" s="248" t="str">
        <f>IF(AND(A11171&lt;&gt;"",ISNUMBER(A11171)),VLOOKUP(A11171,Studies!A:BR,5,FALSE),"")</f>
        <v>Triazolam</v>
      </c>
      <c r="F11171" s="249" t="str">
        <f>IF(AND(A11171&lt;&gt;"",ISNUMBER(A11171)),VLOOKUP(A11171,Studies!A:BR,6,FALSE),"")</f>
        <v>Plasma</v>
      </c>
      <c r="G11171" s="265">
        <v>144.5</v>
      </c>
      <c r="H11171" s="50" t="s">
        <v>59</v>
      </c>
      <c r="I11171" s="185">
        <v>4.0705020000000003</v>
      </c>
      <c r="J11171" s="41" t="s">
        <v>992</v>
      </c>
      <c r="K11171" s="41" t="s">
        <v>334</v>
      </c>
      <c r="L11171" s="193">
        <v>1.0443530000000001</v>
      </c>
      <c r="M11171" s="52" t="s">
        <v>992</v>
      </c>
      <c r="N11171" s="52" t="s">
        <v>116</v>
      </c>
    </row>
    <row r="11172" spans="1:16" x14ac:dyDescent="0.25">
      <c r="A11172" s="30">
        <v>1341</v>
      </c>
      <c r="B11172" s="247" t="str">
        <f>IF(AND(A11172&lt;&gt;"",ISNUMBER(A11172)),VLOOKUP(A11172,Studies!A:BR,2,FALSE),"")</f>
        <v>Pourbaix 1985</v>
      </c>
      <c r="C11172" s="248" t="str">
        <f>IF(AND(A11172&lt;&gt;"",ISNUMBER(A11172)),VLOOKUP(A11172,Studies!A:BR,3,FALSE),"")</f>
        <v>https://pubmed.ncbi.nlm.nih.gov/2864320/</v>
      </c>
      <c r="D11172" s="248" t="str">
        <f>IF(AND(A11172&lt;&gt;"",ISNUMBER(A11172)),VLOOKUP(A11172,Studies!A:BR,4,FALSE),"")</f>
        <v>Triazolam control</v>
      </c>
      <c r="E11172" s="248" t="str">
        <f>IF(AND(A11172&lt;&gt;"",ISNUMBER(A11172)),VLOOKUP(A11172,Studies!A:BR,5,FALSE),"")</f>
        <v>Triazolam</v>
      </c>
      <c r="F11172" s="249" t="str">
        <f>IF(AND(A11172&lt;&gt;"",ISNUMBER(A11172)),VLOOKUP(A11172,Studies!A:BR,6,FALSE),"")</f>
        <v>Plasma</v>
      </c>
      <c r="G11172" s="265">
        <v>145</v>
      </c>
      <c r="H11172" s="50" t="s">
        <v>59</v>
      </c>
      <c r="I11172" s="185">
        <v>7.1410920000000004</v>
      </c>
      <c r="J11172" s="41" t="s">
        <v>992</v>
      </c>
      <c r="K11172" s="41" t="s">
        <v>334</v>
      </c>
      <c r="L11172" s="193">
        <v>0.86676500000000001</v>
      </c>
      <c r="M11172" s="52" t="s">
        <v>992</v>
      </c>
      <c r="N11172" s="52" t="s">
        <v>116</v>
      </c>
    </row>
    <row r="11173" spans="1:16" x14ac:dyDescent="0.25">
      <c r="A11173" s="30">
        <v>1341</v>
      </c>
      <c r="B11173" s="247" t="str">
        <f>IF(AND(A11173&lt;&gt;"",ISNUMBER(A11173)),VLOOKUP(A11173,Studies!A:BR,2,FALSE),"")</f>
        <v>Pourbaix 1985</v>
      </c>
      <c r="C11173" s="248" t="str">
        <f>IF(AND(A11173&lt;&gt;"",ISNUMBER(A11173)),VLOOKUP(A11173,Studies!A:BR,3,FALSE),"")</f>
        <v>https://pubmed.ncbi.nlm.nih.gov/2864320/</v>
      </c>
      <c r="D11173" s="248" t="str">
        <f>IF(AND(A11173&lt;&gt;"",ISNUMBER(A11173)),VLOOKUP(A11173,Studies!A:BR,4,FALSE),"")</f>
        <v>Triazolam control</v>
      </c>
      <c r="E11173" s="248" t="str">
        <f>IF(AND(A11173&lt;&gt;"",ISNUMBER(A11173)),VLOOKUP(A11173,Studies!A:BR,5,FALSE),"")</f>
        <v>Triazolam</v>
      </c>
      <c r="F11173" s="249" t="str">
        <f>IF(AND(A11173&lt;&gt;"",ISNUMBER(A11173)),VLOOKUP(A11173,Studies!A:BR,6,FALSE),"")</f>
        <v>Plasma</v>
      </c>
      <c r="G11173" s="265">
        <v>146</v>
      </c>
      <c r="H11173" s="50" t="s">
        <v>59</v>
      </c>
      <c r="I11173" s="185">
        <v>5.9040900000000001</v>
      </c>
      <c r="J11173" s="41" t="s">
        <v>992</v>
      </c>
      <c r="K11173" s="41" t="s">
        <v>334</v>
      </c>
      <c r="L11173" s="193">
        <v>0.53293699999999999</v>
      </c>
      <c r="M11173" s="52" t="s">
        <v>992</v>
      </c>
      <c r="N11173" s="52" t="s">
        <v>116</v>
      </c>
    </row>
    <row r="11174" spans="1:16" x14ac:dyDescent="0.25">
      <c r="A11174" s="30">
        <v>1341</v>
      </c>
      <c r="B11174" s="247" t="str">
        <f>IF(AND(A11174&lt;&gt;"",ISNUMBER(A11174)),VLOOKUP(A11174,Studies!A:BR,2,FALSE),"")</f>
        <v>Pourbaix 1985</v>
      </c>
      <c r="C11174" s="248" t="str">
        <f>IF(AND(A11174&lt;&gt;"",ISNUMBER(A11174)),VLOOKUP(A11174,Studies!A:BR,3,FALSE),"")</f>
        <v>https://pubmed.ncbi.nlm.nih.gov/2864320/</v>
      </c>
      <c r="D11174" s="248" t="str">
        <f>IF(AND(A11174&lt;&gt;"",ISNUMBER(A11174)),VLOOKUP(A11174,Studies!A:BR,4,FALSE),"")</f>
        <v>Triazolam control</v>
      </c>
      <c r="E11174" s="248" t="str">
        <f>IF(AND(A11174&lt;&gt;"",ISNUMBER(A11174)),VLOOKUP(A11174,Studies!A:BR,5,FALSE),"")</f>
        <v>Triazolam</v>
      </c>
      <c r="F11174" s="249" t="str">
        <f>IF(AND(A11174&lt;&gt;"",ISNUMBER(A11174)),VLOOKUP(A11174,Studies!A:BR,6,FALSE),"")</f>
        <v>Plasma</v>
      </c>
      <c r="G11174" s="265">
        <v>147</v>
      </c>
      <c r="H11174" s="50" t="s">
        <v>59</v>
      </c>
      <c r="I11174" s="185">
        <v>4.5346399999999996</v>
      </c>
      <c r="J11174" s="41" t="s">
        <v>992</v>
      </c>
      <c r="K11174" s="41" t="s">
        <v>334</v>
      </c>
      <c r="L11174" s="193">
        <v>0.53346110000000002</v>
      </c>
      <c r="M11174" s="52" t="s">
        <v>992</v>
      </c>
      <c r="N11174" s="52" t="s">
        <v>116</v>
      </c>
    </row>
    <row r="11175" spans="1:16" x14ac:dyDescent="0.25">
      <c r="A11175" s="30">
        <v>1341</v>
      </c>
      <c r="B11175" s="247" t="str">
        <f>IF(AND(A11175&lt;&gt;"",ISNUMBER(A11175)),VLOOKUP(A11175,Studies!A:BR,2,FALSE),"")</f>
        <v>Pourbaix 1985</v>
      </c>
      <c r="C11175" s="248" t="str">
        <f>IF(AND(A11175&lt;&gt;"",ISNUMBER(A11175)),VLOOKUP(A11175,Studies!A:BR,3,FALSE),"")</f>
        <v>https://pubmed.ncbi.nlm.nih.gov/2864320/</v>
      </c>
      <c r="D11175" s="248" t="str">
        <f>IF(AND(A11175&lt;&gt;"",ISNUMBER(A11175)),VLOOKUP(A11175,Studies!A:BR,4,FALSE),"")</f>
        <v>Triazolam control</v>
      </c>
      <c r="E11175" s="248" t="str">
        <f>IF(AND(A11175&lt;&gt;"",ISNUMBER(A11175)),VLOOKUP(A11175,Studies!A:BR,5,FALSE),"")</f>
        <v>Triazolam</v>
      </c>
      <c r="F11175" s="249" t="str">
        <f>IF(AND(A11175&lt;&gt;"",ISNUMBER(A11175)),VLOOKUP(A11175,Studies!A:BR,6,FALSE),"")</f>
        <v>Plasma</v>
      </c>
      <c r="G11175" s="265">
        <v>148</v>
      </c>
      <c r="H11175" s="50" t="s">
        <v>59</v>
      </c>
      <c r="I11175" s="185">
        <v>3.2533720000000002</v>
      </c>
      <c r="J11175" s="41" t="s">
        <v>992</v>
      </c>
      <c r="K11175" s="41" t="s">
        <v>334</v>
      </c>
      <c r="L11175" s="193">
        <v>0.4888458</v>
      </c>
      <c r="M11175" s="52" t="s">
        <v>992</v>
      </c>
      <c r="N11175" s="52" t="s">
        <v>116</v>
      </c>
    </row>
    <row r="11176" spans="1:16" x14ac:dyDescent="0.25">
      <c r="A11176" s="30">
        <v>1341</v>
      </c>
      <c r="B11176" s="247" t="str">
        <f>IF(AND(A11176&lt;&gt;"",ISNUMBER(A11176)),VLOOKUP(A11176,Studies!A:BR,2,FALSE),"")</f>
        <v>Pourbaix 1985</v>
      </c>
      <c r="C11176" s="248" t="str">
        <f>IF(AND(A11176&lt;&gt;"",ISNUMBER(A11176)),VLOOKUP(A11176,Studies!A:BR,3,FALSE),"")</f>
        <v>https://pubmed.ncbi.nlm.nih.gov/2864320/</v>
      </c>
      <c r="D11176" s="248" t="str">
        <f>IF(AND(A11176&lt;&gt;"",ISNUMBER(A11176)),VLOOKUP(A11176,Studies!A:BR,4,FALSE),"")</f>
        <v>Triazolam control</v>
      </c>
      <c r="E11176" s="248" t="str">
        <f>IF(AND(A11176&lt;&gt;"",ISNUMBER(A11176)),VLOOKUP(A11176,Studies!A:BR,5,FALSE),"")</f>
        <v>Triazolam</v>
      </c>
      <c r="F11176" s="249" t="str">
        <f>IF(AND(A11176&lt;&gt;"",ISNUMBER(A11176)),VLOOKUP(A11176,Studies!A:BR,6,FALSE),"")</f>
        <v>Plasma</v>
      </c>
      <c r="G11176" s="265">
        <v>150</v>
      </c>
      <c r="H11176" s="50" t="s">
        <v>59</v>
      </c>
      <c r="I11176" s="185">
        <v>1.8022</v>
      </c>
      <c r="J11176" s="41" t="s">
        <v>992</v>
      </c>
      <c r="K11176" s="41" t="s">
        <v>334</v>
      </c>
      <c r="L11176" s="193">
        <v>0.44457999999999998</v>
      </c>
      <c r="M11176" s="52" t="s">
        <v>992</v>
      </c>
      <c r="N11176" s="52" t="s">
        <v>116</v>
      </c>
    </row>
    <row r="11177" spans="1:16" x14ac:dyDescent="0.25">
      <c r="A11177" s="30">
        <v>1341</v>
      </c>
      <c r="B11177" s="247" t="str">
        <f>IF(AND(A11177&lt;&gt;"",ISNUMBER(A11177)),VLOOKUP(A11177,Studies!A:BR,2,FALSE),"")</f>
        <v>Pourbaix 1985</v>
      </c>
      <c r="C11177" s="248" t="str">
        <f>IF(AND(A11177&lt;&gt;"",ISNUMBER(A11177)),VLOOKUP(A11177,Studies!A:BR,3,FALSE),"")</f>
        <v>https://pubmed.ncbi.nlm.nih.gov/2864320/</v>
      </c>
      <c r="D11177" s="248" t="str">
        <f>IF(AND(A11177&lt;&gt;"",ISNUMBER(A11177)),VLOOKUP(A11177,Studies!A:BR,4,FALSE),"")</f>
        <v>Triazolam control</v>
      </c>
      <c r="E11177" s="248" t="str">
        <f>IF(AND(A11177&lt;&gt;"",ISNUMBER(A11177)),VLOOKUP(A11177,Studies!A:BR,5,FALSE),"")</f>
        <v>Triazolam</v>
      </c>
      <c r="F11177" s="249" t="str">
        <f>IF(AND(A11177&lt;&gt;"",ISNUMBER(A11177)),VLOOKUP(A11177,Studies!A:BR,6,FALSE),"")</f>
        <v>Plasma</v>
      </c>
      <c r="G11177" s="265">
        <v>152</v>
      </c>
      <c r="H11177" s="50" t="s">
        <v>59</v>
      </c>
      <c r="I11177" s="185">
        <v>0.86209460000000004</v>
      </c>
      <c r="J11177" s="41" t="s">
        <v>992</v>
      </c>
      <c r="K11177" s="41" t="s">
        <v>334</v>
      </c>
      <c r="L11177" s="193">
        <v>0.3112586</v>
      </c>
      <c r="M11177" s="52" t="s">
        <v>992</v>
      </c>
      <c r="N11177" s="52" t="s">
        <v>116</v>
      </c>
    </row>
    <row r="11178" spans="1:16" x14ac:dyDescent="0.25">
      <c r="A11178" s="30">
        <v>1341</v>
      </c>
      <c r="B11178" s="247" t="str">
        <f>IF(AND(A11178&lt;&gt;"",ISNUMBER(A11178)),VLOOKUP(A11178,Studies!A:BR,2,FALSE),"")</f>
        <v>Pourbaix 1985</v>
      </c>
      <c r="C11178" s="248" t="str">
        <f>IF(AND(A11178&lt;&gt;"",ISNUMBER(A11178)),VLOOKUP(A11178,Studies!A:BR,3,FALSE),"")</f>
        <v>https://pubmed.ncbi.nlm.nih.gov/2864320/</v>
      </c>
      <c r="D11178" s="248" t="str">
        <f>IF(AND(A11178&lt;&gt;"",ISNUMBER(A11178)),VLOOKUP(A11178,Studies!A:BR,4,FALSE),"")</f>
        <v>Triazolam control</v>
      </c>
      <c r="E11178" s="248" t="str">
        <f>IF(AND(A11178&lt;&gt;"",ISNUMBER(A11178)),VLOOKUP(A11178,Studies!A:BR,5,FALSE),"")</f>
        <v>Triazolam</v>
      </c>
      <c r="F11178" s="249" t="str">
        <f>IF(AND(A11178&lt;&gt;"",ISNUMBER(A11178)),VLOOKUP(A11178,Studies!A:BR,6,FALSE),"")</f>
        <v>Plasma</v>
      </c>
      <c r="G11178" s="265">
        <v>156</v>
      </c>
      <c r="H11178" s="50" t="s">
        <v>59</v>
      </c>
      <c r="I11178" s="185">
        <v>0.35954079999999999</v>
      </c>
      <c r="J11178" s="41" t="s">
        <v>992</v>
      </c>
      <c r="K11178" s="41" t="s">
        <v>334</v>
      </c>
      <c r="L11178" s="193">
        <v>0.17758769999999999</v>
      </c>
      <c r="M11178" s="52" t="s">
        <v>992</v>
      </c>
      <c r="N11178" s="52" t="s">
        <v>116</v>
      </c>
    </row>
    <row r="11179" spans="1:16" x14ac:dyDescent="0.25">
      <c r="A11179" s="30">
        <v>1341</v>
      </c>
      <c r="B11179" s="247" t="str">
        <f>IF(AND(A11179&lt;&gt;"",ISNUMBER(A11179)),VLOOKUP(A11179,Studies!A:BR,2,FALSE),"")</f>
        <v>Pourbaix 1985</v>
      </c>
      <c r="C11179" s="248" t="str">
        <f>IF(AND(A11179&lt;&gt;"",ISNUMBER(A11179)),VLOOKUP(A11179,Studies!A:BR,3,FALSE),"")</f>
        <v>https://pubmed.ncbi.nlm.nih.gov/2864320/</v>
      </c>
      <c r="D11179" s="248" t="str">
        <f>IF(AND(A11179&lt;&gt;"",ISNUMBER(A11179)),VLOOKUP(A11179,Studies!A:BR,4,FALSE),"")</f>
        <v>Triazolam control</v>
      </c>
      <c r="E11179" s="248" t="str">
        <f>IF(AND(A11179&lt;&gt;"",ISNUMBER(A11179)),VLOOKUP(A11179,Studies!A:BR,5,FALSE),"")</f>
        <v>Triazolam</v>
      </c>
      <c r="F11179" s="249" t="str">
        <f>IF(AND(A11179&lt;&gt;"",ISNUMBER(A11179)),VLOOKUP(A11179,Studies!A:BR,6,FALSE),"")</f>
        <v>Plasma</v>
      </c>
      <c r="G11179" s="265">
        <v>162</v>
      </c>
      <c r="H11179" s="50" t="s">
        <v>59</v>
      </c>
      <c r="I11179" s="185">
        <v>7.2685200000000005E-2</v>
      </c>
      <c r="J11179" s="41" t="s">
        <v>992</v>
      </c>
      <c r="K11179" s="41" t="s">
        <v>334</v>
      </c>
    </row>
    <row r="11180" spans="1:16" x14ac:dyDescent="0.25">
      <c r="A11180" s="30">
        <v>1342</v>
      </c>
      <c r="B11180" s="247" t="str">
        <f>IF(AND(A11180&lt;&gt;"",ISNUMBER(A11180)),VLOOKUP(A11180,Studies!A:BR,2,FALSE),"")</f>
        <v>Pourbaix 1985</v>
      </c>
      <c r="C11180" s="248" t="str">
        <f>IF(AND(A11180&lt;&gt;"",ISNUMBER(A11180)),VLOOKUP(A11180,Studies!A:BR,3,FALSE),"")</f>
        <v>https://pubmed.ncbi.nlm.nih.gov/2864320/</v>
      </c>
      <c r="D11180" s="248" t="str">
        <f>IF(AND(A11180&lt;&gt;"",ISNUMBER(A11180)),VLOOKUP(A11180,Studies!A:BR,4,FALSE),"")</f>
        <v>Triazolam + Cimetidine</v>
      </c>
      <c r="E11180" s="248" t="str">
        <f>IF(AND(A11180&lt;&gt;"",ISNUMBER(A11180)),VLOOKUP(A11180,Studies!A:BR,5,FALSE),"")</f>
        <v>Triazolam</v>
      </c>
      <c r="F11180" s="249" t="str">
        <f>IF(AND(A11180&lt;&gt;"",ISNUMBER(A11180)),VLOOKUP(A11180,Studies!A:BR,6,FALSE),"")</f>
        <v>Plasma</v>
      </c>
      <c r="G11180" s="265">
        <v>327</v>
      </c>
      <c r="H11180" s="50" t="s">
        <v>59</v>
      </c>
      <c r="I11180" s="185">
        <v>0.53311220000000004</v>
      </c>
      <c r="J11180" s="41" t="s">
        <v>992</v>
      </c>
      <c r="K11180" s="41" t="s">
        <v>334</v>
      </c>
    </row>
    <row r="11181" spans="1:16" x14ac:dyDescent="0.25">
      <c r="A11181" s="30">
        <v>1342</v>
      </c>
      <c r="B11181" s="247" t="str">
        <f>IF(AND(A11181&lt;&gt;"",ISNUMBER(A11181)),VLOOKUP(A11181,Studies!A:BR,2,FALSE),"")</f>
        <v>Pourbaix 1985</v>
      </c>
      <c r="C11181" s="248" t="str">
        <f>IF(AND(A11181&lt;&gt;"",ISNUMBER(A11181)),VLOOKUP(A11181,Studies!A:BR,3,FALSE),"")</f>
        <v>https://pubmed.ncbi.nlm.nih.gov/2864320/</v>
      </c>
      <c r="D11181" s="248" t="str">
        <f>IF(AND(A11181&lt;&gt;"",ISNUMBER(A11181)),VLOOKUP(A11181,Studies!A:BR,4,FALSE),"")</f>
        <v>Triazolam + Cimetidine</v>
      </c>
      <c r="E11181" s="248" t="str">
        <f>IF(AND(A11181&lt;&gt;"",ISNUMBER(A11181)),VLOOKUP(A11181,Studies!A:BR,5,FALSE),"")</f>
        <v>Triazolam</v>
      </c>
      <c r="F11181" s="249" t="str">
        <f>IF(AND(A11181&lt;&gt;"",ISNUMBER(A11181)),VLOOKUP(A11181,Studies!A:BR,6,FALSE),"")</f>
        <v>Plasma</v>
      </c>
      <c r="G11181" s="265">
        <v>327.5</v>
      </c>
      <c r="H11181" s="50" t="s">
        <v>59</v>
      </c>
      <c r="I11181" s="185">
        <v>5.114681</v>
      </c>
      <c r="J11181" s="41" t="s">
        <v>992</v>
      </c>
      <c r="K11181" s="41" t="s">
        <v>334</v>
      </c>
      <c r="L11181" s="193">
        <v>1.1556299999999999</v>
      </c>
      <c r="M11181" s="52" t="s">
        <v>992</v>
      </c>
      <c r="N11181" s="52" t="s">
        <v>116</v>
      </c>
    </row>
    <row r="11182" spans="1:16" x14ac:dyDescent="0.25">
      <c r="A11182" s="30">
        <v>1342</v>
      </c>
      <c r="B11182" s="247" t="str">
        <f>IF(AND(A11182&lt;&gt;"",ISNUMBER(A11182)),VLOOKUP(A11182,Studies!A:BR,2,FALSE),"")</f>
        <v>Pourbaix 1985</v>
      </c>
      <c r="C11182" s="248" t="str">
        <f>IF(AND(A11182&lt;&gt;"",ISNUMBER(A11182)),VLOOKUP(A11182,Studies!A:BR,3,FALSE),"")</f>
        <v>https://pubmed.ncbi.nlm.nih.gov/2864320/</v>
      </c>
      <c r="D11182" s="248" t="str">
        <f>IF(AND(A11182&lt;&gt;"",ISNUMBER(A11182)),VLOOKUP(A11182,Studies!A:BR,4,FALSE),"")</f>
        <v>Triazolam + Cimetidine</v>
      </c>
      <c r="E11182" s="248" t="str">
        <f>IF(AND(A11182&lt;&gt;"",ISNUMBER(A11182)),VLOOKUP(A11182,Studies!A:BR,5,FALSE),"")</f>
        <v>Triazolam</v>
      </c>
      <c r="F11182" s="249" t="str">
        <f>IF(AND(A11182&lt;&gt;"",ISNUMBER(A11182)),VLOOKUP(A11182,Studies!A:BR,6,FALSE),"")</f>
        <v>Plasma</v>
      </c>
      <c r="G11182" s="265">
        <v>328</v>
      </c>
      <c r="H11182" s="50" t="s">
        <v>59</v>
      </c>
      <c r="I11182" s="185">
        <v>7.2968089999999997</v>
      </c>
      <c r="J11182" s="41" t="s">
        <v>992</v>
      </c>
      <c r="K11182" s="41" t="s">
        <v>334</v>
      </c>
      <c r="L11182" s="193">
        <v>2.37757</v>
      </c>
      <c r="M11182" s="52" t="s">
        <v>992</v>
      </c>
      <c r="N11182" s="52" t="s">
        <v>116</v>
      </c>
    </row>
    <row r="11183" spans="1:16" x14ac:dyDescent="0.25">
      <c r="A11183" s="30">
        <v>1342</v>
      </c>
      <c r="B11183" s="247" t="str">
        <f>IF(AND(A11183&lt;&gt;"",ISNUMBER(A11183)),VLOOKUP(A11183,Studies!A:BR,2,FALSE),"")</f>
        <v>Pourbaix 1985</v>
      </c>
      <c r="C11183" s="248" t="str">
        <f>IF(AND(A11183&lt;&gt;"",ISNUMBER(A11183)),VLOOKUP(A11183,Studies!A:BR,3,FALSE),"")</f>
        <v>https://pubmed.ncbi.nlm.nih.gov/2864320/</v>
      </c>
      <c r="D11183" s="248" t="str">
        <f>IF(AND(A11183&lt;&gt;"",ISNUMBER(A11183)),VLOOKUP(A11183,Studies!A:BR,4,FALSE),"")</f>
        <v>Triazolam + Cimetidine</v>
      </c>
      <c r="E11183" s="248" t="str">
        <f>IF(AND(A11183&lt;&gt;"",ISNUMBER(A11183)),VLOOKUP(A11183,Studies!A:BR,5,FALSE),"")</f>
        <v>Triazolam</v>
      </c>
      <c r="F11183" s="249" t="str">
        <f>IF(AND(A11183&lt;&gt;"",ISNUMBER(A11183)),VLOOKUP(A11183,Studies!A:BR,6,FALSE),"")</f>
        <v>Plasma</v>
      </c>
      <c r="G11183" s="265">
        <v>329</v>
      </c>
      <c r="H11183" s="50" t="s">
        <v>59</v>
      </c>
      <c r="I11183" s="185">
        <v>9.9934949999999994</v>
      </c>
      <c r="J11183" s="41" t="s">
        <v>992</v>
      </c>
      <c r="K11183" s="41" t="s">
        <v>334</v>
      </c>
      <c r="L11183" s="193">
        <v>1.6665220000000001</v>
      </c>
      <c r="M11183" s="52" t="s">
        <v>992</v>
      </c>
      <c r="N11183" s="52" t="s">
        <v>116</v>
      </c>
    </row>
    <row r="11184" spans="1:16" x14ac:dyDescent="0.25">
      <c r="A11184" s="30">
        <v>1342</v>
      </c>
      <c r="B11184" s="247" t="str">
        <f>IF(AND(A11184&lt;&gt;"",ISNUMBER(A11184)),VLOOKUP(A11184,Studies!A:BR,2,FALSE),"")</f>
        <v>Pourbaix 1985</v>
      </c>
      <c r="C11184" s="248" t="str">
        <f>IF(AND(A11184&lt;&gt;"",ISNUMBER(A11184)),VLOOKUP(A11184,Studies!A:BR,3,FALSE),"")</f>
        <v>https://pubmed.ncbi.nlm.nih.gov/2864320/</v>
      </c>
      <c r="D11184" s="248" t="str">
        <f>IF(AND(A11184&lt;&gt;"",ISNUMBER(A11184)),VLOOKUP(A11184,Studies!A:BR,4,FALSE),"")</f>
        <v>Triazolam + Cimetidine</v>
      </c>
      <c r="E11184" s="248" t="str">
        <f>IF(AND(A11184&lt;&gt;"",ISNUMBER(A11184)),VLOOKUP(A11184,Studies!A:BR,5,FALSE),"")</f>
        <v>Triazolam</v>
      </c>
      <c r="F11184" s="249" t="str">
        <f>IF(AND(A11184&lt;&gt;"",ISNUMBER(A11184)),VLOOKUP(A11184,Studies!A:BR,6,FALSE),"")</f>
        <v>Plasma</v>
      </c>
      <c r="G11184" s="265">
        <v>330</v>
      </c>
      <c r="H11184" s="50" t="s">
        <v>59</v>
      </c>
      <c r="I11184" s="185">
        <v>9.5565990000000003</v>
      </c>
      <c r="J11184" s="41" t="s">
        <v>992</v>
      </c>
      <c r="K11184" s="41" t="s">
        <v>334</v>
      </c>
      <c r="L11184" s="193">
        <v>1.222116</v>
      </c>
      <c r="M11184" s="52" t="s">
        <v>992</v>
      </c>
      <c r="N11184" s="52" t="s">
        <v>116</v>
      </c>
    </row>
    <row r="11185" spans="1:15" x14ac:dyDescent="0.25">
      <c r="A11185" s="30">
        <v>1342</v>
      </c>
      <c r="B11185" s="247" t="str">
        <f>IF(AND(A11185&lt;&gt;"",ISNUMBER(A11185)),VLOOKUP(A11185,Studies!A:BR,2,FALSE),"")</f>
        <v>Pourbaix 1985</v>
      </c>
      <c r="C11185" s="248" t="str">
        <f>IF(AND(A11185&lt;&gt;"",ISNUMBER(A11185)),VLOOKUP(A11185,Studies!A:BR,3,FALSE),"")</f>
        <v>https://pubmed.ncbi.nlm.nih.gov/2864320/</v>
      </c>
      <c r="D11185" s="248" t="str">
        <f>IF(AND(A11185&lt;&gt;"",ISNUMBER(A11185)),VLOOKUP(A11185,Studies!A:BR,4,FALSE),"")</f>
        <v>Triazolam + Cimetidine</v>
      </c>
      <c r="E11185" s="248" t="str">
        <f>IF(AND(A11185&lt;&gt;"",ISNUMBER(A11185)),VLOOKUP(A11185,Studies!A:BR,5,FALSE),"")</f>
        <v>Triazolam</v>
      </c>
      <c r="F11185" s="249" t="str">
        <f>IF(AND(A11185&lt;&gt;"",ISNUMBER(A11185)),VLOOKUP(A11185,Studies!A:BR,6,FALSE),"")</f>
        <v>Plasma</v>
      </c>
      <c r="G11185" s="265">
        <v>331</v>
      </c>
      <c r="H11185" s="50" t="s">
        <v>59</v>
      </c>
      <c r="I11185" s="185">
        <v>7.0978300000000001</v>
      </c>
      <c r="J11185" s="41" t="s">
        <v>992</v>
      </c>
      <c r="K11185" s="41" t="s">
        <v>334</v>
      </c>
      <c r="L11185" s="193">
        <v>0.75566480000000003</v>
      </c>
      <c r="M11185" s="52" t="s">
        <v>992</v>
      </c>
      <c r="N11185" s="52" t="s">
        <v>116</v>
      </c>
    </row>
    <row r="11186" spans="1:15" x14ac:dyDescent="0.25">
      <c r="A11186" s="30">
        <v>1342</v>
      </c>
      <c r="B11186" s="247" t="str">
        <f>IF(AND(A11186&lt;&gt;"",ISNUMBER(A11186)),VLOOKUP(A11186,Studies!A:BR,2,FALSE),"")</f>
        <v>Pourbaix 1985</v>
      </c>
      <c r="C11186" s="248" t="str">
        <f>IF(AND(A11186&lt;&gt;"",ISNUMBER(A11186)),VLOOKUP(A11186,Studies!A:BR,3,FALSE),"")</f>
        <v>https://pubmed.ncbi.nlm.nih.gov/2864320/</v>
      </c>
      <c r="D11186" s="248" t="str">
        <f>IF(AND(A11186&lt;&gt;"",ISNUMBER(A11186)),VLOOKUP(A11186,Studies!A:BR,4,FALSE),"")</f>
        <v>Triazolam + Cimetidine</v>
      </c>
      <c r="E11186" s="248" t="str">
        <f>IF(AND(A11186&lt;&gt;"",ISNUMBER(A11186)),VLOOKUP(A11186,Studies!A:BR,5,FALSE),"")</f>
        <v>Triazolam</v>
      </c>
      <c r="F11186" s="249" t="str">
        <f>IF(AND(A11186&lt;&gt;"",ISNUMBER(A11186)),VLOOKUP(A11186,Studies!A:BR,6,FALSE),"")</f>
        <v>Plasma</v>
      </c>
      <c r="G11186" s="265">
        <v>333</v>
      </c>
      <c r="H11186" s="50" t="s">
        <v>59</v>
      </c>
      <c r="I11186" s="185">
        <v>4.3130920000000001</v>
      </c>
      <c r="J11186" s="41" t="s">
        <v>992</v>
      </c>
      <c r="K11186" s="41" t="s">
        <v>334</v>
      </c>
      <c r="L11186" s="193">
        <v>0.75566390000000006</v>
      </c>
      <c r="M11186" s="52" t="s">
        <v>992</v>
      </c>
      <c r="N11186" s="52" t="s">
        <v>116</v>
      </c>
    </row>
    <row r="11187" spans="1:15" x14ac:dyDescent="0.25">
      <c r="A11187" s="30">
        <v>1342</v>
      </c>
      <c r="B11187" s="247" t="str">
        <f>IF(AND(A11187&lt;&gt;"",ISNUMBER(A11187)),VLOOKUP(A11187,Studies!A:BR,2,FALSE),"")</f>
        <v>Pourbaix 1985</v>
      </c>
      <c r="C11187" s="248" t="str">
        <f>IF(AND(A11187&lt;&gt;"",ISNUMBER(A11187)),VLOOKUP(A11187,Studies!A:BR,3,FALSE),"")</f>
        <v>https://pubmed.ncbi.nlm.nih.gov/2864320/</v>
      </c>
      <c r="D11187" s="248" t="str">
        <f>IF(AND(A11187&lt;&gt;"",ISNUMBER(A11187)),VLOOKUP(A11187,Studies!A:BR,4,FALSE),"")</f>
        <v>Triazolam + Cimetidine</v>
      </c>
      <c r="E11187" s="248" t="str">
        <f>IF(AND(A11187&lt;&gt;"",ISNUMBER(A11187)),VLOOKUP(A11187,Studies!A:BR,5,FALSE),"")</f>
        <v>Triazolam</v>
      </c>
      <c r="F11187" s="249" t="str">
        <f>IF(AND(A11187&lt;&gt;"",ISNUMBER(A11187)),VLOOKUP(A11187,Studies!A:BR,6,FALSE),"")</f>
        <v>Plasma</v>
      </c>
      <c r="G11187" s="265">
        <v>335</v>
      </c>
      <c r="H11187" s="50" t="s">
        <v>59</v>
      </c>
      <c r="I11187" s="185">
        <v>2.9509759999999998</v>
      </c>
      <c r="J11187" s="41" t="s">
        <v>992</v>
      </c>
      <c r="K11187" s="41" t="s">
        <v>334</v>
      </c>
      <c r="L11187" s="193">
        <v>0.44458009999999998</v>
      </c>
      <c r="M11187" s="52" t="s">
        <v>992</v>
      </c>
      <c r="N11187" s="52" t="s">
        <v>116</v>
      </c>
    </row>
    <row r="11188" spans="1:15" x14ac:dyDescent="0.25">
      <c r="A11188" s="30">
        <v>1342</v>
      </c>
      <c r="B11188" s="247" t="str">
        <f>IF(AND(A11188&lt;&gt;"",ISNUMBER(A11188)),VLOOKUP(A11188,Studies!A:BR,2,FALSE),"")</f>
        <v>Pourbaix 1985</v>
      </c>
      <c r="C11188" s="248" t="str">
        <f>IF(AND(A11188&lt;&gt;"",ISNUMBER(A11188)),VLOOKUP(A11188,Studies!A:BR,3,FALSE),"")</f>
        <v>https://pubmed.ncbi.nlm.nih.gov/2864320/</v>
      </c>
      <c r="D11188" s="248" t="str">
        <f>IF(AND(A11188&lt;&gt;"",ISNUMBER(A11188)),VLOOKUP(A11188,Studies!A:BR,4,FALSE),"")</f>
        <v>Triazolam + Cimetidine</v>
      </c>
      <c r="E11188" s="248" t="str">
        <f>IF(AND(A11188&lt;&gt;"",ISNUMBER(A11188)),VLOOKUP(A11188,Studies!A:BR,5,FALSE),"")</f>
        <v>Triazolam</v>
      </c>
      <c r="F11188" s="249" t="str">
        <f>IF(AND(A11188&lt;&gt;"",ISNUMBER(A11188)),VLOOKUP(A11188,Studies!A:BR,6,FALSE),"")</f>
        <v>Plasma</v>
      </c>
      <c r="G11188" s="265">
        <v>339</v>
      </c>
      <c r="H11188" s="50" t="s">
        <v>59</v>
      </c>
      <c r="I11188" s="185">
        <v>1.626271</v>
      </c>
      <c r="J11188" s="41" t="s">
        <v>992</v>
      </c>
      <c r="K11188" s="41" t="s">
        <v>334</v>
      </c>
      <c r="L11188" s="193">
        <v>0.28886410000000001</v>
      </c>
      <c r="M11188" s="52" t="s">
        <v>992</v>
      </c>
      <c r="N11188" s="52" t="s">
        <v>116</v>
      </c>
    </row>
    <row r="11189" spans="1:15" x14ac:dyDescent="0.25">
      <c r="A11189" s="30">
        <v>1342</v>
      </c>
      <c r="B11189" s="247" t="str">
        <f>IF(AND(A11189&lt;&gt;"",ISNUMBER(A11189)),VLOOKUP(A11189,Studies!A:BR,2,FALSE),"")</f>
        <v>Pourbaix 1985</v>
      </c>
      <c r="C11189" s="248" t="str">
        <f>IF(AND(A11189&lt;&gt;"",ISNUMBER(A11189)),VLOOKUP(A11189,Studies!A:BR,3,FALSE),"")</f>
        <v>https://pubmed.ncbi.nlm.nih.gov/2864320/</v>
      </c>
      <c r="D11189" s="248" t="str">
        <f>IF(AND(A11189&lt;&gt;"",ISNUMBER(A11189)),VLOOKUP(A11189,Studies!A:BR,4,FALSE),"")</f>
        <v>Triazolam + Cimetidine</v>
      </c>
      <c r="E11189" s="248" t="str">
        <f>IF(AND(A11189&lt;&gt;"",ISNUMBER(A11189)),VLOOKUP(A11189,Studies!A:BR,5,FALSE),"")</f>
        <v>Triazolam</v>
      </c>
      <c r="F11189" s="249" t="str">
        <f>IF(AND(A11189&lt;&gt;"",ISNUMBER(A11189)),VLOOKUP(A11189,Studies!A:BR,6,FALSE),"")</f>
        <v>Plasma</v>
      </c>
      <c r="G11189" s="265">
        <v>345</v>
      </c>
      <c r="H11189" s="50" t="s">
        <v>59</v>
      </c>
      <c r="I11189" s="185">
        <v>0.4059894</v>
      </c>
      <c r="J11189" s="41" t="s">
        <v>992</v>
      </c>
      <c r="K11189" s="41" t="s">
        <v>334</v>
      </c>
      <c r="L11189" s="193">
        <v>0.20015720000000001</v>
      </c>
      <c r="M11189" s="52" t="s">
        <v>992</v>
      </c>
      <c r="N11189" s="52" t="s">
        <v>116</v>
      </c>
    </row>
    <row r="11190" spans="1:15" x14ac:dyDescent="0.25">
      <c r="A11190" s="30">
        <v>1342</v>
      </c>
      <c r="B11190" s="247" t="str">
        <f>IF(AND(A11190&lt;&gt;"",ISNUMBER(A11190)),VLOOKUP(A11190,Studies!A:BR,2,FALSE),"")</f>
        <v>Pourbaix 1985</v>
      </c>
      <c r="C11190" s="248" t="str">
        <f>IF(AND(A11190&lt;&gt;"",ISNUMBER(A11190)),VLOOKUP(A11190,Studies!A:BR,3,FALSE),"")</f>
        <v>https://pubmed.ncbi.nlm.nih.gov/2864320/</v>
      </c>
      <c r="D11190" s="248" t="str">
        <f>IF(AND(A11190&lt;&gt;"",ISNUMBER(A11190)),VLOOKUP(A11190,Studies!A:BR,4,FALSE),"")</f>
        <v>Triazolam + Cimetidine</v>
      </c>
      <c r="E11190" s="248" t="str">
        <f>IF(AND(A11190&lt;&gt;"",ISNUMBER(A11190)),VLOOKUP(A11190,Studies!A:BR,5,FALSE),"")</f>
        <v>Triazolam</v>
      </c>
      <c r="F11190" s="249" t="str">
        <f>IF(AND(A11190&lt;&gt;"",ISNUMBER(A11190)),VLOOKUP(A11190,Studies!A:BR,6,FALSE),"")</f>
        <v>Plasma</v>
      </c>
      <c r="G11190" s="265">
        <v>351</v>
      </c>
      <c r="H11190" s="50" t="s">
        <v>59</v>
      </c>
      <c r="I11190" s="185">
        <v>4.4615179999999997E-2</v>
      </c>
      <c r="J11190" s="41" t="s">
        <v>992</v>
      </c>
      <c r="K11190" s="41" t="s">
        <v>334</v>
      </c>
    </row>
    <row r="11191" spans="1:15" x14ac:dyDescent="0.25">
      <c r="A11191" s="30">
        <v>1347</v>
      </c>
      <c r="B11191" s="247" t="str">
        <f>IF(AND(A11191&lt;&gt;"",ISNUMBER(A11191)),VLOOKUP(A11191,Studies!A:BR,2,FALSE),"")</f>
        <v>Bodemar 1981</v>
      </c>
      <c r="C11191" s="248" t="str">
        <f>IF(AND(A11191&lt;&gt;"",ISNUMBER(A11191)),VLOOKUP(A11191,Studies!A:BR,3,FALSE),"")</f>
        <v>https://pubmed.ncbi.nlm.nih.gov/7249489/</v>
      </c>
      <c r="D11191" s="248" t="str">
        <f>IF(AND(A11191&lt;&gt;"",ISNUMBER(A11191)),VLOOKUP(A11191,Studies!A:BR,4,FALSE),"")</f>
        <v>200/400 mg QID</v>
      </c>
      <c r="E11191" s="248" t="str">
        <f>IF(AND(A11191&lt;&gt;"",ISNUMBER(A11191)),VLOOKUP(A11191,Studies!A:BR,5,FALSE),"")</f>
        <v>Cimetidine</v>
      </c>
      <c r="F11191" s="249" t="str">
        <f>IF(AND(A11191&lt;&gt;"",ISNUMBER(A11191)),VLOOKUP(A11191,Studies!A:BR,6,FALSE),"")</f>
        <v>Plasma</v>
      </c>
      <c r="G11191" s="265">
        <v>168</v>
      </c>
      <c r="H11191" s="50" t="s">
        <v>59</v>
      </c>
      <c r="I11191" s="185">
        <v>0.27009899999999998</v>
      </c>
      <c r="J11191" s="41" t="s">
        <v>1027</v>
      </c>
      <c r="K11191" s="41" t="s">
        <v>334</v>
      </c>
      <c r="O11191" s="59">
        <v>0.05</v>
      </c>
    </row>
    <row r="11192" spans="1:15" x14ac:dyDescent="0.25">
      <c r="A11192" s="30">
        <v>1347</v>
      </c>
      <c r="B11192" s="247" t="str">
        <f>IF(AND(A11192&lt;&gt;"",ISNUMBER(A11192)),VLOOKUP(A11192,Studies!A:BR,2,FALSE),"")</f>
        <v>Bodemar 1981</v>
      </c>
      <c r="C11192" s="248" t="str">
        <f>IF(AND(A11192&lt;&gt;"",ISNUMBER(A11192)),VLOOKUP(A11192,Studies!A:BR,3,FALSE),"")</f>
        <v>https://pubmed.ncbi.nlm.nih.gov/7249489/</v>
      </c>
      <c r="D11192" s="248" t="str">
        <f>IF(AND(A11192&lt;&gt;"",ISNUMBER(A11192)),VLOOKUP(A11192,Studies!A:BR,4,FALSE),"")</f>
        <v>200/400 mg QID</v>
      </c>
      <c r="E11192" s="248" t="str">
        <f>IF(AND(A11192&lt;&gt;"",ISNUMBER(A11192)),VLOOKUP(A11192,Studies!A:BR,5,FALSE),"")</f>
        <v>Cimetidine</v>
      </c>
      <c r="F11192" s="249" t="str">
        <f>IF(AND(A11192&lt;&gt;"",ISNUMBER(A11192)),VLOOKUP(A11192,Studies!A:BR,6,FALSE),"")</f>
        <v>Plasma</v>
      </c>
      <c r="G11192" s="265">
        <v>168.5</v>
      </c>
      <c r="H11192" s="50" t="s">
        <v>59</v>
      </c>
      <c r="I11192" s="185">
        <v>0.60629920000000004</v>
      </c>
      <c r="J11192" s="41" t="s">
        <v>1027</v>
      </c>
      <c r="K11192" s="41" t="s">
        <v>334</v>
      </c>
      <c r="L11192" s="193">
        <v>0.13704910000000001</v>
      </c>
      <c r="M11192" s="52" t="s">
        <v>1027</v>
      </c>
      <c r="N11192" s="52" t="s">
        <v>946</v>
      </c>
      <c r="O11192" s="59">
        <v>0.05</v>
      </c>
    </row>
    <row r="11193" spans="1:15" x14ac:dyDescent="0.25">
      <c r="A11193" s="30">
        <v>1347</v>
      </c>
      <c r="B11193" s="247" t="str">
        <f>IF(AND(A11193&lt;&gt;"",ISNUMBER(A11193)),VLOOKUP(A11193,Studies!A:BR,2,FALSE),"")</f>
        <v>Bodemar 1981</v>
      </c>
      <c r="C11193" s="248" t="str">
        <f>IF(AND(A11193&lt;&gt;"",ISNUMBER(A11193)),VLOOKUP(A11193,Studies!A:BR,3,FALSE),"")</f>
        <v>https://pubmed.ncbi.nlm.nih.gov/7249489/</v>
      </c>
      <c r="D11193" s="248" t="str">
        <f>IF(AND(A11193&lt;&gt;"",ISNUMBER(A11193)),VLOOKUP(A11193,Studies!A:BR,4,FALSE),"")</f>
        <v>200/400 mg QID</v>
      </c>
      <c r="E11193" s="248" t="str">
        <f>IF(AND(A11193&lt;&gt;"",ISNUMBER(A11193)),VLOOKUP(A11193,Studies!A:BR,5,FALSE),"")</f>
        <v>Cimetidine</v>
      </c>
      <c r="F11193" s="249" t="str">
        <f>IF(AND(A11193&lt;&gt;"",ISNUMBER(A11193)),VLOOKUP(A11193,Studies!A:BR,6,FALSE),"")</f>
        <v>Plasma</v>
      </c>
      <c r="G11193" s="265">
        <v>169</v>
      </c>
      <c r="H11193" s="50" t="s">
        <v>59</v>
      </c>
      <c r="I11193" s="185">
        <v>0.82510749999999999</v>
      </c>
      <c r="J11193" s="41" t="s">
        <v>1027</v>
      </c>
      <c r="K11193" s="41" t="s">
        <v>334</v>
      </c>
      <c r="L11193" s="193">
        <v>0.27401350000000002</v>
      </c>
      <c r="M11193" s="52" t="s">
        <v>1027</v>
      </c>
      <c r="N11193" s="52" t="s">
        <v>946</v>
      </c>
      <c r="O11193" s="59">
        <v>0.05</v>
      </c>
    </row>
    <row r="11194" spans="1:15" x14ac:dyDescent="0.25">
      <c r="A11194" s="30">
        <v>1347</v>
      </c>
      <c r="B11194" s="247" t="str">
        <f>IF(AND(A11194&lt;&gt;"",ISNUMBER(A11194)),VLOOKUP(A11194,Studies!A:BR,2,FALSE),"")</f>
        <v>Bodemar 1981</v>
      </c>
      <c r="C11194" s="248" t="str">
        <f>IF(AND(A11194&lt;&gt;"",ISNUMBER(A11194)),VLOOKUP(A11194,Studies!A:BR,3,FALSE),"")</f>
        <v>https://pubmed.ncbi.nlm.nih.gov/7249489/</v>
      </c>
      <c r="D11194" s="248" t="str">
        <f>IF(AND(A11194&lt;&gt;"",ISNUMBER(A11194)),VLOOKUP(A11194,Studies!A:BR,4,FALSE),"")</f>
        <v>200/400 mg QID</v>
      </c>
      <c r="E11194" s="248" t="str">
        <f>IF(AND(A11194&lt;&gt;"",ISNUMBER(A11194)),VLOOKUP(A11194,Studies!A:BR,5,FALSE),"")</f>
        <v>Cimetidine</v>
      </c>
      <c r="F11194" s="249" t="str">
        <f>IF(AND(A11194&lt;&gt;"",ISNUMBER(A11194)),VLOOKUP(A11194,Studies!A:BR,6,FALSE),"")</f>
        <v>Plasma</v>
      </c>
      <c r="G11194" s="265">
        <v>169.5</v>
      </c>
      <c r="H11194" s="50" t="s">
        <v>59</v>
      </c>
      <c r="I11194" s="185">
        <v>1.1691579999999999</v>
      </c>
      <c r="J11194" s="41" t="s">
        <v>1027</v>
      </c>
      <c r="K11194" s="41" t="s">
        <v>334</v>
      </c>
      <c r="L11194" s="193">
        <v>0.22706080000000001</v>
      </c>
      <c r="M11194" s="52" t="s">
        <v>1027</v>
      </c>
      <c r="N11194" s="52" t="s">
        <v>946</v>
      </c>
      <c r="O11194" s="59">
        <v>0.05</v>
      </c>
    </row>
    <row r="11195" spans="1:15" x14ac:dyDescent="0.25">
      <c r="A11195" s="30">
        <v>1347</v>
      </c>
      <c r="B11195" s="247" t="str">
        <f>IF(AND(A11195&lt;&gt;"",ISNUMBER(A11195)),VLOOKUP(A11195,Studies!A:BR,2,FALSE),"")</f>
        <v>Bodemar 1981</v>
      </c>
      <c r="C11195" s="248" t="str">
        <f>IF(AND(A11195&lt;&gt;"",ISNUMBER(A11195)),VLOOKUP(A11195,Studies!A:BR,3,FALSE),"")</f>
        <v>https://pubmed.ncbi.nlm.nih.gov/7249489/</v>
      </c>
      <c r="D11195" s="248" t="str">
        <f>IF(AND(A11195&lt;&gt;"",ISNUMBER(A11195)),VLOOKUP(A11195,Studies!A:BR,4,FALSE),"")</f>
        <v>200/400 mg QID</v>
      </c>
      <c r="E11195" s="248" t="str">
        <f>IF(AND(A11195&lt;&gt;"",ISNUMBER(A11195)),VLOOKUP(A11195,Studies!A:BR,5,FALSE),"")</f>
        <v>Cimetidine</v>
      </c>
      <c r="F11195" s="249" t="str">
        <f>IF(AND(A11195&lt;&gt;"",ISNUMBER(A11195)),VLOOKUP(A11195,Studies!A:BR,6,FALSE),"")</f>
        <v>Plasma</v>
      </c>
      <c r="G11195" s="265">
        <v>170</v>
      </c>
      <c r="H11195" s="50" t="s">
        <v>59</v>
      </c>
      <c r="I11195" s="185">
        <v>1.360565</v>
      </c>
      <c r="J11195" s="41" t="s">
        <v>1027</v>
      </c>
      <c r="K11195" s="41" t="s">
        <v>334</v>
      </c>
      <c r="L11195" s="193">
        <v>0.1017975</v>
      </c>
      <c r="M11195" s="52" t="s">
        <v>1027</v>
      </c>
      <c r="N11195" s="52" t="s">
        <v>946</v>
      </c>
      <c r="O11195" s="59">
        <v>0.05</v>
      </c>
    </row>
    <row r="11196" spans="1:15" x14ac:dyDescent="0.25">
      <c r="A11196" s="30">
        <v>1347</v>
      </c>
      <c r="B11196" s="247" t="str">
        <f>IF(AND(A11196&lt;&gt;"",ISNUMBER(A11196)),VLOOKUP(A11196,Studies!A:BR,2,FALSE),"")</f>
        <v>Bodemar 1981</v>
      </c>
      <c r="C11196" s="248" t="str">
        <f>IF(AND(A11196&lt;&gt;"",ISNUMBER(A11196)),VLOOKUP(A11196,Studies!A:BR,3,FALSE),"")</f>
        <v>https://pubmed.ncbi.nlm.nih.gov/7249489/</v>
      </c>
      <c r="D11196" s="248" t="str">
        <f>IF(AND(A11196&lt;&gt;"",ISNUMBER(A11196)),VLOOKUP(A11196,Studies!A:BR,4,FALSE),"")</f>
        <v>200/400 mg QID</v>
      </c>
      <c r="E11196" s="248" t="str">
        <f>IF(AND(A11196&lt;&gt;"",ISNUMBER(A11196)),VLOOKUP(A11196,Studies!A:BR,5,FALSE),"")</f>
        <v>Cimetidine</v>
      </c>
      <c r="F11196" s="249" t="str">
        <f>IF(AND(A11196&lt;&gt;"",ISNUMBER(A11196)),VLOOKUP(A11196,Studies!A:BR,6,FALSE),"")</f>
        <v>Plasma</v>
      </c>
      <c r="G11196" s="265">
        <v>170.5</v>
      </c>
      <c r="H11196" s="50" t="s">
        <v>59</v>
      </c>
      <c r="I11196" s="185">
        <v>1.148738</v>
      </c>
      <c r="J11196" s="41" t="s">
        <v>1027</v>
      </c>
      <c r="K11196" s="41" t="s">
        <v>334</v>
      </c>
      <c r="L11196" s="193">
        <v>0.10179779999999999</v>
      </c>
      <c r="M11196" s="52" t="s">
        <v>1027</v>
      </c>
      <c r="N11196" s="52" t="s">
        <v>946</v>
      </c>
      <c r="O11196" s="59">
        <v>0.05</v>
      </c>
    </row>
    <row r="11197" spans="1:15" x14ac:dyDescent="0.25">
      <c r="A11197" s="30">
        <v>1347</v>
      </c>
      <c r="B11197" s="247" t="str">
        <f>IF(AND(A11197&lt;&gt;"",ISNUMBER(A11197)),VLOOKUP(A11197,Studies!A:BR,2,FALSE),"")</f>
        <v>Bodemar 1981</v>
      </c>
      <c r="C11197" s="248" t="str">
        <f>IF(AND(A11197&lt;&gt;"",ISNUMBER(A11197)),VLOOKUP(A11197,Studies!A:BR,3,FALSE),"")</f>
        <v>https://pubmed.ncbi.nlm.nih.gov/7249489/</v>
      </c>
      <c r="D11197" s="248" t="str">
        <f>IF(AND(A11197&lt;&gt;"",ISNUMBER(A11197)),VLOOKUP(A11197,Studies!A:BR,4,FALSE),"")</f>
        <v>200/400 mg QID</v>
      </c>
      <c r="E11197" s="248" t="str">
        <f>IF(AND(A11197&lt;&gt;"",ISNUMBER(A11197)),VLOOKUP(A11197,Studies!A:BR,5,FALSE),"")</f>
        <v>Cimetidine</v>
      </c>
      <c r="F11197" s="249" t="str">
        <f>IF(AND(A11197&lt;&gt;"",ISNUMBER(A11197)),VLOOKUP(A11197,Studies!A:BR,6,FALSE),"")</f>
        <v>Plasma</v>
      </c>
      <c r="G11197" s="265">
        <v>171</v>
      </c>
      <c r="H11197" s="50" t="s">
        <v>59</v>
      </c>
      <c r="I11197" s="185">
        <v>0.92129609999999995</v>
      </c>
      <c r="J11197" s="41" t="s">
        <v>1027</v>
      </c>
      <c r="K11197" s="41" t="s">
        <v>334</v>
      </c>
      <c r="L11197" s="193">
        <v>9.3968629999999997E-2</v>
      </c>
      <c r="M11197" s="52" t="s">
        <v>1027</v>
      </c>
      <c r="N11197" s="52" t="s">
        <v>946</v>
      </c>
      <c r="O11197" s="59">
        <v>0.05</v>
      </c>
    </row>
    <row r="11198" spans="1:15" x14ac:dyDescent="0.25">
      <c r="A11198" s="30">
        <v>1347</v>
      </c>
      <c r="B11198" s="247" t="str">
        <f>IF(AND(A11198&lt;&gt;"",ISNUMBER(A11198)),VLOOKUP(A11198,Studies!A:BR,2,FALSE),"")</f>
        <v>Bodemar 1981</v>
      </c>
      <c r="C11198" s="248" t="str">
        <f>IF(AND(A11198&lt;&gt;"",ISNUMBER(A11198)),VLOOKUP(A11198,Studies!A:BR,3,FALSE),"")</f>
        <v>https://pubmed.ncbi.nlm.nih.gov/7249489/</v>
      </c>
      <c r="D11198" s="248" t="str">
        <f>IF(AND(A11198&lt;&gt;"",ISNUMBER(A11198)),VLOOKUP(A11198,Studies!A:BR,4,FALSE),"")</f>
        <v>200/400 mg QID</v>
      </c>
      <c r="E11198" s="248" t="str">
        <f>IF(AND(A11198&lt;&gt;"",ISNUMBER(A11198)),VLOOKUP(A11198,Studies!A:BR,5,FALSE),"")</f>
        <v>Cimetidine</v>
      </c>
      <c r="F11198" s="249" t="str">
        <f>IF(AND(A11198&lt;&gt;"",ISNUMBER(A11198)),VLOOKUP(A11198,Studies!A:BR,6,FALSE),"")</f>
        <v>Plasma</v>
      </c>
      <c r="G11198" s="265">
        <v>172</v>
      </c>
      <c r="H11198" s="50" t="s">
        <v>59</v>
      </c>
      <c r="I11198" s="185">
        <v>0.64649889999999999</v>
      </c>
      <c r="J11198" s="41" t="s">
        <v>1027</v>
      </c>
      <c r="K11198" s="41" t="s">
        <v>334</v>
      </c>
      <c r="L11198" s="193">
        <v>6.6546079999999994E-2</v>
      </c>
      <c r="M11198" s="52" t="s">
        <v>1027</v>
      </c>
      <c r="N11198" s="52" t="s">
        <v>946</v>
      </c>
      <c r="O11198" s="59">
        <v>0.05</v>
      </c>
    </row>
    <row r="11199" spans="1:15" x14ac:dyDescent="0.25">
      <c r="A11199" s="30">
        <v>1347</v>
      </c>
      <c r="B11199" s="247" t="str">
        <f>IF(AND(A11199&lt;&gt;"",ISNUMBER(A11199)),VLOOKUP(A11199,Studies!A:BR,2,FALSE),"")</f>
        <v>Bodemar 1981</v>
      </c>
      <c r="C11199" s="248" t="str">
        <f>IF(AND(A11199&lt;&gt;"",ISNUMBER(A11199)),VLOOKUP(A11199,Studies!A:BR,3,FALSE),"")</f>
        <v>https://pubmed.ncbi.nlm.nih.gov/7249489/</v>
      </c>
      <c r="D11199" s="248" t="str">
        <f>IF(AND(A11199&lt;&gt;"",ISNUMBER(A11199)),VLOOKUP(A11199,Studies!A:BR,4,FALSE),"")</f>
        <v>200/400 mg QID</v>
      </c>
      <c r="E11199" s="248" t="str">
        <f>IF(AND(A11199&lt;&gt;"",ISNUMBER(A11199)),VLOOKUP(A11199,Studies!A:BR,5,FALSE),"")</f>
        <v>Cimetidine</v>
      </c>
      <c r="F11199" s="249" t="str">
        <f>IF(AND(A11199&lt;&gt;"",ISNUMBER(A11199)),VLOOKUP(A11199,Studies!A:BR,6,FALSE),"")</f>
        <v>Plasma</v>
      </c>
      <c r="G11199" s="265">
        <v>172.5</v>
      </c>
      <c r="H11199" s="50" t="s">
        <v>59</v>
      </c>
      <c r="I11199" s="185">
        <v>0.82611999999999997</v>
      </c>
      <c r="J11199" s="41" t="s">
        <v>1027</v>
      </c>
      <c r="K11199" s="41" t="s">
        <v>334</v>
      </c>
      <c r="L11199" s="193">
        <v>7.8331949999999997E-2</v>
      </c>
      <c r="M11199" s="52" t="s">
        <v>1027</v>
      </c>
      <c r="N11199" s="52" t="s">
        <v>946</v>
      </c>
      <c r="O11199" s="59">
        <v>0.05</v>
      </c>
    </row>
    <row r="11200" spans="1:15" x14ac:dyDescent="0.25">
      <c r="A11200" s="30">
        <v>1347</v>
      </c>
      <c r="B11200" s="247" t="str">
        <f>IF(AND(A11200&lt;&gt;"",ISNUMBER(A11200)),VLOOKUP(A11200,Studies!A:BR,2,FALSE),"")</f>
        <v>Bodemar 1981</v>
      </c>
      <c r="C11200" s="248" t="str">
        <f>IF(AND(A11200&lt;&gt;"",ISNUMBER(A11200)),VLOOKUP(A11200,Studies!A:BR,3,FALSE),"")</f>
        <v>https://pubmed.ncbi.nlm.nih.gov/7249489/</v>
      </c>
      <c r="D11200" s="248" t="str">
        <f>IF(AND(A11200&lt;&gt;"",ISNUMBER(A11200)),VLOOKUP(A11200,Studies!A:BR,4,FALSE),"")</f>
        <v>200/400 mg QID</v>
      </c>
      <c r="E11200" s="248" t="str">
        <f>IF(AND(A11200&lt;&gt;"",ISNUMBER(A11200)),VLOOKUP(A11200,Studies!A:BR,5,FALSE),"")</f>
        <v>Cimetidine</v>
      </c>
      <c r="F11200" s="249" t="str">
        <f>IF(AND(A11200&lt;&gt;"",ISNUMBER(A11200)),VLOOKUP(A11200,Studies!A:BR,6,FALSE),"")</f>
        <v>Plasma</v>
      </c>
      <c r="G11200" s="265">
        <v>173</v>
      </c>
      <c r="H11200" s="50" t="s">
        <v>59</v>
      </c>
      <c r="I11200" s="185">
        <v>1.326813</v>
      </c>
      <c r="J11200" s="41" t="s">
        <v>1027</v>
      </c>
      <c r="K11200" s="41" t="s">
        <v>334</v>
      </c>
      <c r="L11200" s="193">
        <v>0.21921089999999999</v>
      </c>
      <c r="M11200" s="52" t="s">
        <v>1027</v>
      </c>
      <c r="N11200" s="52" t="s">
        <v>946</v>
      </c>
      <c r="O11200" s="59">
        <v>0.05</v>
      </c>
    </row>
    <row r="11201" spans="1:15" x14ac:dyDescent="0.25">
      <c r="A11201" s="30">
        <v>1347</v>
      </c>
      <c r="B11201" s="247" t="str">
        <f>IF(AND(A11201&lt;&gt;"",ISNUMBER(A11201)),VLOOKUP(A11201,Studies!A:BR,2,FALSE),"")</f>
        <v>Bodemar 1981</v>
      </c>
      <c r="C11201" s="248" t="str">
        <f>IF(AND(A11201&lt;&gt;"",ISNUMBER(A11201)),VLOOKUP(A11201,Studies!A:BR,3,FALSE),"")</f>
        <v>https://pubmed.ncbi.nlm.nih.gov/7249489/</v>
      </c>
      <c r="D11201" s="248" t="str">
        <f>IF(AND(A11201&lt;&gt;"",ISNUMBER(A11201)),VLOOKUP(A11201,Studies!A:BR,4,FALSE),"")</f>
        <v>200/400 mg QID</v>
      </c>
      <c r="E11201" s="248" t="str">
        <f>IF(AND(A11201&lt;&gt;"",ISNUMBER(A11201)),VLOOKUP(A11201,Studies!A:BR,5,FALSE),"")</f>
        <v>Cimetidine</v>
      </c>
      <c r="F11201" s="249" t="str">
        <f>IF(AND(A11201&lt;&gt;"",ISNUMBER(A11201)),VLOOKUP(A11201,Studies!A:BR,6,FALSE),"")</f>
        <v>Plasma</v>
      </c>
      <c r="G11201" s="265">
        <v>173.5</v>
      </c>
      <c r="H11201" s="50" t="s">
        <v>59</v>
      </c>
      <c r="I11201" s="185">
        <v>1.447738</v>
      </c>
      <c r="J11201" s="41" t="s">
        <v>1027</v>
      </c>
      <c r="K11201" s="41" t="s">
        <v>334</v>
      </c>
      <c r="L11201" s="193">
        <v>0.24269779999999999</v>
      </c>
      <c r="M11201" s="52" t="s">
        <v>1027</v>
      </c>
      <c r="N11201" s="52" t="s">
        <v>946</v>
      </c>
      <c r="O11201" s="59">
        <v>0.05</v>
      </c>
    </row>
    <row r="11202" spans="1:15" x14ac:dyDescent="0.25">
      <c r="A11202" s="30">
        <v>1347</v>
      </c>
      <c r="B11202" s="247" t="str">
        <f>IF(AND(A11202&lt;&gt;"",ISNUMBER(A11202)),VLOOKUP(A11202,Studies!A:BR,2,FALSE),"")</f>
        <v>Bodemar 1981</v>
      </c>
      <c r="C11202" s="248" t="str">
        <f>IF(AND(A11202&lt;&gt;"",ISNUMBER(A11202)),VLOOKUP(A11202,Studies!A:BR,3,FALSE),"")</f>
        <v>https://pubmed.ncbi.nlm.nih.gov/7249489/</v>
      </c>
      <c r="D11202" s="248" t="str">
        <f>IF(AND(A11202&lt;&gt;"",ISNUMBER(A11202)),VLOOKUP(A11202,Studies!A:BR,4,FALSE),"")</f>
        <v>200/400 mg QID</v>
      </c>
      <c r="E11202" s="248" t="str">
        <f>IF(AND(A11202&lt;&gt;"",ISNUMBER(A11202)),VLOOKUP(A11202,Studies!A:BR,5,FALSE),"")</f>
        <v>Cimetidine</v>
      </c>
      <c r="F11202" s="249" t="str">
        <f>IF(AND(A11202&lt;&gt;"",ISNUMBER(A11202)),VLOOKUP(A11202,Studies!A:BR,6,FALSE),"")</f>
        <v>Plasma</v>
      </c>
      <c r="G11202" s="265">
        <v>174</v>
      </c>
      <c r="H11202" s="50" t="s">
        <v>59</v>
      </c>
      <c r="I11202" s="185">
        <v>1.1850449999999999</v>
      </c>
      <c r="J11202" s="41" t="s">
        <v>1027</v>
      </c>
      <c r="K11202" s="41" t="s">
        <v>334</v>
      </c>
      <c r="L11202" s="193">
        <v>0.1683433</v>
      </c>
      <c r="M11202" s="52" t="s">
        <v>1027</v>
      </c>
      <c r="N11202" s="52" t="s">
        <v>946</v>
      </c>
      <c r="O11202" s="59">
        <v>0.05</v>
      </c>
    </row>
    <row r="11203" spans="1:15" x14ac:dyDescent="0.25">
      <c r="A11203" s="30">
        <v>1347</v>
      </c>
      <c r="B11203" s="247" t="str">
        <f>IF(AND(A11203&lt;&gt;"",ISNUMBER(A11203)),VLOOKUP(A11203,Studies!A:BR,2,FALSE),"")</f>
        <v>Bodemar 1981</v>
      </c>
      <c r="C11203" s="248" t="str">
        <f>IF(AND(A11203&lt;&gt;"",ISNUMBER(A11203)),VLOOKUP(A11203,Studies!A:BR,3,FALSE),"")</f>
        <v>https://pubmed.ncbi.nlm.nih.gov/7249489/</v>
      </c>
      <c r="D11203" s="248" t="str">
        <f>IF(AND(A11203&lt;&gt;"",ISNUMBER(A11203)),VLOOKUP(A11203,Studies!A:BR,4,FALSE),"")</f>
        <v>200/400 mg QID</v>
      </c>
      <c r="E11203" s="248" t="str">
        <f>IF(AND(A11203&lt;&gt;"",ISNUMBER(A11203)),VLOOKUP(A11203,Studies!A:BR,5,FALSE),"")</f>
        <v>Cimetidine</v>
      </c>
      <c r="F11203" s="249" t="str">
        <f>IF(AND(A11203&lt;&gt;"",ISNUMBER(A11203)),VLOOKUP(A11203,Studies!A:BR,6,FALSE),"")</f>
        <v>Plasma</v>
      </c>
      <c r="G11203" s="265">
        <v>175</v>
      </c>
      <c r="H11203" s="50" t="s">
        <v>59</v>
      </c>
      <c r="I11203" s="185">
        <v>0.6596997</v>
      </c>
      <c r="J11203" s="41" t="s">
        <v>1027</v>
      </c>
      <c r="K11203" s="41" t="s">
        <v>334</v>
      </c>
      <c r="L11203" s="193">
        <v>7.0460560000000005E-2</v>
      </c>
      <c r="M11203" s="52" t="s">
        <v>1027</v>
      </c>
      <c r="N11203" s="52" t="s">
        <v>946</v>
      </c>
      <c r="O11203" s="59">
        <v>0.05</v>
      </c>
    </row>
    <row r="11204" spans="1:15" x14ac:dyDescent="0.25">
      <c r="A11204" s="30">
        <v>1347</v>
      </c>
      <c r="B11204" s="247" t="str">
        <f>IF(AND(A11204&lt;&gt;"",ISNUMBER(A11204)),VLOOKUP(A11204,Studies!A:BR,2,FALSE),"")</f>
        <v>Bodemar 1981</v>
      </c>
      <c r="C11204" s="248" t="str">
        <f>IF(AND(A11204&lt;&gt;"",ISNUMBER(A11204)),VLOOKUP(A11204,Studies!A:BR,3,FALSE),"")</f>
        <v>https://pubmed.ncbi.nlm.nih.gov/7249489/</v>
      </c>
      <c r="D11204" s="248" t="str">
        <f>IF(AND(A11204&lt;&gt;"",ISNUMBER(A11204)),VLOOKUP(A11204,Studies!A:BR,4,FALSE),"")</f>
        <v>200/400 mg QID</v>
      </c>
      <c r="E11204" s="248" t="str">
        <f>IF(AND(A11204&lt;&gt;"",ISNUMBER(A11204)),VLOOKUP(A11204,Studies!A:BR,5,FALSE),"")</f>
        <v>Cimetidine</v>
      </c>
      <c r="F11204" s="249" t="str">
        <f>IF(AND(A11204&lt;&gt;"",ISNUMBER(A11204)),VLOOKUP(A11204,Studies!A:BR,6,FALSE),"")</f>
        <v>Plasma</v>
      </c>
      <c r="G11204" s="265">
        <v>176</v>
      </c>
      <c r="H11204" s="50" t="s">
        <v>59</v>
      </c>
      <c r="I11204" s="185">
        <v>0.60409210000000002</v>
      </c>
      <c r="J11204" s="41" t="s">
        <v>1027</v>
      </c>
      <c r="K11204" s="41" t="s">
        <v>334</v>
      </c>
      <c r="L11204" s="193">
        <v>8.6118399999999998E-2</v>
      </c>
      <c r="M11204" s="52" t="s">
        <v>1027</v>
      </c>
      <c r="N11204" s="52" t="s">
        <v>946</v>
      </c>
      <c r="O11204" s="59">
        <v>0.05</v>
      </c>
    </row>
    <row r="11205" spans="1:15" x14ac:dyDescent="0.25">
      <c r="A11205" s="30">
        <v>1347</v>
      </c>
      <c r="B11205" s="247" t="str">
        <f>IF(AND(A11205&lt;&gt;"",ISNUMBER(A11205)),VLOOKUP(A11205,Studies!A:BR,2,FALSE),"")</f>
        <v>Bodemar 1981</v>
      </c>
      <c r="C11205" s="248" t="str">
        <f>IF(AND(A11205&lt;&gt;"",ISNUMBER(A11205)),VLOOKUP(A11205,Studies!A:BR,3,FALSE),"")</f>
        <v>https://pubmed.ncbi.nlm.nih.gov/7249489/</v>
      </c>
      <c r="D11205" s="248" t="str">
        <f>IF(AND(A11205&lt;&gt;"",ISNUMBER(A11205)),VLOOKUP(A11205,Studies!A:BR,4,FALSE),"")</f>
        <v>200/400 mg QID</v>
      </c>
      <c r="E11205" s="248" t="str">
        <f>IF(AND(A11205&lt;&gt;"",ISNUMBER(A11205)),VLOOKUP(A11205,Studies!A:BR,5,FALSE),"")</f>
        <v>Cimetidine</v>
      </c>
      <c r="F11205" s="249" t="str">
        <f>IF(AND(A11205&lt;&gt;"",ISNUMBER(A11205)),VLOOKUP(A11205,Studies!A:BR,6,FALSE),"")</f>
        <v>Plasma</v>
      </c>
      <c r="G11205" s="265">
        <v>177</v>
      </c>
      <c r="H11205" s="50" t="s">
        <v>59</v>
      </c>
      <c r="I11205" s="185">
        <v>0.42709320000000001</v>
      </c>
      <c r="J11205" s="41" t="s">
        <v>1027</v>
      </c>
      <c r="K11205" s="41" t="s">
        <v>334</v>
      </c>
      <c r="L11205" s="193">
        <v>4.7016139999999998E-2</v>
      </c>
      <c r="M11205" s="52" t="s">
        <v>1027</v>
      </c>
      <c r="N11205" s="52" t="s">
        <v>946</v>
      </c>
      <c r="O11205" s="59">
        <v>0.05</v>
      </c>
    </row>
    <row r="11206" spans="1:15" x14ac:dyDescent="0.25">
      <c r="A11206" s="30">
        <v>1347</v>
      </c>
      <c r="B11206" s="247" t="str">
        <f>IF(AND(A11206&lt;&gt;"",ISNUMBER(A11206)),VLOOKUP(A11206,Studies!A:BR,2,FALSE),"")</f>
        <v>Bodemar 1981</v>
      </c>
      <c r="C11206" s="248" t="str">
        <f>IF(AND(A11206&lt;&gt;"",ISNUMBER(A11206)),VLOOKUP(A11206,Studies!A:BR,3,FALSE),"")</f>
        <v>https://pubmed.ncbi.nlm.nih.gov/7249489/</v>
      </c>
      <c r="D11206" s="248" t="str">
        <f>IF(AND(A11206&lt;&gt;"",ISNUMBER(A11206)),VLOOKUP(A11206,Studies!A:BR,4,FALSE),"")</f>
        <v>200/400 mg QID</v>
      </c>
      <c r="E11206" s="248" t="str">
        <f>IF(AND(A11206&lt;&gt;"",ISNUMBER(A11206)),VLOOKUP(A11206,Studies!A:BR,5,FALSE),"")</f>
        <v>Cimetidine</v>
      </c>
      <c r="F11206" s="249" t="str">
        <f>IF(AND(A11206&lt;&gt;"",ISNUMBER(A11206)),VLOOKUP(A11206,Studies!A:BR,6,FALSE),"")</f>
        <v>Plasma</v>
      </c>
      <c r="G11206" s="265">
        <v>177.5</v>
      </c>
      <c r="H11206" s="50" t="s">
        <v>59</v>
      </c>
      <c r="I11206" s="185">
        <v>0.57154760000000004</v>
      </c>
      <c r="J11206" s="41" t="s">
        <v>1027</v>
      </c>
      <c r="K11206" s="41" t="s">
        <v>334</v>
      </c>
      <c r="L11206" s="193">
        <v>9.0054209999999996E-2</v>
      </c>
      <c r="M11206" s="52" t="s">
        <v>1027</v>
      </c>
      <c r="N11206" s="52" t="s">
        <v>946</v>
      </c>
      <c r="O11206" s="59">
        <v>0.05</v>
      </c>
    </row>
    <row r="11207" spans="1:15" x14ac:dyDescent="0.25">
      <c r="A11207" s="30">
        <v>1347</v>
      </c>
      <c r="B11207" s="247" t="str">
        <f>IF(AND(A11207&lt;&gt;"",ISNUMBER(A11207)),VLOOKUP(A11207,Studies!A:BR,2,FALSE),"")</f>
        <v>Bodemar 1981</v>
      </c>
      <c r="C11207" s="248" t="str">
        <f>IF(AND(A11207&lt;&gt;"",ISNUMBER(A11207)),VLOOKUP(A11207,Studies!A:BR,3,FALSE),"")</f>
        <v>https://pubmed.ncbi.nlm.nih.gov/7249489/</v>
      </c>
      <c r="D11207" s="248" t="str">
        <f>IF(AND(A11207&lt;&gt;"",ISNUMBER(A11207)),VLOOKUP(A11207,Studies!A:BR,4,FALSE),"")</f>
        <v>200/400 mg QID</v>
      </c>
      <c r="E11207" s="248" t="str">
        <f>IF(AND(A11207&lt;&gt;"",ISNUMBER(A11207)),VLOOKUP(A11207,Studies!A:BR,5,FALSE),"")</f>
        <v>Cimetidine</v>
      </c>
      <c r="F11207" s="249" t="str">
        <f>IF(AND(A11207&lt;&gt;"",ISNUMBER(A11207)),VLOOKUP(A11207,Studies!A:BR,6,FALSE),"")</f>
        <v>Plasma</v>
      </c>
      <c r="G11207" s="265">
        <v>178</v>
      </c>
      <c r="H11207" s="50" t="s">
        <v>59</v>
      </c>
      <c r="I11207" s="185">
        <v>0.95476399999999995</v>
      </c>
      <c r="J11207" s="41" t="s">
        <v>1027</v>
      </c>
      <c r="K11207" s="41" t="s">
        <v>334</v>
      </c>
      <c r="L11207" s="193">
        <v>0.13702790000000001</v>
      </c>
      <c r="M11207" s="52" t="s">
        <v>1027</v>
      </c>
      <c r="N11207" s="52" t="s">
        <v>946</v>
      </c>
      <c r="O11207" s="59">
        <v>0.05</v>
      </c>
    </row>
    <row r="11208" spans="1:15" x14ac:dyDescent="0.25">
      <c r="A11208" s="30">
        <v>1347</v>
      </c>
      <c r="B11208" s="247" t="str">
        <f>IF(AND(A11208&lt;&gt;"",ISNUMBER(A11208)),VLOOKUP(A11208,Studies!A:BR,2,FALSE),"")</f>
        <v>Bodemar 1981</v>
      </c>
      <c r="C11208" s="248" t="str">
        <f>IF(AND(A11208&lt;&gt;"",ISNUMBER(A11208)),VLOOKUP(A11208,Studies!A:BR,3,FALSE),"")</f>
        <v>https://pubmed.ncbi.nlm.nih.gov/7249489/</v>
      </c>
      <c r="D11208" s="248" t="str">
        <f>IF(AND(A11208&lt;&gt;"",ISNUMBER(A11208)),VLOOKUP(A11208,Studies!A:BR,4,FALSE),"")</f>
        <v>200/400 mg QID</v>
      </c>
      <c r="E11208" s="248" t="str">
        <f>IF(AND(A11208&lt;&gt;"",ISNUMBER(A11208)),VLOOKUP(A11208,Studies!A:BR,5,FALSE),"")</f>
        <v>Cimetidine</v>
      </c>
      <c r="F11208" s="249" t="str">
        <f>IF(AND(A11208&lt;&gt;"",ISNUMBER(A11208)),VLOOKUP(A11208,Studies!A:BR,6,FALSE),"")</f>
        <v>Plasma</v>
      </c>
      <c r="G11208" s="265">
        <v>178.5</v>
      </c>
      <c r="H11208" s="50" t="s">
        <v>59</v>
      </c>
      <c r="I11208" s="185">
        <v>1.0913889999999999</v>
      </c>
      <c r="J11208" s="41" t="s">
        <v>1027</v>
      </c>
      <c r="K11208" s="41" t="s">
        <v>334</v>
      </c>
      <c r="L11208" s="193">
        <v>0.1604941</v>
      </c>
      <c r="M11208" s="52" t="s">
        <v>1027</v>
      </c>
      <c r="N11208" s="52" t="s">
        <v>946</v>
      </c>
      <c r="O11208" s="59">
        <v>0.05</v>
      </c>
    </row>
    <row r="11209" spans="1:15" x14ac:dyDescent="0.25">
      <c r="A11209" s="30">
        <v>1347</v>
      </c>
      <c r="B11209" s="247" t="str">
        <f>IF(AND(A11209&lt;&gt;"",ISNUMBER(A11209)),VLOOKUP(A11209,Studies!A:BR,2,FALSE),"")</f>
        <v>Bodemar 1981</v>
      </c>
      <c r="C11209" s="248" t="str">
        <f>IF(AND(A11209&lt;&gt;"",ISNUMBER(A11209)),VLOOKUP(A11209,Studies!A:BR,3,FALSE),"")</f>
        <v>https://pubmed.ncbi.nlm.nih.gov/7249489/</v>
      </c>
      <c r="D11209" s="248" t="str">
        <f>IF(AND(A11209&lt;&gt;"",ISNUMBER(A11209)),VLOOKUP(A11209,Studies!A:BR,4,FALSE),"")</f>
        <v>200/400 mg QID</v>
      </c>
      <c r="E11209" s="248" t="str">
        <f>IF(AND(A11209&lt;&gt;"",ISNUMBER(A11209)),VLOOKUP(A11209,Studies!A:BR,5,FALSE),"")</f>
        <v>Cimetidine</v>
      </c>
      <c r="F11209" s="249" t="str">
        <f>IF(AND(A11209&lt;&gt;"",ISNUMBER(A11209)),VLOOKUP(A11209,Studies!A:BR,6,FALSE),"")</f>
        <v>Plasma</v>
      </c>
      <c r="G11209" s="265">
        <v>179</v>
      </c>
      <c r="H11209" s="50" t="s">
        <v>59</v>
      </c>
      <c r="I11209" s="185">
        <v>1.1418539999999999</v>
      </c>
      <c r="J11209" s="41" t="s">
        <v>1027</v>
      </c>
      <c r="K11209" s="41" t="s">
        <v>334</v>
      </c>
      <c r="L11209" s="193">
        <v>0.1487713</v>
      </c>
      <c r="M11209" s="52" t="s">
        <v>1027</v>
      </c>
      <c r="N11209" s="52" t="s">
        <v>946</v>
      </c>
      <c r="O11209" s="59">
        <v>0.05</v>
      </c>
    </row>
    <row r="11210" spans="1:15" x14ac:dyDescent="0.25">
      <c r="A11210" s="30">
        <v>1347</v>
      </c>
      <c r="B11210" s="247" t="str">
        <f>IF(AND(A11210&lt;&gt;"",ISNUMBER(A11210)),VLOOKUP(A11210,Studies!A:BR,2,FALSE),"")</f>
        <v>Bodemar 1981</v>
      </c>
      <c r="C11210" s="248" t="str">
        <f>IF(AND(A11210&lt;&gt;"",ISNUMBER(A11210)),VLOOKUP(A11210,Studies!A:BR,3,FALSE),"")</f>
        <v>https://pubmed.ncbi.nlm.nih.gov/7249489/</v>
      </c>
      <c r="D11210" s="248" t="str">
        <f>IF(AND(A11210&lt;&gt;"",ISNUMBER(A11210)),VLOOKUP(A11210,Studies!A:BR,4,FALSE),"")</f>
        <v>200/400 mg QID</v>
      </c>
      <c r="E11210" s="248" t="str">
        <f>IF(AND(A11210&lt;&gt;"",ISNUMBER(A11210)),VLOOKUP(A11210,Studies!A:BR,5,FALSE),"")</f>
        <v>Cimetidine</v>
      </c>
      <c r="F11210" s="249" t="str">
        <f>IF(AND(A11210&lt;&gt;"",ISNUMBER(A11210)),VLOOKUP(A11210,Studies!A:BR,6,FALSE),"")</f>
        <v>Plasma</v>
      </c>
      <c r="G11210" s="265">
        <v>180</v>
      </c>
      <c r="H11210" s="50" t="s">
        <v>59</v>
      </c>
      <c r="I11210" s="185">
        <v>0.98055550000000002</v>
      </c>
      <c r="J11210" s="41" t="s">
        <v>1027</v>
      </c>
      <c r="K11210" s="41" t="s">
        <v>334</v>
      </c>
      <c r="L11210" s="193">
        <v>9.0054209999999996E-2</v>
      </c>
      <c r="M11210" s="52" t="s">
        <v>1027</v>
      </c>
      <c r="N11210" s="52" t="s">
        <v>946</v>
      </c>
      <c r="O11210" s="59">
        <v>0.05</v>
      </c>
    </row>
    <row r="11211" spans="1:15" x14ac:dyDescent="0.25">
      <c r="A11211" s="30">
        <v>1347</v>
      </c>
      <c r="B11211" s="247" t="str">
        <f>IF(AND(A11211&lt;&gt;"",ISNUMBER(A11211)),VLOOKUP(A11211,Studies!A:BR,2,FALSE),"")</f>
        <v>Bodemar 1981</v>
      </c>
      <c r="C11211" s="248" t="str">
        <f>IF(AND(A11211&lt;&gt;"",ISNUMBER(A11211)),VLOOKUP(A11211,Studies!A:BR,3,FALSE),"")</f>
        <v>https://pubmed.ncbi.nlm.nih.gov/7249489/</v>
      </c>
      <c r="D11211" s="248" t="str">
        <f>IF(AND(A11211&lt;&gt;"",ISNUMBER(A11211)),VLOOKUP(A11211,Studies!A:BR,4,FALSE),"")</f>
        <v>200/400 mg QID</v>
      </c>
      <c r="E11211" s="248" t="str">
        <f>IF(AND(A11211&lt;&gt;"",ISNUMBER(A11211)),VLOOKUP(A11211,Studies!A:BR,5,FALSE),"")</f>
        <v>Cimetidine</v>
      </c>
      <c r="F11211" s="249" t="str">
        <f>IF(AND(A11211&lt;&gt;"",ISNUMBER(A11211)),VLOOKUP(A11211,Studies!A:BR,6,FALSE),"")</f>
        <v>Plasma</v>
      </c>
      <c r="G11211" s="265">
        <v>181</v>
      </c>
      <c r="H11211" s="50" t="s">
        <v>59</v>
      </c>
      <c r="I11211" s="185">
        <v>0.65482770000000001</v>
      </c>
      <c r="J11211" s="41" t="s">
        <v>1027</v>
      </c>
      <c r="K11211" s="41" t="s">
        <v>334</v>
      </c>
      <c r="L11211" s="193">
        <v>5.8738350000000002E-2</v>
      </c>
      <c r="M11211" s="52" t="s">
        <v>1027</v>
      </c>
      <c r="N11211" s="52" t="s">
        <v>946</v>
      </c>
      <c r="O11211" s="59">
        <v>0.05</v>
      </c>
    </row>
    <row r="11212" spans="1:15" x14ac:dyDescent="0.25">
      <c r="A11212" s="30">
        <v>1347</v>
      </c>
      <c r="B11212" s="247" t="str">
        <f>IF(AND(A11212&lt;&gt;"",ISNUMBER(A11212)),VLOOKUP(A11212,Studies!A:BR,2,FALSE),"")</f>
        <v>Bodemar 1981</v>
      </c>
      <c r="C11212" s="248" t="str">
        <f>IF(AND(A11212&lt;&gt;"",ISNUMBER(A11212)),VLOOKUP(A11212,Studies!A:BR,3,FALSE),"")</f>
        <v>https://pubmed.ncbi.nlm.nih.gov/7249489/</v>
      </c>
      <c r="D11212" s="248" t="str">
        <f>IF(AND(A11212&lt;&gt;"",ISNUMBER(A11212)),VLOOKUP(A11212,Studies!A:BR,4,FALSE),"")</f>
        <v>200/400 mg QID</v>
      </c>
      <c r="E11212" s="248" t="str">
        <f>IF(AND(A11212&lt;&gt;"",ISNUMBER(A11212)),VLOOKUP(A11212,Studies!A:BR,5,FALSE),"")</f>
        <v>Cimetidine</v>
      </c>
      <c r="F11212" s="249" t="str">
        <f>IF(AND(A11212&lt;&gt;"",ISNUMBER(A11212)),VLOOKUP(A11212,Studies!A:BR,6,FALSE),"")</f>
        <v>Plasma</v>
      </c>
      <c r="G11212" s="265">
        <v>182</v>
      </c>
      <c r="H11212" s="50" t="s">
        <v>59</v>
      </c>
      <c r="I11212" s="185">
        <v>0.50133700000000003</v>
      </c>
      <c r="J11212" s="41" t="s">
        <v>1027</v>
      </c>
      <c r="K11212" s="41" t="s">
        <v>334</v>
      </c>
      <c r="L11212" s="193">
        <v>5.8717190000000002E-2</v>
      </c>
      <c r="M11212" s="52" t="s">
        <v>1027</v>
      </c>
      <c r="N11212" s="52" t="s">
        <v>946</v>
      </c>
      <c r="O11212" s="59">
        <v>0.05</v>
      </c>
    </row>
    <row r="11213" spans="1:15" x14ac:dyDescent="0.25">
      <c r="A11213" s="30">
        <v>1347</v>
      </c>
      <c r="B11213" s="247" t="str">
        <f>IF(AND(A11213&lt;&gt;"",ISNUMBER(A11213)),VLOOKUP(A11213,Studies!A:BR,2,FALSE),"")</f>
        <v>Bodemar 1981</v>
      </c>
      <c r="C11213" s="248" t="str">
        <f>IF(AND(A11213&lt;&gt;"",ISNUMBER(A11213)),VLOOKUP(A11213,Studies!A:BR,3,FALSE),"")</f>
        <v>https://pubmed.ncbi.nlm.nih.gov/7249489/</v>
      </c>
      <c r="D11213" s="248" t="str">
        <f>IF(AND(A11213&lt;&gt;"",ISNUMBER(A11213)),VLOOKUP(A11213,Studies!A:BR,4,FALSE),"")</f>
        <v>200/400 mg QID</v>
      </c>
      <c r="E11213" s="248" t="str">
        <f>IF(AND(A11213&lt;&gt;"",ISNUMBER(A11213)),VLOOKUP(A11213,Studies!A:BR,5,FALSE),"")</f>
        <v>Cimetidine</v>
      </c>
      <c r="F11213" s="249" t="str">
        <f>IF(AND(A11213&lt;&gt;"",ISNUMBER(A11213)),VLOOKUP(A11213,Studies!A:BR,6,FALSE),"")</f>
        <v>Plasma</v>
      </c>
      <c r="G11213" s="265">
        <v>182.5</v>
      </c>
      <c r="H11213" s="50" t="s">
        <v>59</v>
      </c>
      <c r="I11213" s="185">
        <v>1.3934569999999999</v>
      </c>
      <c r="J11213" s="41" t="s">
        <v>1027</v>
      </c>
      <c r="K11213" s="41" t="s">
        <v>334</v>
      </c>
      <c r="L11213" s="193">
        <v>0.29754219999999998</v>
      </c>
      <c r="M11213" s="52" t="s">
        <v>1027</v>
      </c>
      <c r="N11213" s="52" t="s">
        <v>946</v>
      </c>
      <c r="O11213" s="59">
        <v>0.05</v>
      </c>
    </row>
    <row r="11214" spans="1:15" x14ac:dyDescent="0.25">
      <c r="A11214" s="30">
        <v>1347</v>
      </c>
      <c r="B11214" s="247" t="str">
        <f>IF(AND(A11214&lt;&gt;"",ISNUMBER(A11214)),VLOOKUP(A11214,Studies!A:BR,2,FALSE),"")</f>
        <v>Bodemar 1981</v>
      </c>
      <c r="C11214" s="248" t="str">
        <f>IF(AND(A11214&lt;&gt;"",ISNUMBER(A11214)),VLOOKUP(A11214,Studies!A:BR,3,FALSE),"")</f>
        <v>https://pubmed.ncbi.nlm.nih.gov/7249489/</v>
      </c>
      <c r="D11214" s="248" t="str">
        <f>IF(AND(A11214&lt;&gt;"",ISNUMBER(A11214)),VLOOKUP(A11214,Studies!A:BR,4,FALSE),"")</f>
        <v>200/400 mg QID</v>
      </c>
      <c r="E11214" s="248" t="str">
        <f>IF(AND(A11214&lt;&gt;"",ISNUMBER(A11214)),VLOOKUP(A11214,Studies!A:BR,5,FALSE),"")</f>
        <v>Cimetidine</v>
      </c>
      <c r="F11214" s="249" t="str">
        <f>IF(AND(A11214&lt;&gt;"",ISNUMBER(A11214)),VLOOKUP(A11214,Studies!A:BR,6,FALSE),"")</f>
        <v>Plasma</v>
      </c>
      <c r="G11214" s="265">
        <v>183</v>
      </c>
      <c r="H11214" s="50" t="s">
        <v>59</v>
      </c>
      <c r="I11214" s="185">
        <v>2.0076480000000001</v>
      </c>
      <c r="J11214" s="41" t="s">
        <v>1027</v>
      </c>
      <c r="K11214" s="41" t="s">
        <v>334</v>
      </c>
      <c r="L11214" s="193">
        <v>0.33664539999999998</v>
      </c>
      <c r="M11214" s="52" t="s">
        <v>1027</v>
      </c>
      <c r="N11214" s="52" t="s">
        <v>946</v>
      </c>
      <c r="O11214" s="59">
        <v>0.05</v>
      </c>
    </row>
    <row r="11215" spans="1:15" x14ac:dyDescent="0.25">
      <c r="A11215" s="30">
        <v>1347</v>
      </c>
      <c r="B11215" s="247" t="str">
        <f>IF(AND(A11215&lt;&gt;"",ISNUMBER(A11215)),VLOOKUP(A11215,Studies!A:BR,2,FALSE),"")</f>
        <v>Bodemar 1981</v>
      </c>
      <c r="C11215" s="248" t="str">
        <f>IF(AND(A11215&lt;&gt;"",ISNUMBER(A11215)),VLOOKUP(A11215,Studies!A:BR,3,FALSE),"")</f>
        <v>https://pubmed.ncbi.nlm.nih.gov/7249489/</v>
      </c>
      <c r="D11215" s="248" t="str">
        <f>IF(AND(A11215&lt;&gt;"",ISNUMBER(A11215)),VLOOKUP(A11215,Studies!A:BR,4,FALSE),"")</f>
        <v>200/400 mg QID</v>
      </c>
      <c r="E11215" s="248" t="str">
        <f>IF(AND(A11215&lt;&gt;"",ISNUMBER(A11215)),VLOOKUP(A11215,Studies!A:BR,5,FALSE),"")</f>
        <v>Cimetidine</v>
      </c>
      <c r="F11215" s="249" t="str">
        <f>IF(AND(A11215&lt;&gt;"",ISNUMBER(A11215)),VLOOKUP(A11215,Studies!A:BR,6,FALSE),"")</f>
        <v>Plasma</v>
      </c>
      <c r="G11215" s="265">
        <v>183.5</v>
      </c>
      <c r="H11215" s="50" t="s">
        <v>59</v>
      </c>
      <c r="I11215" s="185">
        <v>1.8389230000000001</v>
      </c>
      <c r="J11215" s="41" t="s">
        <v>1027</v>
      </c>
      <c r="K11215" s="41" t="s">
        <v>334</v>
      </c>
      <c r="L11215" s="193">
        <v>0.13698589999999999</v>
      </c>
      <c r="M11215" s="52" t="s">
        <v>1027</v>
      </c>
      <c r="N11215" s="52" t="s">
        <v>946</v>
      </c>
      <c r="O11215" s="59">
        <v>0.05</v>
      </c>
    </row>
    <row r="11216" spans="1:15" x14ac:dyDescent="0.25">
      <c r="A11216" s="30">
        <v>1347</v>
      </c>
      <c r="B11216" s="247" t="str">
        <f>IF(AND(A11216&lt;&gt;"",ISNUMBER(A11216)),VLOOKUP(A11216,Studies!A:BR,2,FALSE),"")</f>
        <v>Bodemar 1981</v>
      </c>
      <c r="C11216" s="248" t="str">
        <f>IF(AND(A11216&lt;&gt;"",ISNUMBER(A11216)),VLOOKUP(A11216,Studies!A:BR,3,FALSE),"")</f>
        <v>https://pubmed.ncbi.nlm.nih.gov/7249489/</v>
      </c>
      <c r="D11216" s="248" t="str">
        <f>IF(AND(A11216&lt;&gt;"",ISNUMBER(A11216)),VLOOKUP(A11216,Studies!A:BR,4,FALSE),"")</f>
        <v>200/400 mg QID</v>
      </c>
      <c r="E11216" s="248" t="str">
        <f>IF(AND(A11216&lt;&gt;"",ISNUMBER(A11216)),VLOOKUP(A11216,Studies!A:BR,5,FALSE),"")</f>
        <v>Cimetidine</v>
      </c>
      <c r="F11216" s="249" t="str">
        <f>IF(AND(A11216&lt;&gt;"",ISNUMBER(A11216)),VLOOKUP(A11216,Studies!A:BR,6,FALSE),"")</f>
        <v>Plasma</v>
      </c>
      <c r="G11216" s="265">
        <v>184</v>
      </c>
      <c r="H11216" s="50" t="s">
        <v>59</v>
      </c>
      <c r="I11216" s="185">
        <v>1.6232249999999999</v>
      </c>
      <c r="J11216" s="41" t="s">
        <v>1027</v>
      </c>
      <c r="K11216" s="41" t="s">
        <v>334</v>
      </c>
      <c r="L11216" s="193">
        <v>0.1135195</v>
      </c>
      <c r="M11216" s="52" t="s">
        <v>1027</v>
      </c>
      <c r="N11216" s="52" t="s">
        <v>946</v>
      </c>
      <c r="O11216" s="59">
        <v>0.05</v>
      </c>
    </row>
    <row r="11217" spans="1:16" x14ac:dyDescent="0.25">
      <c r="A11217" s="30">
        <v>1347</v>
      </c>
      <c r="B11217" s="247" t="str">
        <f>IF(AND(A11217&lt;&gt;"",ISNUMBER(A11217)),VLOOKUP(A11217,Studies!A:BR,2,FALSE),"")</f>
        <v>Bodemar 1981</v>
      </c>
      <c r="C11217" s="248" t="str">
        <f>IF(AND(A11217&lt;&gt;"",ISNUMBER(A11217)),VLOOKUP(A11217,Studies!A:BR,3,FALSE),"")</f>
        <v>https://pubmed.ncbi.nlm.nih.gov/7249489/</v>
      </c>
      <c r="D11217" s="248" t="str">
        <f>IF(AND(A11217&lt;&gt;"",ISNUMBER(A11217)),VLOOKUP(A11217,Studies!A:BR,4,FALSE),"")</f>
        <v>200/400 mg QID</v>
      </c>
      <c r="E11217" s="248" t="str">
        <f>IF(AND(A11217&lt;&gt;"",ISNUMBER(A11217)),VLOOKUP(A11217,Studies!A:BR,5,FALSE),"")</f>
        <v>Cimetidine</v>
      </c>
      <c r="F11217" s="249" t="str">
        <f>IF(AND(A11217&lt;&gt;"",ISNUMBER(A11217)),VLOOKUP(A11217,Studies!A:BR,6,FALSE),"")</f>
        <v>Plasma</v>
      </c>
      <c r="G11217" s="265">
        <v>185</v>
      </c>
      <c r="H11217" s="50" t="s">
        <v>59</v>
      </c>
      <c r="I11217" s="185">
        <v>1.5715319999999999</v>
      </c>
      <c r="J11217" s="41" t="s">
        <v>1027</v>
      </c>
      <c r="K11217" s="41" t="s">
        <v>334</v>
      </c>
      <c r="L11217" s="193">
        <v>0.1918089</v>
      </c>
      <c r="M11217" s="52" t="s">
        <v>1027</v>
      </c>
      <c r="N11217" s="52" t="s">
        <v>946</v>
      </c>
      <c r="O11217" s="59">
        <v>0.05</v>
      </c>
    </row>
    <row r="11218" spans="1:16" x14ac:dyDescent="0.25">
      <c r="A11218" s="30">
        <v>1347</v>
      </c>
      <c r="B11218" s="247" t="str">
        <f>IF(AND(A11218&lt;&gt;"",ISNUMBER(A11218)),VLOOKUP(A11218,Studies!A:BR,2,FALSE),"")</f>
        <v>Bodemar 1981</v>
      </c>
      <c r="C11218" s="248" t="str">
        <f>IF(AND(A11218&lt;&gt;"",ISNUMBER(A11218)),VLOOKUP(A11218,Studies!A:BR,3,FALSE),"")</f>
        <v>https://pubmed.ncbi.nlm.nih.gov/7249489/</v>
      </c>
      <c r="D11218" s="248" t="str">
        <f>IF(AND(A11218&lt;&gt;"",ISNUMBER(A11218)),VLOOKUP(A11218,Studies!A:BR,4,FALSE),"")</f>
        <v>200/400 mg QID</v>
      </c>
      <c r="E11218" s="248" t="str">
        <f>IF(AND(A11218&lt;&gt;"",ISNUMBER(A11218)),VLOOKUP(A11218,Studies!A:BR,5,FALSE),"")</f>
        <v>Cimetidine</v>
      </c>
      <c r="F11218" s="249" t="str">
        <f>IF(AND(A11218&lt;&gt;"",ISNUMBER(A11218)),VLOOKUP(A11218,Studies!A:BR,6,FALSE),"")</f>
        <v>Plasma</v>
      </c>
      <c r="G11218" s="265">
        <v>186</v>
      </c>
      <c r="H11218" s="50" t="s">
        <v>59</v>
      </c>
      <c r="I11218" s="185">
        <v>1.425891</v>
      </c>
      <c r="J11218" s="41" t="s">
        <v>1027</v>
      </c>
      <c r="K11218" s="41" t="s">
        <v>334</v>
      </c>
      <c r="L11218" s="193">
        <v>0.1800659</v>
      </c>
      <c r="M11218" s="52" t="s">
        <v>1027</v>
      </c>
      <c r="N11218" s="52" t="s">
        <v>946</v>
      </c>
      <c r="O11218" s="59">
        <v>0.05</v>
      </c>
    </row>
    <row r="11219" spans="1:16" x14ac:dyDescent="0.25">
      <c r="A11219" s="30">
        <v>1347</v>
      </c>
      <c r="B11219" s="247" t="str">
        <f>IF(AND(A11219&lt;&gt;"",ISNUMBER(A11219)),VLOOKUP(A11219,Studies!A:BR,2,FALSE),"")</f>
        <v>Bodemar 1981</v>
      </c>
      <c r="C11219" s="248" t="str">
        <f>IF(AND(A11219&lt;&gt;"",ISNUMBER(A11219)),VLOOKUP(A11219,Studies!A:BR,3,FALSE),"")</f>
        <v>https://pubmed.ncbi.nlm.nih.gov/7249489/</v>
      </c>
      <c r="D11219" s="248" t="str">
        <f>IF(AND(A11219&lt;&gt;"",ISNUMBER(A11219)),VLOOKUP(A11219,Studies!A:BR,4,FALSE),"")</f>
        <v>200/400 mg QID</v>
      </c>
      <c r="E11219" s="248" t="str">
        <f>IF(AND(A11219&lt;&gt;"",ISNUMBER(A11219)),VLOOKUP(A11219,Studies!A:BR,5,FALSE),"")</f>
        <v>Cimetidine</v>
      </c>
      <c r="F11219" s="249" t="str">
        <f>IF(AND(A11219&lt;&gt;"",ISNUMBER(A11219)),VLOOKUP(A11219,Studies!A:BR,6,FALSE),"")</f>
        <v>Plasma</v>
      </c>
      <c r="G11219" s="265">
        <v>187</v>
      </c>
      <c r="H11219" s="50" t="s">
        <v>59</v>
      </c>
      <c r="I11219" s="185">
        <v>1.033617</v>
      </c>
      <c r="J11219" s="41" t="s">
        <v>1027</v>
      </c>
      <c r="K11219" s="41" t="s">
        <v>334</v>
      </c>
      <c r="L11219" s="193">
        <v>0.12917780000000001</v>
      </c>
      <c r="M11219" s="52" t="s">
        <v>1027</v>
      </c>
      <c r="N11219" s="52" t="s">
        <v>946</v>
      </c>
      <c r="O11219" s="59">
        <v>0.05</v>
      </c>
    </row>
    <row r="11220" spans="1:16" x14ac:dyDescent="0.25">
      <c r="A11220" s="30">
        <v>1347</v>
      </c>
      <c r="B11220" s="247" t="str">
        <f>IF(AND(A11220&lt;&gt;"",ISNUMBER(A11220)),VLOOKUP(A11220,Studies!A:BR,2,FALSE),"")</f>
        <v>Bodemar 1981</v>
      </c>
      <c r="C11220" s="248" t="str">
        <f>IF(AND(A11220&lt;&gt;"",ISNUMBER(A11220)),VLOOKUP(A11220,Studies!A:BR,3,FALSE),"")</f>
        <v>https://pubmed.ncbi.nlm.nih.gov/7249489/</v>
      </c>
      <c r="D11220" s="248" t="str">
        <f>IF(AND(A11220&lt;&gt;"",ISNUMBER(A11220)),VLOOKUP(A11220,Studies!A:BR,4,FALSE),"")</f>
        <v>200/400 mg QID</v>
      </c>
      <c r="E11220" s="248" t="str">
        <f>IF(AND(A11220&lt;&gt;"",ISNUMBER(A11220)),VLOOKUP(A11220,Studies!A:BR,5,FALSE),"")</f>
        <v>Cimetidine</v>
      </c>
      <c r="F11220" s="249" t="str">
        <f>IF(AND(A11220&lt;&gt;"",ISNUMBER(A11220)),VLOOKUP(A11220,Studies!A:BR,6,FALSE),"")</f>
        <v>Plasma</v>
      </c>
      <c r="G11220" s="265">
        <v>192</v>
      </c>
      <c r="H11220" s="50" t="s">
        <v>59</v>
      </c>
      <c r="I11220" s="185">
        <v>0.37581100000000001</v>
      </c>
      <c r="J11220" s="41" t="s">
        <v>1027</v>
      </c>
      <c r="K11220" s="41" t="s">
        <v>334</v>
      </c>
      <c r="O11220" s="59">
        <v>0.05</v>
      </c>
    </row>
    <row r="11221" spans="1:16" x14ac:dyDescent="0.25">
      <c r="A11221" s="30">
        <v>1331</v>
      </c>
      <c r="B11221" s="247" t="str">
        <f>IF(AND(A11221&lt;&gt;"",ISNUMBER(A11221)),VLOOKUP(A11221,Studies!A:BR,2,FALSE),"")</f>
        <v>Abernethy 1983</v>
      </c>
      <c r="C11221" s="248" t="str">
        <f>IF(AND(A11221&lt;&gt;"",ISNUMBER(A11221)),VLOOKUP(A11221,Studies!A:BR,3,FALSE),"")</f>
        <v>https://pubmed.ncbi.nlm.nih.gov/6137021/</v>
      </c>
      <c r="D11221" s="248" t="str">
        <f>IF(AND(A11221&lt;&gt;"",ISNUMBER(A11221)),VLOOKUP(A11221,Studies!A:BR,4,FALSE),"")</f>
        <v>Alprazolam control</v>
      </c>
      <c r="E11221" s="248" t="str">
        <f>IF(AND(A11221&lt;&gt;"",ISNUMBER(A11221)),VLOOKUP(A11221,Studies!A:BR,5,FALSE),"")</f>
        <v>Alprazolam</v>
      </c>
      <c r="F11221" s="249" t="str">
        <f>IF(AND(A11221&lt;&gt;"",ISNUMBER(A11221)),VLOOKUP(A11221,Studies!A:BR,6,FALSE),"")</f>
        <v>Plasma</v>
      </c>
      <c r="G11221" s="265">
        <v>0.5</v>
      </c>
      <c r="H11221" s="50" t="s">
        <v>59</v>
      </c>
      <c r="I11221" s="185">
        <v>0.53707850000000001</v>
      </c>
      <c r="J11221" s="41" t="s">
        <v>992</v>
      </c>
      <c r="K11221" s="41" t="s">
        <v>334</v>
      </c>
      <c r="P11221" s="42" t="s">
        <v>3519</v>
      </c>
    </row>
    <row r="11222" spans="1:16" x14ac:dyDescent="0.25">
      <c r="A11222" s="30">
        <v>1331</v>
      </c>
      <c r="B11222" s="247" t="str">
        <f>IF(AND(A11222&lt;&gt;"",ISNUMBER(A11222)),VLOOKUP(A11222,Studies!A:BR,2,FALSE),"")</f>
        <v>Abernethy 1983</v>
      </c>
      <c r="C11222" s="248" t="str">
        <f>IF(AND(A11222&lt;&gt;"",ISNUMBER(A11222)),VLOOKUP(A11222,Studies!A:BR,3,FALSE),"")</f>
        <v>https://pubmed.ncbi.nlm.nih.gov/6137021/</v>
      </c>
      <c r="D11222" s="248" t="str">
        <f>IF(AND(A11222&lt;&gt;"",ISNUMBER(A11222)),VLOOKUP(A11222,Studies!A:BR,4,FALSE),"")</f>
        <v>Alprazolam control</v>
      </c>
      <c r="E11222" s="248" t="str">
        <f>IF(AND(A11222&lt;&gt;"",ISNUMBER(A11222)),VLOOKUP(A11222,Studies!A:BR,5,FALSE),"")</f>
        <v>Alprazolam</v>
      </c>
      <c r="F11222" s="249" t="str">
        <f>IF(AND(A11222&lt;&gt;"",ISNUMBER(A11222)),VLOOKUP(A11222,Studies!A:BR,6,FALSE),"")</f>
        <v>Plasma</v>
      </c>
      <c r="G11222" s="265">
        <v>0.75</v>
      </c>
      <c r="H11222" s="50" t="s">
        <v>59</v>
      </c>
      <c r="I11222" s="185">
        <v>5.264208</v>
      </c>
      <c r="J11222" s="41" t="s">
        <v>992</v>
      </c>
      <c r="K11222" s="41" t="s">
        <v>334</v>
      </c>
    </row>
    <row r="11223" spans="1:16" x14ac:dyDescent="0.25">
      <c r="A11223" s="30">
        <v>1331</v>
      </c>
      <c r="B11223" s="247" t="str">
        <f>IF(AND(A11223&lt;&gt;"",ISNUMBER(A11223)),VLOOKUP(A11223,Studies!A:BR,2,FALSE),"")</f>
        <v>Abernethy 1983</v>
      </c>
      <c r="C11223" s="248" t="str">
        <f>IF(AND(A11223&lt;&gt;"",ISNUMBER(A11223)),VLOOKUP(A11223,Studies!A:BR,3,FALSE),"")</f>
        <v>https://pubmed.ncbi.nlm.nih.gov/6137021/</v>
      </c>
      <c r="D11223" s="248" t="str">
        <f>IF(AND(A11223&lt;&gt;"",ISNUMBER(A11223)),VLOOKUP(A11223,Studies!A:BR,4,FALSE),"")</f>
        <v>Alprazolam control</v>
      </c>
      <c r="E11223" s="248" t="str">
        <f>IF(AND(A11223&lt;&gt;"",ISNUMBER(A11223)),VLOOKUP(A11223,Studies!A:BR,5,FALSE),"")</f>
        <v>Alprazolam</v>
      </c>
      <c r="F11223" s="249" t="str">
        <f>IF(AND(A11223&lt;&gt;"",ISNUMBER(A11223)),VLOOKUP(A11223,Studies!A:BR,6,FALSE),"")</f>
        <v>Plasma</v>
      </c>
      <c r="G11223" s="265">
        <v>1</v>
      </c>
      <c r="H11223" s="50" t="s">
        <v>59</v>
      </c>
      <c r="I11223" s="185">
        <v>8.0501129999999996</v>
      </c>
      <c r="J11223" s="41" t="s">
        <v>992</v>
      </c>
      <c r="K11223" s="41" t="s">
        <v>334</v>
      </c>
    </row>
    <row r="11224" spans="1:16" x14ac:dyDescent="0.25">
      <c r="A11224" s="30">
        <v>1331</v>
      </c>
      <c r="B11224" s="247" t="str">
        <f>IF(AND(A11224&lt;&gt;"",ISNUMBER(A11224)),VLOOKUP(A11224,Studies!A:BR,2,FALSE),"")</f>
        <v>Abernethy 1983</v>
      </c>
      <c r="C11224" s="248" t="str">
        <f>IF(AND(A11224&lt;&gt;"",ISNUMBER(A11224)),VLOOKUP(A11224,Studies!A:BR,3,FALSE),"")</f>
        <v>https://pubmed.ncbi.nlm.nih.gov/6137021/</v>
      </c>
      <c r="D11224" s="248" t="str">
        <f>IF(AND(A11224&lt;&gt;"",ISNUMBER(A11224)),VLOOKUP(A11224,Studies!A:BR,4,FALSE),"")</f>
        <v>Alprazolam control</v>
      </c>
      <c r="E11224" s="248" t="str">
        <f>IF(AND(A11224&lt;&gt;"",ISNUMBER(A11224)),VLOOKUP(A11224,Studies!A:BR,5,FALSE),"")</f>
        <v>Alprazolam</v>
      </c>
      <c r="F11224" s="249" t="str">
        <f>IF(AND(A11224&lt;&gt;"",ISNUMBER(A11224)),VLOOKUP(A11224,Studies!A:BR,6,FALSE),"")</f>
        <v>Plasma</v>
      </c>
      <c r="G11224" s="265">
        <v>1.5</v>
      </c>
      <c r="H11224" s="50" t="s">
        <v>59</v>
      </c>
      <c r="I11224" s="185">
        <v>5.6798320000000002</v>
      </c>
      <c r="J11224" s="41" t="s">
        <v>992</v>
      </c>
      <c r="K11224" s="41" t="s">
        <v>334</v>
      </c>
    </row>
    <row r="11225" spans="1:16" x14ac:dyDescent="0.25">
      <c r="A11225" s="30">
        <v>1331</v>
      </c>
      <c r="B11225" s="247" t="str">
        <f>IF(AND(A11225&lt;&gt;"",ISNUMBER(A11225)),VLOOKUP(A11225,Studies!A:BR,2,FALSE),"")</f>
        <v>Abernethy 1983</v>
      </c>
      <c r="C11225" s="248" t="str">
        <f>IF(AND(A11225&lt;&gt;"",ISNUMBER(A11225)),VLOOKUP(A11225,Studies!A:BR,3,FALSE),"")</f>
        <v>https://pubmed.ncbi.nlm.nih.gov/6137021/</v>
      </c>
      <c r="D11225" s="248" t="str">
        <f>IF(AND(A11225&lt;&gt;"",ISNUMBER(A11225)),VLOOKUP(A11225,Studies!A:BR,4,FALSE),"")</f>
        <v>Alprazolam control</v>
      </c>
      <c r="E11225" s="248" t="str">
        <f>IF(AND(A11225&lt;&gt;"",ISNUMBER(A11225)),VLOOKUP(A11225,Studies!A:BR,5,FALSE),"")</f>
        <v>Alprazolam</v>
      </c>
      <c r="F11225" s="249" t="str">
        <f>IF(AND(A11225&lt;&gt;"",ISNUMBER(A11225)),VLOOKUP(A11225,Studies!A:BR,6,FALSE),"")</f>
        <v>Plasma</v>
      </c>
      <c r="G11225" s="265">
        <v>2</v>
      </c>
      <c r="H11225" s="50" t="s">
        <v>59</v>
      </c>
      <c r="I11225" s="185">
        <v>5.3645209999999999</v>
      </c>
      <c r="J11225" s="41" t="s">
        <v>992</v>
      </c>
      <c r="K11225" s="41" t="s">
        <v>334</v>
      </c>
    </row>
    <row r="11226" spans="1:16" x14ac:dyDescent="0.25">
      <c r="A11226" s="30">
        <v>1331</v>
      </c>
      <c r="B11226" s="247" t="str">
        <f>IF(AND(A11226&lt;&gt;"",ISNUMBER(A11226)),VLOOKUP(A11226,Studies!A:BR,2,FALSE),"")</f>
        <v>Abernethy 1983</v>
      </c>
      <c r="C11226" s="248" t="str">
        <f>IF(AND(A11226&lt;&gt;"",ISNUMBER(A11226)),VLOOKUP(A11226,Studies!A:BR,3,FALSE),"")</f>
        <v>https://pubmed.ncbi.nlm.nih.gov/6137021/</v>
      </c>
      <c r="D11226" s="248" t="str">
        <f>IF(AND(A11226&lt;&gt;"",ISNUMBER(A11226)),VLOOKUP(A11226,Studies!A:BR,4,FALSE),"")</f>
        <v>Alprazolam control</v>
      </c>
      <c r="E11226" s="248" t="str">
        <f>IF(AND(A11226&lt;&gt;"",ISNUMBER(A11226)),VLOOKUP(A11226,Studies!A:BR,5,FALSE),"")</f>
        <v>Alprazolam</v>
      </c>
      <c r="F11226" s="249" t="str">
        <f>IF(AND(A11226&lt;&gt;"",ISNUMBER(A11226)),VLOOKUP(A11226,Studies!A:BR,6,FALSE),"")</f>
        <v>Plasma</v>
      </c>
      <c r="G11226" s="265">
        <v>2.5</v>
      </c>
      <c r="H11226" s="50" t="s">
        <v>59</v>
      </c>
      <c r="I11226" s="185">
        <v>6.529522</v>
      </c>
      <c r="J11226" s="41" t="s">
        <v>992</v>
      </c>
      <c r="K11226" s="41" t="s">
        <v>334</v>
      </c>
    </row>
    <row r="11227" spans="1:16" x14ac:dyDescent="0.25">
      <c r="A11227" s="30">
        <v>1331</v>
      </c>
      <c r="B11227" s="247" t="str">
        <f>IF(AND(A11227&lt;&gt;"",ISNUMBER(A11227)),VLOOKUP(A11227,Studies!A:BR,2,FALSE),"")</f>
        <v>Abernethy 1983</v>
      </c>
      <c r="C11227" s="248" t="str">
        <f>IF(AND(A11227&lt;&gt;"",ISNUMBER(A11227)),VLOOKUP(A11227,Studies!A:BR,3,FALSE),"")</f>
        <v>https://pubmed.ncbi.nlm.nih.gov/6137021/</v>
      </c>
      <c r="D11227" s="248" t="str">
        <f>IF(AND(A11227&lt;&gt;"",ISNUMBER(A11227)),VLOOKUP(A11227,Studies!A:BR,4,FALSE),"")</f>
        <v>Alprazolam control</v>
      </c>
      <c r="E11227" s="248" t="str">
        <f>IF(AND(A11227&lt;&gt;"",ISNUMBER(A11227)),VLOOKUP(A11227,Studies!A:BR,5,FALSE),"")</f>
        <v>Alprazolam</v>
      </c>
      <c r="F11227" s="249" t="str">
        <f>IF(AND(A11227&lt;&gt;"",ISNUMBER(A11227)),VLOOKUP(A11227,Studies!A:BR,6,FALSE),"")</f>
        <v>Plasma</v>
      </c>
      <c r="G11227" s="265">
        <v>3</v>
      </c>
      <c r="H11227" s="50" t="s">
        <v>59</v>
      </c>
      <c r="I11227" s="185">
        <v>7.7481</v>
      </c>
      <c r="J11227" s="41" t="s">
        <v>992</v>
      </c>
      <c r="K11227" s="41" t="s">
        <v>334</v>
      </c>
    </row>
    <row r="11228" spans="1:16" x14ac:dyDescent="0.25">
      <c r="A11228" s="30">
        <v>1331</v>
      </c>
      <c r="B11228" s="247" t="str">
        <f>IF(AND(A11228&lt;&gt;"",ISNUMBER(A11228)),VLOOKUP(A11228,Studies!A:BR,2,FALSE),"")</f>
        <v>Abernethy 1983</v>
      </c>
      <c r="C11228" s="248" t="str">
        <f>IF(AND(A11228&lt;&gt;"",ISNUMBER(A11228)),VLOOKUP(A11228,Studies!A:BR,3,FALSE),"")</f>
        <v>https://pubmed.ncbi.nlm.nih.gov/6137021/</v>
      </c>
      <c r="D11228" s="248" t="str">
        <f>IF(AND(A11228&lt;&gt;"",ISNUMBER(A11228)),VLOOKUP(A11228,Studies!A:BR,4,FALSE),"")</f>
        <v>Alprazolam control</v>
      </c>
      <c r="E11228" s="248" t="str">
        <f>IF(AND(A11228&lt;&gt;"",ISNUMBER(A11228)),VLOOKUP(A11228,Studies!A:BR,5,FALSE),"")</f>
        <v>Alprazolam</v>
      </c>
      <c r="F11228" s="249" t="str">
        <f>IF(AND(A11228&lt;&gt;"",ISNUMBER(A11228)),VLOOKUP(A11228,Studies!A:BR,6,FALSE),"")</f>
        <v>Plasma</v>
      </c>
      <c r="G11228" s="265">
        <v>4</v>
      </c>
      <c r="H11228" s="50" t="s">
        <v>59</v>
      </c>
      <c r="I11228" s="185">
        <v>6.7816650000000003</v>
      </c>
      <c r="J11228" s="41" t="s">
        <v>992</v>
      </c>
      <c r="K11228" s="41" t="s">
        <v>334</v>
      </c>
    </row>
    <row r="11229" spans="1:16" x14ac:dyDescent="0.25">
      <c r="A11229" s="30">
        <v>1331</v>
      </c>
      <c r="B11229" s="247" t="str">
        <f>IF(AND(A11229&lt;&gt;"",ISNUMBER(A11229)),VLOOKUP(A11229,Studies!A:BR,2,FALSE),"")</f>
        <v>Abernethy 1983</v>
      </c>
      <c r="C11229" s="248" t="str">
        <f>IF(AND(A11229&lt;&gt;"",ISNUMBER(A11229)),VLOOKUP(A11229,Studies!A:BR,3,FALSE),"")</f>
        <v>https://pubmed.ncbi.nlm.nih.gov/6137021/</v>
      </c>
      <c r="D11229" s="248" t="str">
        <f>IF(AND(A11229&lt;&gt;"",ISNUMBER(A11229)),VLOOKUP(A11229,Studies!A:BR,4,FALSE),"")</f>
        <v>Alprazolam control</v>
      </c>
      <c r="E11229" s="248" t="str">
        <f>IF(AND(A11229&lt;&gt;"",ISNUMBER(A11229)),VLOOKUP(A11229,Studies!A:BR,5,FALSE),"")</f>
        <v>Alprazolam</v>
      </c>
      <c r="F11229" s="249" t="str">
        <f>IF(AND(A11229&lt;&gt;"",ISNUMBER(A11229)),VLOOKUP(A11229,Studies!A:BR,6,FALSE),"")</f>
        <v>Plasma</v>
      </c>
      <c r="G11229" s="265">
        <v>6</v>
      </c>
      <c r="H11229" s="50" t="s">
        <v>59</v>
      </c>
      <c r="I11229" s="185">
        <v>5.8233420000000002</v>
      </c>
      <c r="J11229" s="41" t="s">
        <v>992</v>
      </c>
      <c r="K11229" s="41" t="s">
        <v>334</v>
      </c>
    </row>
    <row r="11230" spans="1:16" x14ac:dyDescent="0.25">
      <c r="A11230" s="30">
        <v>1331</v>
      </c>
      <c r="B11230" s="247" t="str">
        <f>IF(AND(A11230&lt;&gt;"",ISNUMBER(A11230)),VLOOKUP(A11230,Studies!A:BR,2,FALSE),"")</f>
        <v>Abernethy 1983</v>
      </c>
      <c r="C11230" s="248" t="str">
        <f>IF(AND(A11230&lt;&gt;"",ISNUMBER(A11230)),VLOOKUP(A11230,Studies!A:BR,3,FALSE),"")</f>
        <v>https://pubmed.ncbi.nlm.nih.gov/6137021/</v>
      </c>
      <c r="D11230" s="248" t="str">
        <f>IF(AND(A11230&lt;&gt;"",ISNUMBER(A11230)),VLOOKUP(A11230,Studies!A:BR,4,FALSE),"")</f>
        <v>Alprazolam control</v>
      </c>
      <c r="E11230" s="248" t="str">
        <f>IF(AND(A11230&lt;&gt;"",ISNUMBER(A11230)),VLOOKUP(A11230,Studies!A:BR,5,FALSE),"")</f>
        <v>Alprazolam</v>
      </c>
      <c r="F11230" s="249" t="str">
        <f>IF(AND(A11230&lt;&gt;"",ISNUMBER(A11230)),VLOOKUP(A11230,Studies!A:BR,6,FALSE),"")</f>
        <v>Plasma</v>
      </c>
      <c r="G11230" s="265">
        <v>8</v>
      </c>
      <c r="H11230" s="50" t="s">
        <v>59</v>
      </c>
      <c r="I11230" s="185">
        <v>5.4993129999999999</v>
      </c>
      <c r="J11230" s="41" t="s">
        <v>992</v>
      </c>
      <c r="K11230" s="41" t="s">
        <v>334</v>
      </c>
    </row>
    <row r="11231" spans="1:16" x14ac:dyDescent="0.25">
      <c r="A11231" s="30">
        <v>1331</v>
      </c>
      <c r="B11231" s="247" t="str">
        <f>IF(AND(A11231&lt;&gt;"",ISNUMBER(A11231)),VLOOKUP(A11231,Studies!A:BR,2,FALSE),"")</f>
        <v>Abernethy 1983</v>
      </c>
      <c r="C11231" s="248" t="str">
        <f>IF(AND(A11231&lt;&gt;"",ISNUMBER(A11231)),VLOOKUP(A11231,Studies!A:BR,3,FALSE),"")</f>
        <v>https://pubmed.ncbi.nlm.nih.gov/6137021/</v>
      </c>
      <c r="D11231" s="248" t="str">
        <f>IF(AND(A11231&lt;&gt;"",ISNUMBER(A11231)),VLOOKUP(A11231,Studies!A:BR,4,FALSE),"")</f>
        <v>Alprazolam control</v>
      </c>
      <c r="E11231" s="248" t="str">
        <f>IF(AND(A11231&lt;&gt;"",ISNUMBER(A11231)),VLOOKUP(A11231,Studies!A:BR,5,FALSE),"")</f>
        <v>Alprazolam</v>
      </c>
      <c r="F11231" s="249" t="str">
        <f>IF(AND(A11231&lt;&gt;"",ISNUMBER(A11231)),VLOOKUP(A11231,Studies!A:BR,6,FALSE),"")</f>
        <v>Plasma</v>
      </c>
      <c r="G11231" s="265">
        <v>12</v>
      </c>
      <c r="H11231" s="50" t="s">
        <v>59</v>
      </c>
      <c r="I11231" s="185">
        <v>4.5740270000000001</v>
      </c>
      <c r="J11231" s="41" t="s">
        <v>992</v>
      </c>
      <c r="K11231" s="41" t="s">
        <v>334</v>
      </c>
    </row>
    <row r="11232" spans="1:16" x14ac:dyDescent="0.25">
      <c r="A11232" s="30">
        <v>1331</v>
      </c>
      <c r="B11232" s="247" t="str">
        <f>IF(AND(A11232&lt;&gt;"",ISNUMBER(A11232)),VLOOKUP(A11232,Studies!A:BR,2,FALSE),"")</f>
        <v>Abernethy 1983</v>
      </c>
      <c r="C11232" s="248" t="str">
        <f>IF(AND(A11232&lt;&gt;"",ISNUMBER(A11232)),VLOOKUP(A11232,Studies!A:BR,3,FALSE),"")</f>
        <v>https://pubmed.ncbi.nlm.nih.gov/6137021/</v>
      </c>
      <c r="D11232" s="248" t="str">
        <f>IF(AND(A11232&lt;&gt;"",ISNUMBER(A11232)),VLOOKUP(A11232,Studies!A:BR,4,FALSE),"")</f>
        <v>Alprazolam control</v>
      </c>
      <c r="E11232" s="248" t="str">
        <f>IF(AND(A11232&lt;&gt;"",ISNUMBER(A11232)),VLOOKUP(A11232,Studies!A:BR,5,FALSE),"")</f>
        <v>Alprazolam</v>
      </c>
      <c r="F11232" s="249" t="str">
        <f>IF(AND(A11232&lt;&gt;"",ISNUMBER(A11232)),VLOOKUP(A11232,Studies!A:BR,6,FALSE),"")</f>
        <v>Plasma</v>
      </c>
      <c r="G11232" s="265">
        <v>24</v>
      </c>
      <c r="H11232" s="50" t="s">
        <v>59</v>
      </c>
      <c r="I11232" s="185">
        <v>1.8336250000000001</v>
      </c>
      <c r="J11232" s="41" t="s">
        <v>992</v>
      </c>
      <c r="K11232" s="41" t="s">
        <v>334</v>
      </c>
    </row>
    <row r="11233" spans="1:16" x14ac:dyDescent="0.25">
      <c r="A11233" s="30">
        <v>1331</v>
      </c>
      <c r="B11233" s="247" t="str">
        <f>IF(AND(A11233&lt;&gt;"",ISNUMBER(A11233)),VLOOKUP(A11233,Studies!A:BR,2,FALSE),"")</f>
        <v>Abernethy 1983</v>
      </c>
      <c r="C11233" s="248" t="str">
        <f>IF(AND(A11233&lt;&gt;"",ISNUMBER(A11233)),VLOOKUP(A11233,Studies!A:BR,3,FALSE),"")</f>
        <v>https://pubmed.ncbi.nlm.nih.gov/6137021/</v>
      </c>
      <c r="D11233" s="248" t="str">
        <f>IF(AND(A11233&lt;&gt;"",ISNUMBER(A11233)),VLOOKUP(A11233,Studies!A:BR,4,FALSE),"")</f>
        <v>Alprazolam control</v>
      </c>
      <c r="E11233" s="248" t="str">
        <f>IF(AND(A11233&lt;&gt;"",ISNUMBER(A11233)),VLOOKUP(A11233,Studies!A:BR,5,FALSE),"")</f>
        <v>Alprazolam</v>
      </c>
      <c r="F11233" s="249" t="str">
        <f>IF(AND(A11233&lt;&gt;"",ISNUMBER(A11233)),VLOOKUP(A11233,Studies!A:BR,6,FALSE),"")</f>
        <v>Plasma</v>
      </c>
      <c r="G11233" s="265">
        <v>36</v>
      </c>
      <c r="H11233" s="50" t="s">
        <v>59</v>
      </c>
      <c r="I11233" s="185">
        <v>0.9840508</v>
      </c>
      <c r="J11233" s="41" t="s">
        <v>992</v>
      </c>
      <c r="K11233" s="41" t="s">
        <v>334</v>
      </c>
    </row>
    <row r="11234" spans="1:16" x14ac:dyDescent="0.25">
      <c r="A11234" s="30">
        <v>1331</v>
      </c>
      <c r="B11234" s="247" t="str">
        <f>IF(AND(A11234&lt;&gt;"",ISNUMBER(A11234)),VLOOKUP(A11234,Studies!A:BR,2,FALSE),"")</f>
        <v>Abernethy 1983</v>
      </c>
      <c r="C11234" s="248" t="str">
        <f>IF(AND(A11234&lt;&gt;"",ISNUMBER(A11234)),VLOOKUP(A11234,Studies!A:BR,3,FALSE),"")</f>
        <v>https://pubmed.ncbi.nlm.nih.gov/6137021/</v>
      </c>
      <c r="D11234" s="248" t="str">
        <f>IF(AND(A11234&lt;&gt;"",ISNUMBER(A11234)),VLOOKUP(A11234,Studies!A:BR,4,FALSE),"")</f>
        <v>Alprazolam control</v>
      </c>
      <c r="E11234" s="248" t="str">
        <f>IF(AND(A11234&lt;&gt;"",ISNUMBER(A11234)),VLOOKUP(A11234,Studies!A:BR,5,FALSE),"")</f>
        <v>Alprazolam</v>
      </c>
      <c r="F11234" s="249" t="str">
        <f>IF(AND(A11234&lt;&gt;"",ISNUMBER(A11234)),VLOOKUP(A11234,Studies!A:BR,6,FALSE),"")</f>
        <v>Plasma</v>
      </c>
      <c r="G11234" s="265">
        <v>48</v>
      </c>
      <c r="H11234" s="50" t="s">
        <v>59</v>
      </c>
      <c r="I11234" s="185">
        <v>0.4449495</v>
      </c>
      <c r="J11234" s="41" t="s">
        <v>992</v>
      </c>
      <c r="K11234" s="41" t="s">
        <v>334</v>
      </c>
    </row>
    <row r="11235" spans="1:16" x14ac:dyDescent="0.25">
      <c r="A11235" s="30">
        <v>1332</v>
      </c>
      <c r="B11235" s="247" t="str">
        <f>IF(AND(A11235&lt;&gt;"",ISNUMBER(A11235)),VLOOKUP(A11235,Studies!A:BR,2,FALSE),"")</f>
        <v>Abernethy 1983</v>
      </c>
      <c r="C11235" s="248" t="str">
        <f>IF(AND(A11235&lt;&gt;"",ISNUMBER(A11235)),VLOOKUP(A11235,Studies!A:BR,3,FALSE),"")</f>
        <v>https://pubmed.ncbi.nlm.nih.gov/6137021/</v>
      </c>
      <c r="D11235" s="248" t="str">
        <f>IF(AND(A11235&lt;&gt;"",ISNUMBER(A11235)),VLOOKUP(A11235,Studies!A:BR,4,FALSE),"")</f>
        <v>Alprazolam + Cimetidine</v>
      </c>
      <c r="E11235" s="248" t="str">
        <f>IF(AND(A11235&lt;&gt;"",ISNUMBER(A11235)),VLOOKUP(A11235,Studies!A:BR,5,FALSE),"")</f>
        <v>Alprazolam</v>
      </c>
      <c r="F11235" s="249" t="str">
        <f>IF(AND(A11235&lt;&gt;"",ISNUMBER(A11235)),VLOOKUP(A11235,Studies!A:BR,6,FALSE),"")</f>
        <v>Plasma</v>
      </c>
      <c r="G11235" s="265">
        <v>12.08</v>
      </c>
      <c r="H11235" s="50" t="s">
        <v>59</v>
      </c>
      <c r="I11235" s="185">
        <v>0.4247744</v>
      </c>
      <c r="J11235" s="41" t="s">
        <v>992</v>
      </c>
      <c r="K11235" s="41" t="s">
        <v>334</v>
      </c>
      <c r="P11235" s="42" t="s">
        <v>3520</v>
      </c>
    </row>
    <row r="11236" spans="1:16" x14ac:dyDescent="0.25">
      <c r="A11236" s="30">
        <v>1332</v>
      </c>
      <c r="B11236" s="247" t="str">
        <f>IF(AND(A11236&lt;&gt;"",ISNUMBER(A11236)),VLOOKUP(A11236,Studies!A:BR,2,FALSE),"")</f>
        <v>Abernethy 1983</v>
      </c>
      <c r="C11236" s="248" t="str">
        <f>IF(AND(A11236&lt;&gt;"",ISNUMBER(A11236)),VLOOKUP(A11236,Studies!A:BR,3,FALSE),"")</f>
        <v>https://pubmed.ncbi.nlm.nih.gov/6137021/</v>
      </c>
      <c r="D11236" s="248" t="str">
        <f>IF(AND(A11236&lt;&gt;"",ISNUMBER(A11236)),VLOOKUP(A11236,Studies!A:BR,4,FALSE),"")</f>
        <v>Alprazolam + Cimetidine</v>
      </c>
      <c r="E11236" s="248" t="str">
        <f>IF(AND(A11236&lt;&gt;"",ISNUMBER(A11236)),VLOOKUP(A11236,Studies!A:BR,5,FALSE),"")</f>
        <v>Alprazolam</v>
      </c>
      <c r="F11236" s="249" t="str">
        <f>IF(AND(A11236&lt;&gt;"",ISNUMBER(A11236)),VLOOKUP(A11236,Studies!A:BR,6,FALSE),"")</f>
        <v>Plasma</v>
      </c>
      <c r="G11236" s="265">
        <v>12.17</v>
      </c>
      <c r="H11236" s="50" t="s">
        <v>59</v>
      </c>
      <c r="I11236" s="185">
        <v>0.97474459999999996</v>
      </c>
      <c r="J11236" s="41" t="s">
        <v>992</v>
      </c>
      <c r="K11236" s="41" t="s">
        <v>334</v>
      </c>
    </row>
    <row r="11237" spans="1:16" x14ac:dyDescent="0.25">
      <c r="A11237" s="30">
        <v>1332</v>
      </c>
      <c r="B11237" s="247" t="str">
        <f>IF(AND(A11237&lt;&gt;"",ISNUMBER(A11237)),VLOOKUP(A11237,Studies!A:BR,2,FALSE),"")</f>
        <v>Abernethy 1983</v>
      </c>
      <c r="C11237" s="248" t="str">
        <f>IF(AND(A11237&lt;&gt;"",ISNUMBER(A11237)),VLOOKUP(A11237,Studies!A:BR,3,FALSE),"")</f>
        <v>https://pubmed.ncbi.nlm.nih.gov/6137021/</v>
      </c>
      <c r="D11237" s="248" t="str">
        <f>IF(AND(A11237&lt;&gt;"",ISNUMBER(A11237)),VLOOKUP(A11237,Studies!A:BR,4,FALSE),"")</f>
        <v>Alprazolam + Cimetidine</v>
      </c>
      <c r="E11237" s="248" t="str">
        <f>IF(AND(A11237&lt;&gt;"",ISNUMBER(A11237)),VLOOKUP(A11237,Studies!A:BR,5,FALSE),"")</f>
        <v>Alprazolam</v>
      </c>
      <c r="F11237" s="249" t="str">
        <f>IF(AND(A11237&lt;&gt;"",ISNUMBER(A11237)),VLOOKUP(A11237,Studies!A:BR,6,FALSE),"")</f>
        <v>Plasma</v>
      </c>
      <c r="G11237" s="265">
        <v>12.25</v>
      </c>
      <c r="H11237" s="50" t="s">
        <v>59</v>
      </c>
      <c r="I11237" s="185">
        <v>3.0516239999999999</v>
      </c>
      <c r="J11237" s="41" t="s">
        <v>992</v>
      </c>
      <c r="K11237" s="41" t="s">
        <v>334</v>
      </c>
    </row>
    <row r="11238" spans="1:16" x14ac:dyDescent="0.25">
      <c r="A11238" s="30">
        <v>1332</v>
      </c>
      <c r="B11238" s="247" t="str">
        <f>IF(AND(A11238&lt;&gt;"",ISNUMBER(A11238)),VLOOKUP(A11238,Studies!A:BR,2,FALSE),"")</f>
        <v>Abernethy 1983</v>
      </c>
      <c r="C11238" s="248" t="str">
        <f>IF(AND(A11238&lt;&gt;"",ISNUMBER(A11238)),VLOOKUP(A11238,Studies!A:BR,3,FALSE),"")</f>
        <v>https://pubmed.ncbi.nlm.nih.gov/6137021/</v>
      </c>
      <c r="D11238" s="248" t="str">
        <f>IF(AND(A11238&lt;&gt;"",ISNUMBER(A11238)),VLOOKUP(A11238,Studies!A:BR,4,FALSE),"")</f>
        <v>Alprazolam + Cimetidine</v>
      </c>
      <c r="E11238" s="248" t="str">
        <f>IF(AND(A11238&lt;&gt;"",ISNUMBER(A11238)),VLOOKUP(A11238,Studies!A:BR,5,FALSE),"")</f>
        <v>Alprazolam</v>
      </c>
      <c r="F11238" s="249" t="str">
        <f>IF(AND(A11238&lt;&gt;"",ISNUMBER(A11238)),VLOOKUP(A11238,Studies!A:BR,6,FALSE),"")</f>
        <v>Plasma</v>
      </c>
      <c r="G11238" s="265">
        <v>12.5</v>
      </c>
      <c r="H11238" s="50" t="s">
        <v>59</v>
      </c>
      <c r="I11238" s="185">
        <v>3.644355</v>
      </c>
      <c r="J11238" s="41" t="s">
        <v>992</v>
      </c>
      <c r="K11238" s="41" t="s">
        <v>334</v>
      </c>
    </row>
    <row r="11239" spans="1:16" x14ac:dyDescent="0.25">
      <c r="A11239" s="30">
        <v>1332</v>
      </c>
      <c r="B11239" s="247" t="str">
        <f>IF(AND(A11239&lt;&gt;"",ISNUMBER(A11239)),VLOOKUP(A11239,Studies!A:BR,2,FALSE),"")</f>
        <v>Abernethy 1983</v>
      </c>
      <c r="C11239" s="248" t="str">
        <f>IF(AND(A11239&lt;&gt;"",ISNUMBER(A11239)),VLOOKUP(A11239,Studies!A:BR,3,FALSE),"")</f>
        <v>https://pubmed.ncbi.nlm.nih.gov/6137021/</v>
      </c>
      <c r="D11239" s="248" t="str">
        <f>IF(AND(A11239&lt;&gt;"",ISNUMBER(A11239)),VLOOKUP(A11239,Studies!A:BR,4,FALSE),"")</f>
        <v>Alprazolam + Cimetidine</v>
      </c>
      <c r="E11239" s="248" t="str">
        <f>IF(AND(A11239&lt;&gt;"",ISNUMBER(A11239)),VLOOKUP(A11239,Studies!A:BR,5,FALSE),"")</f>
        <v>Alprazolam</v>
      </c>
      <c r="F11239" s="249" t="str">
        <f>IF(AND(A11239&lt;&gt;"",ISNUMBER(A11239)),VLOOKUP(A11239,Studies!A:BR,6,FALSE),"")</f>
        <v>Plasma</v>
      </c>
      <c r="G11239" s="265">
        <v>12.75</v>
      </c>
      <c r="H11239" s="50" t="s">
        <v>59</v>
      </c>
      <c r="I11239" s="185">
        <v>4.6665530000000004</v>
      </c>
      <c r="J11239" s="41" t="s">
        <v>992</v>
      </c>
      <c r="K11239" s="41" t="s">
        <v>334</v>
      </c>
    </row>
    <row r="11240" spans="1:16" x14ac:dyDescent="0.25">
      <c r="A11240" s="30">
        <v>1332</v>
      </c>
      <c r="B11240" s="247" t="str">
        <f>IF(AND(A11240&lt;&gt;"",ISNUMBER(A11240)),VLOOKUP(A11240,Studies!A:BR,2,FALSE),"")</f>
        <v>Abernethy 1983</v>
      </c>
      <c r="C11240" s="248" t="str">
        <f>IF(AND(A11240&lt;&gt;"",ISNUMBER(A11240)),VLOOKUP(A11240,Studies!A:BR,3,FALSE),"")</f>
        <v>https://pubmed.ncbi.nlm.nih.gov/6137021/</v>
      </c>
      <c r="D11240" s="248" t="str">
        <f>IF(AND(A11240&lt;&gt;"",ISNUMBER(A11240)),VLOOKUP(A11240,Studies!A:BR,4,FALSE),"")</f>
        <v>Alprazolam + Cimetidine</v>
      </c>
      <c r="E11240" s="248" t="str">
        <f>IF(AND(A11240&lt;&gt;"",ISNUMBER(A11240)),VLOOKUP(A11240,Studies!A:BR,5,FALSE),"")</f>
        <v>Alprazolam</v>
      </c>
      <c r="F11240" s="249" t="str">
        <f>IF(AND(A11240&lt;&gt;"",ISNUMBER(A11240)),VLOOKUP(A11240,Studies!A:BR,6,FALSE),"")</f>
        <v>Plasma</v>
      </c>
      <c r="G11240" s="265">
        <v>13</v>
      </c>
      <c r="H11240" s="50" t="s">
        <v>59</v>
      </c>
      <c r="I11240" s="185">
        <v>14.2438</v>
      </c>
      <c r="J11240" s="41" t="s">
        <v>992</v>
      </c>
      <c r="K11240" s="41" t="s">
        <v>334</v>
      </c>
    </row>
    <row r="11241" spans="1:16" x14ac:dyDescent="0.25">
      <c r="A11241" s="30">
        <v>1332</v>
      </c>
      <c r="B11241" s="247" t="str">
        <f>IF(AND(A11241&lt;&gt;"",ISNUMBER(A11241)),VLOOKUP(A11241,Studies!A:BR,2,FALSE),"")</f>
        <v>Abernethy 1983</v>
      </c>
      <c r="C11241" s="248" t="str">
        <f>IF(AND(A11241&lt;&gt;"",ISNUMBER(A11241)),VLOOKUP(A11241,Studies!A:BR,3,FALSE),"")</f>
        <v>https://pubmed.ncbi.nlm.nih.gov/6137021/</v>
      </c>
      <c r="D11241" s="248" t="str">
        <f>IF(AND(A11241&lt;&gt;"",ISNUMBER(A11241)),VLOOKUP(A11241,Studies!A:BR,4,FALSE),"")</f>
        <v>Alprazolam + Cimetidine</v>
      </c>
      <c r="E11241" s="248" t="str">
        <f>IF(AND(A11241&lt;&gt;"",ISNUMBER(A11241)),VLOOKUP(A11241,Studies!A:BR,5,FALSE),"")</f>
        <v>Alprazolam</v>
      </c>
      <c r="F11241" s="249" t="str">
        <f>IF(AND(A11241&lt;&gt;"",ISNUMBER(A11241)),VLOOKUP(A11241,Studies!A:BR,6,FALSE),"")</f>
        <v>Plasma</v>
      </c>
      <c r="G11241" s="265">
        <v>14</v>
      </c>
      <c r="H11241" s="50" t="s">
        <v>59</v>
      </c>
      <c r="I11241" s="185">
        <v>14.24222</v>
      </c>
      <c r="J11241" s="41" t="s">
        <v>992</v>
      </c>
      <c r="K11241" s="41" t="s">
        <v>334</v>
      </c>
    </row>
    <row r="11242" spans="1:16" x14ac:dyDescent="0.25">
      <c r="A11242" s="30">
        <v>1332</v>
      </c>
      <c r="B11242" s="247" t="str">
        <f>IF(AND(A11242&lt;&gt;"",ISNUMBER(A11242)),VLOOKUP(A11242,Studies!A:BR,2,FALSE),"")</f>
        <v>Abernethy 1983</v>
      </c>
      <c r="C11242" s="248" t="str">
        <f>IF(AND(A11242&lt;&gt;"",ISNUMBER(A11242)),VLOOKUP(A11242,Studies!A:BR,3,FALSE),"")</f>
        <v>https://pubmed.ncbi.nlm.nih.gov/6137021/</v>
      </c>
      <c r="D11242" s="248" t="str">
        <f>IF(AND(A11242&lt;&gt;"",ISNUMBER(A11242)),VLOOKUP(A11242,Studies!A:BR,4,FALSE),"")</f>
        <v>Alprazolam + Cimetidine</v>
      </c>
      <c r="E11242" s="248" t="str">
        <f>IF(AND(A11242&lt;&gt;"",ISNUMBER(A11242)),VLOOKUP(A11242,Studies!A:BR,5,FALSE),"")</f>
        <v>Alprazolam</v>
      </c>
      <c r="F11242" s="249" t="str">
        <f>IF(AND(A11242&lt;&gt;"",ISNUMBER(A11242)),VLOOKUP(A11242,Studies!A:BR,6,FALSE),"")</f>
        <v>Plasma</v>
      </c>
      <c r="G11242" s="265">
        <v>14.5</v>
      </c>
      <c r="H11242" s="50" t="s">
        <v>59</v>
      </c>
      <c r="I11242" s="185">
        <v>11.4076</v>
      </c>
      <c r="J11242" s="41" t="s">
        <v>992</v>
      </c>
      <c r="K11242" s="41" t="s">
        <v>334</v>
      </c>
    </row>
    <row r="11243" spans="1:16" x14ac:dyDescent="0.25">
      <c r="A11243" s="30">
        <v>1332</v>
      </c>
      <c r="B11243" s="247" t="str">
        <f>IF(AND(A11243&lt;&gt;"",ISNUMBER(A11243)),VLOOKUP(A11243,Studies!A:BR,2,FALSE),"")</f>
        <v>Abernethy 1983</v>
      </c>
      <c r="C11243" s="248" t="str">
        <f>IF(AND(A11243&lt;&gt;"",ISNUMBER(A11243)),VLOOKUP(A11243,Studies!A:BR,3,FALSE),"")</f>
        <v>https://pubmed.ncbi.nlm.nih.gov/6137021/</v>
      </c>
      <c r="D11243" s="248" t="str">
        <f>IF(AND(A11243&lt;&gt;"",ISNUMBER(A11243)),VLOOKUP(A11243,Studies!A:BR,4,FALSE),"")</f>
        <v>Alprazolam + Cimetidine</v>
      </c>
      <c r="E11243" s="248" t="str">
        <f>IF(AND(A11243&lt;&gt;"",ISNUMBER(A11243)),VLOOKUP(A11243,Studies!A:BR,5,FALSE),"")</f>
        <v>Alprazolam</v>
      </c>
      <c r="F11243" s="249" t="str">
        <f>IF(AND(A11243&lt;&gt;"",ISNUMBER(A11243)),VLOOKUP(A11243,Studies!A:BR,6,FALSE),"")</f>
        <v>Plasma</v>
      </c>
      <c r="G11243" s="265">
        <v>15</v>
      </c>
      <c r="H11243" s="50" t="s">
        <v>59</v>
      </c>
      <c r="I11243" s="185">
        <v>9.9851349999999996</v>
      </c>
      <c r="J11243" s="41" t="s">
        <v>992</v>
      </c>
      <c r="K11243" s="41" t="s">
        <v>334</v>
      </c>
    </row>
    <row r="11244" spans="1:16" x14ac:dyDescent="0.25">
      <c r="A11244" s="30">
        <v>1332</v>
      </c>
      <c r="B11244" s="247" t="str">
        <f>IF(AND(A11244&lt;&gt;"",ISNUMBER(A11244)),VLOOKUP(A11244,Studies!A:BR,2,FALSE),"")</f>
        <v>Abernethy 1983</v>
      </c>
      <c r="C11244" s="248" t="str">
        <f>IF(AND(A11244&lt;&gt;"",ISNUMBER(A11244)),VLOOKUP(A11244,Studies!A:BR,3,FALSE),"")</f>
        <v>https://pubmed.ncbi.nlm.nih.gov/6137021/</v>
      </c>
      <c r="D11244" s="248" t="str">
        <f>IF(AND(A11244&lt;&gt;"",ISNUMBER(A11244)),VLOOKUP(A11244,Studies!A:BR,4,FALSE),"")</f>
        <v>Alprazolam + Cimetidine</v>
      </c>
      <c r="E11244" s="248" t="str">
        <f>IF(AND(A11244&lt;&gt;"",ISNUMBER(A11244)),VLOOKUP(A11244,Studies!A:BR,5,FALSE),"")</f>
        <v>Alprazolam</v>
      </c>
      <c r="F11244" s="249" t="str">
        <f>IF(AND(A11244&lt;&gt;"",ISNUMBER(A11244)),VLOOKUP(A11244,Studies!A:BR,6,FALSE),"")</f>
        <v>Plasma</v>
      </c>
      <c r="G11244" s="265">
        <v>16</v>
      </c>
      <c r="H11244" s="50" t="s">
        <v>59</v>
      </c>
      <c r="I11244" s="185">
        <v>10.637650000000001</v>
      </c>
      <c r="J11244" s="41" t="s">
        <v>992</v>
      </c>
      <c r="K11244" s="41" t="s">
        <v>334</v>
      </c>
    </row>
    <row r="11245" spans="1:16" x14ac:dyDescent="0.25">
      <c r="A11245" s="30">
        <v>1332</v>
      </c>
      <c r="B11245" s="247" t="str">
        <f>IF(AND(A11245&lt;&gt;"",ISNUMBER(A11245)),VLOOKUP(A11245,Studies!A:BR,2,FALSE),"")</f>
        <v>Abernethy 1983</v>
      </c>
      <c r="C11245" s="248" t="str">
        <f>IF(AND(A11245&lt;&gt;"",ISNUMBER(A11245)),VLOOKUP(A11245,Studies!A:BR,3,FALSE),"")</f>
        <v>https://pubmed.ncbi.nlm.nih.gov/6137021/</v>
      </c>
      <c r="D11245" s="248" t="str">
        <f>IF(AND(A11245&lt;&gt;"",ISNUMBER(A11245)),VLOOKUP(A11245,Studies!A:BR,4,FALSE),"")</f>
        <v>Alprazolam + Cimetidine</v>
      </c>
      <c r="E11245" s="248" t="str">
        <f>IF(AND(A11245&lt;&gt;"",ISNUMBER(A11245)),VLOOKUP(A11245,Studies!A:BR,5,FALSE),"")</f>
        <v>Alprazolam</v>
      </c>
      <c r="F11245" s="249" t="str">
        <f>IF(AND(A11245&lt;&gt;"",ISNUMBER(A11245)),VLOOKUP(A11245,Studies!A:BR,6,FALSE),"")</f>
        <v>Plasma</v>
      </c>
      <c r="G11245" s="265">
        <v>18</v>
      </c>
      <c r="H11245" s="50" t="s">
        <v>59</v>
      </c>
      <c r="I11245" s="185">
        <v>7.1787429999999999</v>
      </c>
      <c r="J11245" s="41" t="s">
        <v>992</v>
      </c>
      <c r="K11245" s="41" t="s">
        <v>334</v>
      </c>
    </row>
    <row r="11246" spans="1:16" x14ac:dyDescent="0.25">
      <c r="A11246" s="30">
        <v>1332</v>
      </c>
      <c r="B11246" s="247" t="str">
        <f>IF(AND(A11246&lt;&gt;"",ISNUMBER(A11246)),VLOOKUP(A11246,Studies!A:BR,2,FALSE),"")</f>
        <v>Abernethy 1983</v>
      </c>
      <c r="C11246" s="248" t="str">
        <f>IF(AND(A11246&lt;&gt;"",ISNUMBER(A11246)),VLOOKUP(A11246,Studies!A:BR,3,FALSE),"")</f>
        <v>https://pubmed.ncbi.nlm.nih.gov/6137021/</v>
      </c>
      <c r="D11246" s="248" t="str">
        <f>IF(AND(A11246&lt;&gt;"",ISNUMBER(A11246)),VLOOKUP(A11246,Studies!A:BR,4,FALSE),"")</f>
        <v>Alprazolam + Cimetidine</v>
      </c>
      <c r="E11246" s="248" t="str">
        <f>IF(AND(A11246&lt;&gt;"",ISNUMBER(A11246)),VLOOKUP(A11246,Studies!A:BR,5,FALSE),"")</f>
        <v>Alprazolam</v>
      </c>
      <c r="F11246" s="249" t="str">
        <f>IF(AND(A11246&lt;&gt;"",ISNUMBER(A11246)),VLOOKUP(A11246,Studies!A:BR,6,FALSE),"")</f>
        <v>Plasma</v>
      </c>
      <c r="G11246" s="265">
        <v>20</v>
      </c>
      <c r="H11246" s="50" t="s">
        <v>59</v>
      </c>
      <c r="I11246" s="185">
        <v>7.1319730000000003</v>
      </c>
      <c r="J11246" s="41" t="s">
        <v>992</v>
      </c>
      <c r="K11246" s="41" t="s">
        <v>334</v>
      </c>
    </row>
    <row r="11247" spans="1:16" x14ac:dyDescent="0.25">
      <c r="A11247" s="30">
        <v>1332</v>
      </c>
      <c r="B11247" s="247" t="str">
        <f>IF(AND(A11247&lt;&gt;"",ISNUMBER(A11247)),VLOOKUP(A11247,Studies!A:BR,2,FALSE),"")</f>
        <v>Abernethy 1983</v>
      </c>
      <c r="C11247" s="248" t="str">
        <f>IF(AND(A11247&lt;&gt;"",ISNUMBER(A11247)),VLOOKUP(A11247,Studies!A:BR,3,FALSE),"")</f>
        <v>https://pubmed.ncbi.nlm.nih.gov/6137021/</v>
      </c>
      <c r="D11247" s="248" t="str">
        <f>IF(AND(A11247&lt;&gt;"",ISNUMBER(A11247)),VLOOKUP(A11247,Studies!A:BR,4,FALSE),"")</f>
        <v>Alprazolam + Cimetidine</v>
      </c>
      <c r="E11247" s="248" t="str">
        <f>IF(AND(A11247&lt;&gt;"",ISNUMBER(A11247)),VLOOKUP(A11247,Studies!A:BR,5,FALSE),"")</f>
        <v>Alprazolam</v>
      </c>
      <c r="F11247" s="249" t="str">
        <f>IF(AND(A11247&lt;&gt;"",ISNUMBER(A11247)),VLOOKUP(A11247,Studies!A:BR,6,FALSE),"")</f>
        <v>Plasma</v>
      </c>
      <c r="G11247" s="265">
        <v>24</v>
      </c>
      <c r="H11247" s="50" t="s">
        <v>59</v>
      </c>
      <c r="I11247" s="185">
        <v>7.2673819999999996</v>
      </c>
      <c r="J11247" s="41" t="s">
        <v>992</v>
      </c>
      <c r="K11247" s="41" t="s">
        <v>334</v>
      </c>
    </row>
    <row r="11248" spans="1:16" x14ac:dyDescent="0.25">
      <c r="A11248" s="30">
        <v>1332</v>
      </c>
      <c r="B11248" s="247" t="str">
        <f>IF(AND(A11248&lt;&gt;"",ISNUMBER(A11248)),VLOOKUP(A11248,Studies!A:BR,2,FALSE),"")</f>
        <v>Abernethy 1983</v>
      </c>
      <c r="C11248" s="248" t="str">
        <f>IF(AND(A11248&lt;&gt;"",ISNUMBER(A11248)),VLOOKUP(A11248,Studies!A:BR,3,FALSE),"")</f>
        <v>https://pubmed.ncbi.nlm.nih.gov/6137021/</v>
      </c>
      <c r="D11248" s="248" t="str">
        <f>IF(AND(A11248&lt;&gt;"",ISNUMBER(A11248)),VLOOKUP(A11248,Studies!A:BR,4,FALSE),"")</f>
        <v>Alprazolam + Cimetidine</v>
      </c>
      <c r="E11248" s="248" t="str">
        <f>IF(AND(A11248&lt;&gt;"",ISNUMBER(A11248)),VLOOKUP(A11248,Studies!A:BR,5,FALSE),"")</f>
        <v>Alprazolam</v>
      </c>
      <c r="F11248" s="249" t="str">
        <f>IF(AND(A11248&lt;&gt;"",ISNUMBER(A11248)),VLOOKUP(A11248,Studies!A:BR,6,FALSE),"")</f>
        <v>Plasma</v>
      </c>
      <c r="G11248" s="265">
        <v>36</v>
      </c>
      <c r="H11248" s="50" t="s">
        <v>59</v>
      </c>
      <c r="I11248" s="185">
        <v>3.7300399999999998</v>
      </c>
      <c r="J11248" s="41" t="s">
        <v>992</v>
      </c>
      <c r="K11248" s="41" t="s">
        <v>334</v>
      </c>
    </row>
    <row r="11249" spans="1:16" x14ac:dyDescent="0.25">
      <c r="A11249" s="30">
        <v>1332</v>
      </c>
      <c r="B11249" s="247" t="str">
        <f>IF(AND(A11249&lt;&gt;"",ISNUMBER(A11249)),VLOOKUP(A11249,Studies!A:BR,2,FALSE),"")</f>
        <v>Abernethy 1983</v>
      </c>
      <c r="C11249" s="248" t="str">
        <f>IF(AND(A11249&lt;&gt;"",ISNUMBER(A11249)),VLOOKUP(A11249,Studies!A:BR,3,FALSE),"")</f>
        <v>https://pubmed.ncbi.nlm.nih.gov/6137021/</v>
      </c>
      <c r="D11249" s="248" t="str">
        <f>IF(AND(A11249&lt;&gt;"",ISNUMBER(A11249)),VLOOKUP(A11249,Studies!A:BR,4,FALSE),"")</f>
        <v>Alprazolam + Cimetidine</v>
      </c>
      <c r="E11249" s="248" t="str">
        <f>IF(AND(A11249&lt;&gt;"",ISNUMBER(A11249)),VLOOKUP(A11249,Studies!A:BR,5,FALSE),"")</f>
        <v>Alprazolam</v>
      </c>
      <c r="F11249" s="249" t="str">
        <f>IF(AND(A11249&lt;&gt;"",ISNUMBER(A11249)),VLOOKUP(A11249,Studies!A:BR,6,FALSE),"")</f>
        <v>Plasma</v>
      </c>
      <c r="G11249" s="265">
        <v>48</v>
      </c>
      <c r="H11249" s="50" t="s">
        <v>59</v>
      </c>
      <c r="I11249" s="185">
        <v>3.062201</v>
      </c>
      <c r="J11249" s="41" t="s">
        <v>992</v>
      </c>
      <c r="K11249" s="41" t="s">
        <v>334</v>
      </c>
    </row>
    <row r="11250" spans="1:16" x14ac:dyDescent="0.25">
      <c r="A11250" s="30">
        <v>1332</v>
      </c>
      <c r="B11250" s="247" t="str">
        <f>IF(AND(A11250&lt;&gt;"",ISNUMBER(A11250)),VLOOKUP(A11250,Studies!A:BR,2,FALSE),"")</f>
        <v>Abernethy 1983</v>
      </c>
      <c r="C11250" s="248" t="str">
        <f>IF(AND(A11250&lt;&gt;"",ISNUMBER(A11250)),VLOOKUP(A11250,Studies!A:BR,3,FALSE),"")</f>
        <v>https://pubmed.ncbi.nlm.nih.gov/6137021/</v>
      </c>
      <c r="D11250" s="248" t="str">
        <f>IF(AND(A11250&lt;&gt;"",ISNUMBER(A11250)),VLOOKUP(A11250,Studies!A:BR,4,FALSE),"")</f>
        <v>Alprazolam + Cimetidine</v>
      </c>
      <c r="E11250" s="248" t="str">
        <f>IF(AND(A11250&lt;&gt;"",ISNUMBER(A11250)),VLOOKUP(A11250,Studies!A:BR,5,FALSE),"")</f>
        <v>Alprazolam</v>
      </c>
      <c r="F11250" s="249" t="str">
        <f>IF(AND(A11250&lt;&gt;"",ISNUMBER(A11250)),VLOOKUP(A11250,Studies!A:BR,6,FALSE),"")</f>
        <v>Plasma</v>
      </c>
      <c r="G11250" s="265">
        <v>60</v>
      </c>
      <c r="H11250" s="50" t="s">
        <v>59</v>
      </c>
      <c r="I11250" s="185">
        <v>1.5417700000000001</v>
      </c>
      <c r="J11250" s="41" t="s">
        <v>992</v>
      </c>
      <c r="K11250" s="41" t="s">
        <v>334</v>
      </c>
    </row>
    <row r="11251" spans="1:16" x14ac:dyDescent="0.25">
      <c r="A11251" s="30">
        <v>1332</v>
      </c>
      <c r="B11251" s="247" t="str">
        <f>IF(AND(A11251&lt;&gt;"",ISNUMBER(A11251)),VLOOKUP(A11251,Studies!A:BR,2,FALSE),"")</f>
        <v>Abernethy 1983</v>
      </c>
      <c r="C11251" s="248" t="str">
        <f>IF(AND(A11251&lt;&gt;"",ISNUMBER(A11251)),VLOOKUP(A11251,Studies!A:BR,3,FALSE),"")</f>
        <v>https://pubmed.ncbi.nlm.nih.gov/6137021/</v>
      </c>
      <c r="D11251" s="248" t="str">
        <f>IF(AND(A11251&lt;&gt;"",ISNUMBER(A11251)),VLOOKUP(A11251,Studies!A:BR,4,FALSE),"")</f>
        <v>Alprazolam + Cimetidine</v>
      </c>
      <c r="E11251" s="248" t="str">
        <f>IF(AND(A11251&lt;&gt;"",ISNUMBER(A11251)),VLOOKUP(A11251,Studies!A:BR,5,FALSE),"")</f>
        <v>Alprazolam</v>
      </c>
      <c r="F11251" s="249" t="str">
        <f>IF(AND(A11251&lt;&gt;"",ISNUMBER(A11251)),VLOOKUP(A11251,Studies!A:BR,6,FALSE),"")</f>
        <v>Plasma</v>
      </c>
      <c r="G11251" s="265">
        <v>84</v>
      </c>
      <c r="H11251" s="50" t="s">
        <v>59</v>
      </c>
      <c r="I11251" s="185">
        <v>0.64539489999999999</v>
      </c>
      <c r="J11251" s="41" t="s">
        <v>992</v>
      </c>
      <c r="K11251" s="41" t="s">
        <v>334</v>
      </c>
    </row>
    <row r="11252" spans="1:16" x14ac:dyDescent="0.25">
      <c r="A11252" s="30">
        <v>1333</v>
      </c>
      <c r="B11252" s="247" t="str">
        <f>IF(AND(A11252&lt;&gt;"",ISNUMBER(A11252)),VLOOKUP(A11252,Studies!A:BR,2,FALSE),"")</f>
        <v>Abernethy 1983</v>
      </c>
      <c r="C11252" s="248" t="str">
        <f>IF(AND(A11252&lt;&gt;"",ISNUMBER(A11252)),VLOOKUP(A11252,Studies!A:BR,3,FALSE),"")</f>
        <v>https://pubmed.ncbi.nlm.nih.gov/6137021/</v>
      </c>
      <c r="D11252" s="248" t="str">
        <f>IF(AND(A11252&lt;&gt;"",ISNUMBER(A11252)),VLOOKUP(A11252,Studies!A:BR,4,FALSE),"")</f>
        <v>Triazolam control</v>
      </c>
      <c r="E11252" s="248" t="str">
        <f>IF(AND(A11252&lt;&gt;"",ISNUMBER(A11252)),VLOOKUP(A11252,Studies!A:BR,5,FALSE),"")</f>
        <v>Triazolam</v>
      </c>
      <c r="F11252" s="249" t="str">
        <f>IF(AND(A11252&lt;&gt;"",ISNUMBER(A11252)),VLOOKUP(A11252,Studies!A:BR,6,FALSE),"")</f>
        <v>Plasma</v>
      </c>
      <c r="G11252" s="265">
        <v>0.25</v>
      </c>
      <c r="H11252" s="50" t="s">
        <v>59</v>
      </c>
      <c r="I11252" s="185">
        <v>0.3970648</v>
      </c>
      <c r="J11252" s="41" t="s">
        <v>992</v>
      </c>
      <c r="K11252" s="41" t="s">
        <v>334</v>
      </c>
      <c r="P11252" s="42" t="s">
        <v>3521</v>
      </c>
    </row>
    <row r="11253" spans="1:16" x14ac:dyDescent="0.25">
      <c r="A11253" s="30">
        <v>1333</v>
      </c>
      <c r="B11253" s="247" t="str">
        <f>IF(AND(A11253&lt;&gt;"",ISNUMBER(A11253)),VLOOKUP(A11253,Studies!A:BR,2,FALSE),"")</f>
        <v>Abernethy 1983</v>
      </c>
      <c r="C11253" s="248" t="str">
        <f>IF(AND(A11253&lt;&gt;"",ISNUMBER(A11253)),VLOOKUP(A11253,Studies!A:BR,3,FALSE),"")</f>
        <v>https://pubmed.ncbi.nlm.nih.gov/6137021/</v>
      </c>
      <c r="D11253" s="248" t="str">
        <f>IF(AND(A11253&lt;&gt;"",ISNUMBER(A11253)),VLOOKUP(A11253,Studies!A:BR,4,FALSE),"")</f>
        <v>Triazolam control</v>
      </c>
      <c r="E11253" s="248" t="str">
        <f>IF(AND(A11253&lt;&gt;"",ISNUMBER(A11253)),VLOOKUP(A11253,Studies!A:BR,5,FALSE),"")</f>
        <v>Triazolam</v>
      </c>
      <c r="F11253" s="249" t="str">
        <f>IF(AND(A11253&lt;&gt;"",ISNUMBER(A11253)),VLOOKUP(A11253,Studies!A:BR,6,FALSE),"")</f>
        <v>Plasma</v>
      </c>
      <c r="G11253" s="265">
        <v>0.5</v>
      </c>
      <c r="H11253" s="50" t="s">
        <v>59</v>
      </c>
      <c r="I11253" s="185">
        <v>2.0952120000000001</v>
      </c>
      <c r="J11253" s="41" t="s">
        <v>992</v>
      </c>
      <c r="K11253" s="41" t="s">
        <v>334</v>
      </c>
    </row>
    <row r="11254" spans="1:16" x14ac:dyDescent="0.25">
      <c r="A11254" s="30">
        <v>1333</v>
      </c>
      <c r="B11254" s="247" t="str">
        <f>IF(AND(A11254&lt;&gt;"",ISNUMBER(A11254)),VLOOKUP(A11254,Studies!A:BR,2,FALSE),"")</f>
        <v>Abernethy 1983</v>
      </c>
      <c r="C11254" s="248" t="str">
        <f>IF(AND(A11254&lt;&gt;"",ISNUMBER(A11254)),VLOOKUP(A11254,Studies!A:BR,3,FALSE),"")</f>
        <v>https://pubmed.ncbi.nlm.nih.gov/6137021/</v>
      </c>
      <c r="D11254" s="248" t="str">
        <f>IF(AND(A11254&lt;&gt;"",ISNUMBER(A11254)),VLOOKUP(A11254,Studies!A:BR,4,FALSE),"")</f>
        <v>Triazolam control</v>
      </c>
      <c r="E11254" s="248" t="str">
        <f>IF(AND(A11254&lt;&gt;"",ISNUMBER(A11254)),VLOOKUP(A11254,Studies!A:BR,5,FALSE),"")</f>
        <v>Triazolam</v>
      </c>
      <c r="F11254" s="249" t="str">
        <f>IF(AND(A11254&lt;&gt;"",ISNUMBER(A11254)),VLOOKUP(A11254,Studies!A:BR,6,FALSE),"")</f>
        <v>Plasma</v>
      </c>
      <c r="G11254" s="265">
        <v>0.75</v>
      </c>
      <c r="H11254" s="50" t="s">
        <v>59</v>
      </c>
      <c r="I11254" s="185">
        <v>1.800521</v>
      </c>
      <c r="J11254" s="41" t="s">
        <v>992</v>
      </c>
      <c r="K11254" s="41" t="s">
        <v>334</v>
      </c>
    </row>
    <row r="11255" spans="1:16" x14ac:dyDescent="0.25">
      <c r="A11255" s="30">
        <v>1333</v>
      </c>
      <c r="B11255" s="247" t="str">
        <f>IF(AND(A11255&lt;&gt;"",ISNUMBER(A11255)),VLOOKUP(A11255,Studies!A:BR,2,FALSE),"")</f>
        <v>Abernethy 1983</v>
      </c>
      <c r="C11255" s="248" t="str">
        <f>IF(AND(A11255&lt;&gt;"",ISNUMBER(A11255)),VLOOKUP(A11255,Studies!A:BR,3,FALSE),"")</f>
        <v>https://pubmed.ncbi.nlm.nih.gov/6137021/</v>
      </c>
      <c r="D11255" s="248" t="str">
        <f>IF(AND(A11255&lt;&gt;"",ISNUMBER(A11255)),VLOOKUP(A11255,Studies!A:BR,4,FALSE),"")</f>
        <v>Triazolam control</v>
      </c>
      <c r="E11255" s="248" t="str">
        <f>IF(AND(A11255&lt;&gt;"",ISNUMBER(A11255)),VLOOKUP(A11255,Studies!A:BR,5,FALSE),"")</f>
        <v>Triazolam</v>
      </c>
      <c r="F11255" s="249" t="str">
        <f>IF(AND(A11255&lt;&gt;"",ISNUMBER(A11255)),VLOOKUP(A11255,Studies!A:BR,6,FALSE),"")</f>
        <v>Plasma</v>
      </c>
      <c r="G11255" s="265">
        <v>1</v>
      </c>
      <c r="H11255" s="50" t="s">
        <v>59</v>
      </c>
      <c r="I11255" s="185">
        <v>1.800727</v>
      </c>
      <c r="J11255" s="41" t="s">
        <v>992</v>
      </c>
      <c r="K11255" s="41" t="s">
        <v>334</v>
      </c>
    </row>
    <row r="11256" spans="1:16" x14ac:dyDescent="0.25">
      <c r="A11256" s="30">
        <v>1333</v>
      </c>
      <c r="B11256" s="247" t="str">
        <f>IF(AND(A11256&lt;&gt;"",ISNUMBER(A11256)),VLOOKUP(A11256,Studies!A:BR,2,FALSE),"")</f>
        <v>Abernethy 1983</v>
      </c>
      <c r="C11256" s="248" t="str">
        <f>IF(AND(A11256&lt;&gt;"",ISNUMBER(A11256)),VLOOKUP(A11256,Studies!A:BR,3,FALSE),"")</f>
        <v>https://pubmed.ncbi.nlm.nih.gov/6137021/</v>
      </c>
      <c r="D11256" s="248" t="str">
        <f>IF(AND(A11256&lt;&gt;"",ISNUMBER(A11256)),VLOOKUP(A11256,Studies!A:BR,4,FALSE),"")</f>
        <v>Triazolam control</v>
      </c>
      <c r="E11256" s="248" t="str">
        <f>IF(AND(A11256&lt;&gt;"",ISNUMBER(A11256)),VLOOKUP(A11256,Studies!A:BR,5,FALSE),"")</f>
        <v>Triazolam</v>
      </c>
      <c r="F11256" s="249" t="str">
        <f>IF(AND(A11256&lt;&gt;"",ISNUMBER(A11256)),VLOOKUP(A11256,Studies!A:BR,6,FALSE),"")</f>
        <v>Plasma</v>
      </c>
      <c r="G11256" s="265">
        <v>1.5</v>
      </c>
      <c r="H11256" s="50" t="s">
        <v>59</v>
      </c>
      <c r="I11256" s="185">
        <v>1.9381029999999999</v>
      </c>
      <c r="J11256" s="41" t="s">
        <v>992</v>
      </c>
      <c r="K11256" s="41" t="s">
        <v>334</v>
      </c>
    </row>
    <row r="11257" spans="1:16" x14ac:dyDescent="0.25">
      <c r="A11257" s="30">
        <v>1333</v>
      </c>
      <c r="B11257" s="247" t="str">
        <f>IF(AND(A11257&lt;&gt;"",ISNUMBER(A11257)),VLOOKUP(A11257,Studies!A:BR,2,FALSE),"")</f>
        <v>Abernethy 1983</v>
      </c>
      <c r="C11257" s="248" t="str">
        <f>IF(AND(A11257&lt;&gt;"",ISNUMBER(A11257)),VLOOKUP(A11257,Studies!A:BR,3,FALSE),"")</f>
        <v>https://pubmed.ncbi.nlm.nih.gov/6137021/</v>
      </c>
      <c r="D11257" s="248" t="str">
        <f>IF(AND(A11257&lt;&gt;"",ISNUMBER(A11257)),VLOOKUP(A11257,Studies!A:BR,4,FALSE),"")</f>
        <v>Triazolam control</v>
      </c>
      <c r="E11257" s="248" t="str">
        <f>IF(AND(A11257&lt;&gt;"",ISNUMBER(A11257)),VLOOKUP(A11257,Studies!A:BR,5,FALSE),"")</f>
        <v>Triazolam</v>
      </c>
      <c r="F11257" s="249" t="str">
        <f>IF(AND(A11257&lt;&gt;"",ISNUMBER(A11257)),VLOOKUP(A11257,Studies!A:BR,6,FALSE),"")</f>
        <v>Plasma</v>
      </c>
      <c r="G11257" s="265">
        <v>2</v>
      </c>
      <c r="H11257" s="50" t="s">
        <v>59</v>
      </c>
      <c r="I11257" s="185">
        <v>2.212116</v>
      </c>
      <c r="J11257" s="41" t="s">
        <v>992</v>
      </c>
      <c r="K11257" s="41" t="s">
        <v>334</v>
      </c>
    </row>
    <row r="11258" spans="1:16" x14ac:dyDescent="0.25">
      <c r="A11258" s="30">
        <v>1333</v>
      </c>
      <c r="B11258" s="247" t="str">
        <f>IF(AND(A11258&lt;&gt;"",ISNUMBER(A11258)),VLOOKUP(A11258,Studies!A:BR,2,FALSE),"")</f>
        <v>Abernethy 1983</v>
      </c>
      <c r="C11258" s="248" t="str">
        <f>IF(AND(A11258&lt;&gt;"",ISNUMBER(A11258)),VLOOKUP(A11258,Studies!A:BR,3,FALSE),"")</f>
        <v>https://pubmed.ncbi.nlm.nih.gov/6137021/</v>
      </c>
      <c r="D11258" s="248" t="str">
        <f>IF(AND(A11258&lt;&gt;"",ISNUMBER(A11258)),VLOOKUP(A11258,Studies!A:BR,4,FALSE),"")</f>
        <v>Triazolam control</v>
      </c>
      <c r="E11258" s="248" t="str">
        <f>IF(AND(A11258&lt;&gt;"",ISNUMBER(A11258)),VLOOKUP(A11258,Studies!A:BR,5,FALSE),"")</f>
        <v>Triazolam</v>
      </c>
      <c r="F11258" s="249" t="str">
        <f>IF(AND(A11258&lt;&gt;"",ISNUMBER(A11258)),VLOOKUP(A11258,Studies!A:BR,6,FALSE),"")</f>
        <v>Plasma</v>
      </c>
      <c r="G11258" s="265">
        <v>2.5</v>
      </c>
      <c r="H11258" s="50" t="s">
        <v>59</v>
      </c>
      <c r="I11258" s="185">
        <v>2.4043489999999998</v>
      </c>
      <c r="J11258" s="41" t="s">
        <v>992</v>
      </c>
      <c r="K11258" s="41" t="s">
        <v>334</v>
      </c>
    </row>
    <row r="11259" spans="1:16" x14ac:dyDescent="0.25">
      <c r="A11259" s="30">
        <v>1333</v>
      </c>
      <c r="B11259" s="247" t="str">
        <f>IF(AND(A11259&lt;&gt;"",ISNUMBER(A11259)),VLOOKUP(A11259,Studies!A:BR,2,FALSE),"")</f>
        <v>Abernethy 1983</v>
      </c>
      <c r="C11259" s="248" t="str">
        <f>IF(AND(A11259&lt;&gt;"",ISNUMBER(A11259)),VLOOKUP(A11259,Studies!A:BR,3,FALSE),"")</f>
        <v>https://pubmed.ncbi.nlm.nih.gov/6137021/</v>
      </c>
      <c r="D11259" s="248" t="str">
        <f>IF(AND(A11259&lt;&gt;"",ISNUMBER(A11259)),VLOOKUP(A11259,Studies!A:BR,4,FALSE),"")</f>
        <v>Triazolam control</v>
      </c>
      <c r="E11259" s="248" t="str">
        <f>IF(AND(A11259&lt;&gt;"",ISNUMBER(A11259)),VLOOKUP(A11259,Studies!A:BR,5,FALSE),"")</f>
        <v>Triazolam</v>
      </c>
      <c r="F11259" s="249" t="str">
        <f>IF(AND(A11259&lt;&gt;"",ISNUMBER(A11259)),VLOOKUP(A11259,Studies!A:BR,6,FALSE),"")</f>
        <v>Plasma</v>
      </c>
      <c r="G11259" s="265">
        <v>3</v>
      </c>
      <c r="H11259" s="50" t="s">
        <v>59</v>
      </c>
      <c r="I11259" s="185">
        <v>2.1072289999999998</v>
      </c>
      <c r="J11259" s="41" t="s">
        <v>992</v>
      </c>
      <c r="K11259" s="41" t="s">
        <v>334</v>
      </c>
    </row>
    <row r="11260" spans="1:16" x14ac:dyDescent="0.25">
      <c r="A11260" s="30">
        <v>1333</v>
      </c>
      <c r="B11260" s="247" t="str">
        <f>IF(AND(A11260&lt;&gt;"",ISNUMBER(A11260)),VLOOKUP(A11260,Studies!A:BR,2,FALSE),"")</f>
        <v>Abernethy 1983</v>
      </c>
      <c r="C11260" s="248" t="str">
        <f>IF(AND(A11260&lt;&gt;"",ISNUMBER(A11260)),VLOOKUP(A11260,Studies!A:BR,3,FALSE),"")</f>
        <v>https://pubmed.ncbi.nlm.nih.gov/6137021/</v>
      </c>
      <c r="D11260" s="248" t="str">
        <f>IF(AND(A11260&lt;&gt;"",ISNUMBER(A11260)),VLOOKUP(A11260,Studies!A:BR,4,FALSE),"")</f>
        <v>Triazolam control</v>
      </c>
      <c r="E11260" s="248" t="str">
        <f>IF(AND(A11260&lt;&gt;"",ISNUMBER(A11260)),VLOOKUP(A11260,Studies!A:BR,5,FALSE),"")</f>
        <v>Triazolam</v>
      </c>
      <c r="F11260" s="249" t="str">
        <f>IF(AND(A11260&lt;&gt;"",ISNUMBER(A11260)),VLOOKUP(A11260,Studies!A:BR,6,FALSE),"")</f>
        <v>Plasma</v>
      </c>
      <c r="G11260" s="265">
        <v>4</v>
      </c>
      <c r="H11260" s="50" t="s">
        <v>59</v>
      </c>
      <c r="I11260" s="185">
        <v>1.81131</v>
      </c>
      <c r="J11260" s="41" t="s">
        <v>992</v>
      </c>
      <c r="K11260" s="41" t="s">
        <v>334</v>
      </c>
    </row>
    <row r="11261" spans="1:16" x14ac:dyDescent="0.25">
      <c r="A11261" s="30">
        <v>1333</v>
      </c>
      <c r="B11261" s="247" t="str">
        <f>IF(AND(A11261&lt;&gt;"",ISNUMBER(A11261)),VLOOKUP(A11261,Studies!A:BR,2,FALSE),"")</f>
        <v>Abernethy 1983</v>
      </c>
      <c r="C11261" s="248" t="str">
        <f>IF(AND(A11261&lt;&gt;"",ISNUMBER(A11261)),VLOOKUP(A11261,Studies!A:BR,3,FALSE),"")</f>
        <v>https://pubmed.ncbi.nlm.nih.gov/6137021/</v>
      </c>
      <c r="D11261" s="248" t="str">
        <f>IF(AND(A11261&lt;&gt;"",ISNUMBER(A11261)),VLOOKUP(A11261,Studies!A:BR,4,FALSE),"")</f>
        <v>Triazolam control</v>
      </c>
      <c r="E11261" s="248" t="str">
        <f>IF(AND(A11261&lt;&gt;"",ISNUMBER(A11261)),VLOOKUP(A11261,Studies!A:BR,5,FALSE),"")</f>
        <v>Triazolam</v>
      </c>
      <c r="F11261" s="249" t="str">
        <f>IF(AND(A11261&lt;&gt;"",ISNUMBER(A11261)),VLOOKUP(A11261,Studies!A:BR,6,FALSE),"")</f>
        <v>Plasma</v>
      </c>
      <c r="G11261" s="265">
        <v>6</v>
      </c>
      <c r="H11261" s="50" t="s">
        <v>59</v>
      </c>
      <c r="I11261" s="185">
        <v>0.89170780000000005</v>
      </c>
      <c r="J11261" s="41" t="s">
        <v>992</v>
      </c>
      <c r="K11261" s="41" t="s">
        <v>334</v>
      </c>
    </row>
    <row r="11262" spans="1:16" x14ac:dyDescent="0.25">
      <c r="A11262" s="30">
        <v>1333</v>
      </c>
      <c r="B11262" s="247" t="str">
        <f>IF(AND(A11262&lt;&gt;"",ISNUMBER(A11262)),VLOOKUP(A11262,Studies!A:BR,2,FALSE),"")</f>
        <v>Abernethy 1983</v>
      </c>
      <c r="C11262" s="248" t="str">
        <f>IF(AND(A11262&lt;&gt;"",ISNUMBER(A11262)),VLOOKUP(A11262,Studies!A:BR,3,FALSE),"")</f>
        <v>https://pubmed.ncbi.nlm.nih.gov/6137021/</v>
      </c>
      <c r="D11262" s="248" t="str">
        <f>IF(AND(A11262&lt;&gt;"",ISNUMBER(A11262)),VLOOKUP(A11262,Studies!A:BR,4,FALSE),"")</f>
        <v>Triazolam control</v>
      </c>
      <c r="E11262" s="248" t="str">
        <f>IF(AND(A11262&lt;&gt;"",ISNUMBER(A11262)),VLOOKUP(A11262,Studies!A:BR,5,FALSE),"")</f>
        <v>Triazolam</v>
      </c>
      <c r="F11262" s="249" t="str">
        <f>IF(AND(A11262&lt;&gt;"",ISNUMBER(A11262)),VLOOKUP(A11262,Studies!A:BR,6,FALSE),"")</f>
        <v>Plasma</v>
      </c>
      <c r="G11262" s="265">
        <v>8</v>
      </c>
      <c r="H11262" s="50" t="s">
        <v>59</v>
      </c>
      <c r="I11262" s="185">
        <v>0.50589450000000002</v>
      </c>
      <c r="J11262" s="41" t="s">
        <v>992</v>
      </c>
      <c r="K11262" s="41" t="s">
        <v>334</v>
      </c>
    </row>
    <row r="11263" spans="1:16" x14ac:dyDescent="0.25">
      <c r="A11263" s="30">
        <v>1333</v>
      </c>
      <c r="B11263" s="247" t="str">
        <f>IF(AND(A11263&lt;&gt;"",ISNUMBER(A11263)),VLOOKUP(A11263,Studies!A:BR,2,FALSE),"")</f>
        <v>Abernethy 1983</v>
      </c>
      <c r="C11263" s="248" t="str">
        <f>IF(AND(A11263&lt;&gt;"",ISNUMBER(A11263)),VLOOKUP(A11263,Studies!A:BR,3,FALSE),"")</f>
        <v>https://pubmed.ncbi.nlm.nih.gov/6137021/</v>
      </c>
      <c r="D11263" s="248" t="str">
        <f>IF(AND(A11263&lt;&gt;"",ISNUMBER(A11263)),VLOOKUP(A11263,Studies!A:BR,4,FALSE),"")</f>
        <v>Triazolam control</v>
      </c>
      <c r="E11263" s="248" t="str">
        <f>IF(AND(A11263&lt;&gt;"",ISNUMBER(A11263)),VLOOKUP(A11263,Studies!A:BR,5,FALSE),"")</f>
        <v>Triazolam</v>
      </c>
      <c r="F11263" s="249" t="str">
        <f>IF(AND(A11263&lt;&gt;"",ISNUMBER(A11263)),VLOOKUP(A11263,Studies!A:BR,6,FALSE),"")</f>
        <v>Plasma</v>
      </c>
      <c r="G11263" s="265">
        <v>10</v>
      </c>
      <c r="H11263" s="50" t="s">
        <v>59</v>
      </c>
      <c r="I11263" s="185">
        <v>0.29555930000000002</v>
      </c>
      <c r="J11263" s="41" t="s">
        <v>992</v>
      </c>
      <c r="K11263" s="41" t="s">
        <v>334</v>
      </c>
    </row>
    <row r="11264" spans="1:16" x14ac:dyDescent="0.25">
      <c r="A11264" s="30">
        <v>1334</v>
      </c>
      <c r="B11264" s="247" t="str">
        <f>IF(AND(A11264&lt;&gt;"",ISNUMBER(A11264)),VLOOKUP(A11264,Studies!A:BR,2,FALSE),"")</f>
        <v>Abernethy 1983</v>
      </c>
      <c r="C11264" s="248" t="str">
        <f>IF(AND(A11264&lt;&gt;"",ISNUMBER(A11264)),VLOOKUP(A11264,Studies!A:BR,3,FALSE),"")</f>
        <v>https://pubmed.ncbi.nlm.nih.gov/6137021/</v>
      </c>
      <c r="D11264" s="248" t="str">
        <f>IF(AND(A11264&lt;&gt;"",ISNUMBER(A11264)),VLOOKUP(A11264,Studies!A:BR,4,FALSE),"")</f>
        <v>Triazolam + Cimetidine</v>
      </c>
      <c r="E11264" s="248" t="str">
        <f>IF(AND(A11264&lt;&gt;"",ISNUMBER(A11264)),VLOOKUP(A11264,Studies!A:BR,5,FALSE),"")</f>
        <v>Triazolam</v>
      </c>
      <c r="F11264" s="249" t="str">
        <f>IF(AND(A11264&lt;&gt;"",ISNUMBER(A11264)),VLOOKUP(A11264,Studies!A:BR,6,FALSE),"")</f>
        <v>Plasma</v>
      </c>
      <c r="G11264" s="265">
        <v>12.17</v>
      </c>
      <c r="H11264" s="50" t="s">
        <v>59</v>
      </c>
      <c r="I11264" s="185">
        <v>0.20512900000000001</v>
      </c>
      <c r="J11264" s="41" t="s">
        <v>992</v>
      </c>
      <c r="K11264" s="41" t="s">
        <v>334</v>
      </c>
      <c r="P11264" s="42" t="s">
        <v>3522</v>
      </c>
    </row>
    <row r="11265" spans="1:15" x14ac:dyDescent="0.25">
      <c r="A11265" s="30">
        <v>1334</v>
      </c>
      <c r="B11265" s="247" t="str">
        <f>IF(AND(A11265&lt;&gt;"",ISNUMBER(A11265)),VLOOKUP(A11265,Studies!A:BR,2,FALSE),"")</f>
        <v>Abernethy 1983</v>
      </c>
      <c r="C11265" s="248" t="str">
        <f>IF(AND(A11265&lt;&gt;"",ISNUMBER(A11265)),VLOOKUP(A11265,Studies!A:BR,3,FALSE),"")</f>
        <v>https://pubmed.ncbi.nlm.nih.gov/6137021/</v>
      </c>
      <c r="D11265" s="248" t="str">
        <f>IF(AND(A11265&lt;&gt;"",ISNUMBER(A11265)),VLOOKUP(A11265,Studies!A:BR,4,FALSE),"")</f>
        <v>Triazolam + Cimetidine</v>
      </c>
      <c r="E11265" s="248" t="str">
        <f>IF(AND(A11265&lt;&gt;"",ISNUMBER(A11265)),VLOOKUP(A11265,Studies!A:BR,5,FALSE),"")</f>
        <v>Triazolam</v>
      </c>
      <c r="F11265" s="249" t="str">
        <f>IF(AND(A11265&lt;&gt;"",ISNUMBER(A11265)),VLOOKUP(A11265,Studies!A:BR,6,FALSE),"")</f>
        <v>Plasma</v>
      </c>
      <c r="G11265" s="265">
        <v>12.25</v>
      </c>
      <c r="H11265" s="50" t="s">
        <v>59</v>
      </c>
      <c r="I11265" s="185">
        <v>1.2907960000000001</v>
      </c>
      <c r="J11265" s="41" t="s">
        <v>992</v>
      </c>
      <c r="K11265" s="41" t="s">
        <v>334</v>
      </c>
    </row>
    <row r="11266" spans="1:15" x14ac:dyDescent="0.25">
      <c r="A11266" s="30">
        <v>1334</v>
      </c>
      <c r="B11266" s="247" t="str">
        <f>IF(AND(A11266&lt;&gt;"",ISNUMBER(A11266)),VLOOKUP(A11266,Studies!A:BR,2,FALSE),"")</f>
        <v>Abernethy 1983</v>
      </c>
      <c r="C11266" s="248" t="str">
        <f>IF(AND(A11266&lt;&gt;"",ISNUMBER(A11266)),VLOOKUP(A11266,Studies!A:BR,3,FALSE),"")</f>
        <v>https://pubmed.ncbi.nlm.nih.gov/6137021/</v>
      </c>
      <c r="D11266" s="248" t="str">
        <f>IF(AND(A11266&lt;&gt;"",ISNUMBER(A11266)),VLOOKUP(A11266,Studies!A:BR,4,FALSE),"")</f>
        <v>Triazolam + Cimetidine</v>
      </c>
      <c r="E11266" s="248" t="str">
        <f>IF(AND(A11266&lt;&gt;"",ISNUMBER(A11266)),VLOOKUP(A11266,Studies!A:BR,5,FALSE),"")</f>
        <v>Triazolam</v>
      </c>
      <c r="F11266" s="249" t="str">
        <f>IF(AND(A11266&lt;&gt;"",ISNUMBER(A11266)),VLOOKUP(A11266,Studies!A:BR,6,FALSE),"")</f>
        <v>Plasma</v>
      </c>
      <c r="G11266" s="265">
        <v>12.5</v>
      </c>
      <c r="H11266" s="50" t="s">
        <v>59</v>
      </c>
      <c r="I11266" s="185">
        <v>3.302244</v>
      </c>
      <c r="J11266" s="41" t="s">
        <v>992</v>
      </c>
      <c r="K11266" s="41" t="s">
        <v>334</v>
      </c>
    </row>
    <row r="11267" spans="1:15" x14ac:dyDescent="0.25">
      <c r="A11267" s="30">
        <v>1334</v>
      </c>
      <c r="B11267" s="247" t="str">
        <f>IF(AND(A11267&lt;&gt;"",ISNUMBER(A11267)),VLOOKUP(A11267,Studies!A:BR,2,FALSE),"")</f>
        <v>Abernethy 1983</v>
      </c>
      <c r="C11267" s="248" t="str">
        <f>IF(AND(A11267&lt;&gt;"",ISNUMBER(A11267)),VLOOKUP(A11267,Studies!A:BR,3,FALSE),"")</f>
        <v>https://pubmed.ncbi.nlm.nih.gov/6137021/</v>
      </c>
      <c r="D11267" s="248" t="str">
        <f>IF(AND(A11267&lt;&gt;"",ISNUMBER(A11267)),VLOOKUP(A11267,Studies!A:BR,4,FALSE),"")</f>
        <v>Triazolam + Cimetidine</v>
      </c>
      <c r="E11267" s="248" t="str">
        <f>IF(AND(A11267&lt;&gt;"",ISNUMBER(A11267)),VLOOKUP(A11267,Studies!A:BR,5,FALSE),"")</f>
        <v>Triazolam</v>
      </c>
      <c r="F11267" s="249" t="str">
        <f>IF(AND(A11267&lt;&gt;"",ISNUMBER(A11267)),VLOOKUP(A11267,Studies!A:BR,6,FALSE),"")</f>
        <v>Plasma</v>
      </c>
      <c r="G11267" s="265">
        <v>12.75</v>
      </c>
      <c r="H11267" s="50" t="s">
        <v>59</v>
      </c>
      <c r="I11267" s="185">
        <v>4.4726049999999997</v>
      </c>
      <c r="J11267" s="41" t="s">
        <v>992</v>
      </c>
      <c r="K11267" s="41" t="s">
        <v>334</v>
      </c>
    </row>
    <row r="11268" spans="1:15" x14ac:dyDescent="0.25">
      <c r="A11268" s="30">
        <v>1334</v>
      </c>
      <c r="B11268" s="247" t="str">
        <f>IF(AND(A11268&lt;&gt;"",ISNUMBER(A11268)),VLOOKUP(A11268,Studies!A:BR,2,FALSE),"")</f>
        <v>Abernethy 1983</v>
      </c>
      <c r="C11268" s="248" t="str">
        <f>IF(AND(A11268&lt;&gt;"",ISNUMBER(A11268)),VLOOKUP(A11268,Studies!A:BR,3,FALSE),"")</f>
        <v>https://pubmed.ncbi.nlm.nih.gov/6137021/</v>
      </c>
      <c r="D11268" s="248" t="str">
        <f>IF(AND(A11268&lt;&gt;"",ISNUMBER(A11268)),VLOOKUP(A11268,Studies!A:BR,4,FALSE),"")</f>
        <v>Triazolam + Cimetidine</v>
      </c>
      <c r="E11268" s="248" t="str">
        <f>IF(AND(A11268&lt;&gt;"",ISNUMBER(A11268)),VLOOKUP(A11268,Studies!A:BR,5,FALSE),"")</f>
        <v>Triazolam</v>
      </c>
      <c r="F11268" s="249" t="str">
        <f>IF(AND(A11268&lt;&gt;"",ISNUMBER(A11268)),VLOOKUP(A11268,Studies!A:BR,6,FALSE),"")</f>
        <v>Plasma</v>
      </c>
      <c r="G11268" s="265">
        <v>13</v>
      </c>
      <c r="H11268" s="50" t="s">
        <v>59</v>
      </c>
      <c r="I11268" s="185">
        <v>3.997039</v>
      </c>
      <c r="J11268" s="41" t="s">
        <v>992</v>
      </c>
      <c r="K11268" s="41" t="s">
        <v>334</v>
      </c>
    </row>
    <row r="11269" spans="1:15" x14ac:dyDescent="0.25">
      <c r="A11269" s="30">
        <v>1334</v>
      </c>
      <c r="B11269" s="247" t="str">
        <f>IF(AND(A11269&lt;&gt;"",ISNUMBER(A11269)),VLOOKUP(A11269,Studies!A:BR,2,FALSE),"")</f>
        <v>Abernethy 1983</v>
      </c>
      <c r="C11269" s="248" t="str">
        <f>IF(AND(A11269&lt;&gt;"",ISNUMBER(A11269)),VLOOKUP(A11269,Studies!A:BR,3,FALSE),"")</f>
        <v>https://pubmed.ncbi.nlm.nih.gov/6137021/</v>
      </c>
      <c r="D11269" s="248" t="str">
        <f>IF(AND(A11269&lt;&gt;"",ISNUMBER(A11269)),VLOOKUP(A11269,Studies!A:BR,4,FALSE),"")</f>
        <v>Triazolam + Cimetidine</v>
      </c>
      <c r="E11269" s="248" t="str">
        <f>IF(AND(A11269&lt;&gt;"",ISNUMBER(A11269)),VLOOKUP(A11269,Studies!A:BR,5,FALSE),"")</f>
        <v>Triazolam</v>
      </c>
      <c r="F11269" s="249" t="str">
        <f>IF(AND(A11269&lt;&gt;"",ISNUMBER(A11269)),VLOOKUP(A11269,Studies!A:BR,6,FALSE),"")</f>
        <v>Plasma</v>
      </c>
      <c r="G11269" s="265">
        <v>13.5</v>
      </c>
      <c r="H11269" s="50" t="s">
        <v>59</v>
      </c>
      <c r="I11269" s="185">
        <v>4.3231820000000001</v>
      </c>
      <c r="J11269" s="41" t="s">
        <v>992</v>
      </c>
      <c r="K11269" s="41" t="s">
        <v>334</v>
      </c>
    </row>
    <row r="11270" spans="1:15" x14ac:dyDescent="0.25">
      <c r="A11270" s="30">
        <v>1334</v>
      </c>
      <c r="B11270" s="247" t="str">
        <f>IF(AND(A11270&lt;&gt;"",ISNUMBER(A11270)),VLOOKUP(A11270,Studies!A:BR,2,FALSE),"")</f>
        <v>Abernethy 1983</v>
      </c>
      <c r="C11270" s="248" t="str">
        <f>IF(AND(A11270&lt;&gt;"",ISNUMBER(A11270)),VLOOKUP(A11270,Studies!A:BR,3,FALSE),"")</f>
        <v>https://pubmed.ncbi.nlm.nih.gov/6137021/</v>
      </c>
      <c r="D11270" s="248" t="str">
        <f>IF(AND(A11270&lt;&gt;"",ISNUMBER(A11270)),VLOOKUP(A11270,Studies!A:BR,4,FALSE),"")</f>
        <v>Triazolam + Cimetidine</v>
      </c>
      <c r="E11270" s="248" t="str">
        <f>IF(AND(A11270&lt;&gt;"",ISNUMBER(A11270)),VLOOKUP(A11270,Studies!A:BR,5,FALSE),"")</f>
        <v>Triazolam</v>
      </c>
      <c r="F11270" s="249" t="str">
        <f>IF(AND(A11270&lt;&gt;"",ISNUMBER(A11270)),VLOOKUP(A11270,Studies!A:BR,6,FALSE),"")</f>
        <v>Plasma</v>
      </c>
      <c r="G11270" s="265">
        <v>14</v>
      </c>
      <c r="H11270" s="50" t="s">
        <v>59</v>
      </c>
      <c r="I11270" s="185">
        <v>4.496397</v>
      </c>
      <c r="J11270" s="41" t="s">
        <v>992</v>
      </c>
      <c r="K11270" s="41" t="s">
        <v>334</v>
      </c>
    </row>
    <row r="11271" spans="1:15" x14ac:dyDescent="0.25">
      <c r="A11271" s="30">
        <v>1334</v>
      </c>
      <c r="B11271" s="247" t="str">
        <f>IF(AND(A11271&lt;&gt;"",ISNUMBER(A11271)),VLOOKUP(A11271,Studies!A:BR,2,FALSE),"")</f>
        <v>Abernethy 1983</v>
      </c>
      <c r="C11271" s="248" t="str">
        <f>IF(AND(A11271&lt;&gt;"",ISNUMBER(A11271)),VLOOKUP(A11271,Studies!A:BR,3,FALSE),"")</f>
        <v>https://pubmed.ncbi.nlm.nih.gov/6137021/</v>
      </c>
      <c r="D11271" s="248" t="str">
        <f>IF(AND(A11271&lt;&gt;"",ISNUMBER(A11271)),VLOOKUP(A11271,Studies!A:BR,4,FALSE),"")</f>
        <v>Triazolam + Cimetidine</v>
      </c>
      <c r="E11271" s="248" t="str">
        <f>IF(AND(A11271&lt;&gt;"",ISNUMBER(A11271)),VLOOKUP(A11271,Studies!A:BR,5,FALSE),"")</f>
        <v>Triazolam</v>
      </c>
      <c r="F11271" s="249" t="str">
        <f>IF(AND(A11271&lt;&gt;"",ISNUMBER(A11271)),VLOOKUP(A11271,Studies!A:BR,6,FALSE),"")</f>
        <v>Plasma</v>
      </c>
      <c r="G11271" s="265">
        <v>14.5</v>
      </c>
      <c r="H11271" s="50" t="s">
        <v>59</v>
      </c>
      <c r="I11271" s="185">
        <v>4.7689630000000003</v>
      </c>
      <c r="J11271" s="41" t="s">
        <v>992</v>
      </c>
      <c r="K11271" s="41" t="s">
        <v>334</v>
      </c>
    </row>
    <row r="11272" spans="1:15" x14ac:dyDescent="0.25">
      <c r="A11272" s="30">
        <v>1334</v>
      </c>
      <c r="B11272" s="247" t="str">
        <f>IF(AND(A11272&lt;&gt;"",ISNUMBER(A11272)),VLOOKUP(A11272,Studies!A:BR,2,FALSE),"")</f>
        <v>Abernethy 1983</v>
      </c>
      <c r="C11272" s="248" t="str">
        <f>IF(AND(A11272&lt;&gt;"",ISNUMBER(A11272)),VLOOKUP(A11272,Studies!A:BR,3,FALSE),"")</f>
        <v>https://pubmed.ncbi.nlm.nih.gov/6137021/</v>
      </c>
      <c r="D11272" s="248" t="str">
        <f>IF(AND(A11272&lt;&gt;"",ISNUMBER(A11272)),VLOOKUP(A11272,Studies!A:BR,4,FALSE),"")</f>
        <v>Triazolam + Cimetidine</v>
      </c>
      <c r="E11272" s="248" t="str">
        <f>IF(AND(A11272&lt;&gt;"",ISNUMBER(A11272)),VLOOKUP(A11272,Studies!A:BR,5,FALSE),"")</f>
        <v>Triazolam</v>
      </c>
      <c r="F11272" s="249" t="str">
        <f>IF(AND(A11272&lt;&gt;"",ISNUMBER(A11272)),VLOOKUP(A11272,Studies!A:BR,6,FALSE),"")</f>
        <v>Plasma</v>
      </c>
      <c r="G11272" s="265">
        <v>15</v>
      </c>
      <c r="H11272" s="50" t="s">
        <v>59</v>
      </c>
      <c r="I11272" s="185">
        <v>4.3252740000000003</v>
      </c>
      <c r="J11272" s="41" t="s">
        <v>992</v>
      </c>
      <c r="K11272" s="41" t="s">
        <v>334</v>
      </c>
    </row>
    <row r="11273" spans="1:15" x14ac:dyDescent="0.25">
      <c r="A11273" s="30">
        <v>1334</v>
      </c>
      <c r="B11273" s="247" t="str">
        <f>IF(AND(A11273&lt;&gt;"",ISNUMBER(A11273)),VLOOKUP(A11273,Studies!A:BR,2,FALSE),"")</f>
        <v>Abernethy 1983</v>
      </c>
      <c r="C11273" s="248" t="str">
        <f>IF(AND(A11273&lt;&gt;"",ISNUMBER(A11273)),VLOOKUP(A11273,Studies!A:BR,3,FALSE),"")</f>
        <v>https://pubmed.ncbi.nlm.nih.gov/6137021/</v>
      </c>
      <c r="D11273" s="248" t="str">
        <f>IF(AND(A11273&lt;&gt;"",ISNUMBER(A11273)),VLOOKUP(A11273,Studies!A:BR,4,FALSE),"")</f>
        <v>Triazolam + Cimetidine</v>
      </c>
      <c r="E11273" s="248" t="str">
        <f>IF(AND(A11273&lt;&gt;"",ISNUMBER(A11273)),VLOOKUP(A11273,Studies!A:BR,5,FALSE),"")</f>
        <v>Triazolam</v>
      </c>
      <c r="F11273" s="249" t="str">
        <f>IF(AND(A11273&lt;&gt;"",ISNUMBER(A11273)),VLOOKUP(A11273,Studies!A:BR,6,FALSE),"")</f>
        <v>Plasma</v>
      </c>
      <c r="G11273" s="265">
        <v>16</v>
      </c>
      <c r="H11273" s="50" t="s">
        <v>59</v>
      </c>
      <c r="I11273" s="185">
        <v>4.1201549999999996</v>
      </c>
      <c r="J11273" s="41" t="s">
        <v>992</v>
      </c>
      <c r="K11273" s="41" t="s">
        <v>334</v>
      </c>
    </row>
    <row r="11274" spans="1:15" x14ac:dyDescent="0.25">
      <c r="A11274" s="30">
        <v>1334</v>
      </c>
      <c r="B11274" s="247" t="str">
        <f>IF(AND(A11274&lt;&gt;"",ISNUMBER(A11274)),VLOOKUP(A11274,Studies!A:BR,2,FALSE),"")</f>
        <v>Abernethy 1983</v>
      </c>
      <c r="C11274" s="248" t="str">
        <f>IF(AND(A11274&lt;&gt;"",ISNUMBER(A11274)),VLOOKUP(A11274,Studies!A:BR,3,FALSE),"")</f>
        <v>https://pubmed.ncbi.nlm.nih.gov/6137021/</v>
      </c>
      <c r="D11274" s="248" t="str">
        <f>IF(AND(A11274&lt;&gt;"",ISNUMBER(A11274)),VLOOKUP(A11274,Studies!A:BR,4,FALSE),"")</f>
        <v>Triazolam + Cimetidine</v>
      </c>
      <c r="E11274" s="248" t="str">
        <f>IF(AND(A11274&lt;&gt;"",ISNUMBER(A11274)),VLOOKUP(A11274,Studies!A:BR,5,FALSE),"")</f>
        <v>Triazolam</v>
      </c>
      <c r="F11274" s="249" t="str">
        <f>IF(AND(A11274&lt;&gt;"",ISNUMBER(A11274)),VLOOKUP(A11274,Studies!A:BR,6,FALSE),"")</f>
        <v>Plasma</v>
      </c>
      <c r="G11274" s="265">
        <v>18</v>
      </c>
      <c r="H11274" s="50" t="s">
        <v>59</v>
      </c>
      <c r="I11274" s="185">
        <v>2.985201</v>
      </c>
      <c r="J11274" s="41" t="s">
        <v>992</v>
      </c>
      <c r="K11274" s="41" t="s">
        <v>334</v>
      </c>
    </row>
    <row r="11275" spans="1:15" x14ac:dyDescent="0.25">
      <c r="A11275" s="30">
        <v>1334</v>
      </c>
      <c r="B11275" s="247" t="str">
        <f>IF(AND(A11275&lt;&gt;"",ISNUMBER(A11275)),VLOOKUP(A11275,Studies!A:BR,2,FALSE),"")</f>
        <v>Abernethy 1983</v>
      </c>
      <c r="C11275" s="248" t="str">
        <f>IF(AND(A11275&lt;&gt;"",ISNUMBER(A11275)),VLOOKUP(A11275,Studies!A:BR,3,FALSE),"")</f>
        <v>https://pubmed.ncbi.nlm.nih.gov/6137021/</v>
      </c>
      <c r="D11275" s="248" t="str">
        <f>IF(AND(A11275&lt;&gt;"",ISNUMBER(A11275)),VLOOKUP(A11275,Studies!A:BR,4,FALSE),"")</f>
        <v>Triazolam + Cimetidine</v>
      </c>
      <c r="E11275" s="248" t="str">
        <f>IF(AND(A11275&lt;&gt;"",ISNUMBER(A11275)),VLOOKUP(A11275,Studies!A:BR,5,FALSE),"")</f>
        <v>Triazolam</v>
      </c>
      <c r="F11275" s="249" t="str">
        <f>IF(AND(A11275&lt;&gt;"",ISNUMBER(A11275)),VLOOKUP(A11275,Studies!A:BR,6,FALSE),"")</f>
        <v>Plasma</v>
      </c>
      <c r="G11275" s="265">
        <v>20</v>
      </c>
      <c r="H11275" s="50" t="s">
        <v>59</v>
      </c>
      <c r="I11275" s="185">
        <v>1.558468</v>
      </c>
      <c r="J11275" s="41" t="s">
        <v>992</v>
      </c>
      <c r="K11275" s="41" t="s">
        <v>334</v>
      </c>
    </row>
    <row r="11276" spans="1:15" x14ac:dyDescent="0.25">
      <c r="A11276" s="30">
        <v>1334</v>
      </c>
      <c r="B11276" s="247" t="str">
        <f>IF(AND(A11276&lt;&gt;"",ISNUMBER(A11276)),VLOOKUP(A11276,Studies!A:BR,2,FALSE),"")</f>
        <v>Abernethy 1983</v>
      </c>
      <c r="C11276" s="248" t="str">
        <f>IF(AND(A11276&lt;&gt;"",ISNUMBER(A11276)),VLOOKUP(A11276,Studies!A:BR,3,FALSE),"")</f>
        <v>https://pubmed.ncbi.nlm.nih.gov/6137021/</v>
      </c>
      <c r="D11276" s="248" t="str">
        <f>IF(AND(A11276&lt;&gt;"",ISNUMBER(A11276)),VLOOKUP(A11276,Studies!A:BR,4,FALSE),"")</f>
        <v>Triazolam + Cimetidine</v>
      </c>
      <c r="E11276" s="248" t="str">
        <f>IF(AND(A11276&lt;&gt;"",ISNUMBER(A11276)),VLOOKUP(A11276,Studies!A:BR,5,FALSE),"")</f>
        <v>Triazolam</v>
      </c>
      <c r="F11276" s="249" t="str">
        <f>IF(AND(A11276&lt;&gt;"",ISNUMBER(A11276)),VLOOKUP(A11276,Studies!A:BR,6,FALSE),"")</f>
        <v>Plasma</v>
      </c>
      <c r="G11276" s="265">
        <v>22</v>
      </c>
      <c r="H11276" s="50" t="s">
        <v>59</v>
      </c>
      <c r="I11276" s="185">
        <v>0.68894449999999996</v>
      </c>
      <c r="J11276" s="41" t="s">
        <v>992</v>
      </c>
      <c r="K11276" s="41" t="s">
        <v>334</v>
      </c>
    </row>
    <row r="11277" spans="1:15" x14ac:dyDescent="0.25">
      <c r="A11277" s="30">
        <v>1334</v>
      </c>
      <c r="B11277" s="247" t="str">
        <f>IF(AND(A11277&lt;&gt;"",ISNUMBER(A11277)),VLOOKUP(A11277,Studies!A:BR,2,FALSE),"")</f>
        <v>Abernethy 1983</v>
      </c>
      <c r="C11277" s="248" t="str">
        <f>IF(AND(A11277&lt;&gt;"",ISNUMBER(A11277)),VLOOKUP(A11277,Studies!A:BR,3,FALSE),"")</f>
        <v>https://pubmed.ncbi.nlm.nih.gov/6137021/</v>
      </c>
      <c r="D11277" s="248" t="str">
        <f>IF(AND(A11277&lt;&gt;"",ISNUMBER(A11277)),VLOOKUP(A11277,Studies!A:BR,4,FALSE),"")</f>
        <v>Triazolam + Cimetidine</v>
      </c>
      <c r="E11277" s="248" t="str">
        <f>IF(AND(A11277&lt;&gt;"",ISNUMBER(A11277)),VLOOKUP(A11277,Studies!A:BR,5,FALSE),"")</f>
        <v>Triazolam</v>
      </c>
      <c r="F11277" s="249" t="str">
        <f>IF(AND(A11277&lt;&gt;"",ISNUMBER(A11277)),VLOOKUP(A11277,Studies!A:BR,6,FALSE),"")</f>
        <v>Plasma</v>
      </c>
      <c r="G11277" s="265">
        <v>24</v>
      </c>
      <c r="H11277" s="50" t="s">
        <v>59</v>
      </c>
      <c r="I11277" s="185">
        <v>0.58945099999999995</v>
      </c>
      <c r="J11277" s="41" t="s">
        <v>992</v>
      </c>
      <c r="K11277" s="41" t="s">
        <v>334</v>
      </c>
    </row>
    <row r="11278" spans="1:15" x14ac:dyDescent="0.25">
      <c r="A11278" s="30">
        <v>1334</v>
      </c>
      <c r="B11278" s="247" t="str">
        <f>IF(AND(A11278&lt;&gt;"",ISNUMBER(A11278)),VLOOKUP(A11278,Studies!A:BR,2,FALSE),"")</f>
        <v>Abernethy 1983</v>
      </c>
      <c r="C11278" s="248" t="str">
        <f>IF(AND(A11278&lt;&gt;"",ISNUMBER(A11278)),VLOOKUP(A11278,Studies!A:BR,3,FALSE),"")</f>
        <v>https://pubmed.ncbi.nlm.nih.gov/6137021/</v>
      </c>
      <c r="D11278" s="248" t="str">
        <f>IF(AND(A11278&lt;&gt;"",ISNUMBER(A11278)),VLOOKUP(A11278,Studies!A:BR,4,FALSE),"")</f>
        <v>Triazolam + Cimetidine</v>
      </c>
      <c r="E11278" s="248" t="str">
        <f>IF(AND(A11278&lt;&gt;"",ISNUMBER(A11278)),VLOOKUP(A11278,Studies!A:BR,5,FALSE),"")</f>
        <v>Triazolam</v>
      </c>
      <c r="F11278" s="249" t="str">
        <f>IF(AND(A11278&lt;&gt;"",ISNUMBER(A11278)),VLOOKUP(A11278,Studies!A:BR,6,FALSE),"")</f>
        <v>Plasma</v>
      </c>
      <c r="G11278" s="265">
        <v>27</v>
      </c>
      <c r="H11278" s="50" t="s">
        <v>59</v>
      </c>
      <c r="I11278" s="185">
        <v>0.2031211</v>
      </c>
      <c r="J11278" s="41" t="s">
        <v>992</v>
      </c>
      <c r="K11278" s="41" t="s">
        <v>334</v>
      </c>
    </row>
    <row r="11279" spans="1:15" x14ac:dyDescent="0.25">
      <c r="A11279" s="30">
        <v>1337</v>
      </c>
      <c r="B11279" s="247" t="str">
        <f>IF(AND(A11279&lt;&gt;"",ISNUMBER(A11279)),VLOOKUP(A11279,Studies!A:BR,2,FALSE),"")</f>
        <v>Cox 1986</v>
      </c>
      <c r="C11279" s="248" t="str">
        <f>IF(AND(A11279&lt;&gt;"",ISNUMBER(A11279)),VLOOKUP(A11279,Studies!A:BR,3,FALSE),"")</f>
        <v>https://pubmed.ncbi.nlm.nih.gov/3828486/</v>
      </c>
      <c r="D11279" s="248" t="str">
        <f>IF(AND(A11279&lt;&gt;"",ISNUMBER(A11279)),VLOOKUP(A11279,Studies!A:BR,4,FALSE),"")</f>
        <v>triazolam control</v>
      </c>
      <c r="E11279" s="248" t="str">
        <f>IF(AND(A11279&lt;&gt;"",ISNUMBER(A11279)),VLOOKUP(A11279,Studies!A:BR,5,FALSE),"")</f>
        <v>Triazolam</v>
      </c>
      <c r="F11279" s="249" t="str">
        <f>IF(AND(A11279&lt;&gt;"",ISNUMBER(A11279)),VLOOKUP(A11279,Studies!A:BR,6,FALSE),"")</f>
        <v>Serum</v>
      </c>
      <c r="G11279" s="265">
        <v>0</v>
      </c>
      <c r="H11279" s="50" t="s">
        <v>59</v>
      </c>
      <c r="I11279" s="185">
        <v>0</v>
      </c>
      <c r="J11279" s="41" t="s">
        <v>992</v>
      </c>
      <c r="K11279" s="41" t="s">
        <v>334</v>
      </c>
      <c r="O11279" s="59">
        <v>0.4</v>
      </c>
    </row>
    <row r="11280" spans="1:15" x14ac:dyDescent="0.25">
      <c r="A11280" s="30">
        <v>1337</v>
      </c>
      <c r="B11280" s="247" t="str">
        <f>IF(AND(A11280&lt;&gt;"",ISNUMBER(A11280)),VLOOKUP(A11280,Studies!A:BR,2,FALSE),"")</f>
        <v>Cox 1986</v>
      </c>
      <c r="C11280" s="248" t="str">
        <f>IF(AND(A11280&lt;&gt;"",ISNUMBER(A11280)),VLOOKUP(A11280,Studies!A:BR,3,FALSE),"")</f>
        <v>https://pubmed.ncbi.nlm.nih.gov/3828486/</v>
      </c>
      <c r="D11280" s="248" t="str">
        <f>IF(AND(A11280&lt;&gt;"",ISNUMBER(A11280)),VLOOKUP(A11280,Studies!A:BR,4,FALSE),"")</f>
        <v>triazolam control</v>
      </c>
      <c r="E11280" s="248" t="str">
        <f>IF(AND(A11280&lt;&gt;"",ISNUMBER(A11280)),VLOOKUP(A11280,Studies!A:BR,5,FALSE),"")</f>
        <v>Triazolam</v>
      </c>
      <c r="F11280" s="249" t="str">
        <f>IF(AND(A11280&lt;&gt;"",ISNUMBER(A11280)),VLOOKUP(A11280,Studies!A:BR,6,FALSE),"")</f>
        <v>Serum</v>
      </c>
      <c r="G11280" s="265">
        <v>0.25</v>
      </c>
      <c r="H11280" s="50" t="s">
        <v>59</v>
      </c>
      <c r="I11280" s="185">
        <v>2.8232599999999999</v>
      </c>
      <c r="J11280" s="41" t="s">
        <v>992</v>
      </c>
      <c r="K11280" s="41" t="s">
        <v>334</v>
      </c>
      <c r="O11280" s="59">
        <v>0.4</v>
      </c>
    </row>
    <row r="11281" spans="1:15" x14ac:dyDescent="0.25">
      <c r="A11281" s="30">
        <v>1337</v>
      </c>
      <c r="B11281" s="247" t="str">
        <f>IF(AND(A11281&lt;&gt;"",ISNUMBER(A11281)),VLOOKUP(A11281,Studies!A:BR,2,FALSE),"")</f>
        <v>Cox 1986</v>
      </c>
      <c r="C11281" s="248" t="str">
        <f>IF(AND(A11281&lt;&gt;"",ISNUMBER(A11281)),VLOOKUP(A11281,Studies!A:BR,3,FALSE),"")</f>
        <v>https://pubmed.ncbi.nlm.nih.gov/3828486/</v>
      </c>
      <c r="D11281" s="248" t="str">
        <f>IF(AND(A11281&lt;&gt;"",ISNUMBER(A11281)),VLOOKUP(A11281,Studies!A:BR,4,FALSE),"")</f>
        <v>triazolam control</v>
      </c>
      <c r="E11281" s="248" t="str">
        <f>IF(AND(A11281&lt;&gt;"",ISNUMBER(A11281)),VLOOKUP(A11281,Studies!A:BR,5,FALSE),"")</f>
        <v>Triazolam</v>
      </c>
      <c r="F11281" s="249" t="str">
        <f>IF(AND(A11281&lt;&gt;"",ISNUMBER(A11281)),VLOOKUP(A11281,Studies!A:BR,6,FALSE),"")</f>
        <v>Serum</v>
      </c>
      <c r="G11281" s="265">
        <v>0.5</v>
      </c>
      <c r="H11281" s="50" t="s">
        <v>59</v>
      </c>
      <c r="I11281" s="185">
        <v>5.690099</v>
      </c>
      <c r="J11281" s="41" t="s">
        <v>992</v>
      </c>
      <c r="K11281" s="41" t="s">
        <v>334</v>
      </c>
      <c r="O11281" s="59">
        <v>0.4</v>
      </c>
    </row>
    <row r="11282" spans="1:15" x14ac:dyDescent="0.25">
      <c r="A11282" s="30">
        <v>1337</v>
      </c>
      <c r="B11282" s="247" t="str">
        <f>IF(AND(A11282&lt;&gt;"",ISNUMBER(A11282)),VLOOKUP(A11282,Studies!A:BR,2,FALSE),"")</f>
        <v>Cox 1986</v>
      </c>
      <c r="C11282" s="248" t="str">
        <f>IF(AND(A11282&lt;&gt;"",ISNUMBER(A11282)),VLOOKUP(A11282,Studies!A:BR,3,FALSE),"")</f>
        <v>https://pubmed.ncbi.nlm.nih.gov/3828486/</v>
      </c>
      <c r="D11282" s="248" t="str">
        <f>IF(AND(A11282&lt;&gt;"",ISNUMBER(A11282)),VLOOKUP(A11282,Studies!A:BR,4,FALSE),"")</f>
        <v>triazolam control</v>
      </c>
      <c r="E11282" s="248" t="str">
        <f>IF(AND(A11282&lt;&gt;"",ISNUMBER(A11282)),VLOOKUP(A11282,Studies!A:BR,5,FALSE),"")</f>
        <v>Triazolam</v>
      </c>
      <c r="F11282" s="249" t="str">
        <f>IF(AND(A11282&lt;&gt;"",ISNUMBER(A11282)),VLOOKUP(A11282,Studies!A:BR,6,FALSE),"")</f>
        <v>Serum</v>
      </c>
      <c r="G11282" s="265">
        <v>0.75</v>
      </c>
      <c r="H11282" s="50" t="s">
        <v>59</v>
      </c>
      <c r="I11282" s="185">
        <v>5.3686530000000001</v>
      </c>
      <c r="J11282" s="41" t="s">
        <v>992</v>
      </c>
      <c r="K11282" s="41" t="s">
        <v>334</v>
      </c>
      <c r="O11282" s="59">
        <v>0.4</v>
      </c>
    </row>
    <row r="11283" spans="1:15" x14ac:dyDescent="0.25">
      <c r="A11283" s="30">
        <v>1337</v>
      </c>
      <c r="B11283" s="247" t="str">
        <f>IF(AND(A11283&lt;&gt;"",ISNUMBER(A11283)),VLOOKUP(A11283,Studies!A:BR,2,FALSE),"")</f>
        <v>Cox 1986</v>
      </c>
      <c r="C11283" s="248" t="str">
        <f>IF(AND(A11283&lt;&gt;"",ISNUMBER(A11283)),VLOOKUP(A11283,Studies!A:BR,3,FALSE),"")</f>
        <v>https://pubmed.ncbi.nlm.nih.gov/3828486/</v>
      </c>
      <c r="D11283" s="248" t="str">
        <f>IF(AND(A11283&lt;&gt;"",ISNUMBER(A11283)),VLOOKUP(A11283,Studies!A:BR,4,FALSE),"")</f>
        <v>triazolam control</v>
      </c>
      <c r="E11283" s="248" t="str">
        <f>IF(AND(A11283&lt;&gt;"",ISNUMBER(A11283)),VLOOKUP(A11283,Studies!A:BR,5,FALSE),"")</f>
        <v>Triazolam</v>
      </c>
      <c r="F11283" s="249" t="str">
        <f>IF(AND(A11283&lt;&gt;"",ISNUMBER(A11283)),VLOOKUP(A11283,Studies!A:BR,6,FALSE),"")</f>
        <v>Serum</v>
      </c>
      <c r="G11283" s="265">
        <v>1</v>
      </c>
      <c r="H11283" s="50" t="s">
        <v>59</v>
      </c>
      <c r="I11283" s="185">
        <v>4.7254509999999996</v>
      </c>
      <c r="J11283" s="41" t="s">
        <v>992</v>
      </c>
      <c r="K11283" s="41" t="s">
        <v>334</v>
      </c>
      <c r="O11283" s="59">
        <v>0.4</v>
      </c>
    </row>
    <row r="11284" spans="1:15" x14ac:dyDescent="0.25">
      <c r="A11284" s="30">
        <v>1337</v>
      </c>
      <c r="B11284" s="247" t="str">
        <f>IF(AND(A11284&lt;&gt;"",ISNUMBER(A11284)),VLOOKUP(A11284,Studies!A:BR,2,FALSE),"")</f>
        <v>Cox 1986</v>
      </c>
      <c r="C11284" s="248" t="str">
        <f>IF(AND(A11284&lt;&gt;"",ISNUMBER(A11284)),VLOOKUP(A11284,Studies!A:BR,3,FALSE),"")</f>
        <v>https://pubmed.ncbi.nlm.nih.gov/3828486/</v>
      </c>
      <c r="D11284" s="248" t="str">
        <f>IF(AND(A11284&lt;&gt;"",ISNUMBER(A11284)),VLOOKUP(A11284,Studies!A:BR,4,FALSE),"")</f>
        <v>triazolam control</v>
      </c>
      <c r="E11284" s="248" t="str">
        <f>IF(AND(A11284&lt;&gt;"",ISNUMBER(A11284)),VLOOKUP(A11284,Studies!A:BR,5,FALSE),"")</f>
        <v>Triazolam</v>
      </c>
      <c r="F11284" s="249" t="str">
        <f>IF(AND(A11284&lt;&gt;"",ISNUMBER(A11284)),VLOOKUP(A11284,Studies!A:BR,6,FALSE),"")</f>
        <v>Serum</v>
      </c>
      <c r="G11284" s="265">
        <v>1.5</v>
      </c>
      <c r="H11284" s="50" t="s">
        <v>59</v>
      </c>
      <c r="I11284" s="185">
        <v>4.1410460000000002</v>
      </c>
      <c r="J11284" s="41" t="s">
        <v>992</v>
      </c>
      <c r="K11284" s="41" t="s">
        <v>334</v>
      </c>
      <c r="O11284" s="59">
        <v>0.4</v>
      </c>
    </row>
    <row r="11285" spans="1:15" x14ac:dyDescent="0.25">
      <c r="A11285" s="30">
        <v>1337</v>
      </c>
      <c r="B11285" s="247" t="str">
        <f>IF(AND(A11285&lt;&gt;"",ISNUMBER(A11285)),VLOOKUP(A11285,Studies!A:BR,2,FALSE),"")</f>
        <v>Cox 1986</v>
      </c>
      <c r="C11285" s="248" t="str">
        <f>IF(AND(A11285&lt;&gt;"",ISNUMBER(A11285)),VLOOKUP(A11285,Studies!A:BR,3,FALSE),"")</f>
        <v>https://pubmed.ncbi.nlm.nih.gov/3828486/</v>
      </c>
      <c r="D11285" s="248" t="str">
        <f>IF(AND(A11285&lt;&gt;"",ISNUMBER(A11285)),VLOOKUP(A11285,Studies!A:BR,4,FALSE),"")</f>
        <v>triazolam control</v>
      </c>
      <c r="E11285" s="248" t="str">
        <f>IF(AND(A11285&lt;&gt;"",ISNUMBER(A11285)),VLOOKUP(A11285,Studies!A:BR,5,FALSE),"")</f>
        <v>Triazolam</v>
      </c>
      <c r="F11285" s="249" t="str">
        <f>IF(AND(A11285&lt;&gt;"",ISNUMBER(A11285)),VLOOKUP(A11285,Studies!A:BR,6,FALSE),"")</f>
        <v>Serum</v>
      </c>
      <c r="G11285" s="265">
        <v>2</v>
      </c>
      <c r="H11285" s="50" t="s">
        <v>59</v>
      </c>
      <c r="I11285" s="185">
        <v>3.5712799999999998</v>
      </c>
      <c r="J11285" s="41" t="s">
        <v>992</v>
      </c>
      <c r="K11285" s="41" t="s">
        <v>334</v>
      </c>
      <c r="O11285" s="59">
        <v>0.4</v>
      </c>
    </row>
    <row r="11286" spans="1:15" x14ac:dyDescent="0.25">
      <c r="A11286" s="30">
        <v>1337</v>
      </c>
      <c r="B11286" s="247" t="str">
        <f>IF(AND(A11286&lt;&gt;"",ISNUMBER(A11286)),VLOOKUP(A11286,Studies!A:BR,2,FALSE),"")</f>
        <v>Cox 1986</v>
      </c>
      <c r="C11286" s="248" t="str">
        <f>IF(AND(A11286&lt;&gt;"",ISNUMBER(A11286)),VLOOKUP(A11286,Studies!A:BR,3,FALSE),"")</f>
        <v>https://pubmed.ncbi.nlm.nih.gov/3828486/</v>
      </c>
      <c r="D11286" s="248" t="str">
        <f>IF(AND(A11286&lt;&gt;"",ISNUMBER(A11286)),VLOOKUP(A11286,Studies!A:BR,4,FALSE),"")</f>
        <v>triazolam control</v>
      </c>
      <c r="E11286" s="248" t="str">
        <f>IF(AND(A11286&lt;&gt;"",ISNUMBER(A11286)),VLOOKUP(A11286,Studies!A:BR,5,FALSE),"")</f>
        <v>Triazolam</v>
      </c>
      <c r="F11286" s="249" t="str">
        <f>IF(AND(A11286&lt;&gt;"",ISNUMBER(A11286)),VLOOKUP(A11286,Studies!A:BR,6,FALSE),"")</f>
        <v>Serum</v>
      </c>
      <c r="G11286" s="265">
        <v>3</v>
      </c>
      <c r="H11286" s="50" t="s">
        <v>59</v>
      </c>
      <c r="I11286" s="185">
        <v>2.870463</v>
      </c>
      <c r="J11286" s="41" t="s">
        <v>992</v>
      </c>
      <c r="K11286" s="41" t="s">
        <v>334</v>
      </c>
      <c r="O11286" s="59">
        <v>0.4</v>
      </c>
    </row>
    <row r="11287" spans="1:15" x14ac:dyDescent="0.25">
      <c r="A11287" s="30">
        <v>1337</v>
      </c>
      <c r="B11287" s="247" t="str">
        <f>IF(AND(A11287&lt;&gt;"",ISNUMBER(A11287)),VLOOKUP(A11287,Studies!A:BR,2,FALSE),"")</f>
        <v>Cox 1986</v>
      </c>
      <c r="C11287" s="248" t="str">
        <f>IF(AND(A11287&lt;&gt;"",ISNUMBER(A11287)),VLOOKUP(A11287,Studies!A:BR,3,FALSE),"")</f>
        <v>https://pubmed.ncbi.nlm.nih.gov/3828486/</v>
      </c>
      <c r="D11287" s="248" t="str">
        <f>IF(AND(A11287&lt;&gt;"",ISNUMBER(A11287)),VLOOKUP(A11287,Studies!A:BR,4,FALSE),"")</f>
        <v>triazolam control</v>
      </c>
      <c r="E11287" s="248" t="str">
        <f>IF(AND(A11287&lt;&gt;"",ISNUMBER(A11287)),VLOOKUP(A11287,Studies!A:BR,5,FALSE),"")</f>
        <v>Triazolam</v>
      </c>
      <c r="F11287" s="249" t="str">
        <f>IF(AND(A11287&lt;&gt;"",ISNUMBER(A11287)),VLOOKUP(A11287,Studies!A:BR,6,FALSE),"")</f>
        <v>Serum</v>
      </c>
      <c r="G11287" s="265">
        <v>4</v>
      </c>
      <c r="H11287" s="50" t="s">
        <v>59</v>
      </c>
      <c r="I11287" s="185">
        <v>2.169686</v>
      </c>
      <c r="J11287" s="41" t="s">
        <v>992</v>
      </c>
      <c r="K11287" s="41" t="s">
        <v>334</v>
      </c>
      <c r="O11287" s="59">
        <v>0.4</v>
      </c>
    </row>
    <row r="11288" spans="1:15" x14ac:dyDescent="0.25">
      <c r="A11288" s="30">
        <v>1337</v>
      </c>
      <c r="B11288" s="247" t="str">
        <f>IF(AND(A11288&lt;&gt;"",ISNUMBER(A11288)),VLOOKUP(A11288,Studies!A:BR,2,FALSE),"")</f>
        <v>Cox 1986</v>
      </c>
      <c r="C11288" s="248" t="str">
        <f>IF(AND(A11288&lt;&gt;"",ISNUMBER(A11288)),VLOOKUP(A11288,Studies!A:BR,3,FALSE),"")</f>
        <v>https://pubmed.ncbi.nlm.nih.gov/3828486/</v>
      </c>
      <c r="D11288" s="248" t="str">
        <f>IF(AND(A11288&lt;&gt;"",ISNUMBER(A11288)),VLOOKUP(A11288,Studies!A:BR,4,FALSE),"")</f>
        <v>triazolam control</v>
      </c>
      <c r="E11288" s="248" t="str">
        <f>IF(AND(A11288&lt;&gt;"",ISNUMBER(A11288)),VLOOKUP(A11288,Studies!A:BR,5,FALSE),"")</f>
        <v>Triazolam</v>
      </c>
      <c r="F11288" s="249" t="str">
        <f>IF(AND(A11288&lt;&gt;"",ISNUMBER(A11288)),VLOOKUP(A11288,Studies!A:BR,6,FALSE),"")</f>
        <v>Serum</v>
      </c>
      <c r="G11288" s="265">
        <v>6</v>
      </c>
      <c r="H11288" s="50" t="s">
        <v>59</v>
      </c>
      <c r="I11288" s="185">
        <v>1.2507250000000001</v>
      </c>
      <c r="J11288" s="41" t="s">
        <v>992</v>
      </c>
      <c r="K11288" s="41" t="s">
        <v>334</v>
      </c>
      <c r="O11288" s="59">
        <v>0.4</v>
      </c>
    </row>
    <row r="11289" spans="1:15" x14ac:dyDescent="0.25">
      <c r="A11289" s="30">
        <v>1337</v>
      </c>
      <c r="B11289" s="247" t="str">
        <f>IF(AND(A11289&lt;&gt;"",ISNUMBER(A11289)),VLOOKUP(A11289,Studies!A:BR,2,FALSE),"")</f>
        <v>Cox 1986</v>
      </c>
      <c r="C11289" s="248" t="str">
        <f>IF(AND(A11289&lt;&gt;"",ISNUMBER(A11289)),VLOOKUP(A11289,Studies!A:BR,3,FALSE),"")</f>
        <v>https://pubmed.ncbi.nlm.nih.gov/3828486/</v>
      </c>
      <c r="D11289" s="248" t="str">
        <f>IF(AND(A11289&lt;&gt;"",ISNUMBER(A11289)),VLOOKUP(A11289,Studies!A:BR,4,FALSE),"")</f>
        <v>triazolam control</v>
      </c>
      <c r="E11289" s="248" t="str">
        <f>IF(AND(A11289&lt;&gt;"",ISNUMBER(A11289)),VLOOKUP(A11289,Studies!A:BR,5,FALSE),"")</f>
        <v>Triazolam</v>
      </c>
      <c r="F11289" s="249" t="str">
        <f>IF(AND(A11289&lt;&gt;"",ISNUMBER(A11289)),VLOOKUP(A11289,Studies!A:BR,6,FALSE),"")</f>
        <v>Serum</v>
      </c>
      <c r="G11289" s="265">
        <v>8</v>
      </c>
      <c r="H11289" s="50" t="s">
        <v>59</v>
      </c>
      <c r="I11289" s="185">
        <v>0.75589620000000002</v>
      </c>
      <c r="J11289" s="41" t="s">
        <v>992</v>
      </c>
      <c r="K11289" s="41" t="s">
        <v>334</v>
      </c>
      <c r="O11289" s="59">
        <v>0.4</v>
      </c>
    </row>
    <row r="11290" spans="1:15" x14ac:dyDescent="0.25">
      <c r="A11290" s="30">
        <v>1337</v>
      </c>
      <c r="B11290" s="247" t="str">
        <f>IF(AND(A11290&lt;&gt;"",ISNUMBER(A11290)),VLOOKUP(A11290,Studies!A:BR,2,FALSE),"")</f>
        <v>Cox 1986</v>
      </c>
      <c r="C11290" s="248" t="str">
        <f>IF(AND(A11290&lt;&gt;"",ISNUMBER(A11290)),VLOOKUP(A11290,Studies!A:BR,3,FALSE),"")</f>
        <v>https://pubmed.ncbi.nlm.nih.gov/3828486/</v>
      </c>
      <c r="D11290" s="248" t="str">
        <f>IF(AND(A11290&lt;&gt;"",ISNUMBER(A11290)),VLOOKUP(A11290,Studies!A:BR,4,FALSE),"")</f>
        <v>triazolam control</v>
      </c>
      <c r="E11290" s="248" t="str">
        <f>IF(AND(A11290&lt;&gt;"",ISNUMBER(A11290)),VLOOKUP(A11290,Studies!A:BR,5,FALSE),"")</f>
        <v>Triazolam</v>
      </c>
      <c r="F11290" s="249" t="str">
        <f>IF(AND(A11290&lt;&gt;"",ISNUMBER(A11290)),VLOOKUP(A11290,Studies!A:BR,6,FALSE),"")</f>
        <v>Serum</v>
      </c>
      <c r="G11290" s="265">
        <v>12</v>
      </c>
      <c r="H11290" s="50" t="s">
        <v>59</v>
      </c>
      <c r="I11290" s="185">
        <v>0.36589909999999998</v>
      </c>
      <c r="J11290" s="41" t="s">
        <v>992</v>
      </c>
      <c r="K11290" s="41" t="s">
        <v>334</v>
      </c>
      <c r="O11290" s="59">
        <v>0.4</v>
      </c>
    </row>
    <row r="11291" spans="1:15" x14ac:dyDescent="0.25">
      <c r="A11291" s="30">
        <v>1338</v>
      </c>
      <c r="B11291" s="247" t="str">
        <f>IF(AND(A11291&lt;&gt;"",ISNUMBER(A11291)),VLOOKUP(A11291,Studies!A:BR,2,FALSE),"")</f>
        <v>Cox 1986</v>
      </c>
      <c r="C11291" s="248" t="str">
        <f>IF(AND(A11291&lt;&gt;"",ISNUMBER(A11291)),VLOOKUP(A11291,Studies!A:BR,3,FALSE),"")</f>
        <v>https://pubmed.ncbi.nlm.nih.gov/3828486/</v>
      </c>
      <c r="D11291" s="248" t="str">
        <f>IF(AND(A11291&lt;&gt;"",ISNUMBER(A11291)),VLOOKUP(A11291,Studies!A:BR,4,FALSE),"")</f>
        <v>triazolam + cimetidine</v>
      </c>
      <c r="E11291" s="248" t="str">
        <f>IF(AND(A11291&lt;&gt;"",ISNUMBER(A11291)),VLOOKUP(A11291,Studies!A:BR,5,FALSE),"")</f>
        <v>Triazolam</v>
      </c>
      <c r="F11291" s="249" t="str">
        <f>IF(AND(A11291&lt;&gt;"",ISNUMBER(A11291)),VLOOKUP(A11291,Studies!A:BR,6,FALSE),"")</f>
        <v>Serum</v>
      </c>
      <c r="G11291" s="265">
        <v>13</v>
      </c>
      <c r="H11291" s="50" t="s">
        <v>59</v>
      </c>
      <c r="I11291" s="185">
        <v>0</v>
      </c>
      <c r="J11291" s="41" t="s">
        <v>992</v>
      </c>
      <c r="K11291" s="41" t="s">
        <v>334</v>
      </c>
      <c r="O11291" s="59">
        <v>0.4</v>
      </c>
    </row>
    <row r="11292" spans="1:15" x14ac:dyDescent="0.25">
      <c r="A11292" s="30">
        <v>1338</v>
      </c>
      <c r="B11292" s="247" t="str">
        <f>IF(AND(A11292&lt;&gt;"",ISNUMBER(A11292)),VLOOKUP(A11292,Studies!A:BR,2,FALSE),"")</f>
        <v>Cox 1986</v>
      </c>
      <c r="C11292" s="248" t="str">
        <f>IF(AND(A11292&lt;&gt;"",ISNUMBER(A11292)),VLOOKUP(A11292,Studies!A:BR,3,FALSE),"")</f>
        <v>https://pubmed.ncbi.nlm.nih.gov/3828486/</v>
      </c>
      <c r="D11292" s="248" t="str">
        <f>IF(AND(A11292&lt;&gt;"",ISNUMBER(A11292)),VLOOKUP(A11292,Studies!A:BR,4,FALSE),"")</f>
        <v>triazolam + cimetidine</v>
      </c>
      <c r="E11292" s="248" t="str">
        <f>IF(AND(A11292&lt;&gt;"",ISNUMBER(A11292)),VLOOKUP(A11292,Studies!A:BR,5,FALSE),"")</f>
        <v>Triazolam</v>
      </c>
      <c r="F11292" s="249" t="str">
        <f>IF(AND(A11292&lt;&gt;"",ISNUMBER(A11292)),VLOOKUP(A11292,Studies!A:BR,6,FALSE),"")</f>
        <v>Serum</v>
      </c>
      <c r="G11292" s="265">
        <v>13.25</v>
      </c>
      <c r="H11292" s="50" t="s">
        <v>59</v>
      </c>
      <c r="I11292" s="185">
        <v>5.9530580000000004</v>
      </c>
      <c r="J11292" s="41" t="s">
        <v>992</v>
      </c>
      <c r="K11292" s="41" t="s">
        <v>334</v>
      </c>
      <c r="O11292" s="59">
        <v>0.4</v>
      </c>
    </row>
    <row r="11293" spans="1:15" x14ac:dyDescent="0.25">
      <c r="A11293" s="30">
        <v>1338</v>
      </c>
      <c r="B11293" s="247" t="str">
        <f>IF(AND(A11293&lt;&gt;"",ISNUMBER(A11293)),VLOOKUP(A11293,Studies!A:BR,2,FALSE),"")</f>
        <v>Cox 1986</v>
      </c>
      <c r="C11293" s="248" t="str">
        <f>IF(AND(A11293&lt;&gt;"",ISNUMBER(A11293)),VLOOKUP(A11293,Studies!A:BR,3,FALSE),"")</f>
        <v>https://pubmed.ncbi.nlm.nih.gov/3828486/</v>
      </c>
      <c r="D11293" s="248" t="str">
        <f>IF(AND(A11293&lt;&gt;"",ISNUMBER(A11293)),VLOOKUP(A11293,Studies!A:BR,4,FALSE),"")</f>
        <v>triazolam + cimetidine</v>
      </c>
      <c r="E11293" s="248" t="str">
        <f>IF(AND(A11293&lt;&gt;"",ISNUMBER(A11293)),VLOOKUP(A11293,Studies!A:BR,5,FALSE),"")</f>
        <v>Triazolam</v>
      </c>
      <c r="F11293" s="249" t="str">
        <f>IF(AND(A11293&lt;&gt;"",ISNUMBER(A11293)),VLOOKUP(A11293,Studies!A:BR,6,FALSE),"")</f>
        <v>Serum</v>
      </c>
      <c r="G11293" s="265">
        <v>13.5</v>
      </c>
      <c r="H11293" s="50" t="s">
        <v>59</v>
      </c>
      <c r="I11293" s="185">
        <v>7.6937559999999996</v>
      </c>
      <c r="J11293" s="41" t="s">
        <v>992</v>
      </c>
      <c r="K11293" s="41" t="s">
        <v>334</v>
      </c>
      <c r="O11293" s="59">
        <v>0.4</v>
      </c>
    </row>
    <row r="11294" spans="1:15" x14ac:dyDescent="0.25">
      <c r="A11294" s="30">
        <v>1338</v>
      </c>
      <c r="B11294" s="247" t="str">
        <f>IF(AND(A11294&lt;&gt;"",ISNUMBER(A11294)),VLOOKUP(A11294,Studies!A:BR,2,FALSE),"")</f>
        <v>Cox 1986</v>
      </c>
      <c r="C11294" s="248" t="str">
        <f>IF(AND(A11294&lt;&gt;"",ISNUMBER(A11294)),VLOOKUP(A11294,Studies!A:BR,3,FALSE),"")</f>
        <v>https://pubmed.ncbi.nlm.nih.gov/3828486/</v>
      </c>
      <c r="D11294" s="248" t="str">
        <f>IF(AND(A11294&lt;&gt;"",ISNUMBER(A11294)),VLOOKUP(A11294,Studies!A:BR,4,FALSE),"")</f>
        <v>triazolam + cimetidine</v>
      </c>
      <c r="E11294" s="248" t="str">
        <f>IF(AND(A11294&lt;&gt;"",ISNUMBER(A11294)),VLOOKUP(A11294,Studies!A:BR,5,FALSE),"")</f>
        <v>Triazolam</v>
      </c>
      <c r="F11294" s="249" t="str">
        <f>IF(AND(A11294&lt;&gt;"",ISNUMBER(A11294)),VLOOKUP(A11294,Studies!A:BR,6,FALSE),"")</f>
        <v>Serum</v>
      </c>
      <c r="G11294" s="265">
        <v>13.75</v>
      </c>
      <c r="H11294" s="50" t="s">
        <v>59</v>
      </c>
      <c r="I11294" s="185">
        <v>6.9189410000000002</v>
      </c>
      <c r="J11294" s="41" t="s">
        <v>992</v>
      </c>
      <c r="K11294" s="41" t="s">
        <v>334</v>
      </c>
      <c r="O11294" s="59">
        <v>0.4</v>
      </c>
    </row>
    <row r="11295" spans="1:15" x14ac:dyDescent="0.25">
      <c r="A11295" s="30">
        <v>1338</v>
      </c>
      <c r="B11295" s="247" t="str">
        <f>IF(AND(A11295&lt;&gt;"",ISNUMBER(A11295)),VLOOKUP(A11295,Studies!A:BR,2,FALSE),"")</f>
        <v>Cox 1986</v>
      </c>
      <c r="C11295" s="248" t="str">
        <f>IF(AND(A11295&lt;&gt;"",ISNUMBER(A11295)),VLOOKUP(A11295,Studies!A:BR,3,FALSE),"")</f>
        <v>https://pubmed.ncbi.nlm.nih.gov/3828486/</v>
      </c>
      <c r="D11295" s="248" t="str">
        <f>IF(AND(A11295&lt;&gt;"",ISNUMBER(A11295)),VLOOKUP(A11295,Studies!A:BR,4,FALSE),"")</f>
        <v>triazolam + cimetidine</v>
      </c>
      <c r="E11295" s="248" t="str">
        <f>IF(AND(A11295&lt;&gt;"",ISNUMBER(A11295)),VLOOKUP(A11295,Studies!A:BR,5,FALSE),"")</f>
        <v>Triazolam</v>
      </c>
      <c r="F11295" s="249" t="str">
        <f>IF(AND(A11295&lt;&gt;"",ISNUMBER(A11295)),VLOOKUP(A11295,Studies!A:BR,6,FALSE),"")</f>
        <v>Serum</v>
      </c>
      <c r="G11295" s="265">
        <v>14</v>
      </c>
      <c r="H11295" s="50" t="s">
        <v>59</v>
      </c>
      <c r="I11295" s="185">
        <v>6.2464890000000004</v>
      </c>
      <c r="J11295" s="41" t="s">
        <v>992</v>
      </c>
      <c r="K11295" s="41" t="s">
        <v>334</v>
      </c>
      <c r="O11295" s="59">
        <v>0.4</v>
      </c>
    </row>
    <row r="11296" spans="1:15" x14ac:dyDescent="0.25">
      <c r="A11296" s="30">
        <v>1338</v>
      </c>
      <c r="B11296" s="247" t="str">
        <f>IF(AND(A11296&lt;&gt;"",ISNUMBER(A11296)),VLOOKUP(A11296,Studies!A:BR,2,FALSE),"")</f>
        <v>Cox 1986</v>
      </c>
      <c r="C11296" s="248" t="str">
        <f>IF(AND(A11296&lt;&gt;"",ISNUMBER(A11296)),VLOOKUP(A11296,Studies!A:BR,3,FALSE),"")</f>
        <v>https://pubmed.ncbi.nlm.nih.gov/3828486/</v>
      </c>
      <c r="D11296" s="248" t="str">
        <f>IF(AND(A11296&lt;&gt;"",ISNUMBER(A11296)),VLOOKUP(A11296,Studies!A:BR,4,FALSE),"")</f>
        <v>triazolam + cimetidine</v>
      </c>
      <c r="E11296" s="248" t="str">
        <f>IF(AND(A11296&lt;&gt;"",ISNUMBER(A11296)),VLOOKUP(A11296,Studies!A:BR,5,FALSE),"")</f>
        <v>Triazolam</v>
      </c>
      <c r="F11296" s="249" t="str">
        <f>IF(AND(A11296&lt;&gt;"",ISNUMBER(A11296)),VLOOKUP(A11296,Studies!A:BR,6,FALSE),"")</f>
        <v>Serum</v>
      </c>
      <c r="G11296" s="265">
        <v>14.5</v>
      </c>
      <c r="H11296" s="50" t="s">
        <v>59</v>
      </c>
      <c r="I11296" s="185">
        <v>5.8522109999999996</v>
      </c>
      <c r="J11296" s="41" t="s">
        <v>992</v>
      </c>
      <c r="K11296" s="41" t="s">
        <v>334</v>
      </c>
      <c r="O11296" s="59">
        <v>0.4</v>
      </c>
    </row>
    <row r="11297" spans="1:16" x14ac:dyDescent="0.25">
      <c r="A11297" s="30">
        <v>1338</v>
      </c>
      <c r="B11297" s="247" t="str">
        <f>IF(AND(A11297&lt;&gt;"",ISNUMBER(A11297)),VLOOKUP(A11297,Studies!A:BR,2,FALSE),"")</f>
        <v>Cox 1986</v>
      </c>
      <c r="C11297" s="248" t="str">
        <f>IF(AND(A11297&lt;&gt;"",ISNUMBER(A11297)),VLOOKUP(A11297,Studies!A:BR,3,FALSE),"")</f>
        <v>https://pubmed.ncbi.nlm.nih.gov/3828486/</v>
      </c>
      <c r="D11297" s="248" t="str">
        <f>IF(AND(A11297&lt;&gt;"",ISNUMBER(A11297)),VLOOKUP(A11297,Studies!A:BR,4,FALSE),"")</f>
        <v>triazolam + cimetidine</v>
      </c>
      <c r="E11297" s="248" t="str">
        <f>IF(AND(A11297&lt;&gt;"",ISNUMBER(A11297)),VLOOKUP(A11297,Studies!A:BR,5,FALSE),"")</f>
        <v>Triazolam</v>
      </c>
      <c r="F11297" s="249" t="str">
        <f>IF(AND(A11297&lt;&gt;"",ISNUMBER(A11297)),VLOOKUP(A11297,Studies!A:BR,6,FALSE),"")</f>
        <v>Serum</v>
      </c>
      <c r="G11297" s="265">
        <v>15</v>
      </c>
      <c r="H11297" s="50" t="s">
        <v>59</v>
      </c>
      <c r="I11297" s="185">
        <v>5.0338029999999998</v>
      </c>
      <c r="J11297" s="41" t="s">
        <v>992</v>
      </c>
      <c r="K11297" s="41" t="s">
        <v>334</v>
      </c>
      <c r="O11297" s="59">
        <v>0.4</v>
      </c>
    </row>
    <row r="11298" spans="1:16" x14ac:dyDescent="0.25">
      <c r="A11298" s="30">
        <v>1338</v>
      </c>
      <c r="B11298" s="247" t="str">
        <f>IF(AND(A11298&lt;&gt;"",ISNUMBER(A11298)),VLOOKUP(A11298,Studies!A:BR,2,FALSE),"")</f>
        <v>Cox 1986</v>
      </c>
      <c r="C11298" s="248" t="str">
        <f>IF(AND(A11298&lt;&gt;"",ISNUMBER(A11298)),VLOOKUP(A11298,Studies!A:BR,3,FALSE),"")</f>
        <v>https://pubmed.ncbi.nlm.nih.gov/3828486/</v>
      </c>
      <c r="D11298" s="248" t="str">
        <f>IF(AND(A11298&lt;&gt;"",ISNUMBER(A11298)),VLOOKUP(A11298,Studies!A:BR,4,FALSE),"")</f>
        <v>triazolam + cimetidine</v>
      </c>
      <c r="E11298" s="248" t="str">
        <f>IF(AND(A11298&lt;&gt;"",ISNUMBER(A11298)),VLOOKUP(A11298,Studies!A:BR,5,FALSE),"")</f>
        <v>Triazolam</v>
      </c>
      <c r="F11298" s="249" t="str">
        <f>IF(AND(A11298&lt;&gt;"",ISNUMBER(A11298)),VLOOKUP(A11298,Studies!A:BR,6,FALSE),"")</f>
        <v>Serum</v>
      </c>
      <c r="G11298" s="265">
        <v>16</v>
      </c>
      <c r="H11298" s="50" t="s">
        <v>59</v>
      </c>
      <c r="I11298" s="185">
        <v>4.0990089999999997</v>
      </c>
      <c r="J11298" s="41" t="s">
        <v>992</v>
      </c>
      <c r="K11298" s="41" t="s">
        <v>334</v>
      </c>
      <c r="O11298" s="59">
        <v>0.4</v>
      </c>
    </row>
    <row r="11299" spans="1:16" x14ac:dyDescent="0.25">
      <c r="A11299" s="30">
        <v>1338</v>
      </c>
      <c r="B11299" s="247" t="str">
        <f>IF(AND(A11299&lt;&gt;"",ISNUMBER(A11299)),VLOOKUP(A11299,Studies!A:BR,2,FALSE),"")</f>
        <v>Cox 1986</v>
      </c>
      <c r="C11299" s="248" t="str">
        <f>IF(AND(A11299&lt;&gt;"",ISNUMBER(A11299)),VLOOKUP(A11299,Studies!A:BR,3,FALSE),"")</f>
        <v>https://pubmed.ncbi.nlm.nih.gov/3828486/</v>
      </c>
      <c r="D11299" s="248" t="str">
        <f>IF(AND(A11299&lt;&gt;"",ISNUMBER(A11299)),VLOOKUP(A11299,Studies!A:BR,4,FALSE),"")</f>
        <v>triazolam + cimetidine</v>
      </c>
      <c r="E11299" s="248" t="str">
        <f>IF(AND(A11299&lt;&gt;"",ISNUMBER(A11299)),VLOOKUP(A11299,Studies!A:BR,5,FALSE),"")</f>
        <v>Triazolam</v>
      </c>
      <c r="F11299" s="249" t="str">
        <f>IF(AND(A11299&lt;&gt;"",ISNUMBER(A11299)),VLOOKUP(A11299,Studies!A:BR,6,FALSE),"")</f>
        <v>Serum</v>
      </c>
      <c r="G11299" s="265">
        <v>17</v>
      </c>
      <c r="H11299" s="50" t="s">
        <v>59</v>
      </c>
      <c r="I11299" s="185">
        <v>3.3689550000000001</v>
      </c>
      <c r="J11299" s="41" t="s">
        <v>992</v>
      </c>
      <c r="K11299" s="41" t="s">
        <v>334</v>
      </c>
      <c r="O11299" s="59">
        <v>0.4</v>
      </c>
    </row>
    <row r="11300" spans="1:16" x14ac:dyDescent="0.25">
      <c r="A11300" s="30">
        <v>1338</v>
      </c>
      <c r="B11300" s="247" t="str">
        <f>IF(AND(A11300&lt;&gt;"",ISNUMBER(A11300)),VLOOKUP(A11300,Studies!A:BR,2,FALSE),"")</f>
        <v>Cox 1986</v>
      </c>
      <c r="C11300" s="248" t="str">
        <f>IF(AND(A11300&lt;&gt;"",ISNUMBER(A11300)),VLOOKUP(A11300,Studies!A:BR,3,FALSE),"")</f>
        <v>https://pubmed.ncbi.nlm.nih.gov/3828486/</v>
      </c>
      <c r="D11300" s="248" t="str">
        <f>IF(AND(A11300&lt;&gt;"",ISNUMBER(A11300)),VLOOKUP(A11300,Studies!A:BR,4,FALSE),"")</f>
        <v>triazolam + cimetidine</v>
      </c>
      <c r="E11300" s="248" t="str">
        <f>IF(AND(A11300&lt;&gt;"",ISNUMBER(A11300)),VLOOKUP(A11300,Studies!A:BR,5,FALSE),"")</f>
        <v>Triazolam</v>
      </c>
      <c r="F11300" s="249" t="str">
        <f>IF(AND(A11300&lt;&gt;"",ISNUMBER(A11300)),VLOOKUP(A11300,Studies!A:BR,6,FALSE),"")</f>
        <v>Serum</v>
      </c>
      <c r="G11300" s="265">
        <v>19</v>
      </c>
      <c r="H11300" s="50" t="s">
        <v>59</v>
      </c>
      <c r="I11300" s="185">
        <v>2.0843630000000002</v>
      </c>
      <c r="J11300" s="41" t="s">
        <v>992</v>
      </c>
      <c r="K11300" s="41" t="s">
        <v>334</v>
      </c>
      <c r="O11300" s="59">
        <v>0.4</v>
      </c>
    </row>
    <row r="11301" spans="1:16" x14ac:dyDescent="0.25">
      <c r="A11301" s="30">
        <v>1338</v>
      </c>
      <c r="B11301" s="247" t="str">
        <f>IF(AND(A11301&lt;&gt;"",ISNUMBER(A11301)),VLOOKUP(A11301,Studies!A:BR,2,FALSE),"")</f>
        <v>Cox 1986</v>
      </c>
      <c r="C11301" s="248" t="str">
        <f>IF(AND(A11301&lt;&gt;"",ISNUMBER(A11301)),VLOOKUP(A11301,Studies!A:BR,3,FALSE),"")</f>
        <v>https://pubmed.ncbi.nlm.nih.gov/3828486/</v>
      </c>
      <c r="D11301" s="248" t="str">
        <f>IF(AND(A11301&lt;&gt;"",ISNUMBER(A11301)),VLOOKUP(A11301,Studies!A:BR,4,FALSE),"")</f>
        <v>triazolam + cimetidine</v>
      </c>
      <c r="E11301" s="248" t="str">
        <f>IF(AND(A11301&lt;&gt;"",ISNUMBER(A11301)),VLOOKUP(A11301,Studies!A:BR,5,FALSE),"")</f>
        <v>Triazolam</v>
      </c>
      <c r="F11301" s="249" t="str">
        <f>IF(AND(A11301&lt;&gt;"",ISNUMBER(A11301)),VLOOKUP(A11301,Studies!A:BR,6,FALSE),"")</f>
        <v>Serum</v>
      </c>
      <c r="G11301" s="265">
        <v>21</v>
      </c>
      <c r="H11301" s="50" t="s">
        <v>59</v>
      </c>
      <c r="I11301" s="185">
        <v>1.384808</v>
      </c>
      <c r="J11301" s="41" t="s">
        <v>992</v>
      </c>
      <c r="K11301" s="41" t="s">
        <v>334</v>
      </c>
      <c r="O11301" s="59">
        <v>0.4</v>
      </c>
    </row>
    <row r="11302" spans="1:16" x14ac:dyDescent="0.25">
      <c r="A11302" s="30">
        <v>1338</v>
      </c>
      <c r="B11302" s="247" t="str">
        <f>IF(AND(A11302&lt;&gt;"",ISNUMBER(A11302)),VLOOKUP(A11302,Studies!A:BR,2,FALSE),"")</f>
        <v>Cox 1986</v>
      </c>
      <c r="C11302" s="248" t="str">
        <f>IF(AND(A11302&lt;&gt;"",ISNUMBER(A11302)),VLOOKUP(A11302,Studies!A:BR,3,FALSE),"")</f>
        <v>https://pubmed.ncbi.nlm.nih.gov/3828486/</v>
      </c>
      <c r="D11302" s="248" t="str">
        <f>IF(AND(A11302&lt;&gt;"",ISNUMBER(A11302)),VLOOKUP(A11302,Studies!A:BR,4,FALSE),"")</f>
        <v>triazolam + cimetidine</v>
      </c>
      <c r="E11302" s="248" t="str">
        <f>IF(AND(A11302&lt;&gt;"",ISNUMBER(A11302)),VLOOKUP(A11302,Studies!A:BR,5,FALSE),"")</f>
        <v>Triazolam</v>
      </c>
      <c r="F11302" s="249" t="str">
        <f>IF(AND(A11302&lt;&gt;"",ISNUMBER(A11302)),VLOOKUP(A11302,Studies!A:BR,6,FALSE),"")</f>
        <v>Serum</v>
      </c>
      <c r="G11302" s="265">
        <v>25</v>
      </c>
      <c r="H11302" s="50" t="s">
        <v>59</v>
      </c>
      <c r="I11302" s="185">
        <v>0.68766749999999999</v>
      </c>
      <c r="J11302" s="41" t="s">
        <v>992</v>
      </c>
      <c r="K11302" s="41" t="s">
        <v>334</v>
      </c>
      <c r="O11302" s="59">
        <v>0.4</v>
      </c>
    </row>
    <row r="11303" spans="1:16" x14ac:dyDescent="0.25">
      <c r="A11303" s="30">
        <v>1335</v>
      </c>
      <c r="B11303" s="247" t="str">
        <f>IF(AND(A11303&lt;&gt;"",ISNUMBER(A11303)),VLOOKUP(A11303,Studies!A:BR,2,FALSE),"")</f>
        <v>Friedman 1988</v>
      </c>
      <c r="C11303" s="248" t="str">
        <f>IF(AND(A11303&lt;&gt;"",ISNUMBER(A11303)),VLOOKUP(A11303,Studies!A:BR,3,FALSE),"")</f>
        <v>https://pubmed.ncbi.nlm.nih.gov/3360971/</v>
      </c>
      <c r="D11303" s="248" t="str">
        <f>IF(AND(A11303&lt;&gt;"",ISNUMBER(A11303)),VLOOKUP(A11303,Studies!A:BR,4,FALSE),"")</f>
        <v>Triazolam control</v>
      </c>
      <c r="E11303" s="248" t="str">
        <f>IF(AND(A11303&lt;&gt;"",ISNUMBER(A11303)),VLOOKUP(A11303,Studies!A:BR,5,FALSE),"")</f>
        <v>Triazolam</v>
      </c>
      <c r="F11303" s="249" t="str">
        <f>IF(AND(A11303&lt;&gt;"",ISNUMBER(A11303)),VLOOKUP(A11303,Studies!A:BR,6,FALSE),"")</f>
        <v>Plasma</v>
      </c>
      <c r="G11303" s="265">
        <v>0</v>
      </c>
      <c r="H11303" s="50" t="s">
        <v>59</v>
      </c>
      <c r="I11303" s="185">
        <v>0</v>
      </c>
      <c r="J11303" s="41" t="s">
        <v>992</v>
      </c>
      <c r="K11303" s="41" t="s">
        <v>334</v>
      </c>
      <c r="P11303" s="42" t="s">
        <v>3523</v>
      </c>
    </row>
    <row r="11304" spans="1:16" x14ac:dyDescent="0.25">
      <c r="A11304" s="30">
        <v>1335</v>
      </c>
      <c r="B11304" s="247" t="str">
        <f>IF(AND(A11304&lt;&gt;"",ISNUMBER(A11304)),VLOOKUP(A11304,Studies!A:BR,2,FALSE),"")</f>
        <v>Friedman 1988</v>
      </c>
      <c r="C11304" s="248" t="str">
        <f>IF(AND(A11304&lt;&gt;"",ISNUMBER(A11304)),VLOOKUP(A11304,Studies!A:BR,3,FALSE),"")</f>
        <v>https://pubmed.ncbi.nlm.nih.gov/3360971/</v>
      </c>
      <c r="D11304" s="248" t="str">
        <f>IF(AND(A11304&lt;&gt;"",ISNUMBER(A11304)),VLOOKUP(A11304,Studies!A:BR,4,FALSE),"")</f>
        <v>Triazolam control</v>
      </c>
      <c r="E11304" s="248" t="str">
        <f>IF(AND(A11304&lt;&gt;"",ISNUMBER(A11304)),VLOOKUP(A11304,Studies!A:BR,5,FALSE),"")</f>
        <v>Triazolam</v>
      </c>
      <c r="F11304" s="249" t="str">
        <f>IF(AND(A11304&lt;&gt;"",ISNUMBER(A11304)),VLOOKUP(A11304,Studies!A:BR,6,FALSE),"")</f>
        <v>Plasma</v>
      </c>
      <c r="G11304" s="265">
        <v>0.25</v>
      </c>
      <c r="H11304" s="50" t="s">
        <v>59</v>
      </c>
      <c r="I11304" s="185">
        <v>0.54376089999999999</v>
      </c>
      <c r="J11304" s="41" t="s">
        <v>992</v>
      </c>
      <c r="K11304" s="41" t="s">
        <v>334</v>
      </c>
    </row>
    <row r="11305" spans="1:16" x14ac:dyDescent="0.25">
      <c r="A11305" s="30">
        <v>1335</v>
      </c>
      <c r="B11305" s="247" t="str">
        <f>IF(AND(A11305&lt;&gt;"",ISNUMBER(A11305)),VLOOKUP(A11305,Studies!A:BR,2,FALSE),"")</f>
        <v>Friedman 1988</v>
      </c>
      <c r="C11305" s="248" t="str">
        <f>IF(AND(A11305&lt;&gt;"",ISNUMBER(A11305)),VLOOKUP(A11305,Studies!A:BR,3,FALSE),"")</f>
        <v>https://pubmed.ncbi.nlm.nih.gov/3360971/</v>
      </c>
      <c r="D11305" s="248" t="str">
        <f>IF(AND(A11305&lt;&gt;"",ISNUMBER(A11305)),VLOOKUP(A11305,Studies!A:BR,4,FALSE),"")</f>
        <v>Triazolam control</v>
      </c>
      <c r="E11305" s="248" t="str">
        <f>IF(AND(A11305&lt;&gt;"",ISNUMBER(A11305)),VLOOKUP(A11305,Studies!A:BR,5,FALSE),"")</f>
        <v>Triazolam</v>
      </c>
      <c r="F11305" s="249" t="str">
        <f>IF(AND(A11305&lt;&gt;"",ISNUMBER(A11305)),VLOOKUP(A11305,Studies!A:BR,6,FALSE),"")</f>
        <v>Plasma</v>
      </c>
      <c r="G11305" s="265">
        <v>0.5</v>
      </c>
      <c r="H11305" s="50" t="s">
        <v>59</v>
      </c>
      <c r="I11305" s="185">
        <v>2.33331</v>
      </c>
      <c r="J11305" s="41" t="s">
        <v>992</v>
      </c>
      <c r="K11305" s="41" t="s">
        <v>334</v>
      </c>
    </row>
    <row r="11306" spans="1:16" x14ac:dyDescent="0.25">
      <c r="A11306" s="30">
        <v>1335</v>
      </c>
      <c r="B11306" s="247" t="str">
        <f>IF(AND(A11306&lt;&gt;"",ISNUMBER(A11306)),VLOOKUP(A11306,Studies!A:BR,2,FALSE),"")</f>
        <v>Friedman 1988</v>
      </c>
      <c r="C11306" s="248" t="str">
        <f>IF(AND(A11306&lt;&gt;"",ISNUMBER(A11306)),VLOOKUP(A11306,Studies!A:BR,3,FALSE),"")</f>
        <v>https://pubmed.ncbi.nlm.nih.gov/3360971/</v>
      </c>
      <c r="D11306" s="248" t="str">
        <f>IF(AND(A11306&lt;&gt;"",ISNUMBER(A11306)),VLOOKUP(A11306,Studies!A:BR,4,FALSE),"")</f>
        <v>Triazolam control</v>
      </c>
      <c r="E11306" s="248" t="str">
        <f>IF(AND(A11306&lt;&gt;"",ISNUMBER(A11306)),VLOOKUP(A11306,Studies!A:BR,5,FALSE),"")</f>
        <v>Triazolam</v>
      </c>
      <c r="F11306" s="249" t="str">
        <f>IF(AND(A11306&lt;&gt;"",ISNUMBER(A11306)),VLOOKUP(A11306,Studies!A:BR,6,FALSE),"")</f>
        <v>Plasma</v>
      </c>
      <c r="G11306" s="265">
        <v>0.75</v>
      </c>
      <c r="H11306" s="50" t="s">
        <v>59</v>
      </c>
      <c r="I11306" s="185">
        <v>2.5139559999999999</v>
      </c>
      <c r="J11306" s="41" t="s">
        <v>992</v>
      </c>
      <c r="K11306" s="41" t="s">
        <v>334</v>
      </c>
    </row>
    <row r="11307" spans="1:16" x14ac:dyDescent="0.25">
      <c r="A11307" s="30">
        <v>1335</v>
      </c>
      <c r="B11307" s="247" t="str">
        <f>IF(AND(A11307&lt;&gt;"",ISNUMBER(A11307)),VLOOKUP(A11307,Studies!A:BR,2,FALSE),"")</f>
        <v>Friedman 1988</v>
      </c>
      <c r="C11307" s="248" t="str">
        <f>IF(AND(A11307&lt;&gt;"",ISNUMBER(A11307)),VLOOKUP(A11307,Studies!A:BR,3,FALSE),"")</f>
        <v>https://pubmed.ncbi.nlm.nih.gov/3360971/</v>
      </c>
      <c r="D11307" s="248" t="str">
        <f>IF(AND(A11307&lt;&gt;"",ISNUMBER(A11307)),VLOOKUP(A11307,Studies!A:BR,4,FALSE),"")</f>
        <v>Triazolam control</v>
      </c>
      <c r="E11307" s="248" t="str">
        <f>IF(AND(A11307&lt;&gt;"",ISNUMBER(A11307)),VLOOKUP(A11307,Studies!A:BR,5,FALSE),"")</f>
        <v>Triazolam</v>
      </c>
      <c r="F11307" s="249" t="str">
        <f>IF(AND(A11307&lt;&gt;"",ISNUMBER(A11307)),VLOOKUP(A11307,Studies!A:BR,6,FALSE),"")</f>
        <v>Plasma</v>
      </c>
      <c r="G11307" s="265">
        <v>1</v>
      </c>
      <c r="H11307" s="50" t="s">
        <v>59</v>
      </c>
      <c r="I11307" s="185">
        <v>2.9422079999999999</v>
      </c>
      <c r="J11307" s="41" t="s">
        <v>992</v>
      </c>
      <c r="K11307" s="41" t="s">
        <v>334</v>
      </c>
    </row>
    <row r="11308" spans="1:16" x14ac:dyDescent="0.25">
      <c r="A11308" s="30">
        <v>1335</v>
      </c>
      <c r="B11308" s="247" t="str">
        <f>IF(AND(A11308&lt;&gt;"",ISNUMBER(A11308)),VLOOKUP(A11308,Studies!A:BR,2,FALSE),"")</f>
        <v>Friedman 1988</v>
      </c>
      <c r="C11308" s="248" t="str">
        <f>IF(AND(A11308&lt;&gt;"",ISNUMBER(A11308)),VLOOKUP(A11308,Studies!A:BR,3,FALSE),"")</f>
        <v>https://pubmed.ncbi.nlm.nih.gov/3360971/</v>
      </c>
      <c r="D11308" s="248" t="str">
        <f>IF(AND(A11308&lt;&gt;"",ISNUMBER(A11308)),VLOOKUP(A11308,Studies!A:BR,4,FALSE),"")</f>
        <v>Triazolam control</v>
      </c>
      <c r="E11308" s="248" t="str">
        <f>IF(AND(A11308&lt;&gt;"",ISNUMBER(A11308)),VLOOKUP(A11308,Studies!A:BR,5,FALSE),"")</f>
        <v>Triazolam</v>
      </c>
      <c r="F11308" s="249" t="str">
        <f>IF(AND(A11308&lt;&gt;"",ISNUMBER(A11308)),VLOOKUP(A11308,Studies!A:BR,6,FALSE),"")</f>
        <v>Plasma</v>
      </c>
      <c r="G11308" s="265">
        <v>1.5</v>
      </c>
      <c r="H11308" s="50" t="s">
        <v>59</v>
      </c>
      <c r="I11308" s="185">
        <v>2.8002980000000002</v>
      </c>
      <c r="J11308" s="41" t="s">
        <v>992</v>
      </c>
      <c r="K11308" s="41" t="s">
        <v>334</v>
      </c>
    </row>
    <row r="11309" spans="1:16" x14ac:dyDescent="0.25">
      <c r="A11309" s="30">
        <v>1335</v>
      </c>
      <c r="B11309" s="247" t="str">
        <f>IF(AND(A11309&lt;&gt;"",ISNUMBER(A11309)),VLOOKUP(A11309,Studies!A:BR,2,FALSE),"")</f>
        <v>Friedman 1988</v>
      </c>
      <c r="C11309" s="248" t="str">
        <f>IF(AND(A11309&lt;&gt;"",ISNUMBER(A11309)),VLOOKUP(A11309,Studies!A:BR,3,FALSE),"")</f>
        <v>https://pubmed.ncbi.nlm.nih.gov/3360971/</v>
      </c>
      <c r="D11309" s="248" t="str">
        <f>IF(AND(A11309&lt;&gt;"",ISNUMBER(A11309)),VLOOKUP(A11309,Studies!A:BR,4,FALSE),"")</f>
        <v>Triazolam control</v>
      </c>
      <c r="E11309" s="248" t="str">
        <f>IF(AND(A11309&lt;&gt;"",ISNUMBER(A11309)),VLOOKUP(A11309,Studies!A:BR,5,FALSE),"")</f>
        <v>Triazolam</v>
      </c>
      <c r="F11309" s="249" t="str">
        <f>IF(AND(A11309&lt;&gt;"",ISNUMBER(A11309)),VLOOKUP(A11309,Studies!A:BR,6,FALSE),"")</f>
        <v>Plasma</v>
      </c>
      <c r="G11309" s="265">
        <v>2</v>
      </c>
      <c r="H11309" s="50" t="s">
        <v>59</v>
      </c>
      <c r="I11309" s="185">
        <v>2.584133</v>
      </c>
      <c r="J11309" s="41" t="s">
        <v>992</v>
      </c>
      <c r="K11309" s="41" t="s">
        <v>334</v>
      </c>
    </row>
    <row r="11310" spans="1:16" x14ac:dyDescent="0.25">
      <c r="A11310" s="30">
        <v>1335</v>
      </c>
      <c r="B11310" s="247" t="str">
        <f>IF(AND(A11310&lt;&gt;"",ISNUMBER(A11310)),VLOOKUP(A11310,Studies!A:BR,2,FALSE),"")</f>
        <v>Friedman 1988</v>
      </c>
      <c r="C11310" s="248" t="str">
        <f>IF(AND(A11310&lt;&gt;"",ISNUMBER(A11310)),VLOOKUP(A11310,Studies!A:BR,3,FALSE),"")</f>
        <v>https://pubmed.ncbi.nlm.nih.gov/3360971/</v>
      </c>
      <c r="D11310" s="248" t="str">
        <f>IF(AND(A11310&lt;&gt;"",ISNUMBER(A11310)),VLOOKUP(A11310,Studies!A:BR,4,FALSE),"")</f>
        <v>Triazolam control</v>
      </c>
      <c r="E11310" s="248" t="str">
        <f>IF(AND(A11310&lt;&gt;"",ISNUMBER(A11310)),VLOOKUP(A11310,Studies!A:BR,5,FALSE),"")</f>
        <v>Triazolam</v>
      </c>
      <c r="F11310" s="249" t="str">
        <f>IF(AND(A11310&lt;&gt;"",ISNUMBER(A11310)),VLOOKUP(A11310,Studies!A:BR,6,FALSE),"")</f>
        <v>Plasma</v>
      </c>
      <c r="G11310" s="265">
        <v>2.5</v>
      </c>
      <c r="H11310" s="50" t="s">
        <v>59</v>
      </c>
      <c r="I11310" s="185">
        <v>2.2854619999999999</v>
      </c>
      <c r="J11310" s="41" t="s">
        <v>992</v>
      </c>
      <c r="K11310" s="41" t="s">
        <v>334</v>
      </c>
    </row>
    <row r="11311" spans="1:16" x14ac:dyDescent="0.25">
      <c r="A11311" s="30">
        <v>1335</v>
      </c>
      <c r="B11311" s="247" t="str">
        <f>IF(AND(A11311&lt;&gt;"",ISNUMBER(A11311)),VLOOKUP(A11311,Studies!A:BR,2,FALSE),"")</f>
        <v>Friedman 1988</v>
      </c>
      <c r="C11311" s="248" t="str">
        <f>IF(AND(A11311&lt;&gt;"",ISNUMBER(A11311)),VLOOKUP(A11311,Studies!A:BR,3,FALSE),"")</f>
        <v>https://pubmed.ncbi.nlm.nih.gov/3360971/</v>
      </c>
      <c r="D11311" s="248" t="str">
        <f>IF(AND(A11311&lt;&gt;"",ISNUMBER(A11311)),VLOOKUP(A11311,Studies!A:BR,4,FALSE),"")</f>
        <v>Triazolam control</v>
      </c>
      <c r="E11311" s="248" t="str">
        <f>IF(AND(A11311&lt;&gt;"",ISNUMBER(A11311)),VLOOKUP(A11311,Studies!A:BR,5,FALSE),"")</f>
        <v>Triazolam</v>
      </c>
      <c r="F11311" s="249" t="str">
        <f>IF(AND(A11311&lt;&gt;"",ISNUMBER(A11311)),VLOOKUP(A11311,Studies!A:BR,6,FALSE),"")</f>
        <v>Plasma</v>
      </c>
      <c r="G11311" s="265">
        <v>3</v>
      </c>
      <c r="H11311" s="50" t="s">
        <v>59</v>
      </c>
      <c r="I11311" s="185">
        <v>2.2343090000000001</v>
      </c>
      <c r="J11311" s="41" t="s">
        <v>992</v>
      </c>
      <c r="K11311" s="41" t="s">
        <v>334</v>
      </c>
    </row>
    <row r="11312" spans="1:16" x14ac:dyDescent="0.25">
      <c r="A11312" s="30">
        <v>1335</v>
      </c>
      <c r="B11312" s="247" t="str">
        <f>IF(AND(A11312&lt;&gt;"",ISNUMBER(A11312)),VLOOKUP(A11312,Studies!A:BR,2,FALSE),"")</f>
        <v>Friedman 1988</v>
      </c>
      <c r="C11312" s="248" t="str">
        <f>IF(AND(A11312&lt;&gt;"",ISNUMBER(A11312)),VLOOKUP(A11312,Studies!A:BR,3,FALSE),"")</f>
        <v>https://pubmed.ncbi.nlm.nih.gov/3360971/</v>
      </c>
      <c r="D11312" s="248" t="str">
        <f>IF(AND(A11312&lt;&gt;"",ISNUMBER(A11312)),VLOOKUP(A11312,Studies!A:BR,4,FALSE),"")</f>
        <v>Triazolam control</v>
      </c>
      <c r="E11312" s="248" t="str">
        <f>IF(AND(A11312&lt;&gt;"",ISNUMBER(A11312)),VLOOKUP(A11312,Studies!A:BR,5,FALSE),"")</f>
        <v>Triazolam</v>
      </c>
      <c r="F11312" s="249" t="str">
        <f>IF(AND(A11312&lt;&gt;"",ISNUMBER(A11312)),VLOOKUP(A11312,Studies!A:BR,6,FALSE),"")</f>
        <v>Plasma</v>
      </c>
      <c r="G11312" s="265">
        <v>4</v>
      </c>
      <c r="H11312" s="50" t="s">
        <v>59</v>
      </c>
      <c r="I11312" s="185">
        <v>1.620436</v>
      </c>
      <c r="J11312" s="41" t="s">
        <v>992</v>
      </c>
      <c r="K11312" s="41" t="s">
        <v>334</v>
      </c>
    </row>
    <row r="11313" spans="1:16" x14ac:dyDescent="0.25">
      <c r="A11313" s="30">
        <v>1335</v>
      </c>
      <c r="B11313" s="247" t="str">
        <f>IF(AND(A11313&lt;&gt;"",ISNUMBER(A11313)),VLOOKUP(A11313,Studies!A:BR,2,FALSE),"")</f>
        <v>Friedman 1988</v>
      </c>
      <c r="C11313" s="248" t="str">
        <f>IF(AND(A11313&lt;&gt;"",ISNUMBER(A11313)),VLOOKUP(A11313,Studies!A:BR,3,FALSE),"")</f>
        <v>https://pubmed.ncbi.nlm.nih.gov/3360971/</v>
      </c>
      <c r="D11313" s="248" t="str">
        <f>IF(AND(A11313&lt;&gt;"",ISNUMBER(A11313)),VLOOKUP(A11313,Studies!A:BR,4,FALSE),"")</f>
        <v>Triazolam control</v>
      </c>
      <c r="E11313" s="248" t="str">
        <f>IF(AND(A11313&lt;&gt;"",ISNUMBER(A11313)),VLOOKUP(A11313,Studies!A:BR,5,FALSE),"")</f>
        <v>Triazolam</v>
      </c>
      <c r="F11313" s="249" t="str">
        <f>IF(AND(A11313&lt;&gt;"",ISNUMBER(A11313)),VLOOKUP(A11313,Studies!A:BR,6,FALSE),"")</f>
        <v>Plasma</v>
      </c>
      <c r="G11313" s="265">
        <v>5</v>
      </c>
      <c r="H11313" s="50" t="s">
        <v>59</v>
      </c>
      <c r="I11313" s="185">
        <v>1.320087</v>
      </c>
      <c r="J11313" s="41" t="s">
        <v>992</v>
      </c>
      <c r="K11313" s="41" t="s">
        <v>334</v>
      </c>
    </row>
    <row r="11314" spans="1:16" x14ac:dyDescent="0.25">
      <c r="A11314" s="30">
        <v>1335</v>
      </c>
      <c r="B11314" s="247" t="str">
        <f>IF(AND(A11314&lt;&gt;"",ISNUMBER(A11314)),VLOOKUP(A11314,Studies!A:BR,2,FALSE),"")</f>
        <v>Friedman 1988</v>
      </c>
      <c r="C11314" s="248" t="str">
        <f>IF(AND(A11314&lt;&gt;"",ISNUMBER(A11314)),VLOOKUP(A11314,Studies!A:BR,3,FALSE),"")</f>
        <v>https://pubmed.ncbi.nlm.nih.gov/3360971/</v>
      </c>
      <c r="D11314" s="248" t="str">
        <f>IF(AND(A11314&lt;&gt;"",ISNUMBER(A11314)),VLOOKUP(A11314,Studies!A:BR,4,FALSE),"")</f>
        <v>Triazolam control</v>
      </c>
      <c r="E11314" s="248" t="str">
        <f>IF(AND(A11314&lt;&gt;"",ISNUMBER(A11314)),VLOOKUP(A11314,Studies!A:BR,5,FALSE),"")</f>
        <v>Triazolam</v>
      </c>
      <c r="F11314" s="249" t="str">
        <f>IF(AND(A11314&lt;&gt;"",ISNUMBER(A11314)),VLOOKUP(A11314,Studies!A:BR,6,FALSE),"")</f>
        <v>Plasma</v>
      </c>
      <c r="G11314" s="265">
        <v>6</v>
      </c>
      <c r="H11314" s="50" t="s">
        <v>59</v>
      </c>
      <c r="I11314" s="185">
        <v>1.0940510000000001</v>
      </c>
      <c r="J11314" s="41" t="s">
        <v>992</v>
      </c>
      <c r="K11314" s="41" t="s">
        <v>334</v>
      </c>
    </row>
    <row r="11315" spans="1:16" x14ac:dyDescent="0.25">
      <c r="A11315" s="30">
        <v>1335</v>
      </c>
      <c r="B11315" s="247" t="str">
        <f>IF(AND(A11315&lt;&gt;"",ISNUMBER(A11315)),VLOOKUP(A11315,Studies!A:BR,2,FALSE),"")</f>
        <v>Friedman 1988</v>
      </c>
      <c r="C11315" s="248" t="str">
        <f>IF(AND(A11315&lt;&gt;"",ISNUMBER(A11315)),VLOOKUP(A11315,Studies!A:BR,3,FALSE),"")</f>
        <v>https://pubmed.ncbi.nlm.nih.gov/3360971/</v>
      </c>
      <c r="D11315" s="248" t="str">
        <f>IF(AND(A11315&lt;&gt;"",ISNUMBER(A11315)),VLOOKUP(A11315,Studies!A:BR,4,FALSE),"")</f>
        <v>Triazolam control</v>
      </c>
      <c r="E11315" s="248" t="str">
        <f>IF(AND(A11315&lt;&gt;"",ISNUMBER(A11315)),VLOOKUP(A11315,Studies!A:BR,5,FALSE),"")</f>
        <v>Triazolam</v>
      </c>
      <c r="F11315" s="249" t="str">
        <f>IF(AND(A11315&lt;&gt;"",ISNUMBER(A11315)),VLOOKUP(A11315,Studies!A:BR,6,FALSE),"")</f>
        <v>Plasma</v>
      </c>
      <c r="G11315" s="265">
        <v>8</v>
      </c>
      <c r="H11315" s="50" t="s">
        <v>59</v>
      </c>
      <c r="I11315" s="185">
        <v>0.59241869999999996</v>
      </c>
      <c r="J11315" s="41" t="s">
        <v>992</v>
      </c>
      <c r="K11315" s="41" t="s">
        <v>334</v>
      </c>
    </row>
    <row r="11316" spans="1:16" x14ac:dyDescent="0.25">
      <c r="A11316" s="30">
        <v>1335</v>
      </c>
      <c r="B11316" s="247" t="str">
        <f>IF(AND(A11316&lt;&gt;"",ISNUMBER(A11316)),VLOOKUP(A11316,Studies!A:BR,2,FALSE),"")</f>
        <v>Friedman 1988</v>
      </c>
      <c r="C11316" s="248" t="str">
        <f>IF(AND(A11316&lt;&gt;"",ISNUMBER(A11316)),VLOOKUP(A11316,Studies!A:BR,3,FALSE),"")</f>
        <v>https://pubmed.ncbi.nlm.nih.gov/3360971/</v>
      </c>
      <c r="D11316" s="248" t="str">
        <f>IF(AND(A11316&lt;&gt;"",ISNUMBER(A11316)),VLOOKUP(A11316,Studies!A:BR,4,FALSE),"")</f>
        <v>Triazolam control</v>
      </c>
      <c r="E11316" s="248" t="str">
        <f>IF(AND(A11316&lt;&gt;"",ISNUMBER(A11316)),VLOOKUP(A11316,Studies!A:BR,5,FALSE),"")</f>
        <v>Triazolam</v>
      </c>
      <c r="F11316" s="249" t="str">
        <f>IF(AND(A11316&lt;&gt;"",ISNUMBER(A11316)),VLOOKUP(A11316,Studies!A:BR,6,FALSE),"")</f>
        <v>Plasma</v>
      </c>
      <c r="G11316" s="265">
        <v>10</v>
      </c>
      <c r="H11316" s="50" t="s">
        <v>59</v>
      </c>
      <c r="I11316" s="185">
        <v>0.32177470000000002</v>
      </c>
      <c r="J11316" s="41" t="s">
        <v>992</v>
      </c>
      <c r="K11316" s="41" t="s">
        <v>334</v>
      </c>
    </row>
    <row r="11317" spans="1:16" x14ac:dyDescent="0.25">
      <c r="A11317" s="30">
        <v>1336</v>
      </c>
      <c r="B11317" s="247" t="str">
        <f>IF(AND(A11317&lt;&gt;"",ISNUMBER(A11317)),VLOOKUP(A11317,Studies!A:BR,2,FALSE),"")</f>
        <v>Friedman 1988</v>
      </c>
      <c r="C11317" s="248" t="str">
        <f>IF(AND(A11317&lt;&gt;"",ISNUMBER(A11317)),VLOOKUP(A11317,Studies!A:BR,3,FALSE),"")</f>
        <v>https://pubmed.ncbi.nlm.nih.gov/3360971/</v>
      </c>
      <c r="D11317" s="248" t="str">
        <f>IF(AND(A11317&lt;&gt;"",ISNUMBER(A11317)),VLOOKUP(A11317,Studies!A:BR,4,FALSE),"")</f>
        <v>Triazolam + Cimetidine</v>
      </c>
      <c r="E11317" s="248" t="str">
        <f>IF(AND(A11317&lt;&gt;"",ISNUMBER(A11317)),VLOOKUP(A11317,Studies!A:BR,5,FALSE),"")</f>
        <v>Triazolam</v>
      </c>
      <c r="F11317" s="249" t="str">
        <f>IF(AND(A11317&lt;&gt;"",ISNUMBER(A11317)),VLOOKUP(A11317,Studies!A:BR,6,FALSE),"")</f>
        <v>Plasma</v>
      </c>
      <c r="G11317" s="265">
        <v>24</v>
      </c>
      <c r="H11317" s="50" t="s">
        <v>59</v>
      </c>
      <c r="I11317" s="185">
        <v>0</v>
      </c>
      <c r="J11317" s="41" t="s">
        <v>992</v>
      </c>
      <c r="K11317" s="41" t="s">
        <v>334</v>
      </c>
      <c r="P11317" s="42" t="s">
        <v>3523</v>
      </c>
    </row>
    <row r="11318" spans="1:16" x14ac:dyDescent="0.25">
      <c r="A11318" s="30">
        <v>1336</v>
      </c>
      <c r="B11318" s="247" t="str">
        <f>IF(AND(A11318&lt;&gt;"",ISNUMBER(A11318)),VLOOKUP(A11318,Studies!A:BR,2,FALSE),"")</f>
        <v>Friedman 1988</v>
      </c>
      <c r="C11318" s="248" t="str">
        <f>IF(AND(A11318&lt;&gt;"",ISNUMBER(A11318)),VLOOKUP(A11318,Studies!A:BR,3,FALSE),"")</f>
        <v>https://pubmed.ncbi.nlm.nih.gov/3360971/</v>
      </c>
      <c r="D11318" s="248" t="str">
        <f>IF(AND(A11318&lt;&gt;"",ISNUMBER(A11318)),VLOOKUP(A11318,Studies!A:BR,4,FALSE),"")</f>
        <v>Triazolam + Cimetidine</v>
      </c>
      <c r="E11318" s="248" t="str">
        <f>IF(AND(A11318&lt;&gt;"",ISNUMBER(A11318)),VLOOKUP(A11318,Studies!A:BR,5,FALSE),"")</f>
        <v>Triazolam</v>
      </c>
      <c r="F11318" s="249" t="str">
        <f>IF(AND(A11318&lt;&gt;"",ISNUMBER(A11318)),VLOOKUP(A11318,Studies!A:BR,6,FALSE),"")</f>
        <v>Plasma</v>
      </c>
      <c r="G11318" s="265">
        <v>24.25</v>
      </c>
      <c r="H11318" s="50" t="s">
        <v>59</v>
      </c>
      <c r="I11318" s="185">
        <v>0.54378979999999999</v>
      </c>
      <c r="J11318" s="41" t="s">
        <v>992</v>
      </c>
      <c r="K11318" s="41" t="s">
        <v>334</v>
      </c>
    </row>
    <row r="11319" spans="1:16" x14ac:dyDescent="0.25">
      <c r="A11319" s="30">
        <v>1336</v>
      </c>
      <c r="B11319" s="247" t="str">
        <f>IF(AND(A11319&lt;&gt;"",ISNUMBER(A11319)),VLOOKUP(A11319,Studies!A:BR,2,FALSE),"")</f>
        <v>Friedman 1988</v>
      </c>
      <c r="C11319" s="248" t="str">
        <f>IF(AND(A11319&lt;&gt;"",ISNUMBER(A11319)),VLOOKUP(A11319,Studies!A:BR,3,FALSE),"")</f>
        <v>https://pubmed.ncbi.nlm.nih.gov/3360971/</v>
      </c>
      <c r="D11319" s="248" t="str">
        <f>IF(AND(A11319&lt;&gt;"",ISNUMBER(A11319)),VLOOKUP(A11319,Studies!A:BR,4,FALSE),"")</f>
        <v>Triazolam + Cimetidine</v>
      </c>
      <c r="E11319" s="248" t="str">
        <f>IF(AND(A11319&lt;&gt;"",ISNUMBER(A11319)),VLOOKUP(A11319,Studies!A:BR,5,FALSE),"")</f>
        <v>Triazolam</v>
      </c>
      <c r="F11319" s="249" t="str">
        <f>IF(AND(A11319&lt;&gt;"",ISNUMBER(A11319)),VLOOKUP(A11319,Studies!A:BR,6,FALSE),"")</f>
        <v>Plasma</v>
      </c>
      <c r="G11319" s="265">
        <v>24.5</v>
      </c>
      <c r="H11319" s="50" t="s">
        <v>59</v>
      </c>
      <c r="I11319" s="185">
        <v>3.0923970000000001</v>
      </c>
      <c r="J11319" s="41" t="s">
        <v>992</v>
      </c>
      <c r="K11319" s="41" t="s">
        <v>334</v>
      </c>
    </row>
    <row r="11320" spans="1:16" x14ac:dyDescent="0.25">
      <c r="A11320" s="30">
        <v>1336</v>
      </c>
      <c r="B11320" s="247" t="str">
        <f>IF(AND(A11320&lt;&gt;"",ISNUMBER(A11320)),VLOOKUP(A11320,Studies!A:BR,2,FALSE),"")</f>
        <v>Friedman 1988</v>
      </c>
      <c r="C11320" s="248" t="str">
        <f>IF(AND(A11320&lt;&gt;"",ISNUMBER(A11320)),VLOOKUP(A11320,Studies!A:BR,3,FALSE),"")</f>
        <v>https://pubmed.ncbi.nlm.nih.gov/3360971/</v>
      </c>
      <c r="D11320" s="248" t="str">
        <f>IF(AND(A11320&lt;&gt;"",ISNUMBER(A11320)),VLOOKUP(A11320,Studies!A:BR,4,FALSE),"")</f>
        <v>Triazolam + Cimetidine</v>
      </c>
      <c r="E11320" s="248" t="str">
        <f>IF(AND(A11320&lt;&gt;"",ISNUMBER(A11320)),VLOOKUP(A11320,Studies!A:BR,5,FALSE),"")</f>
        <v>Triazolam</v>
      </c>
      <c r="F11320" s="249" t="str">
        <f>IF(AND(A11320&lt;&gt;"",ISNUMBER(A11320)),VLOOKUP(A11320,Studies!A:BR,6,FALSE),"")</f>
        <v>Plasma</v>
      </c>
      <c r="G11320" s="265">
        <v>24.75</v>
      </c>
      <c r="H11320" s="50" t="s">
        <v>59</v>
      </c>
      <c r="I11320" s="185">
        <v>4.0156289999999997</v>
      </c>
      <c r="J11320" s="41" t="s">
        <v>992</v>
      </c>
      <c r="K11320" s="41" t="s">
        <v>334</v>
      </c>
    </row>
    <row r="11321" spans="1:16" x14ac:dyDescent="0.25">
      <c r="A11321" s="30">
        <v>1336</v>
      </c>
      <c r="B11321" s="247" t="str">
        <f>IF(AND(A11321&lt;&gt;"",ISNUMBER(A11321)),VLOOKUP(A11321,Studies!A:BR,2,FALSE),"")</f>
        <v>Friedman 1988</v>
      </c>
      <c r="C11321" s="248" t="str">
        <f>IF(AND(A11321&lt;&gt;"",ISNUMBER(A11321)),VLOOKUP(A11321,Studies!A:BR,3,FALSE),"")</f>
        <v>https://pubmed.ncbi.nlm.nih.gov/3360971/</v>
      </c>
      <c r="D11321" s="248" t="str">
        <f>IF(AND(A11321&lt;&gt;"",ISNUMBER(A11321)),VLOOKUP(A11321,Studies!A:BR,4,FALSE),"")</f>
        <v>Triazolam + Cimetidine</v>
      </c>
      <c r="E11321" s="248" t="str">
        <f>IF(AND(A11321&lt;&gt;"",ISNUMBER(A11321)),VLOOKUP(A11321,Studies!A:BR,5,FALSE),"")</f>
        <v>Triazolam</v>
      </c>
      <c r="F11321" s="249" t="str">
        <f>IF(AND(A11321&lt;&gt;"",ISNUMBER(A11321)),VLOOKUP(A11321,Studies!A:BR,6,FALSE),"")</f>
        <v>Plasma</v>
      </c>
      <c r="G11321" s="265">
        <v>25</v>
      </c>
      <c r="H11321" s="50" t="s">
        <v>59</v>
      </c>
      <c r="I11321" s="185">
        <v>4.3778759999999997</v>
      </c>
      <c r="J11321" s="41" t="s">
        <v>992</v>
      </c>
      <c r="K11321" s="41" t="s">
        <v>334</v>
      </c>
    </row>
    <row r="11322" spans="1:16" x14ac:dyDescent="0.25">
      <c r="A11322" s="30">
        <v>1336</v>
      </c>
      <c r="B11322" s="247" t="str">
        <f>IF(AND(A11322&lt;&gt;"",ISNUMBER(A11322)),VLOOKUP(A11322,Studies!A:BR,2,FALSE),"")</f>
        <v>Friedman 1988</v>
      </c>
      <c r="C11322" s="248" t="str">
        <f>IF(AND(A11322&lt;&gt;"",ISNUMBER(A11322)),VLOOKUP(A11322,Studies!A:BR,3,FALSE),"")</f>
        <v>https://pubmed.ncbi.nlm.nih.gov/3360971/</v>
      </c>
      <c r="D11322" s="248" t="str">
        <f>IF(AND(A11322&lt;&gt;"",ISNUMBER(A11322)),VLOOKUP(A11322,Studies!A:BR,4,FALSE),"")</f>
        <v>Triazolam + Cimetidine</v>
      </c>
      <c r="E11322" s="248" t="str">
        <f>IF(AND(A11322&lt;&gt;"",ISNUMBER(A11322)),VLOOKUP(A11322,Studies!A:BR,5,FALSE),"")</f>
        <v>Triazolam</v>
      </c>
      <c r="F11322" s="249" t="str">
        <f>IF(AND(A11322&lt;&gt;"",ISNUMBER(A11322)),VLOOKUP(A11322,Studies!A:BR,6,FALSE),"")</f>
        <v>Plasma</v>
      </c>
      <c r="G11322" s="265">
        <v>25.5</v>
      </c>
      <c r="H11322" s="50" t="s">
        <v>59</v>
      </c>
      <c r="I11322" s="185">
        <v>4.1038990000000002</v>
      </c>
      <c r="J11322" s="41" t="s">
        <v>992</v>
      </c>
      <c r="K11322" s="41" t="s">
        <v>334</v>
      </c>
    </row>
    <row r="11323" spans="1:16" x14ac:dyDescent="0.25">
      <c r="A11323" s="30">
        <v>1336</v>
      </c>
      <c r="B11323" s="247" t="str">
        <f>IF(AND(A11323&lt;&gt;"",ISNUMBER(A11323)),VLOOKUP(A11323,Studies!A:BR,2,FALSE),"")</f>
        <v>Friedman 1988</v>
      </c>
      <c r="C11323" s="248" t="str">
        <f>IF(AND(A11323&lt;&gt;"",ISNUMBER(A11323)),VLOOKUP(A11323,Studies!A:BR,3,FALSE),"")</f>
        <v>https://pubmed.ncbi.nlm.nih.gov/3360971/</v>
      </c>
      <c r="D11323" s="248" t="str">
        <f>IF(AND(A11323&lt;&gt;"",ISNUMBER(A11323)),VLOOKUP(A11323,Studies!A:BR,4,FALSE),"")</f>
        <v>Triazolam + Cimetidine</v>
      </c>
      <c r="E11323" s="248" t="str">
        <f>IF(AND(A11323&lt;&gt;"",ISNUMBER(A11323)),VLOOKUP(A11323,Studies!A:BR,5,FALSE),"")</f>
        <v>Triazolam</v>
      </c>
      <c r="F11323" s="249" t="str">
        <f>IF(AND(A11323&lt;&gt;"",ISNUMBER(A11323)),VLOOKUP(A11323,Studies!A:BR,6,FALSE),"")</f>
        <v>Plasma</v>
      </c>
      <c r="G11323" s="265">
        <v>26</v>
      </c>
      <c r="H11323" s="50" t="s">
        <v>59</v>
      </c>
      <c r="I11323" s="185">
        <v>3.6649949999999998</v>
      </c>
      <c r="J11323" s="41" t="s">
        <v>992</v>
      </c>
      <c r="K11323" s="41" t="s">
        <v>334</v>
      </c>
    </row>
    <row r="11324" spans="1:16" x14ac:dyDescent="0.25">
      <c r="A11324" s="30">
        <v>1336</v>
      </c>
      <c r="B11324" s="247" t="str">
        <f>IF(AND(A11324&lt;&gt;"",ISNUMBER(A11324)),VLOOKUP(A11324,Studies!A:BR,2,FALSE),"")</f>
        <v>Friedman 1988</v>
      </c>
      <c r="C11324" s="248" t="str">
        <f>IF(AND(A11324&lt;&gt;"",ISNUMBER(A11324)),VLOOKUP(A11324,Studies!A:BR,3,FALSE),"")</f>
        <v>https://pubmed.ncbi.nlm.nih.gov/3360971/</v>
      </c>
      <c r="D11324" s="248" t="str">
        <f>IF(AND(A11324&lt;&gt;"",ISNUMBER(A11324)),VLOOKUP(A11324,Studies!A:BR,4,FALSE),"")</f>
        <v>Triazolam + Cimetidine</v>
      </c>
      <c r="E11324" s="248" t="str">
        <f>IF(AND(A11324&lt;&gt;"",ISNUMBER(A11324)),VLOOKUP(A11324,Studies!A:BR,5,FALSE),"")</f>
        <v>Triazolam</v>
      </c>
      <c r="F11324" s="249" t="str">
        <f>IF(AND(A11324&lt;&gt;"",ISNUMBER(A11324)),VLOOKUP(A11324,Studies!A:BR,6,FALSE),"")</f>
        <v>Plasma</v>
      </c>
      <c r="G11324" s="265">
        <v>26.5</v>
      </c>
      <c r="H11324" s="50" t="s">
        <v>59</v>
      </c>
      <c r="I11324" s="185">
        <v>3.3168489999999999</v>
      </c>
      <c r="J11324" s="41" t="s">
        <v>992</v>
      </c>
      <c r="K11324" s="41" t="s">
        <v>334</v>
      </c>
    </row>
    <row r="11325" spans="1:16" x14ac:dyDescent="0.25">
      <c r="A11325" s="30">
        <v>1336</v>
      </c>
      <c r="B11325" s="247" t="str">
        <f>IF(AND(A11325&lt;&gt;"",ISNUMBER(A11325)),VLOOKUP(A11325,Studies!A:BR,2,FALSE),"")</f>
        <v>Friedman 1988</v>
      </c>
      <c r="C11325" s="248" t="str">
        <f>IF(AND(A11325&lt;&gt;"",ISNUMBER(A11325)),VLOOKUP(A11325,Studies!A:BR,3,FALSE),"")</f>
        <v>https://pubmed.ncbi.nlm.nih.gov/3360971/</v>
      </c>
      <c r="D11325" s="248" t="str">
        <f>IF(AND(A11325&lt;&gt;"",ISNUMBER(A11325)),VLOOKUP(A11325,Studies!A:BR,4,FALSE),"")</f>
        <v>Triazolam + Cimetidine</v>
      </c>
      <c r="E11325" s="248" t="str">
        <f>IF(AND(A11325&lt;&gt;"",ISNUMBER(A11325)),VLOOKUP(A11325,Studies!A:BR,5,FALSE),"")</f>
        <v>Triazolam</v>
      </c>
      <c r="F11325" s="249" t="str">
        <f>IF(AND(A11325&lt;&gt;"",ISNUMBER(A11325)),VLOOKUP(A11325,Studies!A:BR,6,FALSE),"")</f>
        <v>Plasma</v>
      </c>
      <c r="G11325" s="265">
        <v>27</v>
      </c>
      <c r="H11325" s="50" t="s">
        <v>59</v>
      </c>
      <c r="I11325" s="185">
        <v>2.8943889999999999</v>
      </c>
      <c r="J11325" s="41" t="s">
        <v>992</v>
      </c>
      <c r="K11325" s="41" t="s">
        <v>334</v>
      </c>
    </row>
    <row r="11326" spans="1:16" x14ac:dyDescent="0.25">
      <c r="A11326" s="30">
        <v>1336</v>
      </c>
      <c r="B11326" s="247" t="str">
        <f>IF(AND(A11326&lt;&gt;"",ISNUMBER(A11326)),VLOOKUP(A11326,Studies!A:BR,2,FALSE),"")</f>
        <v>Friedman 1988</v>
      </c>
      <c r="C11326" s="248" t="str">
        <f>IF(AND(A11326&lt;&gt;"",ISNUMBER(A11326)),VLOOKUP(A11326,Studies!A:BR,3,FALSE),"")</f>
        <v>https://pubmed.ncbi.nlm.nih.gov/3360971/</v>
      </c>
      <c r="D11326" s="248" t="str">
        <f>IF(AND(A11326&lt;&gt;"",ISNUMBER(A11326)),VLOOKUP(A11326,Studies!A:BR,4,FALSE),"")</f>
        <v>Triazolam + Cimetidine</v>
      </c>
      <c r="E11326" s="248" t="str">
        <f>IF(AND(A11326&lt;&gt;"",ISNUMBER(A11326)),VLOOKUP(A11326,Studies!A:BR,5,FALSE),"")</f>
        <v>Triazolam</v>
      </c>
      <c r="F11326" s="249" t="str">
        <f>IF(AND(A11326&lt;&gt;"",ISNUMBER(A11326)),VLOOKUP(A11326,Studies!A:BR,6,FALSE),"")</f>
        <v>Plasma</v>
      </c>
      <c r="G11326" s="265">
        <v>28</v>
      </c>
      <c r="H11326" s="50" t="s">
        <v>59</v>
      </c>
      <c r="I11326" s="185">
        <v>2.1319750000000002</v>
      </c>
      <c r="J11326" s="41" t="s">
        <v>992</v>
      </c>
      <c r="K11326" s="41" t="s">
        <v>334</v>
      </c>
    </row>
    <row r="11327" spans="1:16" x14ac:dyDescent="0.25">
      <c r="A11327" s="30">
        <v>1336</v>
      </c>
      <c r="B11327" s="247" t="str">
        <f>IF(AND(A11327&lt;&gt;"",ISNUMBER(A11327)),VLOOKUP(A11327,Studies!A:BR,2,FALSE),"")</f>
        <v>Friedman 1988</v>
      </c>
      <c r="C11327" s="248" t="str">
        <f>IF(AND(A11327&lt;&gt;"",ISNUMBER(A11327)),VLOOKUP(A11327,Studies!A:BR,3,FALSE),"")</f>
        <v>https://pubmed.ncbi.nlm.nih.gov/3360971/</v>
      </c>
      <c r="D11327" s="248" t="str">
        <f>IF(AND(A11327&lt;&gt;"",ISNUMBER(A11327)),VLOOKUP(A11327,Studies!A:BR,4,FALSE),"")</f>
        <v>Triazolam + Cimetidine</v>
      </c>
      <c r="E11327" s="248" t="str">
        <f>IF(AND(A11327&lt;&gt;"",ISNUMBER(A11327)),VLOOKUP(A11327,Studies!A:BR,5,FALSE),"")</f>
        <v>Triazolam</v>
      </c>
      <c r="F11327" s="249" t="str">
        <f>IF(AND(A11327&lt;&gt;"",ISNUMBER(A11327)),VLOOKUP(A11327,Studies!A:BR,6,FALSE),"")</f>
        <v>Plasma</v>
      </c>
      <c r="G11327" s="265">
        <v>29</v>
      </c>
      <c r="H11327" s="50" t="s">
        <v>59</v>
      </c>
      <c r="I11327" s="185">
        <v>1.625389</v>
      </c>
      <c r="J11327" s="41" t="s">
        <v>992</v>
      </c>
      <c r="K11327" s="41" t="s">
        <v>334</v>
      </c>
    </row>
    <row r="11328" spans="1:16" x14ac:dyDescent="0.25">
      <c r="A11328" s="30">
        <v>1336</v>
      </c>
      <c r="B11328" s="247" t="str">
        <f>IF(AND(A11328&lt;&gt;"",ISNUMBER(A11328)),VLOOKUP(A11328,Studies!A:BR,2,FALSE),"")</f>
        <v>Friedman 1988</v>
      </c>
      <c r="C11328" s="248" t="str">
        <f>IF(AND(A11328&lt;&gt;"",ISNUMBER(A11328)),VLOOKUP(A11328,Studies!A:BR,3,FALSE),"")</f>
        <v>https://pubmed.ncbi.nlm.nih.gov/3360971/</v>
      </c>
      <c r="D11328" s="248" t="str">
        <f>IF(AND(A11328&lt;&gt;"",ISNUMBER(A11328)),VLOOKUP(A11328,Studies!A:BR,4,FALSE),"")</f>
        <v>Triazolam + Cimetidine</v>
      </c>
      <c r="E11328" s="248" t="str">
        <f>IF(AND(A11328&lt;&gt;"",ISNUMBER(A11328)),VLOOKUP(A11328,Studies!A:BR,5,FALSE),"")</f>
        <v>Triazolam</v>
      </c>
      <c r="F11328" s="249" t="str">
        <f>IF(AND(A11328&lt;&gt;"",ISNUMBER(A11328)),VLOOKUP(A11328,Studies!A:BR,6,FALSE),"")</f>
        <v>Plasma</v>
      </c>
      <c r="G11328" s="265">
        <v>30</v>
      </c>
      <c r="H11328" s="50" t="s">
        <v>59</v>
      </c>
      <c r="I11328" s="185">
        <v>1.2838160000000001</v>
      </c>
      <c r="J11328" s="41" t="s">
        <v>992</v>
      </c>
      <c r="K11328" s="41" t="s">
        <v>334</v>
      </c>
    </row>
    <row r="11329" spans="1:15" x14ac:dyDescent="0.25">
      <c r="A11329" s="30">
        <v>1336</v>
      </c>
      <c r="B11329" s="247" t="str">
        <f>IF(AND(A11329&lt;&gt;"",ISNUMBER(A11329)),VLOOKUP(A11329,Studies!A:BR,2,FALSE),"")</f>
        <v>Friedman 1988</v>
      </c>
      <c r="C11329" s="248" t="str">
        <f>IF(AND(A11329&lt;&gt;"",ISNUMBER(A11329)),VLOOKUP(A11329,Studies!A:BR,3,FALSE),"")</f>
        <v>https://pubmed.ncbi.nlm.nih.gov/3360971/</v>
      </c>
      <c r="D11329" s="248" t="str">
        <f>IF(AND(A11329&lt;&gt;"",ISNUMBER(A11329)),VLOOKUP(A11329,Studies!A:BR,4,FALSE),"")</f>
        <v>Triazolam + Cimetidine</v>
      </c>
      <c r="E11329" s="248" t="str">
        <f>IF(AND(A11329&lt;&gt;"",ISNUMBER(A11329)),VLOOKUP(A11329,Studies!A:BR,5,FALSE),"")</f>
        <v>Triazolam</v>
      </c>
      <c r="F11329" s="249" t="str">
        <f>IF(AND(A11329&lt;&gt;"",ISNUMBER(A11329)),VLOOKUP(A11329,Studies!A:BR,6,FALSE),"")</f>
        <v>Plasma</v>
      </c>
      <c r="G11329" s="265">
        <v>32</v>
      </c>
      <c r="H11329" s="50" t="s">
        <v>59</v>
      </c>
      <c r="I11329" s="185">
        <v>0.71617819999999999</v>
      </c>
      <c r="J11329" s="41" t="s">
        <v>992</v>
      </c>
      <c r="K11329" s="41" t="s">
        <v>334</v>
      </c>
    </row>
    <row r="11330" spans="1:15" x14ac:dyDescent="0.25">
      <c r="A11330" s="30">
        <v>1336</v>
      </c>
      <c r="B11330" s="247" t="str">
        <f>IF(AND(A11330&lt;&gt;"",ISNUMBER(A11330)),VLOOKUP(A11330,Studies!A:BR,2,FALSE),"")</f>
        <v>Friedman 1988</v>
      </c>
      <c r="C11330" s="248" t="str">
        <f>IF(AND(A11330&lt;&gt;"",ISNUMBER(A11330)),VLOOKUP(A11330,Studies!A:BR,3,FALSE),"")</f>
        <v>https://pubmed.ncbi.nlm.nih.gov/3360971/</v>
      </c>
      <c r="D11330" s="248" t="str">
        <f>IF(AND(A11330&lt;&gt;"",ISNUMBER(A11330)),VLOOKUP(A11330,Studies!A:BR,4,FALSE),"")</f>
        <v>Triazolam + Cimetidine</v>
      </c>
      <c r="E11330" s="248" t="str">
        <f>IF(AND(A11330&lt;&gt;"",ISNUMBER(A11330)),VLOOKUP(A11330,Studies!A:BR,5,FALSE),"")</f>
        <v>Triazolam</v>
      </c>
      <c r="F11330" s="249" t="str">
        <f>IF(AND(A11330&lt;&gt;"",ISNUMBER(A11330)),VLOOKUP(A11330,Studies!A:BR,6,FALSE),"")</f>
        <v>Plasma</v>
      </c>
      <c r="G11330" s="265">
        <v>34</v>
      </c>
      <c r="H11330" s="50" t="s">
        <v>59</v>
      </c>
      <c r="I11330" s="185">
        <v>0.44553429999999999</v>
      </c>
      <c r="J11330" s="41" t="s">
        <v>992</v>
      </c>
      <c r="K11330" s="41" t="s">
        <v>334</v>
      </c>
    </row>
    <row r="11331" spans="1:15" x14ac:dyDescent="0.25">
      <c r="A11331" s="30">
        <v>99</v>
      </c>
      <c r="B11331" s="247" t="str">
        <f>IF(AND(A11331&lt;&gt;"",ISNUMBER(A11331)),VLOOKUP(A11331,Studies!A:BR,2,FALSE),"")</f>
        <v>Everett 1991</v>
      </c>
      <c r="C11331" s="248" t="str">
        <f>IF(AND(A11331&lt;&gt;"",ISNUMBER(A11331)),VLOOKUP(A11331,Studies!A:BR,3,FALSE),"")</f>
        <v>https://pubmed.ncbi.nlm.nih.gov/1680649/</v>
      </c>
      <c r="D11331" s="248" t="str">
        <f>IF(AND(A11331&lt;&gt;"",ISNUMBER(A11331)),VLOOKUP(A11331,Studies!A:BR,4,FALSE),"")</f>
        <v>IV administration (urine)</v>
      </c>
      <c r="E11331" s="248" t="str">
        <f>IF(AND(A11331&lt;&gt;"",ISNUMBER(A11331)),VLOOKUP(A11331,Studies!A:BR,5,FALSE),"")</f>
        <v>Pravastatin</v>
      </c>
      <c r="F11331" s="249" t="str">
        <f>IF(AND(A11331&lt;&gt;"",ISNUMBER(A11331)),VLOOKUP(A11331,Studies!A:BR,6,FALSE),"")</f>
        <v>Urine</v>
      </c>
      <c r="G11331" s="269">
        <v>48</v>
      </c>
      <c r="H11331" s="50" t="s">
        <v>59</v>
      </c>
      <c r="I11331" s="185">
        <v>40.473999999999997</v>
      </c>
      <c r="J11331" s="41" t="s">
        <v>446</v>
      </c>
      <c r="K11331" s="41" t="s">
        <v>115</v>
      </c>
    </row>
    <row r="11332" spans="1:15" x14ac:dyDescent="0.25">
      <c r="A11332" s="30">
        <v>102</v>
      </c>
      <c r="B11332" s="247" t="str">
        <f>IF(AND(A11332&lt;&gt;"",ISNUMBER(A11332)),VLOOKUP(A11332,Studies!A:BR,2,FALSE),"")</f>
        <v>Everett 1991</v>
      </c>
      <c r="C11332" s="248" t="str">
        <f>IF(AND(A11332&lt;&gt;"",ISNUMBER(A11332)),VLOOKUP(A11332,Studies!A:BR,3,FALSE),"")</f>
        <v>https://pubmed.ncbi.nlm.nih.gov/1680649/</v>
      </c>
      <c r="D11332" s="248" t="str">
        <f>IF(AND(A11332&lt;&gt;"",ISNUMBER(A11332)),VLOOKUP(A11332,Studies!A:BR,4,FALSE),"")</f>
        <v>IV administration (feces)</v>
      </c>
      <c r="E11332" s="248" t="str">
        <f>IF(AND(A11332&lt;&gt;"",ISNUMBER(A11332)),VLOOKUP(A11332,Studies!A:BR,5,FALSE),"")</f>
        <v>Pravastatin</v>
      </c>
      <c r="F11332" s="249" t="str">
        <f>IF(AND(A11332&lt;&gt;"",ISNUMBER(A11332)),VLOOKUP(A11332,Studies!A:BR,6,FALSE),"")</f>
        <v>Feces</v>
      </c>
      <c r="G11332" s="269">
        <v>96</v>
      </c>
      <c r="H11332" s="50" t="s">
        <v>59</v>
      </c>
      <c r="I11332" s="185">
        <v>22.508000000000003</v>
      </c>
      <c r="J11332" s="41" t="s">
        <v>446</v>
      </c>
      <c r="K11332" s="41" t="s">
        <v>115</v>
      </c>
    </row>
    <row r="11333" spans="1:15" x14ac:dyDescent="0.25">
      <c r="A11333" s="30">
        <v>103</v>
      </c>
      <c r="B11333" s="247" t="str">
        <f>IF(AND(A11333&lt;&gt;"",ISNUMBER(A11333)),VLOOKUP(A11333,Studies!A:BR,2,FALSE),"")</f>
        <v>Everett 1991</v>
      </c>
      <c r="C11333" s="248" t="str">
        <f>IF(AND(A11333&lt;&gt;"",ISNUMBER(A11333)),VLOOKUP(A11333,Studies!A:BR,3,FALSE),"")</f>
        <v>https://pubmed.ncbi.nlm.nih.gov/1680649/</v>
      </c>
      <c r="D11333" s="248" t="str">
        <f>IF(AND(A11333&lt;&gt;"",ISNUMBER(A11333)),VLOOKUP(A11333,Studies!A:BR,4,FALSE),"")</f>
        <v>PO administration (urine)</v>
      </c>
      <c r="E11333" s="248" t="str">
        <f>IF(AND(A11333&lt;&gt;"",ISNUMBER(A11333)),VLOOKUP(A11333,Studies!A:BR,5,FALSE),"")</f>
        <v>Pravastatin</v>
      </c>
      <c r="F11333" s="249" t="str">
        <f>IF(AND(A11333&lt;&gt;"",ISNUMBER(A11333)),VLOOKUP(A11333,Studies!A:BR,6,FALSE),"")</f>
        <v>Urine</v>
      </c>
      <c r="G11333" s="269">
        <v>48</v>
      </c>
      <c r="H11333" s="50" t="s">
        <v>59</v>
      </c>
      <c r="I11333" s="185">
        <v>5.8000000000000007</v>
      </c>
      <c r="J11333" s="41" t="s">
        <v>446</v>
      </c>
      <c r="K11333" s="41" t="s">
        <v>115</v>
      </c>
    </row>
    <row r="11334" spans="1:15" x14ac:dyDescent="0.25">
      <c r="A11334" s="30">
        <v>108</v>
      </c>
      <c r="B11334" s="247" t="str">
        <f>IF(AND(A11334&lt;&gt;"",ISNUMBER(A11334)),VLOOKUP(A11334,Studies!A:BR,2,FALSE),"")</f>
        <v>Everett 1991</v>
      </c>
      <c r="C11334" s="248" t="str">
        <f>IF(AND(A11334&lt;&gt;"",ISNUMBER(A11334)),VLOOKUP(A11334,Studies!A:BR,3,FALSE),"")</f>
        <v>https://pubmed.ncbi.nlm.nih.gov/1680649/</v>
      </c>
      <c r="D11334" s="248" t="str">
        <f>IF(AND(A11334&lt;&gt;"",ISNUMBER(A11334)),VLOOKUP(A11334,Studies!A:BR,4,FALSE),"")</f>
        <v>PO administration (feces)</v>
      </c>
      <c r="E11334" s="248" t="str">
        <f>IF(AND(A11334&lt;&gt;"",ISNUMBER(A11334)),VLOOKUP(A11334,Studies!A:BR,5,FALSE),"")</f>
        <v>Pravastatin</v>
      </c>
      <c r="F11334" s="249" t="str">
        <f>IF(AND(A11334&lt;&gt;"",ISNUMBER(A11334)),VLOOKUP(A11334,Studies!A:BR,6,FALSE),"")</f>
        <v>Feces</v>
      </c>
      <c r="G11334" s="269">
        <v>96</v>
      </c>
      <c r="H11334" s="50" t="s">
        <v>59</v>
      </c>
      <c r="I11334" s="185">
        <v>33.795999999999999</v>
      </c>
      <c r="J11334" s="41" t="s">
        <v>446</v>
      </c>
      <c r="K11334" s="41" t="s">
        <v>115</v>
      </c>
    </row>
    <row r="11335" spans="1:15" x14ac:dyDescent="0.25">
      <c r="A11335" s="30">
        <v>121</v>
      </c>
      <c r="B11335" s="247" t="str">
        <f>IF(AND(A11335&lt;&gt;"",ISNUMBER(A11335)),VLOOKUP(A11335,Studies!A:BR,2,FALSE),"")</f>
        <v>Pan 1993</v>
      </c>
      <c r="C11335" s="248" t="str">
        <f>IF(AND(A11335&lt;&gt;"",ISNUMBER(A11335)),VLOOKUP(A11335,Studies!A:BR,3,FALSE),"")</f>
        <v>https://pubmed.ncbi.nlm.nih.gov/8219432/</v>
      </c>
      <c r="D11335" s="248" t="str">
        <f>IF(AND(A11335&lt;&gt;"",ISNUMBER(A11335)),VLOOKUP(A11335,Studies!A:BR,4,FALSE),"")</f>
        <v>Young men</v>
      </c>
      <c r="E11335" s="248" t="str">
        <f>IF(AND(A11335&lt;&gt;"",ISNUMBER(A11335)),VLOOKUP(A11335,Studies!A:BR,5,FALSE),"")</f>
        <v>Pravastatin</v>
      </c>
      <c r="F11335" s="249" t="str">
        <f>IF(AND(A11335&lt;&gt;"",ISNUMBER(A11335)),VLOOKUP(A11335,Studies!A:BR,6,FALSE),"")</f>
        <v>Serum</v>
      </c>
      <c r="G11335" s="269">
        <v>0.33</v>
      </c>
      <c r="H11335" s="50" t="s">
        <v>59</v>
      </c>
      <c r="I11335" s="185">
        <v>3.5960830000000001</v>
      </c>
      <c r="J11335" s="41" t="s">
        <v>938</v>
      </c>
      <c r="K11335" s="41" t="s">
        <v>115</v>
      </c>
      <c r="O11335" s="59">
        <v>0.3</v>
      </c>
    </row>
    <row r="11336" spans="1:15" x14ac:dyDescent="0.25">
      <c r="A11336" s="30">
        <v>121</v>
      </c>
      <c r="B11336" s="247" t="str">
        <f>IF(AND(A11336&lt;&gt;"",ISNUMBER(A11336)),VLOOKUP(A11336,Studies!A:BR,2,FALSE),"")</f>
        <v>Pan 1993</v>
      </c>
      <c r="C11336" s="248" t="str">
        <f>IF(AND(A11336&lt;&gt;"",ISNUMBER(A11336)),VLOOKUP(A11336,Studies!A:BR,3,FALSE),"")</f>
        <v>https://pubmed.ncbi.nlm.nih.gov/8219432/</v>
      </c>
      <c r="D11336" s="248" t="str">
        <f>IF(AND(A11336&lt;&gt;"",ISNUMBER(A11336)),VLOOKUP(A11336,Studies!A:BR,4,FALSE),"")</f>
        <v>Young men</v>
      </c>
      <c r="E11336" s="248" t="str">
        <f>IF(AND(A11336&lt;&gt;"",ISNUMBER(A11336)),VLOOKUP(A11336,Studies!A:BR,5,FALSE),"")</f>
        <v>Pravastatin</v>
      </c>
      <c r="F11336" s="249" t="str">
        <f>IF(AND(A11336&lt;&gt;"",ISNUMBER(A11336)),VLOOKUP(A11336,Studies!A:BR,6,FALSE),"")</f>
        <v>Serum</v>
      </c>
      <c r="G11336" s="269">
        <v>0.67</v>
      </c>
      <c r="H11336" s="50" t="s">
        <v>59</v>
      </c>
      <c r="I11336" s="185">
        <v>21.717790000000001</v>
      </c>
      <c r="J11336" s="41" t="s">
        <v>938</v>
      </c>
      <c r="K11336" s="41" t="s">
        <v>115</v>
      </c>
      <c r="O11336" s="59">
        <v>0.3</v>
      </c>
    </row>
    <row r="11337" spans="1:15" x14ac:dyDescent="0.25">
      <c r="A11337" s="30">
        <v>121</v>
      </c>
      <c r="B11337" s="247" t="str">
        <f>IF(AND(A11337&lt;&gt;"",ISNUMBER(A11337)),VLOOKUP(A11337,Studies!A:BR,2,FALSE),"")</f>
        <v>Pan 1993</v>
      </c>
      <c r="C11337" s="248" t="str">
        <f>IF(AND(A11337&lt;&gt;"",ISNUMBER(A11337)),VLOOKUP(A11337,Studies!A:BR,3,FALSE),"")</f>
        <v>https://pubmed.ncbi.nlm.nih.gov/8219432/</v>
      </c>
      <c r="D11337" s="248" t="str">
        <f>IF(AND(A11337&lt;&gt;"",ISNUMBER(A11337)),VLOOKUP(A11337,Studies!A:BR,4,FALSE),"")</f>
        <v>Young men</v>
      </c>
      <c r="E11337" s="248" t="str">
        <f>IF(AND(A11337&lt;&gt;"",ISNUMBER(A11337)),VLOOKUP(A11337,Studies!A:BR,5,FALSE),"")</f>
        <v>Pravastatin</v>
      </c>
      <c r="F11337" s="249" t="str">
        <f>IF(AND(A11337&lt;&gt;"",ISNUMBER(A11337)),VLOOKUP(A11337,Studies!A:BR,6,FALSE),"")</f>
        <v>Serum</v>
      </c>
      <c r="G11337" s="269">
        <v>1</v>
      </c>
      <c r="H11337" s="50" t="s">
        <v>59</v>
      </c>
      <c r="I11337" s="185">
        <v>36.845649999999999</v>
      </c>
      <c r="J11337" s="41" t="s">
        <v>938</v>
      </c>
      <c r="K11337" s="41" t="s">
        <v>115</v>
      </c>
      <c r="O11337" s="59">
        <v>0.3</v>
      </c>
    </row>
    <row r="11338" spans="1:15" x14ac:dyDescent="0.25">
      <c r="A11338" s="30">
        <v>121</v>
      </c>
      <c r="B11338" s="247" t="str">
        <f>IF(AND(A11338&lt;&gt;"",ISNUMBER(A11338)),VLOOKUP(A11338,Studies!A:BR,2,FALSE),"")</f>
        <v>Pan 1993</v>
      </c>
      <c r="C11338" s="248" t="str">
        <f>IF(AND(A11338&lt;&gt;"",ISNUMBER(A11338)),VLOOKUP(A11338,Studies!A:BR,3,FALSE),"")</f>
        <v>https://pubmed.ncbi.nlm.nih.gov/8219432/</v>
      </c>
      <c r="D11338" s="248" t="str">
        <f>IF(AND(A11338&lt;&gt;"",ISNUMBER(A11338)),VLOOKUP(A11338,Studies!A:BR,4,FALSE),"")</f>
        <v>Young men</v>
      </c>
      <c r="E11338" s="248" t="str">
        <f>IF(AND(A11338&lt;&gt;"",ISNUMBER(A11338)),VLOOKUP(A11338,Studies!A:BR,5,FALSE),"")</f>
        <v>Pravastatin</v>
      </c>
      <c r="F11338" s="249" t="str">
        <f>IF(AND(A11338&lt;&gt;"",ISNUMBER(A11338)),VLOOKUP(A11338,Studies!A:BR,6,FALSE),"")</f>
        <v>Serum</v>
      </c>
      <c r="G11338" s="269">
        <v>2</v>
      </c>
      <c r="H11338" s="50" t="s">
        <v>59</v>
      </c>
      <c r="I11338" s="185">
        <v>20.635929999999998</v>
      </c>
      <c r="J11338" s="41" t="s">
        <v>938</v>
      </c>
      <c r="K11338" s="41" t="s">
        <v>115</v>
      </c>
      <c r="O11338" s="59">
        <v>0.3</v>
      </c>
    </row>
    <row r="11339" spans="1:15" x14ac:dyDescent="0.25">
      <c r="A11339" s="30">
        <v>121</v>
      </c>
      <c r="B11339" s="247" t="str">
        <f>IF(AND(A11339&lt;&gt;"",ISNUMBER(A11339)),VLOOKUP(A11339,Studies!A:BR,2,FALSE),"")</f>
        <v>Pan 1993</v>
      </c>
      <c r="C11339" s="248" t="str">
        <f>IF(AND(A11339&lt;&gt;"",ISNUMBER(A11339)),VLOOKUP(A11339,Studies!A:BR,3,FALSE),"")</f>
        <v>https://pubmed.ncbi.nlm.nih.gov/8219432/</v>
      </c>
      <c r="D11339" s="248" t="str">
        <f>IF(AND(A11339&lt;&gt;"",ISNUMBER(A11339)),VLOOKUP(A11339,Studies!A:BR,4,FALSE),"")</f>
        <v>Young men</v>
      </c>
      <c r="E11339" s="248" t="str">
        <f>IF(AND(A11339&lt;&gt;"",ISNUMBER(A11339)),VLOOKUP(A11339,Studies!A:BR,5,FALSE),"")</f>
        <v>Pravastatin</v>
      </c>
      <c r="F11339" s="249" t="str">
        <f>IF(AND(A11339&lt;&gt;"",ISNUMBER(A11339)),VLOOKUP(A11339,Studies!A:BR,6,FALSE),"")</f>
        <v>Serum</v>
      </c>
      <c r="G11339" s="269">
        <v>3</v>
      </c>
      <c r="H11339" s="50" t="s">
        <v>59</v>
      </c>
      <c r="I11339" s="185">
        <v>9.3242119999999993</v>
      </c>
      <c r="J11339" s="41" t="s">
        <v>938</v>
      </c>
      <c r="K11339" s="41" t="s">
        <v>115</v>
      </c>
      <c r="O11339" s="59">
        <v>0.3</v>
      </c>
    </row>
    <row r="11340" spans="1:15" x14ac:dyDescent="0.25">
      <c r="A11340" s="30">
        <v>121</v>
      </c>
      <c r="B11340" s="247" t="str">
        <f>IF(AND(A11340&lt;&gt;"",ISNUMBER(A11340)),VLOOKUP(A11340,Studies!A:BR,2,FALSE),"")</f>
        <v>Pan 1993</v>
      </c>
      <c r="C11340" s="248" t="str">
        <f>IF(AND(A11340&lt;&gt;"",ISNUMBER(A11340)),VLOOKUP(A11340,Studies!A:BR,3,FALSE),"")</f>
        <v>https://pubmed.ncbi.nlm.nih.gov/8219432/</v>
      </c>
      <c r="D11340" s="248" t="str">
        <f>IF(AND(A11340&lt;&gt;"",ISNUMBER(A11340)),VLOOKUP(A11340,Studies!A:BR,4,FALSE),"")</f>
        <v>Young men</v>
      </c>
      <c r="E11340" s="248" t="str">
        <f>IF(AND(A11340&lt;&gt;"",ISNUMBER(A11340)),VLOOKUP(A11340,Studies!A:BR,5,FALSE),"")</f>
        <v>Pravastatin</v>
      </c>
      <c r="F11340" s="249" t="str">
        <f>IF(AND(A11340&lt;&gt;"",ISNUMBER(A11340)),VLOOKUP(A11340,Studies!A:BR,6,FALSE),"")</f>
        <v>Serum</v>
      </c>
      <c r="G11340" s="269">
        <v>4</v>
      </c>
      <c r="H11340" s="50" t="s">
        <v>59</v>
      </c>
      <c r="I11340" s="185">
        <v>4.6300319999999999</v>
      </c>
      <c r="J11340" s="41" t="s">
        <v>938</v>
      </c>
      <c r="K11340" s="41" t="s">
        <v>115</v>
      </c>
      <c r="O11340" s="59">
        <v>0.3</v>
      </c>
    </row>
    <row r="11341" spans="1:15" x14ac:dyDescent="0.25">
      <c r="A11341" s="30">
        <v>121</v>
      </c>
      <c r="B11341" s="247" t="str">
        <f>IF(AND(A11341&lt;&gt;"",ISNUMBER(A11341)),VLOOKUP(A11341,Studies!A:BR,2,FALSE),"")</f>
        <v>Pan 1993</v>
      </c>
      <c r="C11341" s="248" t="str">
        <f>IF(AND(A11341&lt;&gt;"",ISNUMBER(A11341)),VLOOKUP(A11341,Studies!A:BR,3,FALSE),"")</f>
        <v>https://pubmed.ncbi.nlm.nih.gov/8219432/</v>
      </c>
      <c r="D11341" s="248" t="str">
        <f>IF(AND(A11341&lt;&gt;"",ISNUMBER(A11341)),VLOOKUP(A11341,Studies!A:BR,4,FALSE),"")</f>
        <v>Young men</v>
      </c>
      <c r="E11341" s="248" t="str">
        <f>IF(AND(A11341&lt;&gt;"",ISNUMBER(A11341)),VLOOKUP(A11341,Studies!A:BR,5,FALSE),"")</f>
        <v>Pravastatin</v>
      </c>
      <c r="F11341" s="249" t="str">
        <f>IF(AND(A11341&lt;&gt;"",ISNUMBER(A11341)),VLOOKUP(A11341,Studies!A:BR,6,FALSE),"")</f>
        <v>Serum</v>
      </c>
      <c r="G11341" s="269">
        <v>6</v>
      </c>
      <c r="H11341" s="50" t="s">
        <v>59</v>
      </c>
      <c r="I11341" s="185">
        <v>4.3106450000000001</v>
      </c>
      <c r="J11341" s="41" t="s">
        <v>938</v>
      </c>
      <c r="K11341" s="41" t="s">
        <v>115</v>
      </c>
      <c r="O11341" s="59">
        <v>0.3</v>
      </c>
    </row>
    <row r="11342" spans="1:15" x14ac:dyDescent="0.25">
      <c r="A11342" s="30">
        <v>121</v>
      </c>
      <c r="B11342" s="247" t="str">
        <f>IF(AND(A11342&lt;&gt;"",ISNUMBER(A11342)),VLOOKUP(A11342,Studies!A:BR,2,FALSE),"")</f>
        <v>Pan 1993</v>
      </c>
      <c r="C11342" s="248" t="str">
        <f>IF(AND(A11342&lt;&gt;"",ISNUMBER(A11342)),VLOOKUP(A11342,Studies!A:BR,3,FALSE),"")</f>
        <v>https://pubmed.ncbi.nlm.nih.gov/8219432/</v>
      </c>
      <c r="D11342" s="248" t="str">
        <f>IF(AND(A11342&lt;&gt;"",ISNUMBER(A11342)),VLOOKUP(A11342,Studies!A:BR,4,FALSE),"")</f>
        <v>Young men</v>
      </c>
      <c r="E11342" s="248" t="str">
        <f>IF(AND(A11342&lt;&gt;"",ISNUMBER(A11342)),VLOOKUP(A11342,Studies!A:BR,5,FALSE),"")</f>
        <v>Pravastatin</v>
      </c>
      <c r="F11342" s="249" t="str">
        <f>IF(AND(A11342&lt;&gt;"",ISNUMBER(A11342)),VLOOKUP(A11342,Studies!A:BR,6,FALSE),"")</f>
        <v>Serum</v>
      </c>
      <c r="G11342" s="269">
        <v>8</v>
      </c>
      <c r="H11342" s="50" t="s">
        <v>59</v>
      </c>
      <c r="I11342" s="185">
        <v>2.827118</v>
      </c>
      <c r="J11342" s="41" t="s">
        <v>938</v>
      </c>
      <c r="K11342" s="41" t="s">
        <v>115</v>
      </c>
      <c r="O11342" s="59">
        <v>0.3</v>
      </c>
    </row>
    <row r="11343" spans="1:15" x14ac:dyDescent="0.25">
      <c r="A11343" s="30">
        <v>121</v>
      </c>
      <c r="B11343" s="247" t="str">
        <f>IF(AND(A11343&lt;&gt;"",ISNUMBER(A11343)),VLOOKUP(A11343,Studies!A:BR,2,FALSE),"")</f>
        <v>Pan 1993</v>
      </c>
      <c r="C11343" s="248" t="str">
        <f>IF(AND(A11343&lt;&gt;"",ISNUMBER(A11343)),VLOOKUP(A11343,Studies!A:BR,3,FALSE),"")</f>
        <v>https://pubmed.ncbi.nlm.nih.gov/8219432/</v>
      </c>
      <c r="D11343" s="248" t="str">
        <f>IF(AND(A11343&lt;&gt;"",ISNUMBER(A11343)),VLOOKUP(A11343,Studies!A:BR,4,FALSE),"")</f>
        <v>Young men</v>
      </c>
      <c r="E11343" s="248" t="str">
        <f>IF(AND(A11343&lt;&gt;"",ISNUMBER(A11343)),VLOOKUP(A11343,Studies!A:BR,5,FALSE),"")</f>
        <v>Pravastatin</v>
      </c>
      <c r="F11343" s="249" t="str">
        <f>IF(AND(A11343&lt;&gt;"",ISNUMBER(A11343)),VLOOKUP(A11343,Studies!A:BR,6,FALSE),"")</f>
        <v>Serum</v>
      </c>
      <c r="G11343" s="269">
        <v>12</v>
      </c>
      <c r="H11343" s="50" t="s">
        <v>59</v>
      </c>
      <c r="I11343" s="185">
        <v>0.83798539999999999</v>
      </c>
      <c r="J11343" s="41" t="s">
        <v>938</v>
      </c>
      <c r="K11343" s="41" t="s">
        <v>115</v>
      </c>
      <c r="O11343" s="59">
        <v>0.3</v>
      </c>
    </row>
    <row r="11344" spans="1:15" x14ac:dyDescent="0.25">
      <c r="A11344" s="30">
        <v>121</v>
      </c>
      <c r="B11344" s="247" t="str">
        <f>IF(AND(A11344&lt;&gt;"",ISNUMBER(A11344)),VLOOKUP(A11344,Studies!A:BR,2,FALSE),"")</f>
        <v>Pan 1993</v>
      </c>
      <c r="C11344" s="248" t="str">
        <f>IF(AND(A11344&lt;&gt;"",ISNUMBER(A11344)),VLOOKUP(A11344,Studies!A:BR,3,FALSE),"")</f>
        <v>https://pubmed.ncbi.nlm.nih.gov/8219432/</v>
      </c>
      <c r="D11344" s="248" t="str">
        <f>IF(AND(A11344&lt;&gt;"",ISNUMBER(A11344)),VLOOKUP(A11344,Studies!A:BR,4,FALSE),"")</f>
        <v>Young men</v>
      </c>
      <c r="E11344" s="248" t="str">
        <f>IF(AND(A11344&lt;&gt;"",ISNUMBER(A11344)),VLOOKUP(A11344,Studies!A:BR,5,FALSE),"")</f>
        <v>Pravastatin</v>
      </c>
      <c r="F11344" s="249" t="str">
        <f>IF(AND(A11344&lt;&gt;"",ISNUMBER(A11344)),VLOOKUP(A11344,Studies!A:BR,6,FALSE),"")</f>
        <v>Serum</v>
      </c>
      <c r="G11344" s="269">
        <v>24</v>
      </c>
      <c r="H11344" s="50" t="s">
        <v>59</v>
      </c>
      <c r="I11344" s="185">
        <v>0.60412900000000003</v>
      </c>
      <c r="J11344" s="41" t="s">
        <v>938</v>
      </c>
      <c r="K11344" s="41" t="s">
        <v>115</v>
      </c>
      <c r="O11344" s="59">
        <v>0.3</v>
      </c>
    </row>
    <row r="11345" spans="1:15" x14ac:dyDescent="0.25">
      <c r="A11345" s="30">
        <v>122</v>
      </c>
      <c r="B11345" s="247" t="str">
        <f>IF(AND(A11345&lt;&gt;"",ISNUMBER(A11345)),VLOOKUP(A11345,Studies!A:BR,2,FALSE),"")</f>
        <v>Pan 1993</v>
      </c>
      <c r="C11345" s="248" t="str">
        <f>IF(AND(A11345&lt;&gt;"",ISNUMBER(A11345)),VLOOKUP(A11345,Studies!A:BR,3,FALSE),"")</f>
        <v>https://pubmed.ncbi.nlm.nih.gov/8219432/</v>
      </c>
      <c r="D11345" s="248" t="str">
        <f>IF(AND(A11345&lt;&gt;"",ISNUMBER(A11345)),VLOOKUP(A11345,Studies!A:BR,4,FALSE),"")</f>
        <v>Young women (OC group)</v>
      </c>
      <c r="E11345" s="248" t="str">
        <f>IF(AND(A11345&lt;&gt;"",ISNUMBER(A11345)),VLOOKUP(A11345,Studies!A:BR,5,FALSE),"")</f>
        <v>Pravastatin</v>
      </c>
      <c r="F11345" s="249" t="str">
        <f>IF(AND(A11345&lt;&gt;"",ISNUMBER(A11345)),VLOOKUP(A11345,Studies!A:BR,6,FALSE),"")</f>
        <v>Serum</v>
      </c>
      <c r="G11345" s="269">
        <v>0.33</v>
      </c>
      <c r="H11345" s="50" t="s">
        <v>59</v>
      </c>
      <c r="I11345" s="185">
        <v>8.4451199999999993</v>
      </c>
      <c r="J11345" s="41" t="s">
        <v>938</v>
      </c>
      <c r="K11345" s="41" t="s">
        <v>115</v>
      </c>
      <c r="O11345" s="59">
        <v>0.3</v>
      </c>
    </row>
    <row r="11346" spans="1:15" x14ac:dyDescent="0.25">
      <c r="A11346" s="30">
        <v>122</v>
      </c>
      <c r="B11346" s="247" t="str">
        <f>IF(AND(A11346&lt;&gt;"",ISNUMBER(A11346)),VLOOKUP(A11346,Studies!A:BR,2,FALSE),"")</f>
        <v>Pan 1993</v>
      </c>
      <c r="C11346" s="248" t="str">
        <f>IF(AND(A11346&lt;&gt;"",ISNUMBER(A11346)),VLOOKUP(A11346,Studies!A:BR,3,FALSE),"")</f>
        <v>https://pubmed.ncbi.nlm.nih.gov/8219432/</v>
      </c>
      <c r="D11346" s="248" t="str">
        <f>IF(AND(A11346&lt;&gt;"",ISNUMBER(A11346)),VLOOKUP(A11346,Studies!A:BR,4,FALSE),"")</f>
        <v>Young women (OC group)</v>
      </c>
      <c r="E11346" s="248" t="str">
        <f>IF(AND(A11346&lt;&gt;"",ISNUMBER(A11346)),VLOOKUP(A11346,Studies!A:BR,5,FALSE),"")</f>
        <v>Pravastatin</v>
      </c>
      <c r="F11346" s="249" t="str">
        <f>IF(AND(A11346&lt;&gt;"",ISNUMBER(A11346)),VLOOKUP(A11346,Studies!A:BR,6,FALSE),"")</f>
        <v>Serum</v>
      </c>
      <c r="G11346" s="269">
        <v>0.67</v>
      </c>
      <c r="H11346" s="50" t="s">
        <v>59</v>
      </c>
      <c r="I11346" s="185">
        <v>26.566739999999999</v>
      </c>
      <c r="J11346" s="41" t="s">
        <v>938</v>
      </c>
      <c r="K11346" s="41" t="s">
        <v>115</v>
      </c>
      <c r="O11346" s="59">
        <v>0.3</v>
      </c>
    </row>
    <row r="11347" spans="1:15" x14ac:dyDescent="0.25">
      <c r="A11347" s="30">
        <v>122</v>
      </c>
      <c r="B11347" s="247" t="str">
        <f>IF(AND(A11347&lt;&gt;"",ISNUMBER(A11347)),VLOOKUP(A11347,Studies!A:BR,2,FALSE),"")</f>
        <v>Pan 1993</v>
      </c>
      <c r="C11347" s="248" t="str">
        <f>IF(AND(A11347&lt;&gt;"",ISNUMBER(A11347)),VLOOKUP(A11347,Studies!A:BR,3,FALSE),"")</f>
        <v>https://pubmed.ncbi.nlm.nih.gov/8219432/</v>
      </c>
      <c r="D11347" s="248" t="str">
        <f>IF(AND(A11347&lt;&gt;"",ISNUMBER(A11347)),VLOOKUP(A11347,Studies!A:BR,4,FALSE),"")</f>
        <v>Young women (OC group)</v>
      </c>
      <c r="E11347" s="248" t="str">
        <f>IF(AND(A11347&lt;&gt;"",ISNUMBER(A11347)),VLOOKUP(A11347,Studies!A:BR,5,FALSE),"")</f>
        <v>Pravastatin</v>
      </c>
      <c r="F11347" s="249" t="str">
        <f>IF(AND(A11347&lt;&gt;"",ISNUMBER(A11347)),VLOOKUP(A11347,Studies!A:BR,6,FALSE),"")</f>
        <v>Serum</v>
      </c>
      <c r="G11347" s="269">
        <v>1</v>
      </c>
      <c r="H11347" s="50" t="s">
        <v>59</v>
      </c>
      <c r="I11347" s="185">
        <v>48.36571</v>
      </c>
      <c r="J11347" s="41" t="s">
        <v>938</v>
      </c>
      <c r="K11347" s="41" t="s">
        <v>115</v>
      </c>
      <c r="O11347" s="59">
        <v>0.3</v>
      </c>
    </row>
    <row r="11348" spans="1:15" x14ac:dyDescent="0.25">
      <c r="A11348" s="30">
        <v>122</v>
      </c>
      <c r="B11348" s="247" t="str">
        <f>IF(AND(A11348&lt;&gt;"",ISNUMBER(A11348)),VLOOKUP(A11348,Studies!A:BR,2,FALSE),"")</f>
        <v>Pan 1993</v>
      </c>
      <c r="C11348" s="248" t="str">
        <f>IF(AND(A11348&lt;&gt;"",ISNUMBER(A11348)),VLOOKUP(A11348,Studies!A:BR,3,FALSE),"")</f>
        <v>https://pubmed.ncbi.nlm.nih.gov/8219432/</v>
      </c>
      <c r="D11348" s="248" t="str">
        <f>IF(AND(A11348&lt;&gt;"",ISNUMBER(A11348)),VLOOKUP(A11348,Studies!A:BR,4,FALSE),"")</f>
        <v>Young women (OC group)</v>
      </c>
      <c r="E11348" s="248" t="str">
        <f>IF(AND(A11348&lt;&gt;"",ISNUMBER(A11348)),VLOOKUP(A11348,Studies!A:BR,5,FALSE),"")</f>
        <v>Pravastatin</v>
      </c>
      <c r="F11348" s="249" t="str">
        <f>IF(AND(A11348&lt;&gt;"",ISNUMBER(A11348)),VLOOKUP(A11348,Studies!A:BR,6,FALSE),"")</f>
        <v>Serum</v>
      </c>
      <c r="G11348" s="269">
        <v>1.5</v>
      </c>
      <c r="H11348" s="50" t="s">
        <v>59</v>
      </c>
      <c r="I11348" s="185">
        <v>35.345359999999999</v>
      </c>
      <c r="J11348" s="41" t="s">
        <v>938</v>
      </c>
      <c r="K11348" s="41" t="s">
        <v>115</v>
      </c>
      <c r="O11348" s="59">
        <v>0.3</v>
      </c>
    </row>
    <row r="11349" spans="1:15" x14ac:dyDescent="0.25">
      <c r="A11349" s="30">
        <v>122</v>
      </c>
      <c r="B11349" s="247" t="str">
        <f>IF(AND(A11349&lt;&gt;"",ISNUMBER(A11349)),VLOOKUP(A11349,Studies!A:BR,2,FALSE),"")</f>
        <v>Pan 1993</v>
      </c>
      <c r="C11349" s="248" t="str">
        <f>IF(AND(A11349&lt;&gt;"",ISNUMBER(A11349)),VLOOKUP(A11349,Studies!A:BR,3,FALSE),"")</f>
        <v>https://pubmed.ncbi.nlm.nih.gov/8219432/</v>
      </c>
      <c r="D11349" s="248" t="str">
        <f>IF(AND(A11349&lt;&gt;"",ISNUMBER(A11349)),VLOOKUP(A11349,Studies!A:BR,4,FALSE),"")</f>
        <v>Young women (OC group)</v>
      </c>
      <c r="E11349" s="248" t="str">
        <f>IF(AND(A11349&lt;&gt;"",ISNUMBER(A11349)),VLOOKUP(A11349,Studies!A:BR,5,FALSE),"")</f>
        <v>Pravastatin</v>
      </c>
      <c r="F11349" s="249" t="str">
        <f>IF(AND(A11349&lt;&gt;"",ISNUMBER(A11349)),VLOOKUP(A11349,Studies!A:BR,6,FALSE),"")</f>
        <v>Serum</v>
      </c>
      <c r="G11349" s="269">
        <v>2</v>
      </c>
      <c r="H11349" s="50" t="s">
        <v>59</v>
      </c>
      <c r="I11349" s="185">
        <v>21.228280000000002</v>
      </c>
      <c r="J11349" s="41" t="s">
        <v>938</v>
      </c>
      <c r="K11349" s="41" t="s">
        <v>115</v>
      </c>
      <c r="O11349" s="59">
        <v>0.3</v>
      </c>
    </row>
    <row r="11350" spans="1:15" x14ac:dyDescent="0.25">
      <c r="A11350" s="30">
        <v>122</v>
      </c>
      <c r="B11350" s="247" t="str">
        <f>IF(AND(A11350&lt;&gt;"",ISNUMBER(A11350)),VLOOKUP(A11350,Studies!A:BR,2,FALSE),"")</f>
        <v>Pan 1993</v>
      </c>
      <c r="C11350" s="248" t="str">
        <f>IF(AND(A11350&lt;&gt;"",ISNUMBER(A11350)),VLOOKUP(A11350,Studies!A:BR,3,FALSE),"")</f>
        <v>https://pubmed.ncbi.nlm.nih.gov/8219432/</v>
      </c>
      <c r="D11350" s="248" t="str">
        <f>IF(AND(A11350&lt;&gt;"",ISNUMBER(A11350)),VLOOKUP(A11350,Studies!A:BR,4,FALSE),"")</f>
        <v>Young women (OC group)</v>
      </c>
      <c r="E11350" s="248" t="str">
        <f>IF(AND(A11350&lt;&gt;"",ISNUMBER(A11350)),VLOOKUP(A11350,Studies!A:BR,5,FALSE),"")</f>
        <v>Pravastatin</v>
      </c>
      <c r="F11350" s="249" t="str">
        <f>IF(AND(A11350&lt;&gt;"",ISNUMBER(A11350)),VLOOKUP(A11350,Studies!A:BR,6,FALSE),"")</f>
        <v>Serum</v>
      </c>
      <c r="G11350" s="269">
        <v>3</v>
      </c>
      <c r="H11350" s="50" t="s">
        <v>59</v>
      </c>
      <c r="I11350" s="185">
        <v>9.2000019999999996</v>
      </c>
      <c r="J11350" s="41" t="s">
        <v>938</v>
      </c>
      <c r="K11350" s="41" t="s">
        <v>115</v>
      </c>
      <c r="O11350" s="59">
        <v>0.3</v>
      </c>
    </row>
    <row r="11351" spans="1:15" x14ac:dyDescent="0.25">
      <c r="A11351" s="30">
        <v>122</v>
      </c>
      <c r="B11351" s="247" t="str">
        <f>IF(AND(A11351&lt;&gt;"",ISNUMBER(A11351)),VLOOKUP(A11351,Studies!A:BR,2,FALSE),"")</f>
        <v>Pan 1993</v>
      </c>
      <c r="C11351" s="248" t="str">
        <f>IF(AND(A11351&lt;&gt;"",ISNUMBER(A11351)),VLOOKUP(A11351,Studies!A:BR,3,FALSE),"")</f>
        <v>https://pubmed.ncbi.nlm.nih.gov/8219432/</v>
      </c>
      <c r="D11351" s="248" t="str">
        <f>IF(AND(A11351&lt;&gt;"",ISNUMBER(A11351)),VLOOKUP(A11351,Studies!A:BR,4,FALSE),"")</f>
        <v>Young women (OC group)</v>
      </c>
      <c r="E11351" s="248" t="str">
        <f>IF(AND(A11351&lt;&gt;"",ISNUMBER(A11351)),VLOOKUP(A11351,Studies!A:BR,5,FALSE),"")</f>
        <v>Pravastatin</v>
      </c>
      <c r="F11351" s="249" t="str">
        <f>IF(AND(A11351&lt;&gt;"",ISNUMBER(A11351)),VLOOKUP(A11351,Studies!A:BR,6,FALSE),"")</f>
        <v>Serum</v>
      </c>
      <c r="G11351" s="269">
        <v>4</v>
      </c>
      <c r="H11351" s="50" t="s">
        <v>59</v>
      </c>
      <c r="I11351" s="185">
        <v>4.2439489999999997</v>
      </c>
      <c r="J11351" s="41" t="s">
        <v>938</v>
      </c>
      <c r="K11351" s="41" t="s">
        <v>115</v>
      </c>
      <c r="O11351" s="59">
        <v>0.3</v>
      </c>
    </row>
    <row r="11352" spans="1:15" x14ac:dyDescent="0.25">
      <c r="A11352" s="30">
        <v>122</v>
      </c>
      <c r="B11352" s="247" t="str">
        <f>IF(AND(A11352&lt;&gt;"",ISNUMBER(A11352)),VLOOKUP(A11352,Studies!A:BR,2,FALSE),"")</f>
        <v>Pan 1993</v>
      </c>
      <c r="C11352" s="248" t="str">
        <f>IF(AND(A11352&lt;&gt;"",ISNUMBER(A11352)),VLOOKUP(A11352,Studies!A:BR,3,FALSE),"")</f>
        <v>https://pubmed.ncbi.nlm.nih.gov/8219432/</v>
      </c>
      <c r="D11352" s="248" t="str">
        <f>IF(AND(A11352&lt;&gt;"",ISNUMBER(A11352)),VLOOKUP(A11352,Studies!A:BR,4,FALSE),"")</f>
        <v>Young women (OC group)</v>
      </c>
      <c r="E11352" s="248" t="str">
        <f>IF(AND(A11352&lt;&gt;"",ISNUMBER(A11352)),VLOOKUP(A11352,Studies!A:BR,5,FALSE),"")</f>
        <v>Pravastatin</v>
      </c>
      <c r="F11352" s="249" t="str">
        <f>IF(AND(A11352&lt;&gt;"",ISNUMBER(A11352)),VLOOKUP(A11352,Studies!A:BR,6,FALSE),"")</f>
        <v>Serum</v>
      </c>
      <c r="G11352" s="269">
        <v>6</v>
      </c>
      <c r="H11352" s="50" t="s">
        <v>59</v>
      </c>
      <c r="I11352" s="185">
        <v>2.4639679999999999</v>
      </c>
      <c r="J11352" s="41" t="s">
        <v>938</v>
      </c>
      <c r="K11352" s="41" t="s">
        <v>115</v>
      </c>
      <c r="O11352" s="59">
        <v>0.3</v>
      </c>
    </row>
    <row r="11353" spans="1:15" x14ac:dyDescent="0.25">
      <c r="A11353" s="30">
        <v>122</v>
      </c>
      <c r="B11353" s="247" t="str">
        <f>IF(AND(A11353&lt;&gt;"",ISNUMBER(A11353)),VLOOKUP(A11353,Studies!A:BR,2,FALSE),"")</f>
        <v>Pan 1993</v>
      </c>
      <c r="C11353" s="248" t="str">
        <f>IF(AND(A11353&lt;&gt;"",ISNUMBER(A11353)),VLOOKUP(A11353,Studies!A:BR,3,FALSE),"")</f>
        <v>https://pubmed.ncbi.nlm.nih.gov/8219432/</v>
      </c>
      <c r="D11353" s="248" t="str">
        <f>IF(AND(A11353&lt;&gt;"",ISNUMBER(A11353)),VLOOKUP(A11353,Studies!A:BR,4,FALSE),"")</f>
        <v>Young women (OC group)</v>
      </c>
      <c r="E11353" s="248" t="str">
        <f>IF(AND(A11353&lt;&gt;"",ISNUMBER(A11353)),VLOOKUP(A11353,Studies!A:BR,5,FALSE),"")</f>
        <v>Pravastatin</v>
      </c>
      <c r="F11353" s="249" t="str">
        <f>IF(AND(A11353&lt;&gt;"",ISNUMBER(A11353)),VLOOKUP(A11353,Studies!A:BR,6,FALSE),"")</f>
        <v>Serum</v>
      </c>
      <c r="G11353" s="269">
        <v>8</v>
      </c>
      <c r="H11353" s="50" t="s">
        <v>59</v>
      </c>
      <c r="I11353" s="185">
        <v>1.5203420000000001</v>
      </c>
      <c r="J11353" s="41" t="s">
        <v>938</v>
      </c>
      <c r="K11353" s="41" t="s">
        <v>115</v>
      </c>
      <c r="O11353" s="59">
        <v>0.3</v>
      </c>
    </row>
    <row r="11354" spans="1:15" x14ac:dyDescent="0.25">
      <c r="A11354" s="30">
        <v>122</v>
      </c>
      <c r="B11354" s="247" t="str">
        <f>IF(AND(A11354&lt;&gt;"",ISNUMBER(A11354)),VLOOKUP(A11354,Studies!A:BR,2,FALSE),"")</f>
        <v>Pan 1993</v>
      </c>
      <c r="C11354" s="248" t="str">
        <f>IF(AND(A11354&lt;&gt;"",ISNUMBER(A11354)),VLOOKUP(A11354,Studies!A:BR,3,FALSE),"")</f>
        <v>https://pubmed.ncbi.nlm.nih.gov/8219432/</v>
      </c>
      <c r="D11354" s="248" t="str">
        <f>IF(AND(A11354&lt;&gt;"",ISNUMBER(A11354)),VLOOKUP(A11354,Studies!A:BR,4,FALSE),"")</f>
        <v>Young women (OC group)</v>
      </c>
      <c r="E11354" s="248" t="str">
        <f>IF(AND(A11354&lt;&gt;"",ISNUMBER(A11354)),VLOOKUP(A11354,Studies!A:BR,5,FALSE),"")</f>
        <v>Pravastatin</v>
      </c>
      <c r="F11354" s="249" t="str">
        <f>IF(AND(A11354&lt;&gt;"",ISNUMBER(A11354)),VLOOKUP(A11354,Studies!A:BR,6,FALSE),"")</f>
        <v>Serum</v>
      </c>
      <c r="G11354" s="269">
        <v>12</v>
      </c>
      <c r="H11354" s="50" t="s">
        <v>59</v>
      </c>
      <c r="I11354" s="185">
        <v>0.43316389999999999</v>
      </c>
      <c r="J11354" s="41" t="s">
        <v>938</v>
      </c>
      <c r="K11354" s="41" t="s">
        <v>115</v>
      </c>
      <c r="O11354" s="59">
        <v>0.3</v>
      </c>
    </row>
    <row r="11355" spans="1:15" x14ac:dyDescent="0.25">
      <c r="A11355" s="30">
        <v>206</v>
      </c>
      <c r="B11355" s="247" t="str">
        <f>IF(AND(A11355&lt;&gt;"",ISNUMBER(A11355)),VLOOKUP(A11355,Studies!A:BR,2,FALSE),"")</f>
        <v>Pan 1993</v>
      </c>
      <c r="C11355" s="248" t="str">
        <f>IF(AND(A11355&lt;&gt;"",ISNUMBER(A11355)),VLOOKUP(A11355,Studies!A:BR,3,FALSE),"")</f>
        <v>https://pubmed.ncbi.nlm.nih.gov/8219432/</v>
      </c>
      <c r="D11355" s="248" t="str">
        <f>IF(AND(A11355&lt;&gt;"",ISNUMBER(A11355)),VLOOKUP(A11355,Studies!A:BR,4,FALSE),"")</f>
        <v>Young women (TL group)</v>
      </c>
      <c r="E11355" s="248" t="str">
        <f>IF(AND(A11355&lt;&gt;"",ISNUMBER(A11355)),VLOOKUP(A11355,Studies!A:BR,5,FALSE),"")</f>
        <v>Pravastatin</v>
      </c>
      <c r="F11355" s="249" t="str">
        <f>IF(AND(A11355&lt;&gt;"",ISNUMBER(A11355)),VLOOKUP(A11355,Studies!A:BR,6,FALSE),"")</f>
        <v>Serum</v>
      </c>
      <c r="G11355" s="269">
        <v>0.33</v>
      </c>
      <c r="H11355" s="50" t="s">
        <v>59</v>
      </c>
      <c r="I11355" s="185">
        <v>6.4231309999999997</v>
      </c>
      <c r="J11355" s="41" t="s">
        <v>938</v>
      </c>
      <c r="K11355" s="41" t="s">
        <v>115</v>
      </c>
      <c r="O11355" s="59">
        <v>0.3</v>
      </c>
    </row>
    <row r="11356" spans="1:15" x14ac:dyDescent="0.25">
      <c r="A11356" s="30">
        <v>206</v>
      </c>
      <c r="B11356" s="247" t="str">
        <f>IF(AND(A11356&lt;&gt;"",ISNUMBER(A11356)),VLOOKUP(A11356,Studies!A:BR,2,FALSE),"")</f>
        <v>Pan 1993</v>
      </c>
      <c r="C11356" s="248" t="str">
        <f>IF(AND(A11356&lt;&gt;"",ISNUMBER(A11356)),VLOOKUP(A11356,Studies!A:BR,3,FALSE),"")</f>
        <v>https://pubmed.ncbi.nlm.nih.gov/8219432/</v>
      </c>
      <c r="D11356" s="248" t="str">
        <f>IF(AND(A11356&lt;&gt;"",ISNUMBER(A11356)),VLOOKUP(A11356,Studies!A:BR,4,FALSE),"")</f>
        <v>Young women (TL group)</v>
      </c>
      <c r="E11356" s="248" t="str">
        <f>IF(AND(A11356&lt;&gt;"",ISNUMBER(A11356)),VLOOKUP(A11356,Studies!A:BR,5,FALSE),"")</f>
        <v>Pravastatin</v>
      </c>
      <c r="F11356" s="249" t="str">
        <f>IF(AND(A11356&lt;&gt;"",ISNUMBER(A11356)),VLOOKUP(A11356,Studies!A:BR,6,FALSE),"")</f>
        <v>Serum</v>
      </c>
      <c r="G11356" s="269">
        <v>0.67</v>
      </c>
      <c r="H11356" s="50" t="s">
        <v>59</v>
      </c>
      <c r="I11356" s="185">
        <v>32.280270000000002</v>
      </c>
      <c r="J11356" s="41" t="s">
        <v>938</v>
      </c>
      <c r="K11356" s="41" t="s">
        <v>115</v>
      </c>
      <c r="O11356" s="59">
        <v>0.3</v>
      </c>
    </row>
    <row r="11357" spans="1:15" x14ac:dyDescent="0.25">
      <c r="A11357" s="30">
        <v>206</v>
      </c>
      <c r="B11357" s="247" t="str">
        <f>IF(AND(A11357&lt;&gt;"",ISNUMBER(A11357)),VLOOKUP(A11357,Studies!A:BR,2,FALSE),"")</f>
        <v>Pan 1993</v>
      </c>
      <c r="C11357" s="248" t="str">
        <f>IF(AND(A11357&lt;&gt;"",ISNUMBER(A11357)),VLOOKUP(A11357,Studies!A:BR,3,FALSE),"")</f>
        <v>https://pubmed.ncbi.nlm.nih.gov/8219432/</v>
      </c>
      <c r="D11357" s="248" t="str">
        <f>IF(AND(A11357&lt;&gt;"",ISNUMBER(A11357)),VLOOKUP(A11357,Studies!A:BR,4,FALSE),"")</f>
        <v>Young women (TL group)</v>
      </c>
      <c r="E11357" s="248" t="str">
        <f>IF(AND(A11357&lt;&gt;"",ISNUMBER(A11357)),VLOOKUP(A11357,Studies!A:BR,5,FALSE),"")</f>
        <v>Pravastatin</v>
      </c>
      <c r="F11357" s="249" t="str">
        <f>IF(AND(A11357&lt;&gt;"",ISNUMBER(A11357)),VLOOKUP(A11357,Studies!A:BR,6,FALSE),"")</f>
        <v>Serum</v>
      </c>
      <c r="G11357" s="269">
        <v>1</v>
      </c>
      <c r="H11357" s="50" t="s">
        <v>59</v>
      </c>
      <c r="I11357" s="185">
        <v>38.057459999999999</v>
      </c>
      <c r="J11357" s="41" t="s">
        <v>938</v>
      </c>
      <c r="K11357" s="41" t="s">
        <v>115</v>
      </c>
      <c r="O11357" s="59">
        <v>0.3</v>
      </c>
    </row>
    <row r="11358" spans="1:15" x14ac:dyDescent="0.25">
      <c r="A11358" s="30">
        <v>206</v>
      </c>
      <c r="B11358" s="247" t="str">
        <f>IF(AND(A11358&lt;&gt;"",ISNUMBER(A11358)),VLOOKUP(A11358,Studies!A:BR,2,FALSE),"")</f>
        <v>Pan 1993</v>
      </c>
      <c r="C11358" s="248" t="str">
        <f>IF(AND(A11358&lt;&gt;"",ISNUMBER(A11358)),VLOOKUP(A11358,Studies!A:BR,3,FALSE),"")</f>
        <v>https://pubmed.ncbi.nlm.nih.gov/8219432/</v>
      </c>
      <c r="D11358" s="248" t="str">
        <f>IF(AND(A11358&lt;&gt;"",ISNUMBER(A11358)),VLOOKUP(A11358,Studies!A:BR,4,FALSE),"")</f>
        <v>Young women (TL group)</v>
      </c>
      <c r="E11358" s="248" t="str">
        <f>IF(AND(A11358&lt;&gt;"",ISNUMBER(A11358)),VLOOKUP(A11358,Studies!A:BR,5,FALSE),"")</f>
        <v>Pravastatin</v>
      </c>
      <c r="F11358" s="249" t="str">
        <f>IF(AND(A11358&lt;&gt;"",ISNUMBER(A11358)),VLOOKUP(A11358,Studies!A:BR,6,FALSE),"")</f>
        <v>Serum</v>
      </c>
      <c r="G11358" s="269">
        <v>1.5</v>
      </c>
      <c r="H11358" s="50" t="s">
        <v>59</v>
      </c>
      <c r="I11358" s="185">
        <v>26.425789999999999</v>
      </c>
      <c r="J11358" s="41" t="s">
        <v>938</v>
      </c>
      <c r="K11358" s="41" t="s">
        <v>115</v>
      </c>
      <c r="O11358" s="59">
        <v>0.3</v>
      </c>
    </row>
    <row r="11359" spans="1:15" x14ac:dyDescent="0.25">
      <c r="A11359" s="30">
        <v>206</v>
      </c>
      <c r="B11359" s="247" t="str">
        <f>IF(AND(A11359&lt;&gt;"",ISNUMBER(A11359)),VLOOKUP(A11359,Studies!A:BR,2,FALSE),"")</f>
        <v>Pan 1993</v>
      </c>
      <c r="C11359" s="248" t="str">
        <f>IF(AND(A11359&lt;&gt;"",ISNUMBER(A11359)),VLOOKUP(A11359,Studies!A:BR,3,FALSE),"")</f>
        <v>https://pubmed.ncbi.nlm.nih.gov/8219432/</v>
      </c>
      <c r="D11359" s="248" t="str">
        <f>IF(AND(A11359&lt;&gt;"",ISNUMBER(A11359)),VLOOKUP(A11359,Studies!A:BR,4,FALSE),"")</f>
        <v>Young women (TL group)</v>
      </c>
      <c r="E11359" s="248" t="str">
        <f>IF(AND(A11359&lt;&gt;"",ISNUMBER(A11359)),VLOOKUP(A11359,Studies!A:BR,5,FALSE),"")</f>
        <v>Pravastatin</v>
      </c>
      <c r="F11359" s="249" t="str">
        <f>IF(AND(A11359&lt;&gt;"",ISNUMBER(A11359)),VLOOKUP(A11359,Studies!A:BR,6,FALSE),"")</f>
        <v>Serum</v>
      </c>
      <c r="G11359" s="269">
        <v>2</v>
      </c>
      <c r="H11359" s="50" t="s">
        <v>59</v>
      </c>
      <c r="I11359" s="185">
        <v>16.720890000000001</v>
      </c>
      <c r="J11359" s="41" t="s">
        <v>938</v>
      </c>
      <c r="K11359" s="41" t="s">
        <v>115</v>
      </c>
      <c r="O11359" s="59">
        <v>0.3</v>
      </c>
    </row>
    <row r="11360" spans="1:15" x14ac:dyDescent="0.25">
      <c r="A11360" s="30">
        <v>206</v>
      </c>
      <c r="B11360" s="247" t="str">
        <f>IF(AND(A11360&lt;&gt;"",ISNUMBER(A11360)),VLOOKUP(A11360,Studies!A:BR,2,FALSE),"")</f>
        <v>Pan 1993</v>
      </c>
      <c r="C11360" s="248" t="str">
        <f>IF(AND(A11360&lt;&gt;"",ISNUMBER(A11360)),VLOOKUP(A11360,Studies!A:BR,3,FALSE),"")</f>
        <v>https://pubmed.ncbi.nlm.nih.gov/8219432/</v>
      </c>
      <c r="D11360" s="248" t="str">
        <f>IF(AND(A11360&lt;&gt;"",ISNUMBER(A11360)),VLOOKUP(A11360,Studies!A:BR,4,FALSE),"")</f>
        <v>Young women (TL group)</v>
      </c>
      <c r="E11360" s="248" t="str">
        <f>IF(AND(A11360&lt;&gt;"",ISNUMBER(A11360)),VLOOKUP(A11360,Studies!A:BR,5,FALSE),"")</f>
        <v>Pravastatin</v>
      </c>
      <c r="F11360" s="249" t="str">
        <f>IF(AND(A11360&lt;&gt;"",ISNUMBER(A11360)),VLOOKUP(A11360,Studies!A:BR,6,FALSE),"")</f>
        <v>Serum</v>
      </c>
      <c r="G11360" s="269">
        <v>3</v>
      </c>
      <c r="H11360" s="50" t="s">
        <v>59</v>
      </c>
      <c r="I11360" s="185">
        <v>7.7319019999999998</v>
      </c>
      <c r="J11360" s="41" t="s">
        <v>938</v>
      </c>
      <c r="K11360" s="41" t="s">
        <v>115</v>
      </c>
      <c r="O11360" s="59">
        <v>0.3</v>
      </c>
    </row>
    <row r="11361" spans="1:15" x14ac:dyDescent="0.25">
      <c r="A11361" s="30">
        <v>206</v>
      </c>
      <c r="B11361" s="247" t="str">
        <f>IF(AND(A11361&lt;&gt;"",ISNUMBER(A11361)),VLOOKUP(A11361,Studies!A:BR,2,FALSE),"")</f>
        <v>Pan 1993</v>
      </c>
      <c r="C11361" s="248" t="str">
        <f>IF(AND(A11361&lt;&gt;"",ISNUMBER(A11361)),VLOOKUP(A11361,Studies!A:BR,3,FALSE),"")</f>
        <v>https://pubmed.ncbi.nlm.nih.gov/8219432/</v>
      </c>
      <c r="D11361" s="248" t="str">
        <f>IF(AND(A11361&lt;&gt;"",ISNUMBER(A11361)),VLOOKUP(A11361,Studies!A:BR,4,FALSE),"")</f>
        <v>Young women (TL group)</v>
      </c>
      <c r="E11361" s="248" t="str">
        <f>IF(AND(A11361&lt;&gt;"",ISNUMBER(A11361)),VLOOKUP(A11361,Studies!A:BR,5,FALSE),"")</f>
        <v>Pravastatin</v>
      </c>
      <c r="F11361" s="249" t="str">
        <f>IF(AND(A11361&lt;&gt;"",ISNUMBER(A11361)),VLOOKUP(A11361,Studies!A:BR,6,FALSE),"")</f>
        <v>Serum</v>
      </c>
      <c r="G11361" s="269">
        <v>4</v>
      </c>
      <c r="H11361" s="50" t="s">
        <v>59</v>
      </c>
      <c r="I11361" s="185">
        <v>4.4280530000000002</v>
      </c>
      <c r="J11361" s="41" t="s">
        <v>938</v>
      </c>
      <c r="K11361" s="41" t="s">
        <v>115</v>
      </c>
      <c r="O11361" s="59">
        <v>0.3</v>
      </c>
    </row>
    <row r="11362" spans="1:15" x14ac:dyDescent="0.25">
      <c r="A11362" s="30">
        <v>206</v>
      </c>
      <c r="B11362" s="247" t="str">
        <f>IF(AND(A11362&lt;&gt;"",ISNUMBER(A11362)),VLOOKUP(A11362,Studies!A:BR,2,FALSE),"")</f>
        <v>Pan 1993</v>
      </c>
      <c r="C11362" s="248" t="str">
        <f>IF(AND(A11362&lt;&gt;"",ISNUMBER(A11362)),VLOOKUP(A11362,Studies!A:BR,3,FALSE),"")</f>
        <v>https://pubmed.ncbi.nlm.nih.gov/8219432/</v>
      </c>
      <c r="D11362" s="248" t="str">
        <f>IF(AND(A11362&lt;&gt;"",ISNUMBER(A11362)),VLOOKUP(A11362,Studies!A:BR,4,FALSE),"")</f>
        <v>Young women (TL group)</v>
      </c>
      <c r="E11362" s="248" t="str">
        <f>IF(AND(A11362&lt;&gt;"",ISNUMBER(A11362)),VLOOKUP(A11362,Studies!A:BR,5,FALSE),"")</f>
        <v>Pravastatin</v>
      </c>
      <c r="F11362" s="249" t="str">
        <f>IF(AND(A11362&lt;&gt;"",ISNUMBER(A11362)),VLOOKUP(A11362,Studies!A:BR,6,FALSE),"")</f>
        <v>Serum</v>
      </c>
      <c r="G11362" s="269">
        <v>6</v>
      </c>
      <c r="H11362" s="50" t="s">
        <v>59</v>
      </c>
      <c r="I11362" s="185">
        <v>2.648072</v>
      </c>
      <c r="J11362" s="41" t="s">
        <v>938</v>
      </c>
      <c r="K11362" s="41" t="s">
        <v>115</v>
      </c>
      <c r="O11362" s="59">
        <v>0.3</v>
      </c>
    </row>
    <row r="11363" spans="1:15" x14ac:dyDescent="0.25">
      <c r="A11363" s="30">
        <v>206</v>
      </c>
      <c r="B11363" s="247" t="str">
        <f>IF(AND(A11363&lt;&gt;"",ISNUMBER(A11363)),VLOOKUP(A11363,Studies!A:BR,2,FALSE),"")</f>
        <v>Pan 1993</v>
      </c>
      <c r="C11363" s="248" t="str">
        <f>IF(AND(A11363&lt;&gt;"",ISNUMBER(A11363)),VLOOKUP(A11363,Studies!A:BR,3,FALSE),"")</f>
        <v>https://pubmed.ncbi.nlm.nih.gov/8219432/</v>
      </c>
      <c r="D11363" s="248" t="str">
        <f>IF(AND(A11363&lt;&gt;"",ISNUMBER(A11363)),VLOOKUP(A11363,Studies!A:BR,4,FALSE),"")</f>
        <v>Young women (TL group)</v>
      </c>
      <c r="E11363" s="248" t="str">
        <f>IF(AND(A11363&lt;&gt;"",ISNUMBER(A11363)),VLOOKUP(A11363,Studies!A:BR,5,FALSE),"")</f>
        <v>Pravastatin</v>
      </c>
      <c r="F11363" s="249" t="str">
        <f>IF(AND(A11363&lt;&gt;"",ISNUMBER(A11363)),VLOOKUP(A11363,Studies!A:BR,6,FALSE),"")</f>
        <v>Serum</v>
      </c>
      <c r="G11363" s="269">
        <v>8</v>
      </c>
      <c r="H11363" s="50" t="s">
        <v>59</v>
      </c>
      <c r="I11363" s="185">
        <v>1.6997139999999999</v>
      </c>
      <c r="J11363" s="41" t="s">
        <v>938</v>
      </c>
      <c r="K11363" s="41" t="s">
        <v>115</v>
      </c>
      <c r="O11363" s="59">
        <v>0.3</v>
      </c>
    </row>
    <row r="11364" spans="1:15" x14ac:dyDescent="0.25">
      <c r="A11364" s="30">
        <v>206</v>
      </c>
      <c r="B11364" s="247" t="str">
        <f>IF(AND(A11364&lt;&gt;"",ISNUMBER(A11364)),VLOOKUP(A11364,Studies!A:BR,2,FALSE),"")</f>
        <v>Pan 1993</v>
      </c>
      <c r="C11364" s="248" t="str">
        <f>IF(AND(A11364&lt;&gt;"",ISNUMBER(A11364)),VLOOKUP(A11364,Studies!A:BR,3,FALSE),"")</f>
        <v>https://pubmed.ncbi.nlm.nih.gov/8219432/</v>
      </c>
      <c r="D11364" s="248" t="str">
        <f>IF(AND(A11364&lt;&gt;"",ISNUMBER(A11364)),VLOOKUP(A11364,Studies!A:BR,4,FALSE),"")</f>
        <v>Young women (TL group)</v>
      </c>
      <c r="E11364" s="248" t="str">
        <f>IF(AND(A11364&lt;&gt;"",ISNUMBER(A11364)),VLOOKUP(A11364,Studies!A:BR,5,FALSE),"")</f>
        <v>Pravastatin</v>
      </c>
      <c r="F11364" s="249" t="str">
        <f>IF(AND(A11364&lt;&gt;"",ISNUMBER(A11364)),VLOOKUP(A11364,Studies!A:BR,6,FALSE),"")</f>
        <v>Serum</v>
      </c>
      <c r="G11364" s="269">
        <v>12</v>
      </c>
      <c r="H11364" s="50" t="s">
        <v>59</v>
      </c>
      <c r="I11364" s="185">
        <v>0.43158639999999998</v>
      </c>
      <c r="J11364" s="41" t="s">
        <v>938</v>
      </c>
      <c r="K11364" s="41" t="s">
        <v>115</v>
      </c>
      <c r="O11364" s="59">
        <v>0.3</v>
      </c>
    </row>
    <row r="11365" spans="1:15" x14ac:dyDescent="0.25">
      <c r="A11365" s="30">
        <v>207</v>
      </c>
      <c r="B11365" s="247" t="str">
        <f>IF(AND(A11365&lt;&gt;"",ISNUMBER(A11365)),VLOOKUP(A11365,Studies!A:BR,2,FALSE),"")</f>
        <v>Pan 1993</v>
      </c>
      <c r="C11365" s="248" t="str">
        <f>IF(AND(A11365&lt;&gt;"",ISNUMBER(A11365)),VLOOKUP(A11365,Studies!A:BR,3,FALSE),"")</f>
        <v>https://pubmed.ncbi.nlm.nih.gov/8219432/</v>
      </c>
      <c r="D11365" s="248" t="str">
        <f>IF(AND(A11365&lt;&gt;"",ISNUMBER(A11365)),VLOOKUP(A11365,Studies!A:BR,4,FALSE),"")</f>
        <v>Young men</v>
      </c>
      <c r="E11365" s="248" t="str">
        <f>IF(AND(A11365&lt;&gt;"",ISNUMBER(A11365)),VLOOKUP(A11365,Studies!A:BR,5,FALSE),"")</f>
        <v>Pravastatin</v>
      </c>
      <c r="F11365" s="249" t="str">
        <f>IF(AND(A11365&lt;&gt;"",ISNUMBER(A11365)),VLOOKUP(A11365,Studies!A:BR,6,FALSE),"")</f>
        <v>Urine</v>
      </c>
      <c r="G11365" s="269">
        <v>48</v>
      </c>
      <c r="H11365" s="50" t="s">
        <v>59</v>
      </c>
      <c r="I11365" s="185">
        <v>7.5</v>
      </c>
      <c r="J11365" s="41" t="s">
        <v>446</v>
      </c>
      <c r="K11365" s="41" t="s">
        <v>115</v>
      </c>
      <c r="L11365" s="193">
        <v>10.954451150103321</v>
      </c>
      <c r="M11365" s="52" t="s">
        <v>446</v>
      </c>
      <c r="N11365" s="52" t="s">
        <v>116</v>
      </c>
    </row>
    <row r="11366" spans="1:15" x14ac:dyDescent="0.25">
      <c r="A11366" s="30">
        <v>208</v>
      </c>
      <c r="B11366" s="247" t="str">
        <f>IF(AND(A11366&lt;&gt;"",ISNUMBER(A11366)),VLOOKUP(A11366,Studies!A:BR,2,FALSE),"")</f>
        <v>Pan 1993</v>
      </c>
      <c r="C11366" s="248" t="str">
        <f>IF(AND(A11366&lt;&gt;"",ISNUMBER(A11366)),VLOOKUP(A11366,Studies!A:BR,3,FALSE),"")</f>
        <v>https://pubmed.ncbi.nlm.nih.gov/8219432/</v>
      </c>
      <c r="D11366" s="248" t="str">
        <f>IF(AND(A11366&lt;&gt;"",ISNUMBER(A11366)),VLOOKUP(A11366,Studies!A:BR,4,FALSE),"")</f>
        <v>Young women (OC group)</v>
      </c>
      <c r="E11366" s="248" t="str">
        <f>IF(AND(A11366&lt;&gt;"",ISNUMBER(A11366)),VLOOKUP(A11366,Studies!A:BR,5,FALSE),"")</f>
        <v>Pravastatin</v>
      </c>
      <c r="F11366" s="249" t="str">
        <f>IF(AND(A11366&lt;&gt;"",ISNUMBER(A11366)),VLOOKUP(A11366,Studies!A:BR,6,FALSE),"")</f>
        <v>Urine</v>
      </c>
      <c r="G11366" s="269">
        <v>48</v>
      </c>
      <c r="H11366" s="50" t="s">
        <v>59</v>
      </c>
      <c r="I11366" s="185">
        <v>7.4</v>
      </c>
      <c r="J11366" s="41" t="s">
        <v>446</v>
      </c>
      <c r="K11366" s="41" t="s">
        <v>115</v>
      </c>
      <c r="L11366" s="193">
        <v>18.384776310850238</v>
      </c>
      <c r="M11366" s="52" t="s">
        <v>446</v>
      </c>
      <c r="N11366" s="52" t="s">
        <v>116</v>
      </c>
    </row>
    <row r="11367" spans="1:15" x14ac:dyDescent="0.25">
      <c r="A11367" s="30">
        <v>209</v>
      </c>
      <c r="B11367" s="247" t="str">
        <f>IF(AND(A11367&lt;&gt;"",ISNUMBER(A11367)),VLOOKUP(A11367,Studies!A:BR,2,FALSE),"")</f>
        <v>Pan 1993</v>
      </c>
      <c r="C11367" s="248" t="str">
        <f>IF(AND(A11367&lt;&gt;"",ISNUMBER(A11367)),VLOOKUP(A11367,Studies!A:BR,3,FALSE),"")</f>
        <v>https://pubmed.ncbi.nlm.nih.gov/8219432/</v>
      </c>
      <c r="D11367" s="248" t="str">
        <f>IF(AND(A11367&lt;&gt;"",ISNUMBER(A11367)),VLOOKUP(A11367,Studies!A:BR,4,FALSE),"")</f>
        <v>Young women (TL group)</v>
      </c>
      <c r="E11367" s="248" t="str">
        <f>IF(AND(A11367&lt;&gt;"",ISNUMBER(A11367)),VLOOKUP(A11367,Studies!A:BR,5,FALSE),"")</f>
        <v>Pravastatin</v>
      </c>
      <c r="F11367" s="249" t="str">
        <f>IF(AND(A11367&lt;&gt;"",ISNUMBER(A11367)),VLOOKUP(A11367,Studies!A:BR,6,FALSE),"")</f>
        <v>Urine</v>
      </c>
      <c r="G11367" s="269">
        <v>48</v>
      </c>
      <c r="H11367" s="50" t="s">
        <v>59</v>
      </c>
      <c r="I11367" s="185">
        <v>5.9</v>
      </c>
      <c r="J11367" s="41" t="s">
        <v>446</v>
      </c>
      <c r="K11367" s="41" t="s">
        <v>115</v>
      </c>
      <c r="L11367" s="193">
        <v>12.521980673998822</v>
      </c>
      <c r="M11367" s="52" t="s">
        <v>446</v>
      </c>
      <c r="N11367" s="52" t="s">
        <v>116</v>
      </c>
    </row>
    <row r="11368" spans="1:15" x14ac:dyDescent="0.25">
      <c r="A11368" s="30">
        <v>210</v>
      </c>
      <c r="B11368" s="247" t="str">
        <f>IF(AND(A11368&lt;&gt;"",ISNUMBER(A11368)),VLOOKUP(A11368,Studies!A:BR,2,FALSE),"")</f>
        <v>Jacobson 2004</v>
      </c>
      <c r="C11368" s="248" t="str">
        <f>IF(AND(A11368&lt;&gt;"",ISNUMBER(A11368)),VLOOKUP(A11368,Studies!A:BR,3,FALSE),"")</f>
        <v>https://pubmed.ncbi.nlm.nih.gov/15518608/</v>
      </c>
      <c r="D11368" s="248" t="str">
        <f>IF(AND(A11368&lt;&gt;"",ISNUMBER(A11368)),VLOOKUP(A11368,Studies!A:BR,4,FALSE),"")</f>
        <v>Control (without Itraconazole)</v>
      </c>
      <c r="E11368" s="248" t="str">
        <f>IF(AND(A11368&lt;&gt;"",ISNUMBER(A11368)),VLOOKUP(A11368,Studies!A:BR,5,FALSE),"")</f>
        <v>Pravastatin</v>
      </c>
      <c r="F11368" s="249" t="str">
        <f>IF(AND(A11368&lt;&gt;"",ISNUMBER(A11368)),VLOOKUP(A11368,Studies!A:BR,6,FALSE),"")</f>
        <v>Plasma</v>
      </c>
      <c r="G11368" s="269">
        <v>0.5</v>
      </c>
      <c r="H11368" s="50" t="s">
        <v>59</v>
      </c>
      <c r="I11368" s="185">
        <v>38.913379999999997</v>
      </c>
      <c r="J11368" s="41" t="s">
        <v>938</v>
      </c>
      <c r="K11368" s="41" t="s">
        <v>334</v>
      </c>
    </row>
    <row r="11369" spans="1:15" x14ac:dyDescent="0.25">
      <c r="A11369" s="30">
        <v>210</v>
      </c>
      <c r="B11369" s="247" t="str">
        <f>IF(AND(A11369&lt;&gt;"",ISNUMBER(A11369)),VLOOKUP(A11369,Studies!A:BR,2,FALSE),"")</f>
        <v>Jacobson 2004</v>
      </c>
      <c r="C11369" s="248" t="str">
        <f>IF(AND(A11369&lt;&gt;"",ISNUMBER(A11369)),VLOOKUP(A11369,Studies!A:BR,3,FALSE),"")</f>
        <v>https://pubmed.ncbi.nlm.nih.gov/15518608/</v>
      </c>
      <c r="D11369" s="248" t="str">
        <f>IF(AND(A11369&lt;&gt;"",ISNUMBER(A11369)),VLOOKUP(A11369,Studies!A:BR,4,FALSE),"")</f>
        <v>Control (without Itraconazole)</v>
      </c>
      <c r="E11369" s="248" t="str">
        <f>IF(AND(A11369&lt;&gt;"",ISNUMBER(A11369)),VLOOKUP(A11369,Studies!A:BR,5,FALSE),"")</f>
        <v>Pravastatin</v>
      </c>
      <c r="F11369" s="249" t="str">
        <f>IF(AND(A11369&lt;&gt;"",ISNUMBER(A11369)),VLOOKUP(A11369,Studies!A:BR,6,FALSE),"")</f>
        <v>Plasma</v>
      </c>
      <c r="G11369" s="269">
        <v>1</v>
      </c>
      <c r="H11369" s="50" t="s">
        <v>59</v>
      </c>
      <c r="I11369" s="185">
        <v>73.007310000000004</v>
      </c>
      <c r="J11369" s="41" t="s">
        <v>938</v>
      </c>
      <c r="K11369" s="41" t="s">
        <v>334</v>
      </c>
    </row>
    <row r="11370" spans="1:15" x14ac:dyDescent="0.25">
      <c r="A11370" s="30">
        <v>210</v>
      </c>
      <c r="B11370" s="247" t="str">
        <f>IF(AND(A11370&lt;&gt;"",ISNUMBER(A11370)),VLOOKUP(A11370,Studies!A:BR,2,FALSE),"")</f>
        <v>Jacobson 2004</v>
      </c>
      <c r="C11370" s="248" t="str">
        <f>IF(AND(A11370&lt;&gt;"",ISNUMBER(A11370)),VLOOKUP(A11370,Studies!A:BR,3,FALSE),"")</f>
        <v>https://pubmed.ncbi.nlm.nih.gov/15518608/</v>
      </c>
      <c r="D11370" s="248" t="str">
        <f>IF(AND(A11370&lt;&gt;"",ISNUMBER(A11370)),VLOOKUP(A11370,Studies!A:BR,4,FALSE),"")</f>
        <v>Control (without Itraconazole)</v>
      </c>
      <c r="E11370" s="248" t="str">
        <f>IF(AND(A11370&lt;&gt;"",ISNUMBER(A11370)),VLOOKUP(A11370,Studies!A:BR,5,FALSE),"")</f>
        <v>Pravastatin</v>
      </c>
      <c r="F11370" s="249" t="str">
        <f>IF(AND(A11370&lt;&gt;"",ISNUMBER(A11370)),VLOOKUP(A11370,Studies!A:BR,6,FALSE),"")</f>
        <v>Plasma</v>
      </c>
      <c r="G11370" s="269">
        <v>2</v>
      </c>
      <c r="H11370" s="50" t="s">
        <v>59</v>
      </c>
      <c r="I11370" s="185">
        <v>48.433799999999998</v>
      </c>
      <c r="J11370" s="41" t="s">
        <v>938</v>
      </c>
      <c r="K11370" s="41" t="s">
        <v>334</v>
      </c>
    </row>
    <row r="11371" spans="1:15" x14ac:dyDescent="0.25">
      <c r="A11371" s="30">
        <v>210</v>
      </c>
      <c r="B11371" s="247" t="str">
        <f>IF(AND(A11371&lt;&gt;"",ISNUMBER(A11371)),VLOOKUP(A11371,Studies!A:BR,2,FALSE),"")</f>
        <v>Jacobson 2004</v>
      </c>
      <c r="C11371" s="248" t="str">
        <f>IF(AND(A11371&lt;&gt;"",ISNUMBER(A11371)),VLOOKUP(A11371,Studies!A:BR,3,FALSE),"")</f>
        <v>https://pubmed.ncbi.nlm.nih.gov/15518608/</v>
      </c>
      <c r="D11371" s="248" t="str">
        <f>IF(AND(A11371&lt;&gt;"",ISNUMBER(A11371)),VLOOKUP(A11371,Studies!A:BR,4,FALSE),"")</f>
        <v>Control (without Itraconazole)</v>
      </c>
      <c r="E11371" s="248" t="str">
        <f>IF(AND(A11371&lt;&gt;"",ISNUMBER(A11371)),VLOOKUP(A11371,Studies!A:BR,5,FALSE),"")</f>
        <v>Pravastatin</v>
      </c>
      <c r="F11371" s="249" t="str">
        <f>IF(AND(A11371&lt;&gt;"",ISNUMBER(A11371)),VLOOKUP(A11371,Studies!A:BR,6,FALSE),"")</f>
        <v>Plasma</v>
      </c>
      <c r="G11371" s="269">
        <v>3</v>
      </c>
      <c r="H11371" s="50" t="s">
        <v>59</v>
      </c>
      <c r="I11371" s="185">
        <v>25.46482</v>
      </c>
      <c r="J11371" s="41" t="s">
        <v>938</v>
      </c>
      <c r="K11371" s="41" t="s">
        <v>334</v>
      </c>
    </row>
    <row r="11372" spans="1:15" x14ac:dyDescent="0.25">
      <c r="A11372" s="30">
        <v>210</v>
      </c>
      <c r="B11372" s="247" t="str">
        <f>IF(AND(A11372&lt;&gt;"",ISNUMBER(A11372)),VLOOKUP(A11372,Studies!A:BR,2,FALSE),"")</f>
        <v>Jacobson 2004</v>
      </c>
      <c r="C11372" s="248" t="str">
        <f>IF(AND(A11372&lt;&gt;"",ISNUMBER(A11372)),VLOOKUP(A11372,Studies!A:BR,3,FALSE),"")</f>
        <v>https://pubmed.ncbi.nlm.nih.gov/15518608/</v>
      </c>
      <c r="D11372" s="248" t="str">
        <f>IF(AND(A11372&lt;&gt;"",ISNUMBER(A11372)),VLOOKUP(A11372,Studies!A:BR,4,FALSE),"")</f>
        <v>Control (without Itraconazole)</v>
      </c>
      <c r="E11372" s="248" t="str">
        <f>IF(AND(A11372&lt;&gt;"",ISNUMBER(A11372)),VLOOKUP(A11372,Studies!A:BR,5,FALSE),"")</f>
        <v>Pravastatin</v>
      </c>
      <c r="F11372" s="249" t="str">
        <f>IF(AND(A11372&lt;&gt;"",ISNUMBER(A11372)),VLOOKUP(A11372,Studies!A:BR,6,FALSE),"")</f>
        <v>Plasma</v>
      </c>
      <c r="G11372" s="269">
        <v>4</v>
      </c>
      <c r="H11372" s="50" t="s">
        <v>59</v>
      </c>
      <c r="I11372" s="185">
        <v>14.5337</v>
      </c>
      <c r="J11372" s="41" t="s">
        <v>938</v>
      </c>
      <c r="K11372" s="41" t="s">
        <v>334</v>
      </c>
    </row>
    <row r="11373" spans="1:15" x14ac:dyDescent="0.25">
      <c r="A11373" s="30">
        <v>210</v>
      </c>
      <c r="B11373" s="247" t="str">
        <f>IF(AND(A11373&lt;&gt;"",ISNUMBER(A11373)),VLOOKUP(A11373,Studies!A:BR,2,FALSE),"")</f>
        <v>Jacobson 2004</v>
      </c>
      <c r="C11373" s="248" t="str">
        <f>IF(AND(A11373&lt;&gt;"",ISNUMBER(A11373)),VLOOKUP(A11373,Studies!A:BR,3,FALSE),"")</f>
        <v>https://pubmed.ncbi.nlm.nih.gov/15518608/</v>
      </c>
      <c r="D11373" s="248" t="str">
        <f>IF(AND(A11373&lt;&gt;"",ISNUMBER(A11373)),VLOOKUP(A11373,Studies!A:BR,4,FALSE),"")</f>
        <v>Control (without Itraconazole)</v>
      </c>
      <c r="E11373" s="248" t="str">
        <f>IF(AND(A11373&lt;&gt;"",ISNUMBER(A11373)),VLOOKUP(A11373,Studies!A:BR,5,FALSE),"")</f>
        <v>Pravastatin</v>
      </c>
      <c r="F11373" s="249" t="str">
        <f>IF(AND(A11373&lt;&gt;"",ISNUMBER(A11373)),VLOOKUP(A11373,Studies!A:BR,6,FALSE),"")</f>
        <v>Plasma</v>
      </c>
      <c r="G11373" s="269">
        <v>6</v>
      </c>
      <c r="H11373" s="50" t="s">
        <v>59</v>
      </c>
      <c r="I11373" s="185">
        <v>9.7745999999999995</v>
      </c>
      <c r="J11373" s="41" t="s">
        <v>938</v>
      </c>
      <c r="K11373" s="41" t="s">
        <v>334</v>
      </c>
    </row>
    <row r="11374" spans="1:15" x14ac:dyDescent="0.25">
      <c r="A11374" s="30">
        <v>210</v>
      </c>
      <c r="B11374" s="247" t="str">
        <f>IF(AND(A11374&lt;&gt;"",ISNUMBER(A11374)),VLOOKUP(A11374,Studies!A:BR,2,FALSE),"")</f>
        <v>Jacobson 2004</v>
      </c>
      <c r="C11374" s="248" t="str">
        <f>IF(AND(A11374&lt;&gt;"",ISNUMBER(A11374)),VLOOKUP(A11374,Studies!A:BR,3,FALSE),"")</f>
        <v>https://pubmed.ncbi.nlm.nih.gov/15518608/</v>
      </c>
      <c r="D11374" s="248" t="str">
        <f>IF(AND(A11374&lt;&gt;"",ISNUMBER(A11374)),VLOOKUP(A11374,Studies!A:BR,4,FALSE),"")</f>
        <v>Control (without Itraconazole)</v>
      </c>
      <c r="E11374" s="248" t="str">
        <f>IF(AND(A11374&lt;&gt;"",ISNUMBER(A11374)),VLOOKUP(A11374,Studies!A:BR,5,FALSE),"")</f>
        <v>Pravastatin</v>
      </c>
      <c r="F11374" s="249" t="str">
        <f>IF(AND(A11374&lt;&gt;"",ISNUMBER(A11374)),VLOOKUP(A11374,Studies!A:BR,6,FALSE),"")</f>
        <v>Plasma</v>
      </c>
      <c r="G11374" s="269">
        <v>8</v>
      </c>
      <c r="H11374" s="50" t="s">
        <v>59</v>
      </c>
      <c r="I11374" s="185">
        <v>4.4212449999999999</v>
      </c>
      <c r="J11374" s="41" t="s">
        <v>938</v>
      </c>
      <c r="K11374" s="41" t="s">
        <v>334</v>
      </c>
    </row>
    <row r="11375" spans="1:15" x14ac:dyDescent="0.25">
      <c r="A11375" s="30">
        <v>210</v>
      </c>
      <c r="B11375" s="247" t="str">
        <f>IF(AND(A11375&lt;&gt;"",ISNUMBER(A11375)),VLOOKUP(A11375,Studies!A:BR,2,FALSE),"")</f>
        <v>Jacobson 2004</v>
      </c>
      <c r="C11375" s="248" t="str">
        <f>IF(AND(A11375&lt;&gt;"",ISNUMBER(A11375)),VLOOKUP(A11375,Studies!A:BR,3,FALSE),"")</f>
        <v>https://pubmed.ncbi.nlm.nih.gov/15518608/</v>
      </c>
      <c r="D11375" s="248" t="str">
        <f>IF(AND(A11375&lt;&gt;"",ISNUMBER(A11375)),VLOOKUP(A11375,Studies!A:BR,4,FALSE),"")</f>
        <v>Control (without Itraconazole)</v>
      </c>
      <c r="E11375" s="248" t="str">
        <f>IF(AND(A11375&lt;&gt;"",ISNUMBER(A11375)),VLOOKUP(A11375,Studies!A:BR,5,FALSE),"")</f>
        <v>Pravastatin</v>
      </c>
      <c r="F11375" s="249" t="str">
        <f>IF(AND(A11375&lt;&gt;"",ISNUMBER(A11375)),VLOOKUP(A11375,Studies!A:BR,6,FALSE),"")</f>
        <v>Plasma</v>
      </c>
      <c r="G11375" s="269">
        <v>12</v>
      </c>
      <c r="H11375" s="50" t="s">
        <v>59</v>
      </c>
      <c r="I11375" s="185">
        <v>0.48877490000000001</v>
      </c>
      <c r="J11375" s="41" t="s">
        <v>938</v>
      </c>
      <c r="K11375" s="41" t="s">
        <v>334</v>
      </c>
    </row>
    <row r="11376" spans="1:15" x14ac:dyDescent="0.25">
      <c r="A11376" s="30">
        <v>211</v>
      </c>
      <c r="B11376" s="247" t="str">
        <f>IF(AND(A11376&lt;&gt;"",ISNUMBER(A11376)),VLOOKUP(A11376,Studies!A:BR,2,FALSE),"")</f>
        <v>Jacobson 2004</v>
      </c>
      <c r="C11376" s="248" t="str">
        <f>IF(AND(A11376&lt;&gt;"",ISNUMBER(A11376)),VLOOKUP(A11376,Studies!A:BR,3,FALSE),"")</f>
        <v>https://pubmed.ncbi.nlm.nih.gov/15518608/</v>
      </c>
      <c r="D11376" s="248" t="str">
        <f>IF(AND(A11376&lt;&gt;"",ISNUMBER(A11376)),VLOOKUP(A11376,Studies!A:BR,4,FALSE),"")</f>
        <v>Pravastatin with Itraconazole</v>
      </c>
      <c r="E11376" s="248" t="str">
        <f>IF(AND(A11376&lt;&gt;"",ISNUMBER(A11376)),VLOOKUP(A11376,Studies!A:BR,5,FALSE),"")</f>
        <v>Pravastatin</v>
      </c>
      <c r="F11376" s="249" t="str">
        <f>IF(AND(A11376&lt;&gt;"",ISNUMBER(A11376)),VLOOKUP(A11376,Studies!A:BR,6,FALSE),"")</f>
        <v>Plasma</v>
      </c>
      <c r="G11376" s="269">
        <v>696.5</v>
      </c>
      <c r="H11376" s="50" t="s">
        <v>59</v>
      </c>
      <c r="I11376" s="185">
        <v>36.34093</v>
      </c>
      <c r="J11376" s="41" t="s">
        <v>938</v>
      </c>
      <c r="K11376" s="41" t="s">
        <v>334</v>
      </c>
    </row>
    <row r="11377" spans="1:14" x14ac:dyDescent="0.25">
      <c r="A11377" s="30">
        <v>211</v>
      </c>
      <c r="B11377" s="247" t="str">
        <f>IF(AND(A11377&lt;&gt;"",ISNUMBER(A11377)),VLOOKUP(A11377,Studies!A:BR,2,FALSE),"")</f>
        <v>Jacobson 2004</v>
      </c>
      <c r="C11377" s="248" t="str">
        <f>IF(AND(A11377&lt;&gt;"",ISNUMBER(A11377)),VLOOKUP(A11377,Studies!A:BR,3,FALSE),"")</f>
        <v>https://pubmed.ncbi.nlm.nih.gov/15518608/</v>
      </c>
      <c r="D11377" s="248" t="str">
        <f>IF(AND(A11377&lt;&gt;"",ISNUMBER(A11377)),VLOOKUP(A11377,Studies!A:BR,4,FALSE),"")</f>
        <v>Pravastatin with Itraconazole</v>
      </c>
      <c r="E11377" s="248" t="str">
        <f>IF(AND(A11377&lt;&gt;"",ISNUMBER(A11377)),VLOOKUP(A11377,Studies!A:BR,5,FALSE),"")</f>
        <v>Pravastatin</v>
      </c>
      <c r="F11377" s="249" t="str">
        <f>IF(AND(A11377&lt;&gt;"",ISNUMBER(A11377)),VLOOKUP(A11377,Studies!A:BR,6,FALSE),"")</f>
        <v>Plasma</v>
      </c>
      <c r="G11377" s="269">
        <v>697</v>
      </c>
      <c r="H11377" s="50" t="s">
        <v>59</v>
      </c>
      <c r="I11377" s="185">
        <v>89.634510000000006</v>
      </c>
      <c r="J11377" s="41" t="s">
        <v>938</v>
      </c>
      <c r="K11377" s="41" t="s">
        <v>334</v>
      </c>
    </row>
    <row r="11378" spans="1:14" x14ac:dyDescent="0.25">
      <c r="A11378" s="30">
        <v>211</v>
      </c>
      <c r="B11378" s="247" t="str">
        <f>IF(AND(A11378&lt;&gt;"",ISNUMBER(A11378)),VLOOKUP(A11378,Studies!A:BR,2,FALSE),"")</f>
        <v>Jacobson 2004</v>
      </c>
      <c r="C11378" s="248" t="str">
        <f>IF(AND(A11378&lt;&gt;"",ISNUMBER(A11378)),VLOOKUP(A11378,Studies!A:BR,3,FALSE),"")</f>
        <v>https://pubmed.ncbi.nlm.nih.gov/15518608/</v>
      </c>
      <c r="D11378" s="248" t="str">
        <f>IF(AND(A11378&lt;&gt;"",ISNUMBER(A11378)),VLOOKUP(A11378,Studies!A:BR,4,FALSE),"")</f>
        <v>Pravastatin with Itraconazole</v>
      </c>
      <c r="E11378" s="248" t="str">
        <f>IF(AND(A11378&lt;&gt;"",ISNUMBER(A11378)),VLOOKUP(A11378,Studies!A:BR,5,FALSE),"")</f>
        <v>Pravastatin</v>
      </c>
      <c r="F11378" s="249" t="str">
        <f>IF(AND(A11378&lt;&gt;"",ISNUMBER(A11378)),VLOOKUP(A11378,Studies!A:BR,6,FALSE),"")</f>
        <v>Plasma</v>
      </c>
      <c r="G11378" s="269">
        <v>698</v>
      </c>
      <c r="H11378" s="50" t="s">
        <v>59</v>
      </c>
      <c r="I11378" s="185">
        <v>48.433799999999998</v>
      </c>
      <c r="J11378" s="41" t="s">
        <v>938</v>
      </c>
      <c r="K11378" s="41" t="s">
        <v>334</v>
      </c>
    </row>
    <row r="11379" spans="1:14" x14ac:dyDescent="0.25">
      <c r="A11379" s="30">
        <v>211</v>
      </c>
      <c r="B11379" s="247" t="str">
        <f>IF(AND(A11379&lt;&gt;"",ISNUMBER(A11379)),VLOOKUP(A11379,Studies!A:BR,2,FALSE),"")</f>
        <v>Jacobson 2004</v>
      </c>
      <c r="C11379" s="248" t="str">
        <f>IF(AND(A11379&lt;&gt;"",ISNUMBER(A11379)),VLOOKUP(A11379,Studies!A:BR,3,FALSE),"")</f>
        <v>https://pubmed.ncbi.nlm.nih.gov/15518608/</v>
      </c>
      <c r="D11379" s="248" t="str">
        <f>IF(AND(A11379&lt;&gt;"",ISNUMBER(A11379)),VLOOKUP(A11379,Studies!A:BR,4,FALSE),"")</f>
        <v>Pravastatin with Itraconazole</v>
      </c>
      <c r="E11379" s="248" t="str">
        <f>IF(AND(A11379&lt;&gt;"",ISNUMBER(A11379)),VLOOKUP(A11379,Studies!A:BR,5,FALSE),"")</f>
        <v>Pravastatin</v>
      </c>
      <c r="F11379" s="249" t="str">
        <f>IF(AND(A11379&lt;&gt;"",ISNUMBER(A11379)),VLOOKUP(A11379,Studies!A:BR,6,FALSE),"")</f>
        <v>Plasma</v>
      </c>
      <c r="G11379" s="269">
        <v>699</v>
      </c>
      <c r="H11379" s="50" t="s">
        <v>59</v>
      </c>
      <c r="I11379" s="185">
        <v>28.409610000000001</v>
      </c>
      <c r="J11379" s="41" t="s">
        <v>938</v>
      </c>
      <c r="K11379" s="41" t="s">
        <v>334</v>
      </c>
    </row>
    <row r="11380" spans="1:14" x14ac:dyDescent="0.25">
      <c r="A11380" s="30">
        <v>211</v>
      </c>
      <c r="B11380" s="247" t="str">
        <f>IF(AND(A11380&lt;&gt;"",ISNUMBER(A11380)),VLOOKUP(A11380,Studies!A:BR,2,FALSE),"")</f>
        <v>Jacobson 2004</v>
      </c>
      <c r="C11380" s="248" t="str">
        <f>IF(AND(A11380&lt;&gt;"",ISNUMBER(A11380)),VLOOKUP(A11380,Studies!A:BR,3,FALSE),"")</f>
        <v>https://pubmed.ncbi.nlm.nih.gov/15518608/</v>
      </c>
      <c r="D11380" s="248" t="str">
        <f>IF(AND(A11380&lt;&gt;"",ISNUMBER(A11380)),VLOOKUP(A11380,Studies!A:BR,4,FALSE),"")</f>
        <v>Pravastatin with Itraconazole</v>
      </c>
      <c r="E11380" s="248" t="str">
        <f>IF(AND(A11380&lt;&gt;"",ISNUMBER(A11380)),VLOOKUP(A11380,Studies!A:BR,5,FALSE),"")</f>
        <v>Pravastatin</v>
      </c>
      <c r="F11380" s="249" t="str">
        <f>IF(AND(A11380&lt;&gt;"",ISNUMBER(A11380)),VLOOKUP(A11380,Studies!A:BR,6,FALSE),"")</f>
        <v>Plasma</v>
      </c>
      <c r="G11380" s="269">
        <v>700</v>
      </c>
      <c r="H11380" s="50" t="s">
        <v>59</v>
      </c>
      <c r="I11380" s="185">
        <v>16.893619999999999</v>
      </c>
      <c r="J11380" s="41" t="s">
        <v>938</v>
      </c>
      <c r="K11380" s="41" t="s">
        <v>334</v>
      </c>
    </row>
    <row r="11381" spans="1:14" x14ac:dyDescent="0.25">
      <c r="A11381" s="30">
        <v>211</v>
      </c>
      <c r="B11381" s="247" t="str">
        <f>IF(AND(A11381&lt;&gt;"",ISNUMBER(A11381)),VLOOKUP(A11381,Studies!A:BR,2,FALSE),"")</f>
        <v>Jacobson 2004</v>
      </c>
      <c r="C11381" s="248" t="str">
        <f>IF(AND(A11381&lt;&gt;"",ISNUMBER(A11381)),VLOOKUP(A11381,Studies!A:BR,3,FALSE),"")</f>
        <v>https://pubmed.ncbi.nlm.nih.gov/15518608/</v>
      </c>
      <c r="D11381" s="248" t="str">
        <f>IF(AND(A11381&lt;&gt;"",ISNUMBER(A11381)),VLOOKUP(A11381,Studies!A:BR,4,FALSE),"")</f>
        <v>Pravastatin with Itraconazole</v>
      </c>
      <c r="E11381" s="248" t="str">
        <f>IF(AND(A11381&lt;&gt;"",ISNUMBER(A11381)),VLOOKUP(A11381,Studies!A:BR,5,FALSE),"")</f>
        <v>Pravastatin</v>
      </c>
      <c r="F11381" s="249" t="str">
        <f>IF(AND(A11381&lt;&gt;"",ISNUMBER(A11381)),VLOOKUP(A11381,Studies!A:BR,6,FALSE),"")</f>
        <v>Plasma</v>
      </c>
      <c r="G11381" s="269">
        <v>702</v>
      </c>
      <c r="H11381" s="50" t="s">
        <v>59</v>
      </c>
      <c r="I11381" s="185">
        <v>10.46651</v>
      </c>
      <c r="J11381" s="41" t="s">
        <v>938</v>
      </c>
      <c r="K11381" s="41" t="s">
        <v>334</v>
      </c>
    </row>
    <row r="11382" spans="1:14" x14ac:dyDescent="0.25">
      <c r="A11382" s="30">
        <v>211</v>
      </c>
      <c r="B11382" s="247" t="str">
        <f>IF(AND(A11382&lt;&gt;"",ISNUMBER(A11382)),VLOOKUP(A11382,Studies!A:BR,2,FALSE),"")</f>
        <v>Jacobson 2004</v>
      </c>
      <c r="C11382" s="248" t="str">
        <f>IF(AND(A11382&lt;&gt;"",ISNUMBER(A11382)),VLOOKUP(A11382,Studies!A:BR,3,FALSE),"")</f>
        <v>https://pubmed.ncbi.nlm.nih.gov/15518608/</v>
      </c>
      <c r="D11382" s="248" t="str">
        <f>IF(AND(A11382&lt;&gt;"",ISNUMBER(A11382)),VLOOKUP(A11382,Studies!A:BR,4,FALSE),"")</f>
        <v>Pravastatin with Itraconazole</v>
      </c>
      <c r="E11382" s="248" t="str">
        <f>IF(AND(A11382&lt;&gt;"",ISNUMBER(A11382)),VLOOKUP(A11382,Studies!A:BR,5,FALSE),"")</f>
        <v>Pravastatin</v>
      </c>
      <c r="F11382" s="249" t="str">
        <f>IF(AND(A11382&lt;&gt;"",ISNUMBER(A11382)),VLOOKUP(A11382,Studies!A:BR,6,FALSE),"")</f>
        <v>Plasma</v>
      </c>
      <c r="G11382" s="269">
        <v>704</v>
      </c>
      <c r="H11382" s="50" t="s">
        <v>59</v>
      </c>
      <c r="I11382" s="185">
        <v>6.1392990000000003</v>
      </c>
      <c r="J11382" s="41" t="s">
        <v>938</v>
      </c>
      <c r="K11382" s="41" t="s">
        <v>334</v>
      </c>
    </row>
    <row r="11383" spans="1:14" x14ac:dyDescent="0.25">
      <c r="A11383" s="30">
        <v>212</v>
      </c>
      <c r="B11383" s="247" t="str">
        <f>IF(AND(A11383&lt;&gt;"",ISNUMBER(A11383)),VLOOKUP(A11383,Studies!A:BR,2,FALSE),"")</f>
        <v>Niemi 2004</v>
      </c>
      <c r="C11383" s="248" t="str">
        <f>IF(AND(A11383&lt;&gt;"",ISNUMBER(A11383)),VLOOKUP(A11383,Studies!A:BR,3,FALSE),"")</f>
        <v>https://pubmed.ncbi.nlm.nih.gov/15226675/</v>
      </c>
      <c r="D11383" s="248" t="str">
        <f>IF(AND(A11383&lt;&gt;"",ISNUMBER(A11383)),VLOOKUP(A11383,Studies!A:BR,4,FALSE),"")</f>
        <v>11187GA subjects</v>
      </c>
      <c r="E11383" s="248" t="str">
        <f>IF(AND(A11383&lt;&gt;"",ISNUMBER(A11383)),VLOOKUP(A11383,Studies!A:BR,5,FALSE),"")</f>
        <v>Pravastatin</v>
      </c>
      <c r="F11383" s="249" t="str">
        <f>IF(AND(A11383&lt;&gt;"",ISNUMBER(A11383)),VLOOKUP(A11383,Studies!A:BR,6,FALSE),"")</f>
        <v>Plasma</v>
      </c>
      <c r="G11383" s="269">
        <v>0.5</v>
      </c>
      <c r="H11383" s="50" t="s">
        <v>59</v>
      </c>
      <c r="I11383" s="185">
        <v>60.232779999999998</v>
      </c>
      <c r="J11383" s="41" t="s">
        <v>938</v>
      </c>
      <c r="K11383" s="41" t="s">
        <v>334</v>
      </c>
      <c r="L11383" s="193">
        <v>24.295719999999999</v>
      </c>
      <c r="M11383" s="52" t="s">
        <v>938</v>
      </c>
      <c r="N11383" s="52" t="s">
        <v>116</v>
      </c>
    </row>
    <row r="11384" spans="1:14" x14ac:dyDescent="0.25">
      <c r="A11384" s="30">
        <v>212</v>
      </c>
      <c r="B11384" s="247" t="str">
        <f>IF(AND(A11384&lt;&gt;"",ISNUMBER(A11384)),VLOOKUP(A11384,Studies!A:BR,2,FALSE),"")</f>
        <v>Niemi 2004</v>
      </c>
      <c r="C11384" s="248" t="str">
        <f>IF(AND(A11384&lt;&gt;"",ISNUMBER(A11384)),VLOOKUP(A11384,Studies!A:BR,3,FALSE),"")</f>
        <v>https://pubmed.ncbi.nlm.nih.gov/15226675/</v>
      </c>
      <c r="D11384" s="248" t="str">
        <f>IF(AND(A11384&lt;&gt;"",ISNUMBER(A11384)),VLOOKUP(A11384,Studies!A:BR,4,FALSE),"")</f>
        <v>11187GA subjects</v>
      </c>
      <c r="E11384" s="248" t="str">
        <f>IF(AND(A11384&lt;&gt;"",ISNUMBER(A11384)),VLOOKUP(A11384,Studies!A:BR,5,FALSE),"")</f>
        <v>Pravastatin</v>
      </c>
      <c r="F11384" s="249" t="str">
        <f>IF(AND(A11384&lt;&gt;"",ISNUMBER(A11384)),VLOOKUP(A11384,Studies!A:BR,6,FALSE),"")</f>
        <v>Plasma</v>
      </c>
      <c r="G11384" s="269">
        <v>1</v>
      </c>
      <c r="H11384" s="50" t="s">
        <v>59</v>
      </c>
      <c r="I11384" s="185">
        <v>92.462010000000006</v>
      </c>
      <c r="J11384" s="41" t="s">
        <v>938</v>
      </c>
      <c r="K11384" s="41" t="s">
        <v>334</v>
      </c>
      <c r="L11384" s="193">
        <v>24.82424</v>
      </c>
      <c r="M11384" s="52" t="s">
        <v>938</v>
      </c>
      <c r="N11384" s="52" t="s">
        <v>116</v>
      </c>
    </row>
    <row r="11385" spans="1:14" x14ac:dyDescent="0.25">
      <c r="A11385" s="30">
        <v>212</v>
      </c>
      <c r="B11385" s="247" t="str">
        <f>IF(AND(A11385&lt;&gt;"",ISNUMBER(A11385)),VLOOKUP(A11385,Studies!A:BR,2,FALSE),"")</f>
        <v>Niemi 2004</v>
      </c>
      <c r="C11385" s="248" t="str">
        <f>IF(AND(A11385&lt;&gt;"",ISNUMBER(A11385)),VLOOKUP(A11385,Studies!A:BR,3,FALSE),"")</f>
        <v>https://pubmed.ncbi.nlm.nih.gov/15226675/</v>
      </c>
      <c r="D11385" s="248" t="str">
        <f>IF(AND(A11385&lt;&gt;"",ISNUMBER(A11385)),VLOOKUP(A11385,Studies!A:BR,4,FALSE),"")</f>
        <v>11187GA subjects</v>
      </c>
      <c r="E11385" s="248" t="str">
        <f>IF(AND(A11385&lt;&gt;"",ISNUMBER(A11385)),VLOOKUP(A11385,Studies!A:BR,5,FALSE),"")</f>
        <v>Pravastatin</v>
      </c>
      <c r="F11385" s="249" t="str">
        <f>IF(AND(A11385&lt;&gt;"",ISNUMBER(A11385)),VLOOKUP(A11385,Studies!A:BR,6,FALSE),"")</f>
        <v>Plasma</v>
      </c>
      <c r="G11385" s="269">
        <v>2</v>
      </c>
      <c r="H11385" s="50" t="s">
        <v>59</v>
      </c>
      <c r="I11385" s="185">
        <v>40.195059999999998</v>
      </c>
      <c r="J11385" s="41" t="s">
        <v>938</v>
      </c>
      <c r="K11385" s="41" t="s">
        <v>334</v>
      </c>
      <c r="L11385" s="193">
        <v>7.923222</v>
      </c>
      <c r="M11385" s="52" t="s">
        <v>938</v>
      </c>
      <c r="N11385" s="52" t="s">
        <v>116</v>
      </c>
    </row>
    <row r="11386" spans="1:14" x14ac:dyDescent="0.25">
      <c r="A11386" s="30">
        <v>212</v>
      </c>
      <c r="B11386" s="247" t="str">
        <f>IF(AND(A11386&lt;&gt;"",ISNUMBER(A11386)),VLOOKUP(A11386,Studies!A:BR,2,FALSE),"")</f>
        <v>Niemi 2004</v>
      </c>
      <c r="C11386" s="248" t="str">
        <f>IF(AND(A11386&lt;&gt;"",ISNUMBER(A11386)),VLOOKUP(A11386,Studies!A:BR,3,FALSE),"")</f>
        <v>https://pubmed.ncbi.nlm.nih.gov/15226675/</v>
      </c>
      <c r="D11386" s="248" t="str">
        <f>IF(AND(A11386&lt;&gt;"",ISNUMBER(A11386)),VLOOKUP(A11386,Studies!A:BR,4,FALSE),"")</f>
        <v>11187GA subjects</v>
      </c>
      <c r="E11386" s="248" t="str">
        <f>IF(AND(A11386&lt;&gt;"",ISNUMBER(A11386)),VLOOKUP(A11386,Studies!A:BR,5,FALSE),"")</f>
        <v>Pravastatin</v>
      </c>
      <c r="F11386" s="249" t="str">
        <f>IF(AND(A11386&lt;&gt;"",ISNUMBER(A11386)),VLOOKUP(A11386,Studies!A:BR,6,FALSE),"")</f>
        <v>Plasma</v>
      </c>
      <c r="G11386" s="269">
        <v>3</v>
      </c>
      <c r="H11386" s="50" t="s">
        <v>59</v>
      </c>
      <c r="I11386" s="185">
        <v>18.29917</v>
      </c>
      <c r="J11386" s="41" t="s">
        <v>938</v>
      </c>
      <c r="K11386" s="41" t="s">
        <v>334</v>
      </c>
      <c r="L11386" s="193">
        <v>3.1690040000000002</v>
      </c>
      <c r="M11386" s="52" t="s">
        <v>938</v>
      </c>
      <c r="N11386" s="52" t="s">
        <v>116</v>
      </c>
    </row>
    <row r="11387" spans="1:14" x14ac:dyDescent="0.25">
      <c r="A11387" s="30">
        <v>212</v>
      </c>
      <c r="B11387" s="247" t="str">
        <f>IF(AND(A11387&lt;&gt;"",ISNUMBER(A11387)),VLOOKUP(A11387,Studies!A:BR,2,FALSE),"")</f>
        <v>Niemi 2004</v>
      </c>
      <c r="C11387" s="248" t="str">
        <f>IF(AND(A11387&lt;&gt;"",ISNUMBER(A11387)),VLOOKUP(A11387,Studies!A:BR,3,FALSE),"")</f>
        <v>https://pubmed.ncbi.nlm.nih.gov/15226675/</v>
      </c>
      <c r="D11387" s="248" t="str">
        <f>IF(AND(A11387&lt;&gt;"",ISNUMBER(A11387)),VLOOKUP(A11387,Studies!A:BR,4,FALSE),"")</f>
        <v>11187GA subjects</v>
      </c>
      <c r="E11387" s="248" t="str">
        <f>IF(AND(A11387&lt;&gt;"",ISNUMBER(A11387)),VLOOKUP(A11387,Studies!A:BR,5,FALSE),"")</f>
        <v>Pravastatin</v>
      </c>
      <c r="F11387" s="249" t="str">
        <f>IF(AND(A11387&lt;&gt;"",ISNUMBER(A11387)),VLOOKUP(A11387,Studies!A:BR,6,FALSE),"")</f>
        <v>Plasma</v>
      </c>
      <c r="G11387" s="269">
        <v>4</v>
      </c>
      <c r="H11387" s="50" t="s">
        <v>59</v>
      </c>
      <c r="I11387" s="185">
        <v>13.303229999999999</v>
      </c>
      <c r="J11387" s="41" t="s">
        <v>938</v>
      </c>
      <c r="K11387" s="41" t="s">
        <v>334</v>
      </c>
      <c r="L11387" s="193">
        <v>4.2246269999999999</v>
      </c>
      <c r="M11387" s="52" t="s">
        <v>938</v>
      </c>
      <c r="N11387" s="52" t="s">
        <v>116</v>
      </c>
    </row>
    <row r="11388" spans="1:14" x14ac:dyDescent="0.25">
      <c r="A11388" s="30">
        <v>212</v>
      </c>
      <c r="B11388" s="247" t="str">
        <f>IF(AND(A11388&lt;&gt;"",ISNUMBER(A11388)),VLOOKUP(A11388,Studies!A:BR,2,FALSE),"")</f>
        <v>Niemi 2004</v>
      </c>
      <c r="C11388" s="248" t="str">
        <f>IF(AND(A11388&lt;&gt;"",ISNUMBER(A11388)),VLOOKUP(A11388,Studies!A:BR,3,FALSE),"")</f>
        <v>https://pubmed.ncbi.nlm.nih.gov/15226675/</v>
      </c>
      <c r="D11388" s="248" t="str">
        <f>IF(AND(A11388&lt;&gt;"",ISNUMBER(A11388)),VLOOKUP(A11388,Studies!A:BR,4,FALSE),"")</f>
        <v>11187GA subjects</v>
      </c>
      <c r="E11388" s="248" t="str">
        <f>IF(AND(A11388&lt;&gt;"",ISNUMBER(A11388)),VLOOKUP(A11388,Studies!A:BR,5,FALSE),"")</f>
        <v>Pravastatin</v>
      </c>
      <c r="F11388" s="249" t="str">
        <f>IF(AND(A11388&lt;&gt;"",ISNUMBER(A11388)),VLOOKUP(A11388,Studies!A:BR,6,FALSE),"")</f>
        <v>Plasma</v>
      </c>
      <c r="G11388" s="269">
        <v>6</v>
      </c>
      <c r="H11388" s="50" t="s">
        <v>59</v>
      </c>
      <c r="I11388" s="185">
        <v>9.1218979999999998</v>
      </c>
      <c r="J11388" s="41" t="s">
        <v>938</v>
      </c>
      <c r="K11388" s="41" t="s">
        <v>334</v>
      </c>
      <c r="L11388" s="193">
        <v>2.1126710000000002</v>
      </c>
      <c r="M11388" s="52" t="s">
        <v>938</v>
      </c>
      <c r="N11388" s="52" t="s">
        <v>116</v>
      </c>
    </row>
    <row r="11389" spans="1:14" x14ac:dyDescent="0.25">
      <c r="A11389" s="30">
        <v>212</v>
      </c>
      <c r="B11389" s="247" t="str">
        <f>IF(AND(A11389&lt;&gt;"",ISNUMBER(A11389)),VLOOKUP(A11389,Studies!A:BR,2,FALSE),"")</f>
        <v>Niemi 2004</v>
      </c>
      <c r="C11389" s="248" t="str">
        <f>IF(AND(A11389&lt;&gt;"",ISNUMBER(A11389)),VLOOKUP(A11389,Studies!A:BR,3,FALSE),"")</f>
        <v>https://pubmed.ncbi.nlm.nih.gov/15226675/</v>
      </c>
      <c r="D11389" s="248" t="str">
        <f>IF(AND(A11389&lt;&gt;"",ISNUMBER(A11389)),VLOOKUP(A11389,Studies!A:BR,4,FALSE),"")</f>
        <v>11187GA subjects</v>
      </c>
      <c r="E11389" s="248" t="str">
        <f>IF(AND(A11389&lt;&gt;"",ISNUMBER(A11389)),VLOOKUP(A11389,Studies!A:BR,5,FALSE),"")</f>
        <v>Pravastatin</v>
      </c>
      <c r="F11389" s="249" t="str">
        <f>IF(AND(A11389&lt;&gt;"",ISNUMBER(A11389)),VLOOKUP(A11389,Studies!A:BR,6,FALSE),"")</f>
        <v>Plasma</v>
      </c>
      <c r="G11389" s="269">
        <v>8</v>
      </c>
      <c r="H11389" s="50" t="s">
        <v>59</v>
      </c>
      <c r="I11389" s="185">
        <v>3.8838789999999999</v>
      </c>
      <c r="J11389" s="41" t="s">
        <v>938</v>
      </c>
      <c r="K11389" s="41" t="s">
        <v>334</v>
      </c>
      <c r="L11389" s="193">
        <v>0.26372889999999999</v>
      </c>
      <c r="M11389" s="52" t="s">
        <v>938</v>
      </c>
      <c r="N11389" s="52" t="s">
        <v>116</v>
      </c>
    </row>
    <row r="11390" spans="1:14" x14ac:dyDescent="0.25">
      <c r="A11390" s="30">
        <v>213</v>
      </c>
      <c r="B11390" s="247" t="str">
        <f>IF(AND(A11390&lt;&gt;"",ISNUMBER(A11390)),VLOOKUP(A11390,Studies!A:BR,2,FALSE),"")</f>
        <v>Niemi 2004</v>
      </c>
      <c r="C11390" s="248" t="str">
        <f>IF(AND(A11390&lt;&gt;"",ISNUMBER(A11390)),VLOOKUP(A11390,Studies!A:BR,3,FALSE),"")</f>
        <v>https://pubmed.ncbi.nlm.nih.gov/15226675/</v>
      </c>
      <c r="D11390" s="248" t="str">
        <f>IF(AND(A11390&lt;&gt;"",ISNUMBER(A11390)),VLOOKUP(A11390,Studies!A:BR,4,FALSE),"")</f>
        <v>11187GG subjects</v>
      </c>
      <c r="E11390" s="248" t="str">
        <f>IF(AND(A11390&lt;&gt;"",ISNUMBER(A11390)),VLOOKUP(A11390,Studies!A:BR,5,FALSE),"")</f>
        <v>Pravastatin</v>
      </c>
      <c r="F11390" s="249" t="str">
        <f>IF(AND(A11390&lt;&gt;"",ISNUMBER(A11390)),VLOOKUP(A11390,Studies!A:BR,6,FALSE),"")</f>
        <v>Plasma</v>
      </c>
      <c r="G11390" s="269">
        <v>0.5</v>
      </c>
      <c r="H11390" s="50" t="s">
        <v>59</v>
      </c>
      <c r="I11390" s="185">
        <v>14.0181</v>
      </c>
      <c r="J11390" s="41" t="s">
        <v>938</v>
      </c>
      <c r="K11390" s="41" t="s">
        <v>334</v>
      </c>
      <c r="L11390" s="193">
        <v>3.9612599999999998</v>
      </c>
      <c r="M11390" s="52" t="s">
        <v>938</v>
      </c>
      <c r="N11390" s="52" t="s">
        <v>116</v>
      </c>
    </row>
    <row r="11391" spans="1:14" x14ac:dyDescent="0.25">
      <c r="A11391" s="30">
        <v>213</v>
      </c>
      <c r="B11391" s="247" t="str">
        <f>IF(AND(A11391&lt;&gt;"",ISNUMBER(A11391)),VLOOKUP(A11391,Studies!A:BR,2,FALSE),"")</f>
        <v>Niemi 2004</v>
      </c>
      <c r="C11391" s="248" t="str">
        <f>IF(AND(A11391&lt;&gt;"",ISNUMBER(A11391)),VLOOKUP(A11391,Studies!A:BR,3,FALSE),"")</f>
        <v>https://pubmed.ncbi.nlm.nih.gov/15226675/</v>
      </c>
      <c r="D11391" s="248" t="str">
        <f>IF(AND(A11391&lt;&gt;"",ISNUMBER(A11391)),VLOOKUP(A11391,Studies!A:BR,4,FALSE),"")</f>
        <v>11187GG subjects</v>
      </c>
      <c r="E11391" s="248" t="str">
        <f>IF(AND(A11391&lt;&gt;"",ISNUMBER(A11391)),VLOOKUP(A11391,Studies!A:BR,5,FALSE),"")</f>
        <v>Pravastatin</v>
      </c>
      <c r="F11391" s="249" t="str">
        <f>IF(AND(A11391&lt;&gt;"",ISNUMBER(A11391)),VLOOKUP(A11391,Studies!A:BR,6,FALSE),"")</f>
        <v>Plasma</v>
      </c>
      <c r="G11391" s="269">
        <v>1</v>
      </c>
      <c r="H11391" s="50" t="s">
        <v>59</v>
      </c>
      <c r="I11391" s="185">
        <v>41.229390000000002</v>
      </c>
      <c r="J11391" s="41" t="s">
        <v>938</v>
      </c>
      <c r="K11391" s="41" t="s">
        <v>334</v>
      </c>
      <c r="L11391" s="193">
        <v>6.0735780000000004</v>
      </c>
      <c r="M11391" s="52" t="s">
        <v>938</v>
      </c>
      <c r="N11391" s="52" t="s">
        <v>116</v>
      </c>
    </row>
    <row r="11392" spans="1:14" x14ac:dyDescent="0.25">
      <c r="A11392" s="30">
        <v>213</v>
      </c>
      <c r="B11392" s="247" t="str">
        <f>IF(AND(A11392&lt;&gt;"",ISNUMBER(A11392)),VLOOKUP(A11392,Studies!A:BR,2,FALSE),"")</f>
        <v>Niemi 2004</v>
      </c>
      <c r="C11392" s="248" t="str">
        <f>IF(AND(A11392&lt;&gt;"",ISNUMBER(A11392)),VLOOKUP(A11392,Studies!A:BR,3,FALSE),"")</f>
        <v>https://pubmed.ncbi.nlm.nih.gov/15226675/</v>
      </c>
      <c r="D11392" s="248" t="str">
        <f>IF(AND(A11392&lt;&gt;"",ISNUMBER(A11392)),VLOOKUP(A11392,Studies!A:BR,4,FALSE),"")</f>
        <v>11187GG subjects</v>
      </c>
      <c r="E11392" s="248" t="str">
        <f>IF(AND(A11392&lt;&gt;"",ISNUMBER(A11392)),VLOOKUP(A11392,Studies!A:BR,5,FALSE),"")</f>
        <v>Pravastatin</v>
      </c>
      <c r="F11392" s="249" t="str">
        <f>IF(AND(A11392&lt;&gt;"",ISNUMBER(A11392)),VLOOKUP(A11392,Studies!A:BR,6,FALSE),"")</f>
        <v>Plasma</v>
      </c>
      <c r="G11392" s="269">
        <v>2</v>
      </c>
      <c r="H11392" s="50" t="s">
        <v>59</v>
      </c>
      <c r="I11392" s="185">
        <v>27.519390000000001</v>
      </c>
      <c r="J11392" s="41" t="s">
        <v>938</v>
      </c>
      <c r="K11392" s="41" t="s">
        <v>334</v>
      </c>
      <c r="L11392" s="193">
        <v>2.3767589999999998</v>
      </c>
      <c r="M11392" s="52" t="s">
        <v>938</v>
      </c>
      <c r="N11392" s="52" t="s">
        <v>116</v>
      </c>
    </row>
    <row r="11393" spans="1:14" x14ac:dyDescent="0.25">
      <c r="A11393" s="30">
        <v>213</v>
      </c>
      <c r="B11393" s="247" t="str">
        <f>IF(AND(A11393&lt;&gt;"",ISNUMBER(A11393)),VLOOKUP(A11393,Studies!A:BR,2,FALSE),"")</f>
        <v>Niemi 2004</v>
      </c>
      <c r="C11393" s="248" t="str">
        <f>IF(AND(A11393&lt;&gt;"",ISNUMBER(A11393)),VLOOKUP(A11393,Studies!A:BR,3,FALSE),"")</f>
        <v>https://pubmed.ncbi.nlm.nih.gov/15226675/</v>
      </c>
      <c r="D11393" s="248" t="str">
        <f>IF(AND(A11393&lt;&gt;"",ISNUMBER(A11393)),VLOOKUP(A11393,Studies!A:BR,4,FALSE),"")</f>
        <v>11187GG subjects</v>
      </c>
      <c r="E11393" s="248" t="str">
        <f>IF(AND(A11393&lt;&gt;"",ISNUMBER(A11393)),VLOOKUP(A11393,Studies!A:BR,5,FALSE),"")</f>
        <v>Pravastatin</v>
      </c>
      <c r="F11393" s="249" t="str">
        <f>IF(AND(A11393&lt;&gt;"",ISNUMBER(A11393)),VLOOKUP(A11393,Studies!A:BR,6,FALSE),"")</f>
        <v>Plasma</v>
      </c>
      <c r="G11393" s="269">
        <v>3</v>
      </c>
      <c r="H11393" s="50" t="s">
        <v>59</v>
      </c>
      <c r="I11393" s="185">
        <v>12.48826</v>
      </c>
      <c r="J11393" s="41" t="s">
        <v>938</v>
      </c>
      <c r="K11393" s="41" t="s">
        <v>334</v>
      </c>
      <c r="L11393" s="193">
        <v>1.320778</v>
      </c>
      <c r="M11393" s="52" t="s">
        <v>938</v>
      </c>
      <c r="N11393" s="52" t="s">
        <v>116</v>
      </c>
    </row>
    <row r="11394" spans="1:14" x14ac:dyDescent="0.25">
      <c r="A11394" s="30">
        <v>213</v>
      </c>
      <c r="B11394" s="247" t="str">
        <f>IF(AND(A11394&lt;&gt;"",ISNUMBER(A11394)),VLOOKUP(A11394,Studies!A:BR,2,FALSE),"")</f>
        <v>Niemi 2004</v>
      </c>
      <c r="C11394" s="248" t="str">
        <f>IF(AND(A11394&lt;&gt;"",ISNUMBER(A11394)),VLOOKUP(A11394,Studies!A:BR,3,FALSE),"")</f>
        <v>https://pubmed.ncbi.nlm.nih.gov/15226675/</v>
      </c>
      <c r="D11394" s="248" t="str">
        <f>IF(AND(A11394&lt;&gt;"",ISNUMBER(A11394)),VLOOKUP(A11394,Studies!A:BR,4,FALSE),"")</f>
        <v>11187GG subjects</v>
      </c>
      <c r="E11394" s="248" t="str">
        <f>IF(AND(A11394&lt;&gt;"",ISNUMBER(A11394)),VLOOKUP(A11394,Studies!A:BR,5,FALSE),"")</f>
        <v>Pravastatin</v>
      </c>
      <c r="F11394" s="249" t="str">
        <f>IF(AND(A11394&lt;&gt;"",ISNUMBER(A11394)),VLOOKUP(A11394,Studies!A:BR,6,FALSE),"")</f>
        <v>Plasma</v>
      </c>
      <c r="G11394" s="269">
        <v>4</v>
      </c>
      <c r="H11394" s="50" t="s">
        <v>59</v>
      </c>
      <c r="I11394" s="185">
        <v>7.756399</v>
      </c>
      <c r="J11394" s="41" t="s">
        <v>938</v>
      </c>
      <c r="K11394" s="41" t="s">
        <v>334</v>
      </c>
      <c r="L11394" s="193">
        <v>0.52674770000000004</v>
      </c>
      <c r="M11394" s="52" t="s">
        <v>938</v>
      </c>
      <c r="N11394" s="52" t="s">
        <v>116</v>
      </c>
    </row>
    <row r="11395" spans="1:14" x14ac:dyDescent="0.25">
      <c r="A11395" s="30">
        <v>213</v>
      </c>
      <c r="B11395" s="247" t="str">
        <f>IF(AND(A11395&lt;&gt;"",ISNUMBER(A11395)),VLOOKUP(A11395,Studies!A:BR,2,FALSE),"")</f>
        <v>Niemi 2004</v>
      </c>
      <c r="C11395" s="248" t="str">
        <f>IF(AND(A11395&lt;&gt;"",ISNUMBER(A11395)),VLOOKUP(A11395,Studies!A:BR,3,FALSE),"")</f>
        <v>https://pubmed.ncbi.nlm.nih.gov/15226675/</v>
      </c>
      <c r="D11395" s="248" t="str">
        <f>IF(AND(A11395&lt;&gt;"",ISNUMBER(A11395)),VLOOKUP(A11395,Studies!A:BR,4,FALSE),"")</f>
        <v>11187GG subjects</v>
      </c>
      <c r="E11395" s="248" t="str">
        <f>IF(AND(A11395&lt;&gt;"",ISNUMBER(A11395)),VLOOKUP(A11395,Studies!A:BR,5,FALSE),"")</f>
        <v>Pravastatin</v>
      </c>
      <c r="F11395" s="249" t="str">
        <f>IF(AND(A11395&lt;&gt;"",ISNUMBER(A11395)),VLOOKUP(A11395,Studies!A:BR,6,FALSE),"")</f>
        <v>Plasma</v>
      </c>
      <c r="G11395" s="269">
        <v>6</v>
      </c>
      <c r="H11395" s="50" t="s">
        <v>59</v>
      </c>
      <c r="I11395" s="185">
        <v>4.1035940000000002</v>
      </c>
      <c r="J11395" s="41" t="s">
        <v>938</v>
      </c>
      <c r="K11395" s="41" t="s">
        <v>334</v>
      </c>
      <c r="L11395" s="193">
        <v>1.848587</v>
      </c>
      <c r="M11395" s="52" t="s">
        <v>938</v>
      </c>
      <c r="N11395" s="52" t="s">
        <v>116</v>
      </c>
    </row>
    <row r="11396" spans="1:14" x14ac:dyDescent="0.25">
      <c r="A11396" s="30">
        <v>213</v>
      </c>
      <c r="B11396" s="247" t="str">
        <f>IF(AND(A11396&lt;&gt;"",ISNUMBER(A11396)),VLOOKUP(A11396,Studies!A:BR,2,FALSE),"")</f>
        <v>Niemi 2004</v>
      </c>
      <c r="C11396" s="248" t="str">
        <f>IF(AND(A11396&lt;&gt;"",ISNUMBER(A11396)),VLOOKUP(A11396,Studies!A:BR,3,FALSE),"")</f>
        <v>https://pubmed.ncbi.nlm.nih.gov/15226675/</v>
      </c>
      <c r="D11396" s="248" t="str">
        <f>IF(AND(A11396&lt;&gt;"",ISNUMBER(A11396)),VLOOKUP(A11396,Studies!A:BR,4,FALSE),"")</f>
        <v>11187GG subjects</v>
      </c>
      <c r="E11396" s="248" t="str">
        <f>IF(AND(A11396&lt;&gt;"",ISNUMBER(A11396)),VLOOKUP(A11396,Studies!A:BR,5,FALSE),"")</f>
        <v>Pravastatin</v>
      </c>
      <c r="F11396" s="249" t="str">
        <f>IF(AND(A11396&lt;&gt;"",ISNUMBER(A11396)),VLOOKUP(A11396,Studies!A:BR,6,FALSE),"")</f>
        <v>Plasma</v>
      </c>
      <c r="G11396" s="269">
        <v>8</v>
      </c>
      <c r="H11396" s="50" t="s">
        <v>59</v>
      </c>
      <c r="I11396" s="185">
        <v>0.98002089999999997</v>
      </c>
      <c r="J11396" s="41" t="s">
        <v>938</v>
      </c>
      <c r="K11396" s="41" t="s">
        <v>334</v>
      </c>
      <c r="L11396" s="193">
        <v>0.26479370000000002</v>
      </c>
      <c r="M11396" s="52" t="s">
        <v>938</v>
      </c>
      <c r="N11396" s="52" t="s">
        <v>116</v>
      </c>
    </row>
    <row r="11397" spans="1:14" x14ac:dyDescent="0.25">
      <c r="A11397" s="30">
        <v>241</v>
      </c>
      <c r="B11397" s="247" t="str">
        <f>IF(AND(A11397&lt;&gt;"",ISNUMBER(A11397)),VLOOKUP(A11397,Studies!A:BR,2,FALSE),"")</f>
        <v>Niemi 2004</v>
      </c>
      <c r="C11397" s="248" t="str">
        <f>IF(AND(A11397&lt;&gt;"",ISNUMBER(A11397)),VLOOKUP(A11397,Studies!A:BR,3,FALSE),"")</f>
        <v>https://pubmed.ncbi.nlm.nih.gov/15226675/</v>
      </c>
      <c r="D11397" s="248" t="str">
        <f>IF(AND(A11397&lt;&gt;"",ISNUMBER(A11397)),VLOOKUP(A11397,Studies!A:BR,4,FALSE),"")</f>
        <v>521CC subjects</v>
      </c>
      <c r="E11397" s="248" t="str">
        <f>IF(AND(A11397&lt;&gt;"",ISNUMBER(A11397)),VLOOKUP(A11397,Studies!A:BR,5,FALSE),"")</f>
        <v>Pravastatin</v>
      </c>
      <c r="F11397" s="249" t="str">
        <f>IF(AND(A11397&lt;&gt;"",ISNUMBER(A11397)),VLOOKUP(A11397,Studies!A:BR,6,FALSE),"")</f>
        <v>Plasma</v>
      </c>
      <c r="G11397" s="269">
        <v>0.5</v>
      </c>
      <c r="H11397" s="50" t="s">
        <v>59</v>
      </c>
      <c r="I11397" s="185">
        <v>9.4265930000000004</v>
      </c>
      <c r="J11397" s="41" t="s">
        <v>938</v>
      </c>
      <c r="K11397" s="41" t="s">
        <v>334</v>
      </c>
    </row>
    <row r="11398" spans="1:14" x14ac:dyDescent="0.25">
      <c r="A11398" s="30">
        <v>241</v>
      </c>
      <c r="B11398" s="247" t="str">
        <f>IF(AND(A11398&lt;&gt;"",ISNUMBER(A11398)),VLOOKUP(A11398,Studies!A:BR,2,FALSE),"")</f>
        <v>Niemi 2004</v>
      </c>
      <c r="C11398" s="248" t="str">
        <f>IF(AND(A11398&lt;&gt;"",ISNUMBER(A11398)),VLOOKUP(A11398,Studies!A:BR,3,FALSE),"")</f>
        <v>https://pubmed.ncbi.nlm.nih.gov/15226675/</v>
      </c>
      <c r="D11398" s="248" t="str">
        <f>IF(AND(A11398&lt;&gt;"",ISNUMBER(A11398)),VLOOKUP(A11398,Studies!A:BR,4,FALSE),"")</f>
        <v>521CC subjects</v>
      </c>
      <c r="E11398" s="248" t="str">
        <f>IF(AND(A11398&lt;&gt;"",ISNUMBER(A11398)),VLOOKUP(A11398,Studies!A:BR,5,FALSE),"")</f>
        <v>Pravastatin</v>
      </c>
      <c r="F11398" s="249" t="str">
        <f>IF(AND(A11398&lt;&gt;"",ISNUMBER(A11398)),VLOOKUP(A11398,Studies!A:BR,6,FALSE),"")</f>
        <v>Plasma</v>
      </c>
      <c r="G11398" s="269">
        <v>1</v>
      </c>
      <c r="H11398" s="50" t="s">
        <v>59</v>
      </c>
      <c r="I11398" s="185">
        <v>50.783659999999998</v>
      </c>
      <c r="J11398" s="41" t="s">
        <v>938</v>
      </c>
      <c r="K11398" s="41" t="s">
        <v>334</v>
      </c>
      <c r="L11398" s="193">
        <v>13.969569999999999</v>
      </c>
      <c r="M11398" s="52" t="s">
        <v>938</v>
      </c>
      <c r="N11398" s="52" t="s">
        <v>116</v>
      </c>
    </row>
    <row r="11399" spans="1:14" x14ac:dyDescent="0.25">
      <c r="A11399" s="30">
        <v>241</v>
      </c>
      <c r="B11399" s="247" t="str">
        <f>IF(AND(A11399&lt;&gt;"",ISNUMBER(A11399)),VLOOKUP(A11399,Studies!A:BR,2,FALSE),"")</f>
        <v>Niemi 2004</v>
      </c>
      <c r="C11399" s="248" t="str">
        <f>IF(AND(A11399&lt;&gt;"",ISNUMBER(A11399)),VLOOKUP(A11399,Studies!A:BR,3,FALSE),"")</f>
        <v>https://pubmed.ncbi.nlm.nih.gov/15226675/</v>
      </c>
      <c r="D11399" s="248" t="str">
        <f>IF(AND(A11399&lt;&gt;"",ISNUMBER(A11399)),VLOOKUP(A11399,Studies!A:BR,4,FALSE),"")</f>
        <v>521CC subjects</v>
      </c>
      <c r="E11399" s="248" t="str">
        <f>IF(AND(A11399&lt;&gt;"",ISNUMBER(A11399)),VLOOKUP(A11399,Studies!A:BR,5,FALSE),"")</f>
        <v>Pravastatin</v>
      </c>
      <c r="F11399" s="249" t="str">
        <f>IF(AND(A11399&lt;&gt;"",ISNUMBER(A11399)),VLOOKUP(A11399,Studies!A:BR,6,FALSE),"")</f>
        <v>Plasma</v>
      </c>
      <c r="G11399" s="269">
        <v>2</v>
      </c>
      <c r="H11399" s="50" t="s">
        <v>59</v>
      </c>
      <c r="I11399" s="185">
        <v>45.709220000000002</v>
      </c>
      <c r="J11399" s="41" t="s">
        <v>938</v>
      </c>
      <c r="K11399" s="41" t="s">
        <v>334</v>
      </c>
      <c r="L11399" s="193">
        <v>9.4880790000000008</v>
      </c>
      <c r="M11399" s="52" t="s">
        <v>938</v>
      </c>
      <c r="N11399" s="52" t="s">
        <v>116</v>
      </c>
    </row>
    <row r="11400" spans="1:14" x14ac:dyDescent="0.25">
      <c r="A11400" s="30">
        <v>241</v>
      </c>
      <c r="B11400" s="247" t="str">
        <f>IF(AND(A11400&lt;&gt;"",ISNUMBER(A11400)),VLOOKUP(A11400,Studies!A:BR,2,FALSE),"")</f>
        <v>Niemi 2004</v>
      </c>
      <c r="C11400" s="248" t="str">
        <f>IF(AND(A11400&lt;&gt;"",ISNUMBER(A11400)),VLOOKUP(A11400,Studies!A:BR,3,FALSE),"")</f>
        <v>https://pubmed.ncbi.nlm.nih.gov/15226675/</v>
      </c>
      <c r="D11400" s="248" t="str">
        <f>IF(AND(A11400&lt;&gt;"",ISNUMBER(A11400)),VLOOKUP(A11400,Studies!A:BR,4,FALSE),"")</f>
        <v>521CC subjects</v>
      </c>
      <c r="E11400" s="248" t="str">
        <f>IF(AND(A11400&lt;&gt;"",ISNUMBER(A11400)),VLOOKUP(A11400,Studies!A:BR,5,FALSE),"")</f>
        <v>Pravastatin</v>
      </c>
      <c r="F11400" s="249" t="str">
        <f>IF(AND(A11400&lt;&gt;"",ISNUMBER(A11400)),VLOOKUP(A11400,Studies!A:BR,6,FALSE),"")</f>
        <v>Plasma</v>
      </c>
      <c r="G11400" s="269">
        <v>3</v>
      </c>
      <c r="H11400" s="50" t="s">
        <v>59</v>
      </c>
      <c r="I11400" s="185">
        <v>18.489920000000001</v>
      </c>
      <c r="J11400" s="41" t="s">
        <v>938</v>
      </c>
      <c r="K11400" s="41" t="s">
        <v>334</v>
      </c>
      <c r="L11400" s="193">
        <v>4.746162</v>
      </c>
      <c r="M11400" s="52" t="s">
        <v>938</v>
      </c>
      <c r="N11400" s="52" t="s">
        <v>116</v>
      </c>
    </row>
    <row r="11401" spans="1:14" x14ac:dyDescent="0.25">
      <c r="A11401" s="30">
        <v>241</v>
      </c>
      <c r="B11401" s="247" t="str">
        <f>IF(AND(A11401&lt;&gt;"",ISNUMBER(A11401)),VLOOKUP(A11401,Studies!A:BR,2,FALSE),"")</f>
        <v>Niemi 2004</v>
      </c>
      <c r="C11401" s="248" t="str">
        <f>IF(AND(A11401&lt;&gt;"",ISNUMBER(A11401)),VLOOKUP(A11401,Studies!A:BR,3,FALSE),"")</f>
        <v>https://pubmed.ncbi.nlm.nih.gov/15226675/</v>
      </c>
      <c r="D11401" s="248" t="str">
        <f>IF(AND(A11401&lt;&gt;"",ISNUMBER(A11401)),VLOOKUP(A11401,Studies!A:BR,4,FALSE),"")</f>
        <v>521CC subjects</v>
      </c>
      <c r="E11401" s="248" t="str">
        <f>IF(AND(A11401&lt;&gt;"",ISNUMBER(A11401)),VLOOKUP(A11401,Studies!A:BR,5,FALSE),"")</f>
        <v>Pravastatin</v>
      </c>
      <c r="F11401" s="249" t="str">
        <f>IF(AND(A11401&lt;&gt;"",ISNUMBER(A11401)),VLOOKUP(A11401,Studies!A:BR,6,FALSE),"")</f>
        <v>Plasma</v>
      </c>
      <c r="G11401" s="269">
        <v>4</v>
      </c>
      <c r="H11401" s="50" t="s">
        <v>59</v>
      </c>
      <c r="I11401" s="185">
        <v>9.4622829999999993</v>
      </c>
      <c r="J11401" s="41" t="s">
        <v>938</v>
      </c>
      <c r="K11401" s="41" t="s">
        <v>334</v>
      </c>
      <c r="L11401" s="193">
        <v>0.26149650000000002</v>
      </c>
      <c r="M11401" s="52" t="s">
        <v>938</v>
      </c>
      <c r="N11401" s="52" t="s">
        <v>116</v>
      </c>
    </row>
    <row r="11402" spans="1:14" x14ac:dyDescent="0.25">
      <c r="A11402" s="30">
        <v>241</v>
      </c>
      <c r="B11402" s="247" t="str">
        <f>IF(AND(A11402&lt;&gt;"",ISNUMBER(A11402)),VLOOKUP(A11402,Studies!A:BR,2,FALSE),"")</f>
        <v>Niemi 2004</v>
      </c>
      <c r="C11402" s="248" t="str">
        <f>IF(AND(A11402&lt;&gt;"",ISNUMBER(A11402)),VLOOKUP(A11402,Studies!A:BR,3,FALSE),"")</f>
        <v>https://pubmed.ncbi.nlm.nih.gov/15226675/</v>
      </c>
      <c r="D11402" s="248" t="str">
        <f>IF(AND(A11402&lt;&gt;"",ISNUMBER(A11402)),VLOOKUP(A11402,Studies!A:BR,4,FALSE),"")</f>
        <v>521CC subjects</v>
      </c>
      <c r="E11402" s="248" t="str">
        <f>IF(AND(A11402&lt;&gt;"",ISNUMBER(A11402)),VLOOKUP(A11402,Studies!A:BR,5,FALSE),"")</f>
        <v>Pravastatin</v>
      </c>
      <c r="F11402" s="249" t="str">
        <f>IF(AND(A11402&lt;&gt;"",ISNUMBER(A11402)),VLOOKUP(A11402,Studies!A:BR,6,FALSE),"")</f>
        <v>Plasma</v>
      </c>
      <c r="G11402" s="269">
        <v>6</v>
      </c>
      <c r="H11402" s="50" t="s">
        <v>59</v>
      </c>
      <c r="I11402" s="185">
        <v>5.6380749999999997</v>
      </c>
      <c r="J11402" s="41" t="s">
        <v>938</v>
      </c>
      <c r="K11402" s="41" t="s">
        <v>334</v>
      </c>
    </row>
    <row r="11403" spans="1:14" x14ac:dyDescent="0.25">
      <c r="A11403" s="30">
        <v>241</v>
      </c>
      <c r="B11403" s="247" t="str">
        <f>IF(AND(A11403&lt;&gt;"",ISNUMBER(A11403)),VLOOKUP(A11403,Studies!A:BR,2,FALSE),"")</f>
        <v>Niemi 2004</v>
      </c>
      <c r="C11403" s="248" t="str">
        <f>IF(AND(A11403&lt;&gt;"",ISNUMBER(A11403)),VLOOKUP(A11403,Studies!A:BR,3,FALSE),"")</f>
        <v>https://pubmed.ncbi.nlm.nih.gov/15226675/</v>
      </c>
      <c r="D11403" s="248" t="str">
        <f>IF(AND(A11403&lt;&gt;"",ISNUMBER(A11403)),VLOOKUP(A11403,Studies!A:BR,4,FALSE),"")</f>
        <v>521CC subjects</v>
      </c>
      <c r="E11403" s="248" t="str">
        <f>IF(AND(A11403&lt;&gt;"",ISNUMBER(A11403)),VLOOKUP(A11403,Studies!A:BR,5,FALSE),"")</f>
        <v>Pravastatin</v>
      </c>
      <c r="F11403" s="249" t="str">
        <f>IF(AND(A11403&lt;&gt;"",ISNUMBER(A11403)),VLOOKUP(A11403,Studies!A:BR,6,FALSE),"")</f>
        <v>Plasma</v>
      </c>
      <c r="G11403" s="269">
        <v>8</v>
      </c>
      <c r="H11403" s="50" t="s">
        <v>59</v>
      </c>
      <c r="I11403" s="185">
        <v>1.026197</v>
      </c>
      <c r="J11403" s="41" t="s">
        <v>938</v>
      </c>
      <c r="K11403" s="41" t="s">
        <v>334</v>
      </c>
    </row>
    <row r="11404" spans="1:14" x14ac:dyDescent="0.25">
      <c r="A11404" s="30">
        <v>242</v>
      </c>
      <c r="B11404" s="247" t="str">
        <f>IF(AND(A11404&lt;&gt;"",ISNUMBER(A11404)),VLOOKUP(A11404,Studies!A:BR,2,FALSE),"")</f>
        <v>Niemi 2004</v>
      </c>
      <c r="C11404" s="248" t="str">
        <f>IF(AND(A11404&lt;&gt;"",ISNUMBER(A11404)),VLOOKUP(A11404,Studies!A:BR,3,FALSE),"")</f>
        <v>https://pubmed.ncbi.nlm.nih.gov/15226675/</v>
      </c>
      <c r="D11404" s="248" t="str">
        <f>IF(AND(A11404&lt;&gt;"",ISNUMBER(A11404)),VLOOKUP(A11404,Studies!A:BR,4,FALSE),"")</f>
        <v>521TC subjects</v>
      </c>
      <c r="E11404" s="248" t="str">
        <f>IF(AND(A11404&lt;&gt;"",ISNUMBER(A11404)),VLOOKUP(A11404,Studies!A:BR,5,FALSE),"")</f>
        <v>Pravastatin</v>
      </c>
      <c r="F11404" s="249" t="str">
        <f>IF(AND(A11404&lt;&gt;"",ISNUMBER(A11404)),VLOOKUP(A11404,Studies!A:BR,6,FALSE),"")</f>
        <v>Plasma</v>
      </c>
      <c r="G11404" s="269">
        <v>0.5</v>
      </c>
      <c r="H11404" s="50" t="s">
        <v>59</v>
      </c>
      <c r="I11404" s="185">
        <v>37.371020000000001</v>
      </c>
      <c r="J11404" s="41" t="s">
        <v>938</v>
      </c>
      <c r="K11404" s="41" t="s">
        <v>334</v>
      </c>
      <c r="L11404" s="193">
        <v>13.97062</v>
      </c>
      <c r="M11404" s="52" t="s">
        <v>938</v>
      </c>
      <c r="N11404" s="52" t="s">
        <v>116</v>
      </c>
    </row>
    <row r="11405" spans="1:14" x14ac:dyDescent="0.25">
      <c r="A11405" s="30">
        <v>242</v>
      </c>
      <c r="B11405" s="247" t="str">
        <f>IF(AND(A11405&lt;&gt;"",ISNUMBER(A11405)),VLOOKUP(A11405,Studies!A:BR,2,FALSE),"")</f>
        <v>Niemi 2004</v>
      </c>
      <c r="C11405" s="248" t="str">
        <f>IF(AND(A11405&lt;&gt;"",ISNUMBER(A11405)),VLOOKUP(A11405,Studies!A:BR,3,FALSE),"")</f>
        <v>https://pubmed.ncbi.nlm.nih.gov/15226675/</v>
      </c>
      <c r="D11405" s="248" t="str">
        <f>IF(AND(A11405&lt;&gt;"",ISNUMBER(A11405)),VLOOKUP(A11405,Studies!A:BR,4,FALSE),"")</f>
        <v>521TC subjects</v>
      </c>
      <c r="E11405" s="248" t="str">
        <f>IF(AND(A11405&lt;&gt;"",ISNUMBER(A11405)),VLOOKUP(A11405,Studies!A:BR,5,FALSE),"")</f>
        <v>Pravastatin</v>
      </c>
      <c r="F11405" s="249" t="str">
        <f>IF(AND(A11405&lt;&gt;"",ISNUMBER(A11405)),VLOOKUP(A11405,Studies!A:BR,6,FALSE),"")</f>
        <v>Plasma</v>
      </c>
      <c r="G11405" s="269">
        <v>1</v>
      </c>
      <c r="H11405" s="50" t="s">
        <v>59</v>
      </c>
      <c r="I11405" s="185">
        <v>83.732569999999996</v>
      </c>
      <c r="J11405" s="41" t="s">
        <v>938</v>
      </c>
      <c r="K11405" s="41" t="s">
        <v>334</v>
      </c>
      <c r="L11405" s="193">
        <v>15.818059999999999</v>
      </c>
      <c r="M11405" s="52" t="s">
        <v>938</v>
      </c>
      <c r="N11405" s="52" t="s">
        <v>116</v>
      </c>
    </row>
    <row r="11406" spans="1:14" x14ac:dyDescent="0.25">
      <c r="A11406" s="30">
        <v>242</v>
      </c>
      <c r="B11406" s="247" t="str">
        <f>IF(AND(A11406&lt;&gt;"",ISNUMBER(A11406)),VLOOKUP(A11406,Studies!A:BR,2,FALSE),"")</f>
        <v>Niemi 2004</v>
      </c>
      <c r="C11406" s="248" t="str">
        <f>IF(AND(A11406&lt;&gt;"",ISNUMBER(A11406)),VLOOKUP(A11406,Studies!A:BR,3,FALSE),"")</f>
        <v>https://pubmed.ncbi.nlm.nih.gov/15226675/</v>
      </c>
      <c r="D11406" s="248" t="str">
        <f>IF(AND(A11406&lt;&gt;"",ISNUMBER(A11406)),VLOOKUP(A11406,Studies!A:BR,4,FALSE),"")</f>
        <v>521TC subjects</v>
      </c>
      <c r="E11406" s="248" t="str">
        <f>IF(AND(A11406&lt;&gt;"",ISNUMBER(A11406)),VLOOKUP(A11406,Studies!A:BR,5,FALSE),"")</f>
        <v>Pravastatin</v>
      </c>
      <c r="F11406" s="249" t="str">
        <f>IF(AND(A11406&lt;&gt;"",ISNUMBER(A11406)),VLOOKUP(A11406,Studies!A:BR,6,FALSE),"")</f>
        <v>Plasma</v>
      </c>
      <c r="G11406" s="269">
        <v>2</v>
      </c>
      <c r="H11406" s="50" t="s">
        <v>59</v>
      </c>
      <c r="I11406" s="185">
        <v>45.707099999999997</v>
      </c>
      <c r="J11406" s="41" t="s">
        <v>938</v>
      </c>
      <c r="K11406" s="41" t="s">
        <v>334</v>
      </c>
      <c r="L11406" s="193">
        <v>9.753819</v>
      </c>
      <c r="M11406" s="52" t="s">
        <v>938</v>
      </c>
      <c r="N11406" s="52" t="s">
        <v>116</v>
      </c>
    </row>
    <row r="11407" spans="1:14" x14ac:dyDescent="0.25">
      <c r="A11407" s="30">
        <v>242</v>
      </c>
      <c r="B11407" s="247" t="str">
        <f>IF(AND(A11407&lt;&gt;"",ISNUMBER(A11407)),VLOOKUP(A11407,Studies!A:BR,2,FALSE),"")</f>
        <v>Niemi 2004</v>
      </c>
      <c r="C11407" s="248" t="str">
        <f>IF(AND(A11407&lt;&gt;"",ISNUMBER(A11407)),VLOOKUP(A11407,Studies!A:BR,3,FALSE),"")</f>
        <v>https://pubmed.ncbi.nlm.nih.gov/15226675/</v>
      </c>
      <c r="D11407" s="248" t="str">
        <f>IF(AND(A11407&lt;&gt;"",ISNUMBER(A11407)),VLOOKUP(A11407,Studies!A:BR,4,FALSE),"")</f>
        <v>521TC subjects</v>
      </c>
      <c r="E11407" s="248" t="str">
        <f>IF(AND(A11407&lt;&gt;"",ISNUMBER(A11407)),VLOOKUP(A11407,Studies!A:BR,5,FALSE),"")</f>
        <v>Pravastatin</v>
      </c>
      <c r="F11407" s="249" t="str">
        <f>IF(AND(A11407&lt;&gt;"",ISNUMBER(A11407)),VLOOKUP(A11407,Studies!A:BR,6,FALSE),"")</f>
        <v>Plasma</v>
      </c>
      <c r="G11407" s="269">
        <v>3</v>
      </c>
      <c r="H11407" s="50" t="s">
        <v>59</v>
      </c>
      <c r="I11407" s="185">
        <v>23.761189999999999</v>
      </c>
      <c r="J11407" s="41" t="s">
        <v>938</v>
      </c>
      <c r="K11407" s="41" t="s">
        <v>334</v>
      </c>
      <c r="L11407" s="193">
        <v>3.6906340000000002</v>
      </c>
      <c r="M11407" s="52" t="s">
        <v>938</v>
      </c>
      <c r="N11407" s="52" t="s">
        <v>116</v>
      </c>
    </row>
    <row r="11408" spans="1:14" x14ac:dyDescent="0.25">
      <c r="A11408" s="30">
        <v>242</v>
      </c>
      <c r="B11408" s="247" t="str">
        <f>IF(AND(A11408&lt;&gt;"",ISNUMBER(A11408)),VLOOKUP(A11408,Studies!A:BR,2,FALSE),"")</f>
        <v>Niemi 2004</v>
      </c>
      <c r="C11408" s="248" t="str">
        <f>IF(AND(A11408&lt;&gt;"",ISNUMBER(A11408)),VLOOKUP(A11408,Studies!A:BR,3,FALSE),"")</f>
        <v>https://pubmed.ncbi.nlm.nih.gov/15226675/</v>
      </c>
      <c r="D11408" s="248" t="str">
        <f>IF(AND(A11408&lt;&gt;"",ISNUMBER(A11408)),VLOOKUP(A11408,Studies!A:BR,4,FALSE),"")</f>
        <v>521TC subjects</v>
      </c>
      <c r="E11408" s="248" t="str">
        <f>IF(AND(A11408&lt;&gt;"",ISNUMBER(A11408)),VLOOKUP(A11408,Studies!A:BR,5,FALSE),"")</f>
        <v>Pravastatin</v>
      </c>
      <c r="F11408" s="249" t="str">
        <f>IF(AND(A11408&lt;&gt;"",ISNUMBER(A11408)),VLOOKUP(A11408,Studies!A:BR,6,FALSE),"")</f>
        <v>Plasma</v>
      </c>
      <c r="G11408" s="269">
        <v>4</v>
      </c>
      <c r="H11408" s="50" t="s">
        <v>59</v>
      </c>
      <c r="I11408" s="185">
        <v>13.67909</v>
      </c>
      <c r="J11408" s="41" t="s">
        <v>938</v>
      </c>
      <c r="K11408" s="41" t="s">
        <v>334</v>
      </c>
      <c r="L11408" s="193">
        <v>2.8987229999999999</v>
      </c>
      <c r="M11408" s="52" t="s">
        <v>938</v>
      </c>
      <c r="N11408" s="52" t="s">
        <v>116</v>
      </c>
    </row>
    <row r="11409" spans="1:14" x14ac:dyDescent="0.25">
      <c r="A11409" s="30">
        <v>242</v>
      </c>
      <c r="B11409" s="247" t="str">
        <f>IF(AND(A11409&lt;&gt;"",ISNUMBER(A11409)),VLOOKUP(A11409,Studies!A:BR,2,FALSE),"")</f>
        <v>Niemi 2004</v>
      </c>
      <c r="C11409" s="248" t="str">
        <f>IF(AND(A11409&lt;&gt;"",ISNUMBER(A11409)),VLOOKUP(A11409,Studies!A:BR,3,FALSE),"")</f>
        <v>https://pubmed.ncbi.nlm.nih.gov/15226675/</v>
      </c>
      <c r="D11409" s="248" t="str">
        <f>IF(AND(A11409&lt;&gt;"",ISNUMBER(A11409)),VLOOKUP(A11409,Studies!A:BR,4,FALSE),"")</f>
        <v>521TC subjects</v>
      </c>
      <c r="E11409" s="248" t="str">
        <f>IF(AND(A11409&lt;&gt;"",ISNUMBER(A11409)),VLOOKUP(A11409,Studies!A:BR,5,FALSE),"")</f>
        <v>Pravastatin</v>
      </c>
      <c r="F11409" s="249" t="str">
        <f>IF(AND(A11409&lt;&gt;"",ISNUMBER(A11409)),VLOOKUP(A11409,Studies!A:BR,6,FALSE),"")</f>
        <v>Plasma</v>
      </c>
      <c r="G11409" s="269">
        <v>6</v>
      </c>
      <c r="H11409" s="50" t="s">
        <v>59</v>
      </c>
      <c r="I11409" s="185">
        <v>5.6380749999999997</v>
      </c>
      <c r="J11409" s="41" t="s">
        <v>938</v>
      </c>
      <c r="K11409" s="41" t="s">
        <v>334</v>
      </c>
    </row>
    <row r="11410" spans="1:14" x14ac:dyDescent="0.25">
      <c r="A11410" s="30">
        <v>242</v>
      </c>
      <c r="B11410" s="247" t="str">
        <f>IF(AND(A11410&lt;&gt;"",ISNUMBER(A11410)),VLOOKUP(A11410,Studies!A:BR,2,FALSE),"")</f>
        <v>Niemi 2004</v>
      </c>
      <c r="C11410" s="248" t="str">
        <f>IF(AND(A11410&lt;&gt;"",ISNUMBER(A11410)),VLOOKUP(A11410,Studies!A:BR,3,FALSE),"")</f>
        <v>https://pubmed.ncbi.nlm.nih.gov/15226675/</v>
      </c>
      <c r="D11410" s="248" t="str">
        <f>IF(AND(A11410&lt;&gt;"",ISNUMBER(A11410)),VLOOKUP(A11410,Studies!A:BR,4,FALSE),"")</f>
        <v>521TC subjects</v>
      </c>
      <c r="E11410" s="248" t="str">
        <f>IF(AND(A11410&lt;&gt;"",ISNUMBER(A11410)),VLOOKUP(A11410,Studies!A:BR,5,FALSE),"")</f>
        <v>Pravastatin</v>
      </c>
      <c r="F11410" s="249" t="str">
        <f>IF(AND(A11410&lt;&gt;"",ISNUMBER(A11410)),VLOOKUP(A11410,Studies!A:BR,6,FALSE),"")</f>
        <v>Plasma</v>
      </c>
      <c r="G11410" s="269">
        <v>8</v>
      </c>
      <c r="H11410" s="50" t="s">
        <v>59</v>
      </c>
      <c r="I11410" s="185">
        <v>1.2898130000000001</v>
      </c>
      <c r="J11410" s="41" t="s">
        <v>938</v>
      </c>
      <c r="K11410" s="41" t="s">
        <v>334</v>
      </c>
    </row>
    <row r="11411" spans="1:14" x14ac:dyDescent="0.25">
      <c r="A11411" s="30">
        <v>408</v>
      </c>
      <c r="B11411" s="247" t="str">
        <f>IF(AND(A11411&lt;&gt;"",ISNUMBER(A11411)),VLOOKUP(A11411,Studies!A:BR,2,FALSE),"")</f>
        <v>Niemi 2004</v>
      </c>
      <c r="C11411" s="248" t="str">
        <f>IF(AND(A11411&lt;&gt;"",ISNUMBER(A11411)),VLOOKUP(A11411,Studies!A:BR,3,FALSE),"")</f>
        <v>https://pubmed.ncbi.nlm.nih.gov/15226675/</v>
      </c>
      <c r="D11411" s="248" t="str">
        <f>IF(AND(A11411&lt;&gt;"",ISNUMBER(A11411)),VLOOKUP(A11411,Studies!A:BR,4,FALSE),"")</f>
        <v>521TT subjects</v>
      </c>
      <c r="E11411" s="248" t="str">
        <f>IF(AND(A11411&lt;&gt;"",ISNUMBER(A11411)),VLOOKUP(A11411,Studies!A:BR,5,FALSE),"")</f>
        <v>Pravastatin</v>
      </c>
      <c r="F11411" s="249" t="str">
        <f>IF(AND(A11411&lt;&gt;"",ISNUMBER(A11411)),VLOOKUP(A11411,Studies!A:BR,6,FALSE),"")</f>
        <v>Plasma</v>
      </c>
      <c r="G11411" s="269">
        <v>0.5</v>
      </c>
      <c r="H11411" s="50" t="s">
        <v>59</v>
      </c>
      <c r="I11411" s="185">
        <v>16.019130000000001</v>
      </c>
      <c r="J11411" s="41" t="s">
        <v>938</v>
      </c>
      <c r="K11411" s="41" t="s">
        <v>334</v>
      </c>
      <c r="L11411" s="193">
        <v>5.0076539999999996</v>
      </c>
      <c r="M11411" s="52" t="s">
        <v>938</v>
      </c>
      <c r="N11411" s="52" t="s">
        <v>116</v>
      </c>
    </row>
    <row r="11412" spans="1:14" x14ac:dyDescent="0.25">
      <c r="A11412" s="30">
        <v>408</v>
      </c>
      <c r="B11412" s="247" t="str">
        <f>IF(AND(A11412&lt;&gt;"",ISNUMBER(A11412)),VLOOKUP(A11412,Studies!A:BR,2,FALSE),"")</f>
        <v>Niemi 2004</v>
      </c>
      <c r="C11412" s="248" t="str">
        <f>IF(AND(A11412&lt;&gt;"",ISNUMBER(A11412)),VLOOKUP(A11412,Studies!A:BR,3,FALSE),"")</f>
        <v>https://pubmed.ncbi.nlm.nih.gov/15226675/</v>
      </c>
      <c r="D11412" s="248" t="str">
        <f>IF(AND(A11412&lt;&gt;"",ISNUMBER(A11412)),VLOOKUP(A11412,Studies!A:BR,4,FALSE),"")</f>
        <v>521TT subjects</v>
      </c>
      <c r="E11412" s="248" t="str">
        <f>IF(AND(A11412&lt;&gt;"",ISNUMBER(A11412)),VLOOKUP(A11412,Studies!A:BR,5,FALSE),"")</f>
        <v>Pravastatin</v>
      </c>
      <c r="F11412" s="249" t="str">
        <f>IF(AND(A11412&lt;&gt;"",ISNUMBER(A11412)),VLOOKUP(A11412,Studies!A:BR,6,FALSE),"")</f>
        <v>Plasma</v>
      </c>
      <c r="G11412" s="269">
        <v>1</v>
      </c>
      <c r="H11412" s="50" t="s">
        <v>59</v>
      </c>
      <c r="I11412" s="185">
        <v>35.755389999999998</v>
      </c>
      <c r="J11412" s="41" t="s">
        <v>938</v>
      </c>
      <c r="K11412" s="41" t="s">
        <v>334</v>
      </c>
      <c r="L11412" s="193">
        <v>6.8519079999999999</v>
      </c>
      <c r="M11412" s="52" t="s">
        <v>938</v>
      </c>
      <c r="N11412" s="52" t="s">
        <v>116</v>
      </c>
    </row>
    <row r="11413" spans="1:14" x14ac:dyDescent="0.25">
      <c r="A11413" s="30">
        <v>408</v>
      </c>
      <c r="B11413" s="247" t="str">
        <f>IF(AND(A11413&lt;&gt;"",ISNUMBER(A11413)),VLOOKUP(A11413,Studies!A:BR,2,FALSE),"")</f>
        <v>Niemi 2004</v>
      </c>
      <c r="C11413" s="248" t="str">
        <f>IF(AND(A11413&lt;&gt;"",ISNUMBER(A11413)),VLOOKUP(A11413,Studies!A:BR,3,FALSE),"")</f>
        <v>https://pubmed.ncbi.nlm.nih.gov/15226675/</v>
      </c>
      <c r="D11413" s="248" t="str">
        <f>IF(AND(A11413&lt;&gt;"",ISNUMBER(A11413)),VLOOKUP(A11413,Studies!A:BR,4,FALSE),"")</f>
        <v>521TT subjects</v>
      </c>
      <c r="E11413" s="248" t="str">
        <f>IF(AND(A11413&lt;&gt;"",ISNUMBER(A11413)),VLOOKUP(A11413,Studies!A:BR,5,FALSE),"")</f>
        <v>Pravastatin</v>
      </c>
      <c r="F11413" s="249" t="str">
        <f>IF(AND(A11413&lt;&gt;"",ISNUMBER(A11413)),VLOOKUP(A11413,Studies!A:BR,6,FALSE),"")</f>
        <v>Plasma</v>
      </c>
      <c r="G11413" s="269">
        <v>2</v>
      </c>
      <c r="H11413" s="50" t="s">
        <v>59</v>
      </c>
      <c r="I11413" s="185">
        <v>22.51201</v>
      </c>
      <c r="J11413" s="41" t="s">
        <v>938</v>
      </c>
      <c r="K11413" s="41" t="s">
        <v>334</v>
      </c>
      <c r="L11413" s="193">
        <v>2.3725450000000001</v>
      </c>
      <c r="M11413" s="52" t="s">
        <v>938</v>
      </c>
      <c r="N11413" s="52" t="s">
        <v>116</v>
      </c>
    </row>
    <row r="11414" spans="1:14" x14ac:dyDescent="0.25">
      <c r="A11414" s="30">
        <v>408</v>
      </c>
      <c r="B11414" s="247" t="str">
        <f>IF(AND(A11414&lt;&gt;"",ISNUMBER(A11414)),VLOOKUP(A11414,Studies!A:BR,2,FALSE),"")</f>
        <v>Niemi 2004</v>
      </c>
      <c r="C11414" s="248" t="str">
        <f>IF(AND(A11414&lt;&gt;"",ISNUMBER(A11414)),VLOOKUP(A11414,Studies!A:BR,3,FALSE),"")</f>
        <v>https://pubmed.ncbi.nlm.nih.gov/15226675/</v>
      </c>
      <c r="D11414" s="248" t="str">
        <f>IF(AND(A11414&lt;&gt;"",ISNUMBER(A11414)),VLOOKUP(A11414,Studies!A:BR,4,FALSE),"")</f>
        <v>521TT subjects</v>
      </c>
      <c r="E11414" s="248" t="str">
        <f>IF(AND(A11414&lt;&gt;"",ISNUMBER(A11414)),VLOOKUP(A11414,Studies!A:BR,5,FALSE),"")</f>
        <v>Pravastatin</v>
      </c>
      <c r="F11414" s="249" t="str">
        <f>IF(AND(A11414&lt;&gt;"",ISNUMBER(A11414)),VLOOKUP(A11414,Studies!A:BR,6,FALSE),"")</f>
        <v>Plasma</v>
      </c>
      <c r="G11414" s="269">
        <v>3</v>
      </c>
      <c r="H11414" s="50" t="s">
        <v>59</v>
      </c>
      <c r="I11414" s="185">
        <v>8.7350410000000007</v>
      </c>
      <c r="J11414" s="41" t="s">
        <v>938</v>
      </c>
      <c r="K11414" s="41" t="s">
        <v>334</v>
      </c>
      <c r="L11414" s="193">
        <v>1.8431960000000001</v>
      </c>
      <c r="M11414" s="52" t="s">
        <v>938</v>
      </c>
      <c r="N11414" s="52" t="s">
        <v>116</v>
      </c>
    </row>
    <row r="11415" spans="1:14" x14ac:dyDescent="0.25">
      <c r="A11415" s="30">
        <v>408</v>
      </c>
      <c r="B11415" s="247" t="str">
        <f>IF(AND(A11415&lt;&gt;"",ISNUMBER(A11415)),VLOOKUP(A11415,Studies!A:BR,2,FALSE),"")</f>
        <v>Niemi 2004</v>
      </c>
      <c r="C11415" s="248" t="str">
        <f>IF(AND(A11415&lt;&gt;"",ISNUMBER(A11415)),VLOOKUP(A11415,Studies!A:BR,3,FALSE),"")</f>
        <v>https://pubmed.ncbi.nlm.nih.gov/15226675/</v>
      </c>
      <c r="D11415" s="248" t="str">
        <f>IF(AND(A11415&lt;&gt;"",ISNUMBER(A11415)),VLOOKUP(A11415,Studies!A:BR,4,FALSE),"")</f>
        <v>521TT subjects</v>
      </c>
      <c r="E11415" s="248" t="str">
        <f>IF(AND(A11415&lt;&gt;"",ISNUMBER(A11415)),VLOOKUP(A11415,Studies!A:BR,5,FALSE),"")</f>
        <v>Pravastatin</v>
      </c>
      <c r="F11415" s="249" t="str">
        <f>IF(AND(A11415&lt;&gt;"",ISNUMBER(A11415)),VLOOKUP(A11415,Studies!A:BR,6,FALSE),"")</f>
        <v>Plasma</v>
      </c>
      <c r="G11415" s="269">
        <v>4</v>
      </c>
      <c r="H11415" s="50" t="s">
        <v>59</v>
      </c>
      <c r="I11415" s="185">
        <v>6.5614400000000002</v>
      </c>
      <c r="J11415" s="41" t="s">
        <v>938</v>
      </c>
      <c r="K11415" s="41" t="s">
        <v>334</v>
      </c>
      <c r="L11415" s="193">
        <v>1.0523469999999999</v>
      </c>
      <c r="M11415" s="52" t="s">
        <v>938</v>
      </c>
      <c r="N11415" s="52" t="s">
        <v>116</v>
      </c>
    </row>
    <row r="11416" spans="1:14" x14ac:dyDescent="0.25">
      <c r="A11416" s="30">
        <v>408</v>
      </c>
      <c r="B11416" s="247" t="str">
        <f>IF(AND(A11416&lt;&gt;"",ISNUMBER(A11416)),VLOOKUP(A11416,Studies!A:BR,2,FALSE),"")</f>
        <v>Niemi 2004</v>
      </c>
      <c r="C11416" s="248" t="str">
        <f>IF(AND(A11416&lt;&gt;"",ISNUMBER(A11416)),VLOOKUP(A11416,Studies!A:BR,3,FALSE),"")</f>
        <v>https://pubmed.ncbi.nlm.nih.gov/15226675/</v>
      </c>
      <c r="D11416" s="248" t="str">
        <f>IF(AND(A11416&lt;&gt;"",ISNUMBER(A11416)),VLOOKUP(A11416,Studies!A:BR,4,FALSE),"")</f>
        <v>521TT subjects</v>
      </c>
      <c r="E11416" s="248" t="str">
        <f>IF(AND(A11416&lt;&gt;"",ISNUMBER(A11416)),VLOOKUP(A11416,Studies!A:BR,5,FALSE),"")</f>
        <v>Pravastatin</v>
      </c>
      <c r="F11416" s="249" t="str">
        <f>IF(AND(A11416&lt;&gt;"",ISNUMBER(A11416)),VLOOKUP(A11416,Studies!A:BR,6,FALSE),"")</f>
        <v>Plasma</v>
      </c>
      <c r="G11416" s="269">
        <v>6</v>
      </c>
      <c r="H11416" s="50" t="s">
        <v>59</v>
      </c>
      <c r="I11416" s="185">
        <v>2.7382919999999999</v>
      </c>
      <c r="J11416" s="41" t="s">
        <v>938</v>
      </c>
      <c r="K11416" s="41" t="s">
        <v>334</v>
      </c>
    </row>
    <row r="11417" spans="1:14" x14ac:dyDescent="0.25">
      <c r="A11417" s="30">
        <v>408</v>
      </c>
      <c r="B11417" s="247" t="str">
        <f>IF(AND(A11417&lt;&gt;"",ISNUMBER(A11417)),VLOOKUP(A11417,Studies!A:BR,2,FALSE),"")</f>
        <v>Niemi 2004</v>
      </c>
      <c r="C11417" s="248" t="str">
        <f>IF(AND(A11417&lt;&gt;"",ISNUMBER(A11417)),VLOOKUP(A11417,Studies!A:BR,3,FALSE),"")</f>
        <v>https://pubmed.ncbi.nlm.nih.gov/15226675/</v>
      </c>
      <c r="D11417" s="248" t="str">
        <f>IF(AND(A11417&lt;&gt;"",ISNUMBER(A11417)),VLOOKUP(A11417,Studies!A:BR,4,FALSE),"")</f>
        <v>521TT subjects</v>
      </c>
      <c r="E11417" s="248" t="str">
        <f>IF(AND(A11417&lt;&gt;"",ISNUMBER(A11417)),VLOOKUP(A11417,Studies!A:BR,5,FALSE),"")</f>
        <v>Pravastatin</v>
      </c>
      <c r="F11417" s="249" t="str">
        <f>IF(AND(A11417&lt;&gt;"",ISNUMBER(A11417)),VLOOKUP(A11417,Studies!A:BR,6,FALSE),"")</f>
        <v>Plasma</v>
      </c>
      <c r="G11417" s="269">
        <v>8</v>
      </c>
      <c r="H11417" s="50" t="s">
        <v>59</v>
      </c>
      <c r="I11417" s="185">
        <v>1.029377</v>
      </c>
      <c r="J11417" s="41" t="s">
        <v>938</v>
      </c>
      <c r="K11417" s="41" t="s">
        <v>334</v>
      </c>
    </row>
    <row r="11418" spans="1:14" x14ac:dyDescent="0.25">
      <c r="A11418" s="30">
        <v>409</v>
      </c>
      <c r="B11418" s="247" t="str">
        <f>IF(AND(A11418&lt;&gt;"",ISNUMBER(A11418)),VLOOKUP(A11418,Studies!A:BR,2,FALSE),"")</f>
        <v>Niemi 2004</v>
      </c>
      <c r="C11418" s="248" t="str">
        <f>IF(AND(A11418&lt;&gt;"",ISNUMBER(A11418)),VLOOKUP(A11418,Studies!A:BR,3,FALSE),"")</f>
        <v>https://pubmed.ncbi.nlm.nih.gov/15226675/</v>
      </c>
      <c r="D11418" s="248" t="str">
        <f>IF(AND(A11418&lt;&gt;"",ISNUMBER(A11418)),VLOOKUP(A11418,Studies!A:BR,4,FALSE),"")</f>
        <v>Heterozygous carriers of *15B</v>
      </c>
      <c r="E11418" s="248" t="str">
        <f>IF(AND(A11418&lt;&gt;"",ISNUMBER(A11418)),VLOOKUP(A11418,Studies!A:BR,5,FALSE),"")</f>
        <v>Pravastatin</v>
      </c>
      <c r="F11418" s="249" t="str">
        <f>IF(AND(A11418&lt;&gt;"",ISNUMBER(A11418)),VLOOKUP(A11418,Studies!A:BR,6,FALSE),"")</f>
        <v>Plasma</v>
      </c>
      <c r="G11418" s="269">
        <v>0.5</v>
      </c>
      <c r="H11418" s="50" t="s">
        <v>59</v>
      </c>
      <c r="I11418" s="185">
        <v>15.66464</v>
      </c>
      <c r="J11418" s="41" t="s">
        <v>938</v>
      </c>
      <c r="K11418" s="41" t="s">
        <v>334</v>
      </c>
      <c r="L11418" s="193">
        <v>6.5978570000000003</v>
      </c>
      <c r="M11418" s="52" t="s">
        <v>938</v>
      </c>
      <c r="N11418" s="52" t="s">
        <v>116</v>
      </c>
    </row>
    <row r="11419" spans="1:14" x14ac:dyDescent="0.25">
      <c r="A11419" s="30">
        <v>409</v>
      </c>
      <c r="B11419" s="247" t="str">
        <f>IF(AND(A11419&lt;&gt;"",ISNUMBER(A11419)),VLOOKUP(A11419,Studies!A:BR,2,FALSE),"")</f>
        <v>Niemi 2004</v>
      </c>
      <c r="C11419" s="248" t="str">
        <f>IF(AND(A11419&lt;&gt;"",ISNUMBER(A11419)),VLOOKUP(A11419,Studies!A:BR,3,FALSE),"")</f>
        <v>https://pubmed.ncbi.nlm.nih.gov/15226675/</v>
      </c>
      <c r="D11419" s="248" t="str">
        <f>IF(AND(A11419&lt;&gt;"",ISNUMBER(A11419)),VLOOKUP(A11419,Studies!A:BR,4,FALSE),"")</f>
        <v>Heterozygous carriers of *15B</v>
      </c>
      <c r="E11419" s="248" t="str">
        <f>IF(AND(A11419&lt;&gt;"",ISNUMBER(A11419)),VLOOKUP(A11419,Studies!A:BR,5,FALSE),"")</f>
        <v>Pravastatin</v>
      </c>
      <c r="F11419" s="249" t="str">
        <f>IF(AND(A11419&lt;&gt;"",ISNUMBER(A11419)),VLOOKUP(A11419,Studies!A:BR,6,FALSE),"")</f>
        <v>Plasma</v>
      </c>
      <c r="G11419" s="269">
        <v>1</v>
      </c>
      <c r="H11419" s="50" t="s">
        <v>59</v>
      </c>
      <c r="I11419" s="185">
        <v>90.445930000000004</v>
      </c>
      <c r="J11419" s="41" t="s">
        <v>938</v>
      </c>
      <c r="K11419" s="41" t="s">
        <v>334</v>
      </c>
      <c r="L11419" s="193">
        <v>29.052129999999998</v>
      </c>
      <c r="M11419" s="52" t="s">
        <v>938</v>
      </c>
      <c r="N11419" s="52" t="s">
        <v>116</v>
      </c>
    </row>
    <row r="11420" spans="1:14" x14ac:dyDescent="0.25">
      <c r="A11420" s="30">
        <v>409</v>
      </c>
      <c r="B11420" s="247" t="str">
        <f>IF(AND(A11420&lt;&gt;"",ISNUMBER(A11420)),VLOOKUP(A11420,Studies!A:BR,2,FALSE),"")</f>
        <v>Niemi 2004</v>
      </c>
      <c r="C11420" s="248" t="str">
        <f>IF(AND(A11420&lt;&gt;"",ISNUMBER(A11420)),VLOOKUP(A11420,Studies!A:BR,3,FALSE),"")</f>
        <v>https://pubmed.ncbi.nlm.nih.gov/15226675/</v>
      </c>
      <c r="D11420" s="248" t="str">
        <f>IF(AND(A11420&lt;&gt;"",ISNUMBER(A11420)),VLOOKUP(A11420,Studies!A:BR,4,FALSE),"")</f>
        <v>Heterozygous carriers of *15B</v>
      </c>
      <c r="E11420" s="248" t="str">
        <f>IF(AND(A11420&lt;&gt;"",ISNUMBER(A11420)),VLOOKUP(A11420,Studies!A:BR,5,FALSE),"")</f>
        <v>Pravastatin</v>
      </c>
      <c r="F11420" s="249" t="str">
        <f>IF(AND(A11420&lt;&gt;"",ISNUMBER(A11420)),VLOOKUP(A11420,Studies!A:BR,6,FALSE),"")</f>
        <v>Plasma</v>
      </c>
      <c r="G11420" s="269">
        <v>2</v>
      </c>
      <c r="H11420" s="50" t="s">
        <v>59</v>
      </c>
      <c r="I11420" s="185">
        <v>62.54372</v>
      </c>
      <c r="J11420" s="41" t="s">
        <v>938</v>
      </c>
      <c r="K11420" s="41" t="s">
        <v>334</v>
      </c>
      <c r="L11420" s="193">
        <v>17.690819999999999</v>
      </c>
      <c r="M11420" s="52" t="s">
        <v>938</v>
      </c>
      <c r="N11420" s="52" t="s">
        <v>116</v>
      </c>
    </row>
    <row r="11421" spans="1:14" x14ac:dyDescent="0.25">
      <c r="A11421" s="30">
        <v>409</v>
      </c>
      <c r="B11421" s="247" t="str">
        <f>IF(AND(A11421&lt;&gt;"",ISNUMBER(A11421)),VLOOKUP(A11421,Studies!A:BR,2,FALSE),"")</f>
        <v>Niemi 2004</v>
      </c>
      <c r="C11421" s="248" t="str">
        <f>IF(AND(A11421&lt;&gt;"",ISNUMBER(A11421)),VLOOKUP(A11421,Studies!A:BR,3,FALSE),"")</f>
        <v>https://pubmed.ncbi.nlm.nih.gov/15226675/</v>
      </c>
      <c r="D11421" s="248" t="str">
        <f>IF(AND(A11421&lt;&gt;"",ISNUMBER(A11421)),VLOOKUP(A11421,Studies!A:BR,4,FALSE),"")</f>
        <v>Heterozygous carriers of *15B</v>
      </c>
      <c r="E11421" s="248" t="str">
        <f>IF(AND(A11421&lt;&gt;"",ISNUMBER(A11421)),VLOOKUP(A11421,Studies!A:BR,5,FALSE),"")</f>
        <v>Pravastatin</v>
      </c>
      <c r="F11421" s="249" t="str">
        <f>IF(AND(A11421&lt;&gt;"",ISNUMBER(A11421)),VLOOKUP(A11421,Studies!A:BR,6,FALSE),"")</f>
        <v>Plasma</v>
      </c>
      <c r="G11421" s="269">
        <v>3</v>
      </c>
      <c r="H11421" s="50" t="s">
        <v>59</v>
      </c>
      <c r="I11421" s="185">
        <v>30.938649999999999</v>
      </c>
      <c r="J11421" s="41" t="s">
        <v>938</v>
      </c>
      <c r="K11421" s="41" t="s">
        <v>334</v>
      </c>
      <c r="L11421" s="193">
        <v>11.35563</v>
      </c>
      <c r="M11421" s="52" t="s">
        <v>938</v>
      </c>
      <c r="N11421" s="52" t="s">
        <v>116</v>
      </c>
    </row>
    <row r="11422" spans="1:14" x14ac:dyDescent="0.25">
      <c r="A11422" s="30">
        <v>409</v>
      </c>
      <c r="B11422" s="247" t="str">
        <f>IF(AND(A11422&lt;&gt;"",ISNUMBER(A11422)),VLOOKUP(A11422,Studies!A:BR,2,FALSE),"")</f>
        <v>Niemi 2004</v>
      </c>
      <c r="C11422" s="248" t="str">
        <f>IF(AND(A11422&lt;&gt;"",ISNUMBER(A11422)),VLOOKUP(A11422,Studies!A:BR,3,FALSE),"")</f>
        <v>https://pubmed.ncbi.nlm.nih.gov/15226675/</v>
      </c>
      <c r="D11422" s="248" t="str">
        <f>IF(AND(A11422&lt;&gt;"",ISNUMBER(A11422)),VLOOKUP(A11422,Studies!A:BR,4,FALSE),"")</f>
        <v>Heterozygous carriers of *15B</v>
      </c>
      <c r="E11422" s="248" t="str">
        <f>IF(AND(A11422&lt;&gt;"",ISNUMBER(A11422)),VLOOKUP(A11422,Studies!A:BR,5,FALSE),"")</f>
        <v>Pravastatin</v>
      </c>
      <c r="F11422" s="249" t="str">
        <f>IF(AND(A11422&lt;&gt;"",ISNUMBER(A11422)),VLOOKUP(A11422,Studies!A:BR,6,FALSE),"")</f>
        <v>Plasma</v>
      </c>
      <c r="G11422" s="269">
        <v>4</v>
      </c>
      <c r="H11422" s="50" t="s">
        <v>59</v>
      </c>
      <c r="I11422" s="185">
        <v>16.767420000000001</v>
      </c>
      <c r="J11422" s="41" t="s">
        <v>938</v>
      </c>
      <c r="K11422" s="41" t="s">
        <v>334</v>
      </c>
      <c r="L11422" s="193">
        <v>3.9598460000000002</v>
      </c>
      <c r="M11422" s="52" t="s">
        <v>938</v>
      </c>
      <c r="N11422" s="52" t="s">
        <v>116</v>
      </c>
    </row>
    <row r="11423" spans="1:14" x14ac:dyDescent="0.25">
      <c r="A11423" s="30">
        <v>409</v>
      </c>
      <c r="B11423" s="247" t="str">
        <f>IF(AND(A11423&lt;&gt;"",ISNUMBER(A11423)),VLOOKUP(A11423,Studies!A:BR,2,FALSE),"")</f>
        <v>Niemi 2004</v>
      </c>
      <c r="C11423" s="248" t="str">
        <f>IF(AND(A11423&lt;&gt;"",ISNUMBER(A11423)),VLOOKUP(A11423,Studies!A:BR,3,FALSE),"")</f>
        <v>https://pubmed.ncbi.nlm.nih.gov/15226675/</v>
      </c>
      <c r="D11423" s="248" t="str">
        <f>IF(AND(A11423&lt;&gt;"",ISNUMBER(A11423)),VLOOKUP(A11423,Studies!A:BR,4,FALSE),"")</f>
        <v>Heterozygous carriers of *15B</v>
      </c>
      <c r="E11423" s="248" t="str">
        <f>IF(AND(A11423&lt;&gt;"",ISNUMBER(A11423)),VLOOKUP(A11423,Studies!A:BR,5,FALSE),"")</f>
        <v>Pravastatin</v>
      </c>
      <c r="F11423" s="249" t="str">
        <f>IF(AND(A11423&lt;&gt;"",ISNUMBER(A11423)),VLOOKUP(A11423,Studies!A:BR,6,FALSE),"")</f>
        <v>Plasma</v>
      </c>
      <c r="G11423" s="269">
        <v>6</v>
      </c>
      <c r="H11423" s="50" t="s">
        <v>59</v>
      </c>
      <c r="I11423" s="185">
        <v>5.5861850000000004</v>
      </c>
      <c r="J11423" s="41" t="s">
        <v>938</v>
      </c>
      <c r="K11423" s="41" t="s">
        <v>334</v>
      </c>
      <c r="L11423" s="193">
        <v>0.26408429999999999</v>
      </c>
      <c r="M11423" s="52" t="s">
        <v>938</v>
      </c>
      <c r="N11423" s="52" t="s">
        <v>116</v>
      </c>
    </row>
    <row r="11424" spans="1:14" x14ac:dyDescent="0.25">
      <c r="A11424" s="30">
        <v>409</v>
      </c>
      <c r="B11424" s="247" t="str">
        <f>IF(AND(A11424&lt;&gt;"",ISNUMBER(A11424)),VLOOKUP(A11424,Studies!A:BR,2,FALSE),"")</f>
        <v>Niemi 2004</v>
      </c>
      <c r="C11424" s="248" t="str">
        <f>IF(AND(A11424&lt;&gt;"",ISNUMBER(A11424)),VLOOKUP(A11424,Studies!A:BR,3,FALSE),"")</f>
        <v>https://pubmed.ncbi.nlm.nih.gov/15226675/</v>
      </c>
      <c r="D11424" s="248" t="str">
        <f>IF(AND(A11424&lt;&gt;"",ISNUMBER(A11424)),VLOOKUP(A11424,Studies!A:BR,4,FALSE),"")</f>
        <v>Heterozygous carriers of *15B</v>
      </c>
      <c r="E11424" s="248" t="str">
        <f>IF(AND(A11424&lt;&gt;"",ISNUMBER(A11424)),VLOOKUP(A11424,Studies!A:BR,5,FALSE),"")</f>
        <v>Pravastatin</v>
      </c>
      <c r="F11424" s="249" t="str">
        <f>IF(AND(A11424&lt;&gt;"",ISNUMBER(A11424)),VLOOKUP(A11424,Studies!A:BR,6,FALSE),"")</f>
        <v>Plasma</v>
      </c>
      <c r="G11424" s="269">
        <v>8</v>
      </c>
      <c r="H11424" s="50" t="s">
        <v>59</v>
      </c>
      <c r="I11424" s="185">
        <v>2.0648219999999999</v>
      </c>
      <c r="J11424" s="41" t="s">
        <v>938</v>
      </c>
      <c r="K11424" s="41" t="s">
        <v>334</v>
      </c>
      <c r="L11424" s="193">
        <v>0.2669204</v>
      </c>
      <c r="M11424" s="52" t="s">
        <v>938</v>
      </c>
      <c r="N11424" s="52" t="s">
        <v>116</v>
      </c>
    </row>
    <row r="11425" spans="1:14" x14ac:dyDescent="0.25">
      <c r="A11425" s="30">
        <v>409</v>
      </c>
      <c r="B11425" s="247" t="str">
        <f>IF(AND(A11425&lt;&gt;"",ISNUMBER(A11425)),VLOOKUP(A11425,Studies!A:BR,2,FALSE),"")</f>
        <v>Niemi 2004</v>
      </c>
      <c r="C11425" s="248" t="str">
        <f>IF(AND(A11425&lt;&gt;"",ISNUMBER(A11425)),VLOOKUP(A11425,Studies!A:BR,3,FALSE),"")</f>
        <v>https://pubmed.ncbi.nlm.nih.gov/15226675/</v>
      </c>
      <c r="D11425" s="248" t="str">
        <f>IF(AND(A11425&lt;&gt;"",ISNUMBER(A11425)),VLOOKUP(A11425,Studies!A:BR,4,FALSE),"")</f>
        <v>Heterozygous carriers of *15B</v>
      </c>
      <c r="E11425" s="248" t="str">
        <f>IF(AND(A11425&lt;&gt;"",ISNUMBER(A11425)),VLOOKUP(A11425,Studies!A:BR,5,FALSE),"")</f>
        <v>Pravastatin</v>
      </c>
      <c r="F11425" s="249" t="str">
        <f>IF(AND(A11425&lt;&gt;"",ISNUMBER(A11425)),VLOOKUP(A11425,Studies!A:BR,6,FALSE),"")</f>
        <v>Plasma</v>
      </c>
      <c r="G11425" s="269">
        <v>12</v>
      </c>
      <c r="H11425" s="50" t="s">
        <v>59</v>
      </c>
      <c r="I11425" s="185">
        <v>1.1017110000000001</v>
      </c>
      <c r="J11425" s="41" t="s">
        <v>938</v>
      </c>
      <c r="K11425" s="41" t="s">
        <v>334</v>
      </c>
    </row>
    <row r="11426" spans="1:14" x14ac:dyDescent="0.25">
      <c r="A11426" s="30">
        <v>410</v>
      </c>
      <c r="B11426" s="247" t="str">
        <f>IF(AND(A11426&lt;&gt;"",ISNUMBER(A11426)),VLOOKUP(A11426,Studies!A:BR,2,FALSE),"")</f>
        <v>Niemi 2004</v>
      </c>
      <c r="C11426" s="248" t="str">
        <f>IF(AND(A11426&lt;&gt;"",ISNUMBER(A11426)),VLOOKUP(A11426,Studies!A:BR,3,FALSE),"")</f>
        <v>https://pubmed.ncbi.nlm.nih.gov/15226675/</v>
      </c>
      <c r="D11426" s="248" t="str">
        <f>IF(AND(A11426&lt;&gt;"",ISNUMBER(A11426)),VLOOKUP(A11426,Studies!A:BR,4,FALSE),"")</f>
        <v>Non-carriers of *15B</v>
      </c>
      <c r="E11426" s="248" t="str">
        <f>IF(AND(A11426&lt;&gt;"",ISNUMBER(A11426)),VLOOKUP(A11426,Studies!A:BR,5,FALSE),"")</f>
        <v>Pravastatin</v>
      </c>
      <c r="F11426" s="249" t="str">
        <f>IF(AND(A11426&lt;&gt;"",ISNUMBER(A11426)),VLOOKUP(A11426,Studies!A:BR,6,FALSE),"")</f>
        <v>Plasma</v>
      </c>
      <c r="G11426" s="269">
        <v>0.5</v>
      </c>
      <c r="H11426" s="50" t="s">
        <v>59</v>
      </c>
      <c r="I11426" s="185">
        <v>21.74</v>
      </c>
      <c r="J11426" s="41" t="s">
        <v>938</v>
      </c>
      <c r="K11426" s="41" t="s">
        <v>334</v>
      </c>
      <c r="L11426" s="193">
        <v>5.8098640000000001</v>
      </c>
      <c r="M11426" s="52" t="s">
        <v>938</v>
      </c>
      <c r="N11426" s="52" t="s">
        <v>116</v>
      </c>
    </row>
    <row r="11427" spans="1:14" x14ac:dyDescent="0.25">
      <c r="A11427" s="30">
        <v>410</v>
      </c>
      <c r="B11427" s="247" t="str">
        <f>IF(AND(A11427&lt;&gt;"",ISNUMBER(A11427)),VLOOKUP(A11427,Studies!A:BR,2,FALSE),"")</f>
        <v>Niemi 2004</v>
      </c>
      <c r="C11427" s="248" t="str">
        <f>IF(AND(A11427&lt;&gt;"",ISNUMBER(A11427)),VLOOKUP(A11427,Studies!A:BR,3,FALSE),"")</f>
        <v>https://pubmed.ncbi.nlm.nih.gov/15226675/</v>
      </c>
      <c r="D11427" s="248" t="str">
        <f>IF(AND(A11427&lt;&gt;"",ISNUMBER(A11427)),VLOOKUP(A11427,Studies!A:BR,4,FALSE),"")</f>
        <v>Non-carriers of *15B</v>
      </c>
      <c r="E11427" s="248" t="str">
        <f>IF(AND(A11427&lt;&gt;"",ISNUMBER(A11427)),VLOOKUP(A11427,Studies!A:BR,5,FALSE),"")</f>
        <v>Pravastatin</v>
      </c>
      <c r="F11427" s="249" t="str">
        <f>IF(AND(A11427&lt;&gt;"",ISNUMBER(A11427)),VLOOKUP(A11427,Studies!A:BR,6,FALSE),"")</f>
        <v>Plasma</v>
      </c>
      <c r="G11427" s="269">
        <v>1</v>
      </c>
      <c r="H11427" s="50" t="s">
        <v>59</v>
      </c>
      <c r="I11427" s="185">
        <v>44.759309999999999</v>
      </c>
      <c r="J11427" s="41" t="s">
        <v>938</v>
      </c>
      <c r="K11427" s="41" t="s">
        <v>334</v>
      </c>
      <c r="L11427" s="193">
        <v>7.1302830000000004</v>
      </c>
      <c r="M11427" s="52" t="s">
        <v>938</v>
      </c>
      <c r="N11427" s="52" t="s">
        <v>116</v>
      </c>
    </row>
    <row r="11428" spans="1:14" x14ac:dyDescent="0.25">
      <c r="A11428" s="30">
        <v>410</v>
      </c>
      <c r="B11428" s="247" t="str">
        <f>IF(AND(A11428&lt;&gt;"",ISNUMBER(A11428)),VLOOKUP(A11428,Studies!A:BR,2,FALSE),"")</f>
        <v>Niemi 2004</v>
      </c>
      <c r="C11428" s="248" t="str">
        <f>IF(AND(A11428&lt;&gt;"",ISNUMBER(A11428)),VLOOKUP(A11428,Studies!A:BR,3,FALSE),"")</f>
        <v>https://pubmed.ncbi.nlm.nih.gov/15226675/</v>
      </c>
      <c r="D11428" s="248" t="str">
        <f>IF(AND(A11428&lt;&gt;"",ISNUMBER(A11428)),VLOOKUP(A11428,Studies!A:BR,4,FALSE),"")</f>
        <v>Non-carriers of *15B</v>
      </c>
      <c r="E11428" s="248" t="str">
        <f>IF(AND(A11428&lt;&gt;"",ISNUMBER(A11428)),VLOOKUP(A11428,Studies!A:BR,5,FALSE),"")</f>
        <v>Pravastatin</v>
      </c>
      <c r="F11428" s="249" t="str">
        <f>IF(AND(A11428&lt;&gt;"",ISNUMBER(A11428)),VLOOKUP(A11428,Studies!A:BR,6,FALSE),"")</f>
        <v>Plasma</v>
      </c>
      <c r="G11428" s="269">
        <v>2</v>
      </c>
      <c r="H11428" s="50" t="s">
        <v>59</v>
      </c>
      <c r="I11428" s="185">
        <v>26.094390000000001</v>
      </c>
      <c r="J11428" s="41" t="s">
        <v>938</v>
      </c>
      <c r="K11428" s="41" t="s">
        <v>334</v>
      </c>
      <c r="L11428" s="193">
        <v>3.1661830000000002</v>
      </c>
      <c r="M11428" s="52" t="s">
        <v>938</v>
      </c>
      <c r="N11428" s="52" t="s">
        <v>116</v>
      </c>
    </row>
    <row r="11429" spans="1:14" x14ac:dyDescent="0.25">
      <c r="A11429" s="30">
        <v>410</v>
      </c>
      <c r="B11429" s="247" t="str">
        <f>IF(AND(A11429&lt;&gt;"",ISNUMBER(A11429)),VLOOKUP(A11429,Studies!A:BR,2,FALSE),"")</f>
        <v>Niemi 2004</v>
      </c>
      <c r="C11429" s="248" t="str">
        <f>IF(AND(A11429&lt;&gt;"",ISNUMBER(A11429)),VLOOKUP(A11429,Studies!A:BR,3,FALSE),"")</f>
        <v>https://pubmed.ncbi.nlm.nih.gov/15226675/</v>
      </c>
      <c r="D11429" s="248" t="str">
        <f>IF(AND(A11429&lt;&gt;"",ISNUMBER(A11429)),VLOOKUP(A11429,Studies!A:BR,4,FALSE),"")</f>
        <v>Non-carriers of *15B</v>
      </c>
      <c r="E11429" s="248" t="str">
        <f>IF(AND(A11429&lt;&gt;"",ISNUMBER(A11429)),VLOOKUP(A11429,Studies!A:BR,5,FALSE),"")</f>
        <v>Pravastatin</v>
      </c>
      <c r="F11429" s="249" t="str">
        <f>IF(AND(A11429&lt;&gt;"",ISNUMBER(A11429)),VLOOKUP(A11429,Studies!A:BR,6,FALSE),"")</f>
        <v>Plasma</v>
      </c>
      <c r="G11429" s="269">
        <v>3</v>
      </c>
      <c r="H11429" s="50" t="s">
        <v>59</v>
      </c>
      <c r="I11429" s="185">
        <v>12.45557</v>
      </c>
      <c r="J11429" s="41" t="s">
        <v>938</v>
      </c>
      <c r="K11429" s="41" t="s">
        <v>334</v>
      </c>
      <c r="L11429" s="193">
        <v>2.3767589999999998</v>
      </c>
      <c r="M11429" s="52" t="s">
        <v>938</v>
      </c>
      <c r="N11429" s="52" t="s">
        <v>116</v>
      </c>
    </row>
    <row r="11430" spans="1:14" x14ac:dyDescent="0.25">
      <c r="A11430" s="30">
        <v>410</v>
      </c>
      <c r="B11430" s="247" t="str">
        <f>IF(AND(A11430&lt;&gt;"",ISNUMBER(A11430)),VLOOKUP(A11430,Studies!A:BR,2,FALSE),"")</f>
        <v>Niemi 2004</v>
      </c>
      <c r="C11430" s="248" t="str">
        <f>IF(AND(A11430&lt;&gt;"",ISNUMBER(A11430)),VLOOKUP(A11430,Studies!A:BR,3,FALSE),"")</f>
        <v>https://pubmed.ncbi.nlm.nih.gov/15226675/</v>
      </c>
      <c r="D11430" s="248" t="str">
        <f>IF(AND(A11430&lt;&gt;"",ISNUMBER(A11430)),VLOOKUP(A11430,Studies!A:BR,4,FALSE),"")</f>
        <v>Non-carriers of *15B</v>
      </c>
      <c r="E11430" s="248" t="str">
        <f>IF(AND(A11430&lt;&gt;"",ISNUMBER(A11430)),VLOOKUP(A11430,Studies!A:BR,5,FALSE),"")</f>
        <v>Pravastatin</v>
      </c>
      <c r="F11430" s="249" t="str">
        <f>IF(AND(A11430&lt;&gt;"",ISNUMBER(A11430)),VLOOKUP(A11430,Studies!A:BR,6,FALSE),"")</f>
        <v>Plasma</v>
      </c>
      <c r="G11430" s="269">
        <v>4</v>
      </c>
      <c r="H11430" s="50" t="s">
        <v>59</v>
      </c>
      <c r="I11430" s="185">
        <v>8.31813</v>
      </c>
      <c r="J11430" s="41" t="s">
        <v>938</v>
      </c>
      <c r="K11430" s="41" t="s">
        <v>334</v>
      </c>
      <c r="L11430" s="193">
        <v>0.52958629999999995</v>
      </c>
      <c r="M11430" s="52" t="s">
        <v>938</v>
      </c>
      <c r="N11430" s="52" t="s">
        <v>116</v>
      </c>
    </row>
    <row r="11431" spans="1:14" x14ac:dyDescent="0.25">
      <c r="A11431" s="30">
        <v>410</v>
      </c>
      <c r="B11431" s="247" t="str">
        <f>IF(AND(A11431&lt;&gt;"",ISNUMBER(A11431)),VLOOKUP(A11431,Studies!A:BR,2,FALSE),"")</f>
        <v>Niemi 2004</v>
      </c>
      <c r="C11431" s="248" t="str">
        <f>IF(AND(A11431&lt;&gt;"",ISNUMBER(A11431)),VLOOKUP(A11431,Studies!A:BR,3,FALSE),"")</f>
        <v>https://pubmed.ncbi.nlm.nih.gov/15226675/</v>
      </c>
      <c r="D11431" s="248" t="str">
        <f>IF(AND(A11431&lt;&gt;"",ISNUMBER(A11431)),VLOOKUP(A11431,Studies!A:BR,4,FALSE),"")</f>
        <v>Non-carriers of *15B</v>
      </c>
      <c r="E11431" s="248" t="str">
        <f>IF(AND(A11431&lt;&gt;"",ISNUMBER(A11431)),VLOOKUP(A11431,Studies!A:BR,5,FALSE),"")</f>
        <v>Pravastatin</v>
      </c>
      <c r="F11431" s="249" t="str">
        <f>IF(AND(A11431&lt;&gt;"",ISNUMBER(A11431)),VLOOKUP(A11431,Studies!A:BR,6,FALSE),"")</f>
        <v>Plasma</v>
      </c>
      <c r="G11431" s="269">
        <v>6</v>
      </c>
      <c r="H11431" s="50" t="s">
        <v>59</v>
      </c>
      <c r="I11431" s="185">
        <v>4.528429</v>
      </c>
      <c r="J11431" s="41" t="s">
        <v>938</v>
      </c>
      <c r="K11431" s="41" t="s">
        <v>334</v>
      </c>
      <c r="L11431" s="193">
        <v>2.4607709999999998</v>
      </c>
      <c r="M11431" s="52" t="s">
        <v>938</v>
      </c>
      <c r="N11431" s="52" t="s">
        <v>116</v>
      </c>
    </row>
    <row r="11432" spans="1:14" x14ac:dyDescent="0.25">
      <c r="A11432" s="30">
        <v>410</v>
      </c>
      <c r="B11432" s="247" t="str">
        <f>IF(AND(A11432&lt;&gt;"",ISNUMBER(A11432)),VLOOKUP(A11432,Studies!A:BR,2,FALSE),"")</f>
        <v>Niemi 2004</v>
      </c>
      <c r="C11432" s="248" t="str">
        <f>IF(AND(A11432&lt;&gt;"",ISNUMBER(A11432)),VLOOKUP(A11432,Studies!A:BR,3,FALSE),"")</f>
        <v>https://pubmed.ncbi.nlm.nih.gov/15226675/</v>
      </c>
      <c r="D11432" s="248" t="str">
        <f>IF(AND(A11432&lt;&gt;"",ISNUMBER(A11432)),VLOOKUP(A11432,Studies!A:BR,4,FALSE),"")</f>
        <v>Non-carriers of *15B</v>
      </c>
      <c r="E11432" s="248" t="str">
        <f>IF(AND(A11432&lt;&gt;"",ISNUMBER(A11432)),VLOOKUP(A11432,Studies!A:BR,5,FALSE),"")</f>
        <v>Pravastatin</v>
      </c>
      <c r="F11432" s="249" t="str">
        <f>IF(AND(A11432&lt;&gt;"",ISNUMBER(A11432)),VLOOKUP(A11432,Studies!A:BR,6,FALSE),"")</f>
        <v>Plasma</v>
      </c>
      <c r="G11432" s="269">
        <v>8</v>
      </c>
      <c r="H11432" s="50" t="s">
        <v>59</v>
      </c>
      <c r="I11432" s="185">
        <v>2.3289059999999999</v>
      </c>
      <c r="J11432" s="41" t="s">
        <v>938</v>
      </c>
      <c r="K11432" s="41" t="s">
        <v>334</v>
      </c>
    </row>
    <row r="11433" spans="1:14" x14ac:dyDescent="0.25">
      <c r="A11433" s="30">
        <v>410</v>
      </c>
      <c r="B11433" s="247" t="str">
        <f>IF(AND(A11433&lt;&gt;"",ISNUMBER(A11433)),VLOOKUP(A11433,Studies!A:BR,2,FALSE),"")</f>
        <v>Niemi 2004</v>
      </c>
      <c r="C11433" s="248" t="str">
        <f>IF(AND(A11433&lt;&gt;"",ISNUMBER(A11433)),VLOOKUP(A11433,Studies!A:BR,3,FALSE),"")</f>
        <v>https://pubmed.ncbi.nlm.nih.gov/15226675/</v>
      </c>
      <c r="D11433" s="248" t="str">
        <f>IF(AND(A11433&lt;&gt;"",ISNUMBER(A11433)),VLOOKUP(A11433,Studies!A:BR,4,FALSE),"")</f>
        <v>Non-carriers of *15B</v>
      </c>
      <c r="E11433" s="248" t="str">
        <f>IF(AND(A11433&lt;&gt;"",ISNUMBER(A11433)),VLOOKUP(A11433,Studies!A:BR,5,FALSE),"")</f>
        <v>Pravastatin</v>
      </c>
      <c r="F11433" s="249" t="str">
        <f>IF(AND(A11433&lt;&gt;"",ISNUMBER(A11433)),VLOOKUP(A11433,Studies!A:BR,6,FALSE),"")</f>
        <v>Plasma</v>
      </c>
      <c r="G11433" s="269">
        <v>12</v>
      </c>
      <c r="H11433" s="50" t="s">
        <v>59</v>
      </c>
      <c r="I11433" s="185">
        <v>1.0974569999999999</v>
      </c>
      <c r="J11433" s="41" t="s">
        <v>938</v>
      </c>
      <c r="K11433" s="41" t="s">
        <v>334</v>
      </c>
    </row>
    <row r="11434" spans="1:14" x14ac:dyDescent="0.25">
      <c r="A11434" s="30">
        <v>411</v>
      </c>
      <c r="B11434" s="247" t="str">
        <f>IF(AND(A11434&lt;&gt;"",ISNUMBER(A11434)),VLOOKUP(A11434,Studies!A:BR,2,FALSE),"")</f>
        <v>Niemi 2004</v>
      </c>
      <c r="C11434" s="248" t="str">
        <f>IF(AND(A11434&lt;&gt;"",ISNUMBER(A11434)),VLOOKUP(A11434,Studies!A:BR,3,FALSE),"")</f>
        <v>https://pubmed.ncbi.nlm.nih.gov/15226675/</v>
      </c>
      <c r="D11434" s="248" t="str">
        <f>IF(AND(A11434&lt;&gt;"",ISNUMBER(A11434)),VLOOKUP(A11434,Studies!A:BR,4,FALSE),"")</f>
        <v>Heterozygous carriers of *17</v>
      </c>
      <c r="E11434" s="248" t="str">
        <f>IF(AND(A11434&lt;&gt;"",ISNUMBER(A11434)),VLOOKUP(A11434,Studies!A:BR,5,FALSE),"")</f>
        <v>Pravastatin</v>
      </c>
      <c r="F11434" s="249" t="str">
        <f>IF(AND(A11434&lt;&gt;"",ISNUMBER(A11434)),VLOOKUP(A11434,Studies!A:BR,6,FALSE),"")</f>
        <v>Plasma</v>
      </c>
      <c r="G11434" s="269">
        <v>0.5</v>
      </c>
      <c r="H11434" s="50" t="s">
        <v>59</v>
      </c>
      <c r="I11434" s="185">
        <v>71.8322</v>
      </c>
      <c r="J11434" s="41" t="s">
        <v>938</v>
      </c>
      <c r="K11434" s="41" t="s">
        <v>334</v>
      </c>
      <c r="L11434" s="193">
        <v>30.157409999999999</v>
      </c>
      <c r="M11434" s="52" t="s">
        <v>938</v>
      </c>
      <c r="N11434" s="52" t="s">
        <v>116</v>
      </c>
    </row>
    <row r="11435" spans="1:14" x14ac:dyDescent="0.25">
      <c r="A11435" s="30">
        <v>411</v>
      </c>
      <c r="B11435" s="247" t="str">
        <f>IF(AND(A11435&lt;&gt;"",ISNUMBER(A11435)),VLOOKUP(A11435,Studies!A:BR,2,FALSE),"")</f>
        <v>Niemi 2004</v>
      </c>
      <c r="C11435" s="248" t="str">
        <f>IF(AND(A11435&lt;&gt;"",ISNUMBER(A11435)),VLOOKUP(A11435,Studies!A:BR,3,FALSE),"")</f>
        <v>https://pubmed.ncbi.nlm.nih.gov/15226675/</v>
      </c>
      <c r="D11435" s="248" t="str">
        <f>IF(AND(A11435&lt;&gt;"",ISNUMBER(A11435)),VLOOKUP(A11435,Studies!A:BR,4,FALSE),"")</f>
        <v>Heterozygous carriers of *17</v>
      </c>
      <c r="E11435" s="248" t="str">
        <f>IF(AND(A11435&lt;&gt;"",ISNUMBER(A11435)),VLOOKUP(A11435,Studies!A:BR,5,FALSE),"")</f>
        <v>Pravastatin</v>
      </c>
      <c r="F11435" s="249" t="str">
        <f>IF(AND(A11435&lt;&gt;"",ISNUMBER(A11435)),VLOOKUP(A11435,Studies!A:BR,6,FALSE),"")</f>
        <v>Plasma</v>
      </c>
      <c r="G11435" s="269">
        <v>1</v>
      </c>
      <c r="H11435" s="50" t="s">
        <v>59</v>
      </c>
      <c r="I11435" s="185">
        <v>121.1217</v>
      </c>
      <c r="J11435" s="41" t="s">
        <v>938</v>
      </c>
      <c r="K11435" s="41" t="s">
        <v>334</v>
      </c>
      <c r="L11435" s="193">
        <v>27.27355</v>
      </c>
      <c r="M11435" s="52" t="s">
        <v>938</v>
      </c>
      <c r="N11435" s="52" t="s">
        <v>116</v>
      </c>
    </row>
    <row r="11436" spans="1:14" x14ac:dyDescent="0.25">
      <c r="A11436" s="30">
        <v>411</v>
      </c>
      <c r="B11436" s="247" t="str">
        <f>IF(AND(A11436&lt;&gt;"",ISNUMBER(A11436)),VLOOKUP(A11436,Studies!A:BR,2,FALSE),"")</f>
        <v>Niemi 2004</v>
      </c>
      <c r="C11436" s="248" t="str">
        <f>IF(AND(A11436&lt;&gt;"",ISNUMBER(A11436)),VLOOKUP(A11436,Studies!A:BR,3,FALSE),"")</f>
        <v>https://pubmed.ncbi.nlm.nih.gov/15226675/</v>
      </c>
      <c r="D11436" s="248" t="str">
        <f>IF(AND(A11436&lt;&gt;"",ISNUMBER(A11436)),VLOOKUP(A11436,Studies!A:BR,4,FALSE),"")</f>
        <v>Heterozygous carriers of *17</v>
      </c>
      <c r="E11436" s="248" t="str">
        <f>IF(AND(A11436&lt;&gt;"",ISNUMBER(A11436)),VLOOKUP(A11436,Studies!A:BR,5,FALSE),"")</f>
        <v>Pravastatin</v>
      </c>
      <c r="F11436" s="249" t="str">
        <f>IF(AND(A11436&lt;&gt;"",ISNUMBER(A11436)),VLOOKUP(A11436,Studies!A:BR,6,FALSE),"")</f>
        <v>Plasma</v>
      </c>
      <c r="G11436" s="269">
        <v>2</v>
      </c>
      <c r="H11436" s="50" t="s">
        <v>59</v>
      </c>
      <c r="I11436" s="185">
        <v>50.820039999999999</v>
      </c>
      <c r="J11436" s="41" t="s">
        <v>938</v>
      </c>
      <c r="K11436" s="41" t="s">
        <v>334</v>
      </c>
      <c r="L11436" s="193">
        <v>2.360493</v>
      </c>
      <c r="M11436" s="52" t="s">
        <v>938</v>
      </c>
      <c r="N11436" s="52" t="s">
        <v>116</v>
      </c>
    </row>
    <row r="11437" spans="1:14" x14ac:dyDescent="0.25">
      <c r="A11437" s="30">
        <v>411</v>
      </c>
      <c r="B11437" s="247" t="str">
        <f>IF(AND(A11437&lt;&gt;"",ISNUMBER(A11437)),VLOOKUP(A11437,Studies!A:BR,2,FALSE),"")</f>
        <v>Niemi 2004</v>
      </c>
      <c r="C11437" s="248" t="str">
        <f>IF(AND(A11437&lt;&gt;"",ISNUMBER(A11437)),VLOOKUP(A11437,Studies!A:BR,3,FALSE),"")</f>
        <v>https://pubmed.ncbi.nlm.nih.gov/15226675/</v>
      </c>
      <c r="D11437" s="248" t="str">
        <f>IF(AND(A11437&lt;&gt;"",ISNUMBER(A11437)),VLOOKUP(A11437,Studies!A:BR,4,FALSE),"")</f>
        <v>Heterozygous carriers of *17</v>
      </c>
      <c r="E11437" s="248" t="str">
        <f>IF(AND(A11437&lt;&gt;"",ISNUMBER(A11437)),VLOOKUP(A11437,Studies!A:BR,5,FALSE),"")</f>
        <v>Pravastatin</v>
      </c>
      <c r="F11437" s="249" t="str">
        <f>IF(AND(A11437&lt;&gt;"",ISNUMBER(A11437)),VLOOKUP(A11437,Studies!A:BR,6,FALSE),"")</f>
        <v>Plasma</v>
      </c>
      <c r="G11437" s="269">
        <v>3</v>
      </c>
      <c r="H11437" s="50" t="s">
        <v>59</v>
      </c>
      <c r="I11437" s="185">
        <v>25.88522</v>
      </c>
      <c r="J11437" s="41" t="s">
        <v>938</v>
      </c>
      <c r="K11437" s="41" t="s">
        <v>334</v>
      </c>
      <c r="L11437" s="193">
        <v>1.311188</v>
      </c>
      <c r="M11437" s="52" t="s">
        <v>938</v>
      </c>
      <c r="N11437" s="52" t="s">
        <v>116</v>
      </c>
    </row>
    <row r="11438" spans="1:14" x14ac:dyDescent="0.25">
      <c r="A11438" s="30">
        <v>411</v>
      </c>
      <c r="B11438" s="247" t="str">
        <f>IF(AND(A11438&lt;&gt;"",ISNUMBER(A11438)),VLOOKUP(A11438,Studies!A:BR,2,FALSE),"")</f>
        <v>Niemi 2004</v>
      </c>
      <c r="C11438" s="248" t="str">
        <f>IF(AND(A11438&lt;&gt;"",ISNUMBER(A11438)),VLOOKUP(A11438,Studies!A:BR,3,FALSE),"")</f>
        <v>https://pubmed.ncbi.nlm.nih.gov/15226675/</v>
      </c>
      <c r="D11438" s="248" t="str">
        <f>IF(AND(A11438&lt;&gt;"",ISNUMBER(A11438)),VLOOKUP(A11438,Studies!A:BR,4,FALSE),"")</f>
        <v>Heterozygous carriers of *17</v>
      </c>
      <c r="E11438" s="248" t="str">
        <f>IF(AND(A11438&lt;&gt;"",ISNUMBER(A11438)),VLOOKUP(A11438,Studies!A:BR,5,FALSE),"")</f>
        <v>Pravastatin</v>
      </c>
      <c r="F11438" s="249" t="str">
        <f>IF(AND(A11438&lt;&gt;"",ISNUMBER(A11438)),VLOOKUP(A11438,Studies!A:BR,6,FALSE),"")</f>
        <v>Plasma</v>
      </c>
      <c r="G11438" s="269">
        <v>4</v>
      </c>
      <c r="H11438" s="50" t="s">
        <v>59</v>
      </c>
      <c r="I11438" s="185">
        <v>16.423159999999999</v>
      </c>
      <c r="J11438" s="41" t="s">
        <v>938</v>
      </c>
      <c r="K11438" s="41" t="s">
        <v>334</v>
      </c>
      <c r="L11438" s="193">
        <v>3.1465109999999998</v>
      </c>
      <c r="M11438" s="52" t="s">
        <v>938</v>
      </c>
      <c r="N11438" s="52" t="s">
        <v>116</v>
      </c>
    </row>
    <row r="11439" spans="1:14" x14ac:dyDescent="0.25">
      <c r="A11439" s="30">
        <v>411</v>
      </c>
      <c r="B11439" s="247" t="str">
        <f>IF(AND(A11439&lt;&gt;"",ISNUMBER(A11439)),VLOOKUP(A11439,Studies!A:BR,2,FALSE),"")</f>
        <v>Niemi 2004</v>
      </c>
      <c r="C11439" s="248" t="str">
        <f>IF(AND(A11439&lt;&gt;"",ISNUMBER(A11439)),VLOOKUP(A11439,Studies!A:BR,3,FALSE),"")</f>
        <v>https://pubmed.ncbi.nlm.nih.gov/15226675/</v>
      </c>
      <c r="D11439" s="248" t="str">
        <f>IF(AND(A11439&lt;&gt;"",ISNUMBER(A11439)),VLOOKUP(A11439,Studies!A:BR,4,FALSE),"")</f>
        <v>Heterozygous carriers of *17</v>
      </c>
      <c r="E11439" s="248" t="str">
        <f>IF(AND(A11439&lt;&gt;"",ISNUMBER(A11439)),VLOOKUP(A11439,Studies!A:BR,5,FALSE),"")</f>
        <v>Pravastatin</v>
      </c>
      <c r="F11439" s="249" t="str">
        <f>IF(AND(A11439&lt;&gt;"",ISNUMBER(A11439)),VLOOKUP(A11439,Studies!A:BR,6,FALSE),"")</f>
        <v>Plasma</v>
      </c>
      <c r="G11439" s="269">
        <v>6</v>
      </c>
      <c r="H11439" s="50" t="s">
        <v>59</v>
      </c>
      <c r="I11439" s="185">
        <v>8.7742500000000003</v>
      </c>
      <c r="J11439" s="41" t="s">
        <v>938</v>
      </c>
      <c r="K11439" s="41" t="s">
        <v>334</v>
      </c>
      <c r="L11439" s="193">
        <v>3.1472120000000001</v>
      </c>
      <c r="M11439" s="52" t="s">
        <v>938</v>
      </c>
      <c r="N11439" s="52" t="s">
        <v>116</v>
      </c>
    </row>
    <row r="11440" spans="1:14" x14ac:dyDescent="0.25">
      <c r="A11440" s="30">
        <v>411</v>
      </c>
      <c r="B11440" s="247" t="str">
        <f>IF(AND(A11440&lt;&gt;"",ISNUMBER(A11440)),VLOOKUP(A11440,Studies!A:BR,2,FALSE),"")</f>
        <v>Niemi 2004</v>
      </c>
      <c r="C11440" s="248" t="str">
        <f>IF(AND(A11440&lt;&gt;"",ISNUMBER(A11440)),VLOOKUP(A11440,Studies!A:BR,3,FALSE),"")</f>
        <v>https://pubmed.ncbi.nlm.nih.gov/15226675/</v>
      </c>
      <c r="D11440" s="248" t="str">
        <f>IF(AND(A11440&lt;&gt;"",ISNUMBER(A11440)),VLOOKUP(A11440,Studies!A:BR,4,FALSE),"")</f>
        <v>Heterozygous carriers of *17</v>
      </c>
      <c r="E11440" s="248" t="str">
        <f>IF(AND(A11440&lt;&gt;"",ISNUMBER(A11440)),VLOOKUP(A11440,Studies!A:BR,5,FALSE),"")</f>
        <v>Pravastatin</v>
      </c>
      <c r="F11440" s="249" t="str">
        <f>IF(AND(A11440&lt;&gt;"",ISNUMBER(A11440)),VLOOKUP(A11440,Studies!A:BR,6,FALSE),"")</f>
        <v>Plasma</v>
      </c>
      <c r="G11440" s="269">
        <v>8</v>
      </c>
      <c r="H11440" s="50" t="s">
        <v>59</v>
      </c>
      <c r="I11440" s="185">
        <v>4.5351400000000002</v>
      </c>
      <c r="J11440" s="41" t="s">
        <v>938</v>
      </c>
      <c r="K11440" s="41" t="s">
        <v>334</v>
      </c>
      <c r="L11440" s="193">
        <v>0.52447650000000001</v>
      </c>
      <c r="M11440" s="52" t="s">
        <v>938</v>
      </c>
      <c r="N11440" s="52" t="s">
        <v>116</v>
      </c>
    </row>
    <row r="11441" spans="1:15" x14ac:dyDescent="0.25">
      <c r="A11441" s="30">
        <v>411</v>
      </c>
      <c r="B11441" s="247" t="str">
        <f>IF(AND(A11441&lt;&gt;"",ISNUMBER(A11441)),VLOOKUP(A11441,Studies!A:BR,2,FALSE),"")</f>
        <v>Niemi 2004</v>
      </c>
      <c r="C11441" s="248" t="str">
        <f>IF(AND(A11441&lt;&gt;"",ISNUMBER(A11441)),VLOOKUP(A11441,Studies!A:BR,3,FALSE),"")</f>
        <v>https://pubmed.ncbi.nlm.nih.gov/15226675/</v>
      </c>
      <c r="D11441" s="248" t="str">
        <f>IF(AND(A11441&lt;&gt;"",ISNUMBER(A11441)),VLOOKUP(A11441,Studies!A:BR,4,FALSE),"")</f>
        <v>Heterozygous carriers of *17</v>
      </c>
      <c r="E11441" s="248" t="str">
        <f>IF(AND(A11441&lt;&gt;"",ISNUMBER(A11441)),VLOOKUP(A11441,Studies!A:BR,5,FALSE),"")</f>
        <v>Pravastatin</v>
      </c>
      <c r="F11441" s="249" t="str">
        <f>IF(AND(A11441&lt;&gt;"",ISNUMBER(A11441)),VLOOKUP(A11441,Studies!A:BR,6,FALSE),"")</f>
        <v>Plasma</v>
      </c>
      <c r="G11441" s="269">
        <v>12</v>
      </c>
      <c r="H11441" s="50" t="s">
        <v>59</v>
      </c>
      <c r="I11441" s="185">
        <v>1.8251090000000001</v>
      </c>
      <c r="J11441" s="41" t="s">
        <v>938</v>
      </c>
      <c r="K11441" s="41" t="s">
        <v>334</v>
      </c>
    </row>
    <row r="11442" spans="1:15" x14ac:dyDescent="0.25">
      <c r="A11442" s="30">
        <v>412</v>
      </c>
      <c r="B11442" s="247" t="str">
        <f>IF(AND(A11442&lt;&gt;"",ISNUMBER(A11442)),VLOOKUP(A11442,Studies!A:BR,2,FALSE),"")</f>
        <v>Niemi 2004</v>
      </c>
      <c r="C11442" s="248" t="str">
        <f>IF(AND(A11442&lt;&gt;"",ISNUMBER(A11442)),VLOOKUP(A11442,Studies!A:BR,3,FALSE),"")</f>
        <v>https://pubmed.ncbi.nlm.nih.gov/15226675/</v>
      </c>
      <c r="D11442" s="248" t="str">
        <f>IF(AND(A11442&lt;&gt;"",ISNUMBER(A11442)),VLOOKUP(A11442,Studies!A:BR,4,FALSE),"")</f>
        <v>Non-carriers of *17</v>
      </c>
      <c r="E11442" s="248" t="str">
        <f>IF(AND(A11442&lt;&gt;"",ISNUMBER(A11442)),VLOOKUP(A11442,Studies!A:BR,5,FALSE),"")</f>
        <v>Pravastatin</v>
      </c>
      <c r="F11442" s="249" t="str">
        <f>IF(AND(A11442&lt;&gt;"",ISNUMBER(A11442)),VLOOKUP(A11442,Studies!A:BR,6,FALSE),"")</f>
        <v>Plasma</v>
      </c>
      <c r="G11442" s="269">
        <v>0.5</v>
      </c>
      <c r="H11442" s="50" t="s">
        <v>59</v>
      </c>
      <c r="I11442" s="185">
        <v>17.811440000000001</v>
      </c>
      <c r="J11442" s="41" t="s">
        <v>938</v>
      </c>
      <c r="K11442" s="41" t="s">
        <v>334</v>
      </c>
      <c r="L11442" s="193">
        <v>5.2454689999999999</v>
      </c>
      <c r="M11442" s="52" t="s">
        <v>938</v>
      </c>
      <c r="N11442" s="52" t="s">
        <v>116</v>
      </c>
    </row>
    <row r="11443" spans="1:15" x14ac:dyDescent="0.25">
      <c r="A11443" s="30">
        <v>412</v>
      </c>
      <c r="B11443" s="247" t="str">
        <f>IF(AND(A11443&lt;&gt;"",ISNUMBER(A11443)),VLOOKUP(A11443,Studies!A:BR,2,FALSE),"")</f>
        <v>Niemi 2004</v>
      </c>
      <c r="C11443" s="248" t="str">
        <f>IF(AND(A11443&lt;&gt;"",ISNUMBER(A11443)),VLOOKUP(A11443,Studies!A:BR,3,FALSE),"")</f>
        <v>https://pubmed.ncbi.nlm.nih.gov/15226675/</v>
      </c>
      <c r="D11443" s="248" t="str">
        <f>IF(AND(A11443&lt;&gt;"",ISNUMBER(A11443)),VLOOKUP(A11443,Studies!A:BR,4,FALSE),"")</f>
        <v>Non-carriers of *17</v>
      </c>
      <c r="E11443" s="248" t="str">
        <f>IF(AND(A11443&lt;&gt;"",ISNUMBER(A11443)),VLOOKUP(A11443,Studies!A:BR,5,FALSE),"")</f>
        <v>Pravastatin</v>
      </c>
      <c r="F11443" s="249" t="str">
        <f>IF(AND(A11443&lt;&gt;"",ISNUMBER(A11443)),VLOOKUP(A11443,Studies!A:BR,6,FALSE),"")</f>
        <v>Plasma</v>
      </c>
      <c r="G11443" s="269">
        <v>1</v>
      </c>
      <c r="H11443" s="50" t="s">
        <v>59</v>
      </c>
      <c r="I11443" s="185">
        <v>43.761780000000002</v>
      </c>
      <c r="J11443" s="41" t="s">
        <v>938</v>
      </c>
      <c r="K11443" s="41" t="s">
        <v>334</v>
      </c>
      <c r="L11443" s="193">
        <v>6.2940750000000003</v>
      </c>
      <c r="M11443" s="52" t="s">
        <v>938</v>
      </c>
      <c r="N11443" s="52" t="s">
        <v>116</v>
      </c>
    </row>
    <row r="11444" spans="1:15" x14ac:dyDescent="0.25">
      <c r="A11444" s="30">
        <v>412</v>
      </c>
      <c r="B11444" s="247" t="str">
        <f>IF(AND(A11444&lt;&gt;"",ISNUMBER(A11444)),VLOOKUP(A11444,Studies!A:BR,2,FALSE),"")</f>
        <v>Niemi 2004</v>
      </c>
      <c r="C11444" s="248" t="str">
        <f>IF(AND(A11444&lt;&gt;"",ISNUMBER(A11444)),VLOOKUP(A11444,Studies!A:BR,3,FALSE),"")</f>
        <v>https://pubmed.ncbi.nlm.nih.gov/15226675/</v>
      </c>
      <c r="D11444" s="248" t="str">
        <f>IF(AND(A11444&lt;&gt;"",ISNUMBER(A11444)),VLOOKUP(A11444,Studies!A:BR,4,FALSE),"")</f>
        <v>Non-carriers of *17</v>
      </c>
      <c r="E11444" s="248" t="str">
        <f>IF(AND(A11444&lt;&gt;"",ISNUMBER(A11444)),VLOOKUP(A11444,Studies!A:BR,5,FALSE),"")</f>
        <v>Pravastatin</v>
      </c>
      <c r="F11444" s="249" t="str">
        <f>IF(AND(A11444&lt;&gt;"",ISNUMBER(A11444)),VLOOKUP(A11444,Studies!A:BR,6,FALSE),"")</f>
        <v>Plasma</v>
      </c>
      <c r="G11444" s="269">
        <v>2</v>
      </c>
      <c r="H11444" s="50" t="s">
        <v>59</v>
      </c>
      <c r="I11444" s="185">
        <v>29.055309999999999</v>
      </c>
      <c r="J11444" s="41" t="s">
        <v>938</v>
      </c>
      <c r="K11444" s="41" t="s">
        <v>334</v>
      </c>
      <c r="L11444" s="193">
        <v>2.8842720000000002</v>
      </c>
      <c r="M11444" s="52" t="s">
        <v>938</v>
      </c>
      <c r="N11444" s="52" t="s">
        <v>116</v>
      </c>
    </row>
    <row r="11445" spans="1:15" x14ac:dyDescent="0.25">
      <c r="A11445" s="30">
        <v>412</v>
      </c>
      <c r="B11445" s="247" t="str">
        <f>IF(AND(A11445&lt;&gt;"",ISNUMBER(A11445)),VLOOKUP(A11445,Studies!A:BR,2,FALSE),"")</f>
        <v>Niemi 2004</v>
      </c>
      <c r="C11445" s="248" t="str">
        <f>IF(AND(A11445&lt;&gt;"",ISNUMBER(A11445)),VLOOKUP(A11445,Studies!A:BR,3,FALSE),"")</f>
        <v>https://pubmed.ncbi.nlm.nih.gov/15226675/</v>
      </c>
      <c r="D11445" s="248" t="str">
        <f>IF(AND(A11445&lt;&gt;"",ISNUMBER(A11445)),VLOOKUP(A11445,Studies!A:BR,4,FALSE),"")</f>
        <v>Non-carriers of *17</v>
      </c>
      <c r="E11445" s="248" t="str">
        <f>IF(AND(A11445&lt;&gt;"",ISNUMBER(A11445)),VLOOKUP(A11445,Studies!A:BR,5,FALSE),"")</f>
        <v>Pravastatin</v>
      </c>
      <c r="F11445" s="249" t="str">
        <f>IF(AND(A11445&lt;&gt;"",ISNUMBER(A11445)),VLOOKUP(A11445,Studies!A:BR,6,FALSE),"")</f>
        <v>Plasma</v>
      </c>
      <c r="G11445" s="269">
        <v>3</v>
      </c>
      <c r="H11445" s="50" t="s">
        <v>59</v>
      </c>
      <c r="I11445" s="185">
        <v>13.560359999999999</v>
      </c>
      <c r="J11445" s="41" t="s">
        <v>938</v>
      </c>
      <c r="K11445" s="41" t="s">
        <v>334</v>
      </c>
      <c r="L11445" s="193">
        <v>1.5737779999999999</v>
      </c>
      <c r="M11445" s="52" t="s">
        <v>938</v>
      </c>
      <c r="N11445" s="52" t="s">
        <v>116</v>
      </c>
    </row>
    <row r="11446" spans="1:15" x14ac:dyDescent="0.25">
      <c r="A11446" s="30">
        <v>412</v>
      </c>
      <c r="B11446" s="247" t="str">
        <f>IF(AND(A11446&lt;&gt;"",ISNUMBER(A11446)),VLOOKUP(A11446,Studies!A:BR,2,FALSE),"")</f>
        <v>Niemi 2004</v>
      </c>
      <c r="C11446" s="248" t="str">
        <f>IF(AND(A11446&lt;&gt;"",ISNUMBER(A11446)),VLOOKUP(A11446,Studies!A:BR,3,FALSE),"")</f>
        <v>https://pubmed.ncbi.nlm.nih.gov/15226675/</v>
      </c>
      <c r="D11446" s="248" t="str">
        <f>IF(AND(A11446&lt;&gt;"",ISNUMBER(A11446)),VLOOKUP(A11446,Studies!A:BR,4,FALSE),"")</f>
        <v>Non-carriers of *17</v>
      </c>
      <c r="E11446" s="248" t="str">
        <f>IF(AND(A11446&lt;&gt;"",ISNUMBER(A11446)),VLOOKUP(A11446,Studies!A:BR,5,FALSE),"")</f>
        <v>Pravastatin</v>
      </c>
      <c r="F11446" s="249" t="str">
        <f>IF(AND(A11446&lt;&gt;"",ISNUMBER(A11446)),VLOOKUP(A11446,Studies!A:BR,6,FALSE),"")</f>
        <v>Plasma</v>
      </c>
      <c r="G11446" s="269">
        <v>4</v>
      </c>
      <c r="H11446" s="50" t="s">
        <v>59</v>
      </c>
      <c r="I11446" s="185">
        <v>10.392379999999999</v>
      </c>
      <c r="J11446" s="41" t="s">
        <v>938</v>
      </c>
      <c r="K11446" s="41" t="s">
        <v>334</v>
      </c>
      <c r="L11446" s="193">
        <v>2.098255</v>
      </c>
      <c r="M11446" s="52" t="s">
        <v>938</v>
      </c>
      <c r="N11446" s="52" t="s">
        <v>116</v>
      </c>
    </row>
    <row r="11447" spans="1:15" x14ac:dyDescent="0.25">
      <c r="A11447" s="30">
        <v>412</v>
      </c>
      <c r="B11447" s="247" t="str">
        <f>IF(AND(A11447&lt;&gt;"",ISNUMBER(A11447)),VLOOKUP(A11447,Studies!A:BR,2,FALSE),"")</f>
        <v>Niemi 2004</v>
      </c>
      <c r="C11447" s="248" t="str">
        <f>IF(AND(A11447&lt;&gt;"",ISNUMBER(A11447)),VLOOKUP(A11447,Studies!A:BR,3,FALSE),"")</f>
        <v>https://pubmed.ncbi.nlm.nih.gov/15226675/</v>
      </c>
      <c r="D11447" s="248" t="str">
        <f>IF(AND(A11447&lt;&gt;"",ISNUMBER(A11447)),VLOOKUP(A11447,Studies!A:BR,4,FALSE),"")</f>
        <v>Non-carriers of *17</v>
      </c>
      <c r="E11447" s="248" t="str">
        <f>IF(AND(A11447&lt;&gt;"",ISNUMBER(A11447)),VLOOKUP(A11447,Studies!A:BR,5,FALSE),"")</f>
        <v>Pravastatin</v>
      </c>
      <c r="F11447" s="249" t="str">
        <f>IF(AND(A11447&lt;&gt;"",ISNUMBER(A11447)),VLOOKUP(A11447,Studies!A:BR,6,FALSE),"")</f>
        <v>Plasma</v>
      </c>
      <c r="G11447" s="269">
        <v>6</v>
      </c>
      <c r="H11447" s="50" t="s">
        <v>59</v>
      </c>
      <c r="I11447" s="185">
        <v>4.317253</v>
      </c>
      <c r="J11447" s="41" t="s">
        <v>938</v>
      </c>
      <c r="K11447" s="41" t="s">
        <v>334</v>
      </c>
      <c r="L11447" s="193">
        <v>0.2625904</v>
      </c>
      <c r="M11447" s="52" t="s">
        <v>938</v>
      </c>
      <c r="N11447" s="52" t="s">
        <v>116</v>
      </c>
    </row>
    <row r="11448" spans="1:15" x14ac:dyDescent="0.25">
      <c r="A11448" s="30">
        <v>412</v>
      </c>
      <c r="B11448" s="247" t="str">
        <f>IF(AND(A11448&lt;&gt;"",ISNUMBER(A11448)),VLOOKUP(A11448,Studies!A:BR,2,FALSE),"")</f>
        <v>Niemi 2004</v>
      </c>
      <c r="C11448" s="248" t="str">
        <f>IF(AND(A11448&lt;&gt;"",ISNUMBER(A11448)),VLOOKUP(A11448,Studies!A:BR,3,FALSE),"")</f>
        <v>https://pubmed.ncbi.nlm.nih.gov/15226675/</v>
      </c>
      <c r="D11448" s="248" t="str">
        <f>IF(AND(A11448&lt;&gt;"",ISNUMBER(A11448)),VLOOKUP(A11448,Studies!A:BR,4,FALSE),"")</f>
        <v>Non-carriers of *17</v>
      </c>
      <c r="E11448" s="248" t="str">
        <f>IF(AND(A11448&lt;&gt;"",ISNUMBER(A11448)),VLOOKUP(A11448,Studies!A:BR,5,FALSE),"")</f>
        <v>Pravastatin</v>
      </c>
      <c r="F11448" s="249" t="str">
        <f>IF(AND(A11448&lt;&gt;"",ISNUMBER(A11448)),VLOOKUP(A11448,Studies!A:BR,6,FALSE),"")</f>
        <v>Plasma</v>
      </c>
      <c r="G11448" s="269">
        <v>8</v>
      </c>
      <c r="H11448" s="50" t="s">
        <v>59</v>
      </c>
      <c r="I11448" s="185">
        <v>1.6508700000000001</v>
      </c>
      <c r="J11448" s="41" t="s">
        <v>938</v>
      </c>
      <c r="K11448" s="41" t="s">
        <v>334</v>
      </c>
      <c r="L11448" s="193">
        <v>0.78636300000000003</v>
      </c>
      <c r="M11448" s="52" t="s">
        <v>938</v>
      </c>
      <c r="N11448" s="52" t="s">
        <v>116</v>
      </c>
    </row>
    <row r="11449" spans="1:15" x14ac:dyDescent="0.25">
      <c r="A11449" s="30">
        <v>412</v>
      </c>
      <c r="B11449" s="247" t="str">
        <f>IF(AND(A11449&lt;&gt;"",ISNUMBER(A11449)),VLOOKUP(A11449,Studies!A:BR,2,FALSE),"")</f>
        <v>Niemi 2004</v>
      </c>
      <c r="C11449" s="248" t="str">
        <f>IF(AND(A11449&lt;&gt;"",ISNUMBER(A11449)),VLOOKUP(A11449,Studies!A:BR,3,FALSE),"")</f>
        <v>https://pubmed.ncbi.nlm.nih.gov/15226675/</v>
      </c>
      <c r="D11449" s="248" t="str">
        <f>IF(AND(A11449&lt;&gt;"",ISNUMBER(A11449)),VLOOKUP(A11449,Studies!A:BR,4,FALSE),"")</f>
        <v>Non-carriers of *17</v>
      </c>
      <c r="E11449" s="248" t="str">
        <f>IF(AND(A11449&lt;&gt;"",ISNUMBER(A11449)),VLOOKUP(A11449,Studies!A:BR,5,FALSE),"")</f>
        <v>Pravastatin</v>
      </c>
      <c r="F11449" s="249" t="str">
        <f>IF(AND(A11449&lt;&gt;"",ISNUMBER(A11449)),VLOOKUP(A11449,Studies!A:BR,6,FALSE),"")</f>
        <v>Plasma</v>
      </c>
      <c r="G11449" s="269">
        <v>12</v>
      </c>
      <c r="H11449" s="50" t="s">
        <v>59</v>
      </c>
      <c r="I11449" s="185">
        <v>1.301336</v>
      </c>
      <c r="J11449" s="41" t="s">
        <v>938</v>
      </c>
      <c r="K11449" s="41" t="s">
        <v>334</v>
      </c>
    </row>
    <row r="11450" spans="1:15" x14ac:dyDescent="0.25">
      <c r="A11450" s="30">
        <v>413</v>
      </c>
      <c r="B11450" s="247" t="str">
        <f>IF(AND(A11450&lt;&gt;"",ISNUMBER(A11450)),VLOOKUP(A11450,Studies!A:BR,2,FALSE),"")</f>
        <v>Pan 1990</v>
      </c>
      <c r="C11450" s="248" t="str">
        <f>IF(AND(A11450&lt;&gt;"",ISNUMBER(A11450)),VLOOKUP(A11450,Studies!A:BR,3,FALSE),"")</f>
        <v>https://pubmed.ncbi.nlm.nih.gov/2125605/</v>
      </c>
      <c r="D11450" s="248" t="str">
        <f>IF(AND(A11450&lt;&gt;"",ISNUMBER(A11450)),VLOOKUP(A11450,Studies!A:BR,4,FALSE),"")</f>
        <v>Pravastatin (GC/MS)</v>
      </c>
      <c r="E11450" s="248" t="str">
        <f>IF(AND(A11450&lt;&gt;"",ISNUMBER(A11450)),VLOOKUP(A11450,Studies!A:BR,5,FALSE),"")</f>
        <v>Pravastatin</v>
      </c>
      <c r="F11450" s="249" t="str">
        <f>IF(AND(A11450&lt;&gt;"",ISNUMBER(A11450)),VLOOKUP(A11450,Studies!A:BR,6,FALSE),"")</f>
        <v>Serum</v>
      </c>
      <c r="G11450" s="269">
        <v>0.5</v>
      </c>
      <c r="H11450" s="50" t="s">
        <v>59</v>
      </c>
      <c r="I11450" s="185">
        <v>27.833189999999998</v>
      </c>
      <c r="J11450" s="41" t="s">
        <v>938</v>
      </c>
      <c r="K11450" s="41" t="s">
        <v>334</v>
      </c>
      <c r="O11450" s="59">
        <v>0.5</v>
      </c>
    </row>
    <row r="11451" spans="1:15" x14ac:dyDescent="0.25">
      <c r="A11451" s="30">
        <v>413</v>
      </c>
      <c r="B11451" s="247" t="str">
        <f>IF(AND(A11451&lt;&gt;"",ISNUMBER(A11451)),VLOOKUP(A11451,Studies!A:BR,2,FALSE),"")</f>
        <v>Pan 1990</v>
      </c>
      <c r="C11451" s="248" t="str">
        <f>IF(AND(A11451&lt;&gt;"",ISNUMBER(A11451)),VLOOKUP(A11451,Studies!A:BR,3,FALSE),"")</f>
        <v>https://pubmed.ncbi.nlm.nih.gov/2125605/</v>
      </c>
      <c r="D11451" s="248" t="str">
        <f>IF(AND(A11451&lt;&gt;"",ISNUMBER(A11451)),VLOOKUP(A11451,Studies!A:BR,4,FALSE),"")</f>
        <v>Pravastatin (GC/MS)</v>
      </c>
      <c r="E11451" s="248" t="str">
        <f>IF(AND(A11451&lt;&gt;"",ISNUMBER(A11451)),VLOOKUP(A11451,Studies!A:BR,5,FALSE),"")</f>
        <v>Pravastatin</v>
      </c>
      <c r="F11451" s="249" t="str">
        <f>IF(AND(A11451&lt;&gt;"",ISNUMBER(A11451)),VLOOKUP(A11451,Studies!A:BR,6,FALSE),"")</f>
        <v>Serum</v>
      </c>
      <c r="G11451" s="269">
        <v>1</v>
      </c>
      <c r="H11451" s="50" t="s">
        <v>59</v>
      </c>
      <c r="I11451" s="185">
        <v>63.611690000000003</v>
      </c>
      <c r="J11451" s="41" t="s">
        <v>938</v>
      </c>
      <c r="K11451" s="41" t="s">
        <v>334</v>
      </c>
      <c r="O11451" s="59">
        <v>0.5</v>
      </c>
    </row>
    <row r="11452" spans="1:15" x14ac:dyDescent="0.25">
      <c r="A11452" s="30">
        <v>413</v>
      </c>
      <c r="B11452" s="247" t="str">
        <f>IF(AND(A11452&lt;&gt;"",ISNUMBER(A11452)),VLOOKUP(A11452,Studies!A:BR,2,FALSE),"")</f>
        <v>Pan 1990</v>
      </c>
      <c r="C11452" s="248" t="str">
        <f>IF(AND(A11452&lt;&gt;"",ISNUMBER(A11452)),VLOOKUP(A11452,Studies!A:BR,3,FALSE),"")</f>
        <v>https://pubmed.ncbi.nlm.nih.gov/2125605/</v>
      </c>
      <c r="D11452" s="248" t="str">
        <f>IF(AND(A11452&lt;&gt;"",ISNUMBER(A11452)),VLOOKUP(A11452,Studies!A:BR,4,FALSE),"")</f>
        <v>Pravastatin (GC/MS)</v>
      </c>
      <c r="E11452" s="248" t="str">
        <f>IF(AND(A11452&lt;&gt;"",ISNUMBER(A11452)),VLOOKUP(A11452,Studies!A:BR,5,FALSE),"")</f>
        <v>Pravastatin</v>
      </c>
      <c r="F11452" s="249" t="str">
        <f>IF(AND(A11452&lt;&gt;"",ISNUMBER(A11452)),VLOOKUP(A11452,Studies!A:BR,6,FALSE),"")</f>
        <v>Serum</v>
      </c>
      <c r="G11452" s="269">
        <v>1.5</v>
      </c>
      <c r="H11452" s="50" t="s">
        <v>59</v>
      </c>
      <c r="I11452" s="185">
        <v>43.408259999999999</v>
      </c>
      <c r="J11452" s="41" t="s">
        <v>938</v>
      </c>
      <c r="K11452" s="41" t="s">
        <v>334</v>
      </c>
      <c r="O11452" s="59">
        <v>0.5</v>
      </c>
    </row>
    <row r="11453" spans="1:15" x14ac:dyDescent="0.25">
      <c r="A11453" s="30">
        <v>413</v>
      </c>
      <c r="B11453" s="247" t="str">
        <f>IF(AND(A11453&lt;&gt;"",ISNUMBER(A11453)),VLOOKUP(A11453,Studies!A:BR,2,FALSE),"")</f>
        <v>Pan 1990</v>
      </c>
      <c r="C11453" s="248" t="str">
        <f>IF(AND(A11453&lt;&gt;"",ISNUMBER(A11453)),VLOOKUP(A11453,Studies!A:BR,3,FALSE),"")</f>
        <v>https://pubmed.ncbi.nlm.nih.gov/2125605/</v>
      </c>
      <c r="D11453" s="248" t="str">
        <f>IF(AND(A11453&lt;&gt;"",ISNUMBER(A11453)),VLOOKUP(A11453,Studies!A:BR,4,FALSE),"")</f>
        <v>Pravastatin (GC/MS)</v>
      </c>
      <c r="E11453" s="248" t="str">
        <f>IF(AND(A11453&lt;&gt;"",ISNUMBER(A11453)),VLOOKUP(A11453,Studies!A:BR,5,FALSE),"")</f>
        <v>Pravastatin</v>
      </c>
      <c r="F11453" s="249" t="str">
        <f>IF(AND(A11453&lt;&gt;"",ISNUMBER(A11453)),VLOOKUP(A11453,Studies!A:BR,6,FALSE),"")</f>
        <v>Serum</v>
      </c>
      <c r="G11453" s="269">
        <v>2</v>
      </c>
      <c r="H11453" s="50" t="s">
        <v>59</v>
      </c>
      <c r="I11453" s="185">
        <v>27.178249999999998</v>
      </c>
      <c r="J11453" s="41" t="s">
        <v>938</v>
      </c>
      <c r="K11453" s="41" t="s">
        <v>334</v>
      </c>
      <c r="O11453" s="59">
        <v>0.5</v>
      </c>
    </row>
    <row r="11454" spans="1:15" x14ac:dyDescent="0.25">
      <c r="A11454" s="30">
        <v>413</v>
      </c>
      <c r="B11454" s="247" t="str">
        <f>IF(AND(A11454&lt;&gt;"",ISNUMBER(A11454)),VLOOKUP(A11454,Studies!A:BR,2,FALSE),"")</f>
        <v>Pan 1990</v>
      </c>
      <c r="C11454" s="248" t="str">
        <f>IF(AND(A11454&lt;&gt;"",ISNUMBER(A11454)),VLOOKUP(A11454,Studies!A:BR,3,FALSE),"")</f>
        <v>https://pubmed.ncbi.nlm.nih.gov/2125605/</v>
      </c>
      <c r="D11454" s="248" t="str">
        <f>IF(AND(A11454&lt;&gt;"",ISNUMBER(A11454)),VLOOKUP(A11454,Studies!A:BR,4,FALSE),"")</f>
        <v>Pravastatin (GC/MS)</v>
      </c>
      <c r="E11454" s="248" t="str">
        <f>IF(AND(A11454&lt;&gt;"",ISNUMBER(A11454)),VLOOKUP(A11454,Studies!A:BR,5,FALSE),"")</f>
        <v>Pravastatin</v>
      </c>
      <c r="F11454" s="249" t="str">
        <f>IF(AND(A11454&lt;&gt;"",ISNUMBER(A11454)),VLOOKUP(A11454,Studies!A:BR,6,FALSE),"")</f>
        <v>Serum</v>
      </c>
      <c r="G11454" s="269">
        <v>3</v>
      </c>
      <c r="H11454" s="50" t="s">
        <v>59</v>
      </c>
      <c r="I11454" s="185">
        <v>14.94293</v>
      </c>
      <c r="J11454" s="41" t="s">
        <v>938</v>
      </c>
      <c r="K11454" s="41" t="s">
        <v>334</v>
      </c>
      <c r="O11454" s="59">
        <v>0.5</v>
      </c>
    </row>
    <row r="11455" spans="1:15" x14ac:dyDescent="0.25">
      <c r="A11455" s="30">
        <v>413</v>
      </c>
      <c r="B11455" s="247" t="str">
        <f>IF(AND(A11455&lt;&gt;"",ISNUMBER(A11455)),VLOOKUP(A11455,Studies!A:BR,2,FALSE),"")</f>
        <v>Pan 1990</v>
      </c>
      <c r="C11455" s="248" t="str">
        <f>IF(AND(A11455&lt;&gt;"",ISNUMBER(A11455)),VLOOKUP(A11455,Studies!A:BR,3,FALSE),"")</f>
        <v>https://pubmed.ncbi.nlm.nih.gov/2125605/</v>
      </c>
      <c r="D11455" s="248" t="str">
        <f>IF(AND(A11455&lt;&gt;"",ISNUMBER(A11455)),VLOOKUP(A11455,Studies!A:BR,4,FALSE),"")</f>
        <v>Pravastatin (GC/MS)</v>
      </c>
      <c r="E11455" s="248" t="str">
        <f>IF(AND(A11455&lt;&gt;"",ISNUMBER(A11455)),VLOOKUP(A11455,Studies!A:BR,5,FALSE),"")</f>
        <v>Pravastatin</v>
      </c>
      <c r="F11455" s="249" t="str">
        <f>IF(AND(A11455&lt;&gt;"",ISNUMBER(A11455)),VLOOKUP(A11455,Studies!A:BR,6,FALSE),"")</f>
        <v>Serum</v>
      </c>
      <c r="G11455" s="269">
        <v>4</v>
      </c>
      <c r="H11455" s="50" t="s">
        <v>59</v>
      </c>
      <c r="I11455" s="185">
        <v>12.280250000000001</v>
      </c>
      <c r="J11455" s="41" t="s">
        <v>938</v>
      </c>
      <c r="K11455" s="41" t="s">
        <v>334</v>
      </c>
      <c r="O11455" s="59">
        <v>0.5</v>
      </c>
    </row>
    <row r="11456" spans="1:15" x14ac:dyDescent="0.25">
      <c r="A11456" s="30">
        <v>413</v>
      </c>
      <c r="B11456" s="247" t="str">
        <f>IF(AND(A11456&lt;&gt;"",ISNUMBER(A11456)),VLOOKUP(A11456,Studies!A:BR,2,FALSE),"")</f>
        <v>Pan 1990</v>
      </c>
      <c r="C11456" s="248" t="str">
        <f>IF(AND(A11456&lt;&gt;"",ISNUMBER(A11456)),VLOOKUP(A11456,Studies!A:BR,3,FALSE),"")</f>
        <v>https://pubmed.ncbi.nlm.nih.gov/2125605/</v>
      </c>
      <c r="D11456" s="248" t="str">
        <f>IF(AND(A11456&lt;&gt;"",ISNUMBER(A11456)),VLOOKUP(A11456,Studies!A:BR,4,FALSE),"")</f>
        <v>Pravastatin (GC/MS)</v>
      </c>
      <c r="E11456" s="248" t="str">
        <f>IF(AND(A11456&lt;&gt;"",ISNUMBER(A11456)),VLOOKUP(A11456,Studies!A:BR,5,FALSE),"")</f>
        <v>Pravastatin</v>
      </c>
      <c r="F11456" s="249" t="str">
        <f>IF(AND(A11456&lt;&gt;"",ISNUMBER(A11456)),VLOOKUP(A11456,Studies!A:BR,6,FALSE),"")</f>
        <v>Serum</v>
      </c>
      <c r="G11456" s="269">
        <v>6</v>
      </c>
      <c r="H11456" s="50" t="s">
        <v>59</v>
      </c>
      <c r="I11456" s="185">
        <v>6.5916750000000004</v>
      </c>
      <c r="J11456" s="41" t="s">
        <v>938</v>
      </c>
      <c r="K11456" s="41" t="s">
        <v>334</v>
      </c>
      <c r="O11456" s="59">
        <v>0.5</v>
      </c>
    </row>
    <row r="11457" spans="1:15" x14ac:dyDescent="0.25">
      <c r="A11457" s="30">
        <v>413</v>
      </c>
      <c r="B11457" s="247" t="str">
        <f>IF(AND(A11457&lt;&gt;"",ISNUMBER(A11457)),VLOOKUP(A11457,Studies!A:BR,2,FALSE),"")</f>
        <v>Pan 1990</v>
      </c>
      <c r="C11457" s="248" t="str">
        <f>IF(AND(A11457&lt;&gt;"",ISNUMBER(A11457)),VLOOKUP(A11457,Studies!A:BR,3,FALSE),"")</f>
        <v>https://pubmed.ncbi.nlm.nih.gov/2125605/</v>
      </c>
      <c r="D11457" s="248" t="str">
        <f>IF(AND(A11457&lt;&gt;"",ISNUMBER(A11457)),VLOOKUP(A11457,Studies!A:BR,4,FALSE),"")</f>
        <v>Pravastatin (GC/MS)</v>
      </c>
      <c r="E11457" s="248" t="str">
        <f>IF(AND(A11457&lt;&gt;"",ISNUMBER(A11457)),VLOOKUP(A11457,Studies!A:BR,5,FALSE),"")</f>
        <v>Pravastatin</v>
      </c>
      <c r="F11457" s="249" t="str">
        <f>IF(AND(A11457&lt;&gt;"",ISNUMBER(A11457)),VLOOKUP(A11457,Studies!A:BR,6,FALSE),"")</f>
        <v>Serum</v>
      </c>
      <c r="G11457" s="269">
        <v>8</v>
      </c>
      <c r="H11457" s="50" t="s">
        <v>59</v>
      </c>
      <c r="I11457" s="185">
        <v>4.3342549999999997</v>
      </c>
      <c r="J11457" s="41" t="s">
        <v>938</v>
      </c>
      <c r="K11457" s="41" t="s">
        <v>334</v>
      </c>
      <c r="O11457" s="59">
        <v>0.5</v>
      </c>
    </row>
    <row r="11458" spans="1:15" x14ac:dyDescent="0.25">
      <c r="A11458" s="30">
        <v>413</v>
      </c>
      <c r="B11458" s="247" t="str">
        <f>IF(AND(A11458&lt;&gt;"",ISNUMBER(A11458)),VLOOKUP(A11458,Studies!A:BR,2,FALSE),"")</f>
        <v>Pan 1990</v>
      </c>
      <c r="C11458" s="248" t="str">
        <f>IF(AND(A11458&lt;&gt;"",ISNUMBER(A11458)),VLOOKUP(A11458,Studies!A:BR,3,FALSE),"")</f>
        <v>https://pubmed.ncbi.nlm.nih.gov/2125605/</v>
      </c>
      <c r="D11458" s="248" t="str">
        <f>IF(AND(A11458&lt;&gt;"",ISNUMBER(A11458)),VLOOKUP(A11458,Studies!A:BR,4,FALSE),"")</f>
        <v>Pravastatin (GC/MS)</v>
      </c>
      <c r="E11458" s="248" t="str">
        <f>IF(AND(A11458&lt;&gt;"",ISNUMBER(A11458)),VLOOKUP(A11458,Studies!A:BR,5,FALSE),"")</f>
        <v>Pravastatin</v>
      </c>
      <c r="F11458" s="249" t="str">
        <f>IF(AND(A11458&lt;&gt;"",ISNUMBER(A11458)),VLOOKUP(A11458,Studies!A:BR,6,FALSE),"")</f>
        <v>Serum</v>
      </c>
      <c r="G11458" s="269">
        <v>10</v>
      </c>
      <c r="H11458" s="50" t="s">
        <v>59</v>
      </c>
      <c r="I11458" s="185">
        <v>2.2574209999999999</v>
      </c>
      <c r="J11458" s="41" t="s">
        <v>938</v>
      </c>
      <c r="K11458" s="41" t="s">
        <v>334</v>
      </c>
      <c r="O11458" s="59">
        <v>0.5</v>
      </c>
    </row>
    <row r="11459" spans="1:15" x14ac:dyDescent="0.25">
      <c r="A11459" s="30">
        <v>413</v>
      </c>
      <c r="B11459" s="247" t="str">
        <f>IF(AND(A11459&lt;&gt;"",ISNUMBER(A11459)),VLOOKUP(A11459,Studies!A:BR,2,FALSE),"")</f>
        <v>Pan 1990</v>
      </c>
      <c r="C11459" s="248" t="str">
        <f>IF(AND(A11459&lt;&gt;"",ISNUMBER(A11459)),VLOOKUP(A11459,Studies!A:BR,3,FALSE),"")</f>
        <v>https://pubmed.ncbi.nlm.nih.gov/2125605/</v>
      </c>
      <c r="D11459" s="248" t="str">
        <f>IF(AND(A11459&lt;&gt;"",ISNUMBER(A11459)),VLOOKUP(A11459,Studies!A:BR,4,FALSE),"")</f>
        <v>Pravastatin (GC/MS)</v>
      </c>
      <c r="E11459" s="248" t="str">
        <f>IF(AND(A11459&lt;&gt;"",ISNUMBER(A11459)),VLOOKUP(A11459,Studies!A:BR,5,FALSE),"")</f>
        <v>Pravastatin</v>
      </c>
      <c r="F11459" s="249" t="str">
        <f>IF(AND(A11459&lt;&gt;"",ISNUMBER(A11459)),VLOOKUP(A11459,Studies!A:BR,6,FALSE),"")</f>
        <v>Serum</v>
      </c>
      <c r="G11459" s="269">
        <v>12</v>
      </c>
      <c r="H11459" s="50" t="s">
        <v>59</v>
      </c>
      <c r="I11459" s="185">
        <v>1.083521</v>
      </c>
      <c r="J11459" s="41" t="s">
        <v>938</v>
      </c>
      <c r="K11459" s="41" t="s">
        <v>334</v>
      </c>
      <c r="O11459" s="59">
        <v>0.5</v>
      </c>
    </row>
    <row r="11460" spans="1:15" x14ac:dyDescent="0.25">
      <c r="A11460" s="30">
        <v>433</v>
      </c>
      <c r="B11460" s="247" t="str">
        <f>IF(AND(A11460&lt;&gt;"",ISNUMBER(A11460)),VLOOKUP(A11460,Studies!A:BR,2,FALSE),"")</f>
        <v>Nishizato 2003</v>
      </c>
      <c r="C11460" s="248" t="str">
        <f>IF(AND(A11460&lt;&gt;"",ISNUMBER(A11460)),VLOOKUP(A11460,Studies!A:BR,3,FALSE),"")</f>
        <v>https://pubmed.ncbi.nlm.nih.gov/12811365/</v>
      </c>
      <c r="D11460" s="248" t="str">
        <f>IF(AND(A11460&lt;&gt;"",ISNUMBER(A11460)),VLOOKUP(A11460,Studies!A:BR,4,FALSE),"")</f>
        <v>*1b/*1b subjects</v>
      </c>
      <c r="E11460" s="248" t="str">
        <f>IF(AND(A11460&lt;&gt;"",ISNUMBER(A11460)),VLOOKUP(A11460,Studies!A:BR,5,FALSE),"")</f>
        <v>Pravastatin</v>
      </c>
      <c r="F11460" s="249" t="str">
        <f>IF(AND(A11460&lt;&gt;"",ISNUMBER(A11460)),VLOOKUP(A11460,Studies!A:BR,6,FALSE),"")</f>
        <v>Serum</v>
      </c>
      <c r="G11460" s="269">
        <v>0.25</v>
      </c>
      <c r="H11460" s="50" t="s">
        <v>59</v>
      </c>
      <c r="I11460" s="185">
        <v>0.16210260000000001</v>
      </c>
      <c r="J11460" s="41" t="s">
        <v>938</v>
      </c>
      <c r="K11460" s="41" t="s">
        <v>334</v>
      </c>
      <c r="L11460" s="193">
        <v>0.24806819999999999</v>
      </c>
      <c r="M11460" s="52" t="s">
        <v>938</v>
      </c>
      <c r="N11460" s="52" t="s">
        <v>116</v>
      </c>
    </row>
    <row r="11461" spans="1:15" x14ac:dyDescent="0.25">
      <c r="A11461" s="30">
        <v>433</v>
      </c>
      <c r="B11461" s="247" t="str">
        <f>IF(AND(A11461&lt;&gt;"",ISNUMBER(A11461)),VLOOKUP(A11461,Studies!A:BR,2,FALSE),"")</f>
        <v>Nishizato 2003</v>
      </c>
      <c r="C11461" s="248" t="str">
        <f>IF(AND(A11461&lt;&gt;"",ISNUMBER(A11461)),VLOOKUP(A11461,Studies!A:BR,3,FALSE),"")</f>
        <v>https://pubmed.ncbi.nlm.nih.gov/12811365/</v>
      </c>
      <c r="D11461" s="248" t="str">
        <f>IF(AND(A11461&lt;&gt;"",ISNUMBER(A11461)),VLOOKUP(A11461,Studies!A:BR,4,FALSE),"")</f>
        <v>*1b/*1b subjects</v>
      </c>
      <c r="E11461" s="248" t="str">
        <f>IF(AND(A11461&lt;&gt;"",ISNUMBER(A11461)),VLOOKUP(A11461,Studies!A:BR,5,FALSE),"")</f>
        <v>Pravastatin</v>
      </c>
      <c r="F11461" s="249" t="str">
        <f>IF(AND(A11461&lt;&gt;"",ISNUMBER(A11461)),VLOOKUP(A11461,Studies!A:BR,6,FALSE),"")</f>
        <v>Serum</v>
      </c>
      <c r="G11461" s="269">
        <v>0.5</v>
      </c>
      <c r="H11461" s="50" t="s">
        <v>59</v>
      </c>
      <c r="I11461" s="185">
        <v>6.7008869999999998</v>
      </c>
      <c r="J11461" s="41" t="s">
        <v>938</v>
      </c>
      <c r="K11461" s="41" t="s">
        <v>334</v>
      </c>
      <c r="L11461" s="193">
        <v>3.5596130000000001</v>
      </c>
      <c r="M11461" s="52" t="s">
        <v>938</v>
      </c>
      <c r="N11461" s="52" t="s">
        <v>116</v>
      </c>
    </row>
    <row r="11462" spans="1:15" x14ac:dyDescent="0.25">
      <c r="A11462" s="30">
        <v>433</v>
      </c>
      <c r="B11462" s="247" t="str">
        <f>IF(AND(A11462&lt;&gt;"",ISNUMBER(A11462)),VLOOKUP(A11462,Studies!A:BR,2,FALSE),"")</f>
        <v>Nishizato 2003</v>
      </c>
      <c r="C11462" s="248" t="str">
        <f>IF(AND(A11462&lt;&gt;"",ISNUMBER(A11462)),VLOOKUP(A11462,Studies!A:BR,3,FALSE),"")</f>
        <v>https://pubmed.ncbi.nlm.nih.gov/12811365/</v>
      </c>
      <c r="D11462" s="248" t="str">
        <f>IF(AND(A11462&lt;&gt;"",ISNUMBER(A11462)),VLOOKUP(A11462,Studies!A:BR,4,FALSE),"")</f>
        <v>*1b/*1b subjects</v>
      </c>
      <c r="E11462" s="248" t="str">
        <f>IF(AND(A11462&lt;&gt;"",ISNUMBER(A11462)),VLOOKUP(A11462,Studies!A:BR,5,FALSE),"")</f>
        <v>Pravastatin</v>
      </c>
      <c r="F11462" s="249" t="str">
        <f>IF(AND(A11462&lt;&gt;"",ISNUMBER(A11462)),VLOOKUP(A11462,Studies!A:BR,6,FALSE),"")</f>
        <v>Serum</v>
      </c>
      <c r="G11462" s="269">
        <v>0.75</v>
      </c>
      <c r="H11462" s="50" t="s">
        <v>59</v>
      </c>
      <c r="I11462" s="185">
        <v>13.90213</v>
      </c>
      <c r="J11462" s="41" t="s">
        <v>938</v>
      </c>
      <c r="K11462" s="41" t="s">
        <v>334</v>
      </c>
      <c r="L11462" s="193">
        <v>4.9669689999999997</v>
      </c>
      <c r="M11462" s="52" t="s">
        <v>938</v>
      </c>
      <c r="N11462" s="52" t="s">
        <v>116</v>
      </c>
    </row>
    <row r="11463" spans="1:15" x14ac:dyDescent="0.25">
      <c r="A11463" s="30">
        <v>433</v>
      </c>
      <c r="B11463" s="247" t="str">
        <f>IF(AND(A11463&lt;&gt;"",ISNUMBER(A11463)),VLOOKUP(A11463,Studies!A:BR,2,FALSE),"")</f>
        <v>Nishizato 2003</v>
      </c>
      <c r="C11463" s="248" t="str">
        <f>IF(AND(A11463&lt;&gt;"",ISNUMBER(A11463)),VLOOKUP(A11463,Studies!A:BR,3,FALSE),"")</f>
        <v>https://pubmed.ncbi.nlm.nih.gov/12811365/</v>
      </c>
      <c r="D11463" s="248" t="str">
        <f>IF(AND(A11463&lt;&gt;"",ISNUMBER(A11463)),VLOOKUP(A11463,Studies!A:BR,4,FALSE),"")</f>
        <v>*1b/*1b subjects</v>
      </c>
      <c r="E11463" s="248" t="str">
        <f>IF(AND(A11463&lt;&gt;"",ISNUMBER(A11463)),VLOOKUP(A11463,Studies!A:BR,5,FALSE),"")</f>
        <v>Pravastatin</v>
      </c>
      <c r="F11463" s="249" t="str">
        <f>IF(AND(A11463&lt;&gt;"",ISNUMBER(A11463)),VLOOKUP(A11463,Studies!A:BR,6,FALSE),"")</f>
        <v>Serum</v>
      </c>
      <c r="G11463" s="269">
        <v>1</v>
      </c>
      <c r="H11463" s="50" t="s">
        <v>59</v>
      </c>
      <c r="I11463" s="185">
        <v>13.818379999999999</v>
      </c>
      <c r="J11463" s="41" t="s">
        <v>938</v>
      </c>
      <c r="K11463" s="41" t="s">
        <v>334</v>
      </c>
      <c r="L11463" s="193">
        <v>3.2283460000000002</v>
      </c>
      <c r="M11463" s="52" t="s">
        <v>938</v>
      </c>
      <c r="N11463" s="52" t="s">
        <v>116</v>
      </c>
    </row>
    <row r="11464" spans="1:15" x14ac:dyDescent="0.25">
      <c r="A11464" s="30">
        <v>433</v>
      </c>
      <c r="B11464" s="247" t="str">
        <f>IF(AND(A11464&lt;&gt;"",ISNUMBER(A11464)),VLOOKUP(A11464,Studies!A:BR,2,FALSE),"")</f>
        <v>Nishizato 2003</v>
      </c>
      <c r="C11464" s="248" t="str">
        <f>IF(AND(A11464&lt;&gt;"",ISNUMBER(A11464)),VLOOKUP(A11464,Studies!A:BR,3,FALSE),"")</f>
        <v>https://pubmed.ncbi.nlm.nih.gov/12811365/</v>
      </c>
      <c r="D11464" s="248" t="str">
        <f>IF(AND(A11464&lt;&gt;"",ISNUMBER(A11464)),VLOOKUP(A11464,Studies!A:BR,4,FALSE),"")</f>
        <v>*1b/*1b subjects</v>
      </c>
      <c r="E11464" s="248" t="str">
        <f>IF(AND(A11464&lt;&gt;"",ISNUMBER(A11464)),VLOOKUP(A11464,Studies!A:BR,5,FALSE),"")</f>
        <v>Pravastatin</v>
      </c>
      <c r="F11464" s="249" t="str">
        <f>IF(AND(A11464&lt;&gt;"",ISNUMBER(A11464)),VLOOKUP(A11464,Studies!A:BR,6,FALSE),"")</f>
        <v>Serum</v>
      </c>
      <c r="G11464" s="269">
        <v>2</v>
      </c>
      <c r="H11464" s="50" t="s">
        <v>59</v>
      </c>
      <c r="I11464" s="185">
        <v>7.5235820000000002</v>
      </c>
      <c r="J11464" s="41" t="s">
        <v>938</v>
      </c>
      <c r="K11464" s="41" t="s">
        <v>334</v>
      </c>
      <c r="L11464" s="193">
        <v>1.904118</v>
      </c>
      <c r="M11464" s="52" t="s">
        <v>938</v>
      </c>
      <c r="N11464" s="52" t="s">
        <v>116</v>
      </c>
    </row>
    <row r="11465" spans="1:15" x14ac:dyDescent="0.25">
      <c r="A11465" s="30">
        <v>433</v>
      </c>
      <c r="B11465" s="247" t="str">
        <f>IF(AND(A11465&lt;&gt;"",ISNUMBER(A11465)),VLOOKUP(A11465,Studies!A:BR,2,FALSE),"")</f>
        <v>Nishizato 2003</v>
      </c>
      <c r="C11465" s="248" t="str">
        <f>IF(AND(A11465&lt;&gt;"",ISNUMBER(A11465)),VLOOKUP(A11465,Studies!A:BR,3,FALSE),"")</f>
        <v>https://pubmed.ncbi.nlm.nih.gov/12811365/</v>
      </c>
      <c r="D11465" s="248" t="str">
        <f>IF(AND(A11465&lt;&gt;"",ISNUMBER(A11465)),VLOOKUP(A11465,Studies!A:BR,4,FALSE),"")</f>
        <v>*1b/*1b subjects</v>
      </c>
      <c r="E11465" s="248" t="str">
        <f>IF(AND(A11465&lt;&gt;"",ISNUMBER(A11465)),VLOOKUP(A11465,Studies!A:BR,5,FALSE),"")</f>
        <v>Pravastatin</v>
      </c>
      <c r="F11465" s="249" t="str">
        <f>IF(AND(A11465&lt;&gt;"",ISNUMBER(A11465)),VLOOKUP(A11465,Studies!A:BR,6,FALSE),"")</f>
        <v>Serum</v>
      </c>
      <c r="G11465" s="269">
        <v>3</v>
      </c>
      <c r="H11465" s="50" t="s">
        <v>59</v>
      </c>
      <c r="I11465" s="185">
        <v>3.7950140000000001</v>
      </c>
      <c r="J11465" s="41" t="s">
        <v>938</v>
      </c>
      <c r="K11465" s="41" t="s">
        <v>334</v>
      </c>
      <c r="L11465" s="193">
        <v>0.91052889999999997</v>
      </c>
      <c r="M11465" s="52" t="s">
        <v>938</v>
      </c>
      <c r="N11465" s="52" t="s">
        <v>116</v>
      </c>
    </row>
    <row r="11466" spans="1:15" x14ac:dyDescent="0.25">
      <c r="A11466" s="30">
        <v>433</v>
      </c>
      <c r="B11466" s="247" t="str">
        <f>IF(AND(A11466&lt;&gt;"",ISNUMBER(A11466)),VLOOKUP(A11466,Studies!A:BR,2,FALSE),"")</f>
        <v>Nishizato 2003</v>
      </c>
      <c r="C11466" s="248" t="str">
        <f>IF(AND(A11466&lt;&gt;"",ISNUMBER(A11466)),VLOOKUP(A11466,Studies!A:BR,3,FALSE),"")</f>
        <v>https://pubmed.ncbi.nlm.nih.gov/12811365/</v>
      </c>
      <c r="D11466" s="248" t="str">
        <f>IF(AND(A11466&lt;&gt;"",ISNUMBER(A11466)),VLOOKUP(A11466,Studies!A:BR,4,FALSE),"")</f>
        <v>*1b/*1b subjects</v>
      </c>
      <c r="E11466" s="248" t="str">
        <f>IF(AND(A11466&lt;&gt;"",ISNUMBER(A11466)),VLOOKUP(A11466,Studies!A:BR,5,FALSE),"")</f>
        <v>Pravastatin</v>
      </c>
      <c r="F11466" s="249" t="str">
        <f>IF(AND(A11466&lt;&gt;"",ISNUMBER(A11466)),VLOOKUP(A11466,Studies!A:BR,6,FALSE),"")</f>
        <v>Serum</v>
      </c>
      <c r="G11466" s="269">
        <v>4</v>
      </c>
      <c r="H11466" s="50" t="s">
        <v>59</v>
      </c>
      <c r="I11466" s="185">
        <v>2.1359889999999999</v>
      </c>
      <c r="J11466" s="41" t="s">
        <v>938</v>
      </c>
      <c r="K11466" s="41" t="s">
        <v>334</v>
      </c>
      <c r="L11466" s="193">
        <v>0.99351860000000003</v>
      </c>
      <c r="M11466" s="52" t="s">
        <v>938</v>
      </c>
      <c r="N11466" s="52" t="s">
        <v>116</v>
      </c>
    </row>
    <row r="11467" spans="1:15" x14ac:dyDescent="0.25">
      <c r="A11467" s="30">
        <v>433</v>
      </c>
      <c r="B11467" s="247" t="str">
        <f>IF(AND(A11467&lt;&gt;"",ISNUMBER(A11467)),VLOOKUP(A11467,Studies!A:BR,2,FALSE),"")</f>
        <v>Nishizato 2003</v>
      </c>
      <c r="C11467" s="248" t="str">
        <f>IF(AND(A11467&lt;&gt;"",ISNUMBER(A11467)),VLOOKUP(A11467,Studies!A:BR,3,FALSE),"")</f>
        <v>https://pubmed.ncbi.nlm.nih.gov/12811365/</v>
      </c>
      <c r="D11467" s="248" t="str">
        <f>IF(AND(A11467&lt;&gt;"",ISNUMBER(A11467)),VLOOKUP(A11467,Studies!A:BR,4,FALSE),"")</f>
        <v>*1b/*1b subjects</v>
      </c>
      <c r="E11467" s="248" t="str">
        <f>IF(AND(A11467&lt;&gt;"",ISNUMBER(A11467)),VLOOKUP(A11467,Studies!A:BR,5,FALSE),"")</f>
        <v>Pravastatin</v>
      </c>
      <c r="F11467" s="249" t="str">
        <f>IF(AND(A11467&lt;&gt;"",ISNUMBER(A11467)),VLOOKUP(A11467,Studies!A:BR,6,FALSE),"")</f>
        <v>Serum</v>
      </c>
      <c r="G11467" s="269">
        <v>5</v>
      </c>
      <c r="H11467" s="50" t="s">
        <v>59</v>
      </c>
      <c r="I11467" s="185">
        <v>2.7946430000000002</v>
      </c>
      <c r="J11467" s="41" t="s">
        <v>938</v>
      </c>
      <c r="K11467" s="41" t="s">
        <v>334</v>
      </c>
      <c r="L11467" s="193">
        <v>0.49655129999999997</v>
      </c>
      <c r="M11467" s="52" t="s">
        <v>938</v>
      </c>
      <c r="N11467" s="52" t="s">
        <v>116</v>
      </c>
    </row>
    <row r="11468" spans="1:15" x14ac:dyDescent="0.25">
      <c r="A11468" s="30">
        <v>433</v>
      </c>
      <c r="B11468" s="247" t="str">
        <f>IF(AND(A11468&lt;&gt;"",ISNUMBER(A11468)),VLOOKUP(A11468,Studies!A:BR,2,FALSE),"")</f>
        <v>Nishizato 2003</v>
      </c>
      <c r="C11468" s="248" t="str">
        <f>IF(AND(A11468&lt;&gt;"",ISNUMBER(A11468)),VLOOKUP(A11468,Studies!A:BR,3,FALSE),"")</f>
        <v>https://pubmed.ncbi.nlm.nih.gov/12811365/</v>
      </c>
      <c r="D11468" s="248" t="str">
        <f>IF(AND(A11468&lt;&gt;"",ISNUMBER(A11468)),VLOOKUP(A11468,Studies!A:BR,4,FALSE),"")</f>
        <v>*1b/*1b subjects</v>
      </c>
      <c r="E11468" s="248" t="str">
        <f>IF(AND(A11468&lt;&gt;"",ISNUMBER(A11468)),VLOOKUP(A11468,Studies!A:BR,5,FALSE),"")</f>
        <v>Pravastatin</v>
      </c>
      <c r="F11468" s="249" t="str">
        <f>IF(AND(A11468&lt;&gt;"",ISNUMBER(A11468)),VLOOKUP(A11468,Studies!A:BR,6,FALSE),"")</f>
        <v>Serum</v>
      </c>
      <c r="G11468" s="269">
        <v>6</v>
      </c>
      <c r="H11468" s="50" t="s">
        <v>59</v>
      </c>
      <c r="I11468" s="185">
        <v>2.8741720000000002</v>
      </c>
      <c r="J11468" s="41" t="s">
        <v>938</v>
      </c>
      <c r="K11468" s="41" t="s">
        <v>334</v>
      </c>
      <c r="L11468" s="193">
        <v>0.91066789999999997</v>
      </c>
      <c r="M11468" s="52" t="s">
        <v>938</v>
      </c>
      <c r="N11468" s="52" t="s">
        <v>116</v>
      </c>
    </row>
    <row r="11469" spans="1:15" x14ac:dyDescent="0.25">
      <c r="A11469" s="30">
        <v>433</v>
      </c>
      <c r="B11469" s="247" t="str">
        <f>IF(AND(A11469&lt;&gt;"",ISNUMBER(A11469)),VLOOKUP(A11469,Studies!A:BR,2,FALSE),"")</f>
        <v>Nishizato 2003</v>
      </c>
      <c r="C11469" s="248" t="str">
        <f>IF(AND(A11469&lt;&gt;"",ISNUMBER(A11469)),VLOOKUP(A11469,Studies!A:BR,3,FALSE),"")</f>
        <v>https://pubmed.ncbi.nlm.nih.gov/12811365/</v>
      </c>
      <c r="D11469" s="248" t="str">
        <f>IF(AND(A11469&lt;&gt;"",ISNUMBER(A11469)),VLOOKUP(A11469,Studies!A:BR,4,FALSE),"")</f>
        <v>*1b/*1b subjects</v>
      </c>
      <c r="E11469" s="248" t="str">
        <f>IF(AND(A11469&lt;&gt;"",ISNUMBER(A11469)),VLOOKUP(A11469,Studies!A:BR,5,FALSE),"")</f>
        <v>Pravastatin</v>
      </c>
      <c r="F11469" s="249" t="str">
        <f>IF(AND(A11469&lt;&gt;"",ISNUMBER(A11469)),VLOOKUP(A11469,Studies!A:BR,6,FALSE),"")</f>
        <v>Serum</v>
      </c>
      <c r="G11469" s="269">
        <v>8</v>
      </c>
      <c r="H11469" s="50" t="s">
        <v>59</v>
      </c>
      <c r="I11469" s="185">
        <v>1.211686</v>
      </c>
      <c r="J11469" s="41" t="s">
        <v>938</v>
      </c>
      <c r="K11469" s="41" t="s">
        <v>334</v>
      </c>
    </row>
    <row r="11470" spans="1:15" x14ac:dyDescent="0.25">
      <c r="A11470" s="30">
        <v>433</v>
      </c>
      <c r="B11470" s="247" t="str">
        <f>IF(AND(A11470&lt;&gt;"",ISNUMBER(A11470)),VLOOKUP(A11470,Studies!A:BR,2,FALSE),"")</f>
        <v>Nishizato 2003</v>
      </c>
      <c r="C11470" s="248" t="str">
        <f>IF(AND(A11470&lt;&gt;"",ISNUMBER(A11470)),VLOOKUP(A11470,Studies!A:BR,3,FALSE),"")</f>
        <v>https://pubmed.ncbi.nlm.nih.gov/12811365/</v>
      </c>
      <c r="D11470" s="248" t="str">
        <f>IF(AND(A11470&lt;&gt;"",ISNUMBER(A11470)),VLOOKUP(A11470,Studies!A:BR,4,FALSE),"")</f>
        <v>*1b/*1b subjects</v>
      </c>
      <c r="E11470" s="248" t="str">
        <f>IF(AND(A11470&lt;&gt;"",ISNUMBER(A11470)),VLOOKUP(A11470,Studies!A:BR,5,FALSE),"")</f>
        <v>Pravastatin</v>
      </c>
      <c r="F11470" s="249" t="str">
        <f>IF(AND(A11470&lt;&gt;"",ISNUMBER(A11470)),VLOOKUP(A11470,Studies!A:BR,6,FALSE),"")</f>
        <v>Serum</v>
      </c>
      <c r="G11470" s="269">
        <v>12</v>
      </c>
      <c r="H11470" s="50" t="s">
        <v>59</v>
      </c>
      <c r="I11470" s="185">
        <v>0.36995660000000002</v>
      </c>
      <c r="J11470" s="41" t="s">
        <v>938</v>
      </c>
      <c r="K11470" s="41" t="s">
        <v>334</v>
      </c>
    </row>
    <row r="11471" spans="1:15" x14ac:dyDescent="0.25">
      <c r="A11471" s="30">
        <v>434</v>
      </c>
      <c r="B11471" s="247" t="str">
        <f>IF(AND(A11471&lt;&gt;"",ISNUMBER(A11471)),VLOOKUP(A11471,Studies!A:BR,2,FALSE),"")</f>
        <v>Nishizato 2003</v>
      </c>
      <c r="C11471" s="248" t="str">
        <f>IF(AND(A11471&lt;&gt;"",ISNUMBER(A11471)),VLOOKUP(A11471,Studies!A:BR,3,FALSE),"")</f>
        <v>https://pubmed.ncbi.nlm.nih.gov/12811365/</v>
      </c>
      <c r="D11471" s="248" t="str">
        <f>IF(AND(A11471&lt;&gt;"",ISNUMBER(A11471)),VLOOKUP(A11471,Studies!A:BR,4,FALSE),"")</f>
        <v>*1b/*15 subjects</v>
      </c>
      <c r="E11471" s="248" t="str">
        <f>IF(AND(A11471&lt;&gt;"",ISNUMBER(A11471)),VLOOKUP(A11471,Studies!A:BR,5,FALSE),"")</f>
        <v>Pravastatin</v>
      </c>
      <c r="F11471" s="249" t="str">
        <f>IF(AND(A11471&lt;&gt;"",ISNUMBER(A11471)),VLOOKUP(A11471,Studies!A:BR,6,FALSE),"")</f>
        <v>Serum</v>
      </c>
      <c r="G11471" s="269">
        <v>0.25</v>
      </c>
      <c r="H11471" s="50" t="s">
        <v>59</v>
      </c>
      <c r="I11471" s="185">
        <v>1.486748</v>
      </c>
      <c r="J11471" s="41" t="s">
        <v>938</v>
      </c>
      <c r="K11471" s="41" t="s">
        <v>334</v>
      </c>
      <c r="L11471" s="193">
        <v>6.9141389999999994E-5</v>
      </c>
      <c r="M11471" s="52" t="s">
        <v>938</v>
      </c>
      <c r="N11471" s="52" t="s">
        <v>116</v>
      </c>
    </row>
    <row r="11472" spans="1:15" x14ac:dyDescent="0.25">
      <c r="A11472" s="30">
        <v>434</v>
      </c>
      <c r="B11472" s="247" t="str">
        <f>IF(AND(A11472&lt;&gt;"",ISNUMBER(A11472)),VLOOKUP(A11472,Studies!A:BR,2,FALSE),"")</f>
        <v>Nishizato 2003</v>
      </c>
      <c r="C11472" s="248" t="str">
        <f>IF(AND(A11472&lt;&gt;"",ISNUMBER(A11472)),VLOOKUP(A11472,Studies!A:BR,3,FALSE),"")</f>
        <v>https://pubmed.ncbi.nlm.nih.gov/12811365/</v>
      </c>
      <c r="D11472" s="248" t="str">
        <f>IF(AND(A11472&lt;&gt;"",ISNUMBER(A11472)),VLOOKUP(A11472,Studies!A:BR,4,FALSE),"")</f>
        <v>*1b/*15 subjects</v>
      </c>
      <c r="E11472" s="248" t="str">
        <f>IF(AND(A11472&lt;&gt;"",ISNUMBER(A11472)),VLOOKUP(A11472,Studies!A:BR,5,FALSE),"")</f>
        <v>Pravastatin</v>
      </c>
      <c r="F11472" s="249" t="str">
        <f>IF(AND(A11472&lt;&gt;"",ISNUMBER(A11472)),VLOOKUP(A11472,Studies!A:BR,6,FALSE),"")</f>
        <v>Serum</v>
      </c>
      <c r="G11472" s="269">
        <v>0.5</v>
      </c>
      <c r="H11472" s="50" t="s">
        <v>59</v>
      </c>
      <c r="I11472" s="185">
        <v>16.634689999999999</v>
      </c>
      <c r="J11472" s="41" t="s">
        <v>938</v>
      </c>
      <c r="K11472" s="41" t="s">
        <v>334</v>
      </c>
      <c r="L11472" s="193">
        <v>12.16891</v>
      </c>
      <c r="M11472" s="52" t="s">
        <v>938</v>
      </c>
      <c r="N11472" s="52" t="s">
        <v>116</v>
      </c>
    </row>
    <row r="11473" spans="1:14" x14ac:dyDescent="0.25">
      <c r="A11473" s="30">
        <v>434</v>
      </c>
      <c r="B11473" s="247" t="str">
        <f>IF(AND(A11473&lt;&gt;"",ISNUMBER(A11473)),VLOOKUP(A11473,Studies!A:BR,2,FALSE),"")</f>
        <v>Nishizato 2003</v>
      </c>
      <c r="C11473" s="248" t="str">
        <f>IF(AND(A11473&lt;&gt;"",ISNUMBER(A11473)),VLOOKUP(A11473,Studies!A:BR,3,FALSE),"")</f>
        <v>https://pubmed.ncbi.nlm.nih.gov/12811365/</v>
      </c>
      <c r="D11473" s="248" t="str">
        <f>IF(AND(A11473&lt;&gt;"",ISNUMBER(A11473)),VLOOKUP(A11473,Studies!A:BR,4,FALSE),"")</f>
        <v>*1b/*15 subjects</v>
      </c>
      <c r="E11473" s="248" t="str">
        <f>IF(AND(A11473&lt;&gt;"",ISNUMBER(A11473)),VLOOKUP(A11473,Studies!A:BR,5,FALSE),"")</f>
        <v>Pravastatin</v>
      </c>
      <c r="F11473" s="249" t="str">
        <f>IF(AND(A11473&lt;&gt;"",ISNUMBER(A11473)),VLOOKUP(A11473,Studies!A:BR,6,FALSE),"")</f>
        <v>Serum</v>
      </c>
      <c r="G11473" s="269">
        <v>0.75</v>
      </c>
      <c r="H11473" s="50" t="s">
        <v>59</v>
      </c>
      <c r="I11473" s="185">
        <v>26.153749999999999</v>
      </c>
      <c r="J11473" s="41" t="s">
        <v>938</v>
      </c>
      <c r="K11473" s="41" t="s">
        <v>334</v>
      </c>
      <c r="L11473" s="193">
        <v>13.82461</v>
      </c>
      <c r="M11473" s="52" t="s">
        <v>938</v>
      </c>
      <c r="N11473" s="52" t="s">
        <v>116</v>
      </c>
    </row>
    <row r="11474" spans="1:14" x14ac:dyDescent="0.25">
      <c r="A11474" s="30">
        <v>434</v>
      </c>
      <c r="B11474" s="247" t="str">
        <f>IF(AND(A11474&lt;&gt;"",ISNUMBER(A11474)),VLOOKUP(A11474,Studies!A:BR,2,FALSE),"")</f>
        <v>Nishizato 2003</v>
      </c>
      <c r="C11474" s="248" t="str">
        <f>IF(AND(A11474&lt;&gt;"",ISNUMBER(A11474)),VLOOKUP(A11474,Studies!A:BR,3,FALSE),"")</f>
        <v>https://pubmed.ncbi.nlm.nih.gov/12811365/</v>
      </c>
      <c r="D11474" s="248" t="str">
        <f>IF(AND(A11474&lt;&gt;"",ISNUMBER(A11474)),VLOOKUP(A11474,Studies!A:BR,4,FALSE),"")</f>
        <v>*1b/*15 subjects</v>
      </c>
      <c r="E11474" s="248" t="str">
        <f>IF(AND(A11474&lt;&gt;"",ISNUMBER(A11474)),VLOOKUP(A11474,Studies!A:BR,5,FALSE),"")</f>
        <v>Pravastatin</v>
      </c>
      <c r="F11474" s="249" t="str">
        <f>IF(AND(A11474&lt;&gt;"",ISNUMBER(A11474)),VLOOKUP(A11474,Studies!A:BR,6,FALSE),"")</f>
        <v>Serum</v>
      </c>
      <c r="G11474" s="269">
        <v>1</v>
      </c>
      <c r="H11474" s="50" t="s">
        <v>59</v>
      </c>
      <c r="I11474" s="185">
        <v>23.172779999999999</v>
      </c>
      <c r="J11474" s="41" t="s">
        <v>938</v>
      </c>
      <c r="K11474" s="41" t="s">
        <v>334</v>
      </c>
      <c r="L11474" s="193">
        <v>10.51314</v>
      </c>
      <c r="M11474" s="52" t="s">
        <v>938</v>
      </c>
      <c r="N11474" s="52" t="s">
        <v>116</v>
      </c>
    </row>
    <row r="11475" spans="1:14" x14ac:dyDescent="0.25">
      <c r="A11475" s="30">
        <v>434</v>
      </c>
      <c r="B11475" s="247" t="str">
        <f>IF(AND(A11475&lt;&gt;"",ISNUMBER(A11475)),VLOOKUP(A11475,Studies!A:BR,2,FALSE),"")</f>
        <v>Nishizato 2003</v>
      </c>
      <c r="C11475" s="248" t="str">
        <f>IF(AND(A11475&lt;&gt;"",ISNUMBER(A11475)),VLOOKUP(A11475,Studies!A:BR,3,FALSE),"")</f>
        <v>https://pubmed.ncbi.nlm.nih.gov/12811365/</v>
      </c>
      <c r="D11475" s="248" t="str">
        <f>IF(AND(A11475&lt;&gt;"",ISNUMBER(A11475)),VLOOKUP(A11475,Studies!A:BR,4,FALSE),"")</f>
        <v>*1b/*15 subjects</v>
      </c>
      <c r="E11475" s="248" t="str">
        <f>IF(AND(A11475&lt;&gt;"",ISNUMBER(A11475)),VLOOKUP(A11475,Studies!A:BR,5,FALSE),"")</f>
        <v>Pravastatin</v>
      </c>
      <c r="F11475" s="249" t="str">
        <f>IF(AND(A11475&lt;&gt;"",ISNUMBER(A11475)),VLOOKUP(A11475,Studies!A:BR,6,FALSE),"")</f>
        <v>Serum</v>
      </c>
      <c r="G11475" s="269">
        <v>2</v>
      </c>
      <c r="H11475" s="50" t="s">
        <v>59</v>
      </c>
      <c r="I11475" s="185">
        <v>9.5930549999999997</v>
      </c>
      <c r="J11475" s="41" t="s">
        <v>938</v>
      </c>
      <c r="K11475" s="41" t="s">
        <v>334</v>
      </c>
      <c r="L11475" s="193">
        <v>2.8146469999999999</v>
      </c>
      <c r="M11475" s="52" t="s">
        <v>938</v>
      </c>
      <c r="N11475" s="52" t="s">
        <v>116</v>
      </c>
    </row>
    <row r="11476" spans="1:14" x14ac:dyDescent="0.25">
      <c r="A11476" s="30">
        <v>434</v>
      </c>
      <c r="B11476" s="247" t="str">
        <f>IF(AND(A11476&lt;&gt;"",ISNUMBER(A11476)),VLOOKUP(A11476,Studies!A:BR,2,FALSE),"")</f>
        <v>Nishizato 2003</v>
      </c>
      <c r="C11476" s="248" t="str">
        <f>IF(AND(A11476&lt;&gt;"",ISNUMBER(A11476)),VLOOKUP(A11476,Studies!A:BR,3,FALSE),"")</f>
        <v>https://pubmed.ncbi.nlm.nih.gov/12811365/</v>
      </c>
      <c r="D11476" s="248" t="str">
        <f>IF(AND(A11476&lt;&gt;"",ISNUMBER(A11476)),VLOOKUP(A11476,Studies!A:BR,4,FALSE),"")</f>
        <v>*1b/*15 subjects</v>
      </c>
      <c r="E11476" s="248" t="str">
        <f>IF(AND(A11476&lt;&gt;"",ISNUMBER(A11476)),VLOOKUP(A11476,Studies!A:BR,5,FALSE),"")</f>
        <v>Pravastatin</v>
      </c>
      <c r="F11476" s="249" t="str">
        <f>IF(AND(A11476&lt;&gt;"",ISNUMBER(A11476)),VLOOKUP(A11476,Studies!A:BR,6,FALSE),"")</f>
        <v>Serum</v>
      </c>
      <c r="G11476" s="269">
        <v>3</v>
      </c>
      <c r="H11476" s="50" t="s">
        <v>59</v>
      </c>
      <c r="I11476" s="185">
        <v>4.2917740000000002</v>
      </c>
      <c r="J11476" s="41" t="s">
        <v>938</v>
      </c>
      <c r="K11476" s="41" t="s">
        <v>334</v>
      </c>
      <c r="L11476" s="193">
        <v>1.821197</v>
      </c>
      <c r="M11476" s="52" t="s">
        <v>938</v>
      </c>
      <c r="N11476" s="52" t="s">
        <v>116</v>
      </c>
    </row>
    <row r="11477" spans="1:14" x14ac:dyDescent="0.25">
      <c r="A11477" s="30">
        <v>434</v>
      </c>
      <c r="B11477" s="247" t="str">
        <f>IF(AND(A11477&lt;&gt;"",ISNUMBER(A11477)),VLOOKUP(A11477,Studies!A:BR,2,FALSE),"")</f>
        <v>Nishizato 2003</v>
      </c>
      <c r="C11477" s="248" t="str">
        <f>IF(AND(A11477&lt;&gt;"",ISNUMBER(A11477)),VLOOKUP(A11477,Studies!A:BR,3,FALSE),"")</f>
        <v>https://pubmed.ncbi.nlm.nih.gov/12811365/</v>
      </c>
      <c r="D11477" s="248" t="str">
        <f>IF(AND(A11477&lt;&gt;"",ISNUMBER(A11477)),VLOOKUP(A11477,Studies!A:BR,4,FALSE),"")</f>
        <v>*1b/*15 subjects</v>
      </c>
      <c r="E11477" s="248" t="str">
        <f>IF(AND(A11477&lt;&gt;"",ISNUMBER(A11477)),VLOOKUP(A11477,Studies!A:BR,5,FALSE),"")</f>
        <v>Pravastatin</v>
      </c>
      <c r="F11477" s="249" t="str">
        <f>IF(AND(A11477&lt;&gt;"",ISNUMBER(A11477)),VLOOKUP(A11477,Studies!A:BR,6,FALSE),"")</f>
        <v>Serum</v>
      </c>
      <c r="G11477" s="269">
        <v>4</v>
      </c>
      <c r="H11477" s="50" t="s">
        <v>59</v>
      </c>
      <c r="I11477" s="185">
        <v>3.3776449999999998</v>
      </c>
      <c r="J11477" s="41" t="s">
        <v>938</v>
      </c>
      <c r="K11477" s="41" t="s">
        <v>334</v>
      </c>
      <c r="L11477" s="193">
        <v>1.4902089999999999</v>
      </c>
      <c r="M11477" s="52" t="s">
        <v>938</v>
      </c>
      <c r="N11477" s="52" t="s">
        <v>116</v>
      </c>
    </row>
    <row r="11478" spans="1:14" x14ac:dyDescent="0.25">
      <c r="A11478" s="30">
        <v>434</v>
      </c>
      <c r="B11478" s="247" t="str">
        <f>IF(AND(A11478&lt;&gt;"",ISNUMBER(A11478)),VLOOKUP(A11478,Studies!A:BR,2,FALSE),"")</f>
        <v>Nishizato 2003</v>
      </c>
      <c r="C11478" s="248" t="str">
        <f>IF(AND(A11478&lt;&gt;"",ISNUMBER(A11478)),VLOOKUP(A11478,Studies!A:BR,3,FALSE),"")</f>
        <v>https://pubmed.ncbi.nlm.nih.gov/12811365/</v>
      </c>
      <c r="D11478" s="248" t="str">
        <f>IF(AND(A11478&lt;&gt;"",ISNUMBER(A11478)),VLOOKUP(A11478,Studies!A:BR,4,FALSE),"")</f>
        <v>*1b/*15 subjects</v>
      </c>
      <c r="E11478" s="248" t="str">
        <f>IF(AND(A11478&lt;&gt;"",ISNUMBER(A11478)),VLOOKUP(A11478,Studies!A:BR,5,FALSE),"")</f>
        <v>Pravastatin</v>
      </c>
      <c r="F11478" s="249" t="str">
        <f>IF(AND(A11478&lt;&gt;"",ISNUMBER(A11478)),VLOOKUP(A11478,Studies!A:BR,6,FALSE),"")</f>
        <v>Serum</v>
      </c>
      <c r="G11478" s="269">
        <v>5</v>
      </c>
      <c r="H11478" s="50" t="s">
        <v>59</v>
      </c>
      <c r="I11478" s="185">
        <v>3.4570349999999999</v>
      </c>
      <c r="J11478" s="41" t="s">
        <v>938</v>
      </c>
      <c r="K11478" s="41" t="s">
        <v>334</v>
      </c>
      <c r="L11478" s="193">
        <v>1.655565</v>
      </c>
      <c r="M11478" s="52" t="s">
        <v>938</v>
      </c>
      <c r="N11478" s="52" t="s">
        <v>116</v>
      </c>
    </row>
    <row r="11479" spans="1:14" x14ac:dyDescent="0.25">
      <c r="A11479" s="30">
        <v>434</v>
      </c>
      <c r="B11479" s="247" t="str">
        <f>IF(AND(A11479&lt;&gt;"",ISNUMBER(A11479)),VLOOKUP(A11479,Studies!A:BR,2,FALSE),"")</f>
        <v>Nishizato 2003</v>
      </c>
      <c r="C11479" s="248" t="str">
        <f>IF(AND(A11479&lt;&gt;"",ISNUMBER(A11479)),VLOOKUP(A11479,Studies!A:BR,3,FALSE),"")</f>
        <v>https://pubmed.ncbi.nlm.nih.gov/12811365/</v>
      </c>
      <c r="D11479" s="248" t="str">
        <f>IF(AND(A11479&lt;&gt;"",ISNUMBER(A11479)),VLOOKUP(A11479,Studies!A:BR,4,FALSE),"")</f>
        <v>*1b/*15 subjects</v>
      </c>
      <c r="E11479" s="248" t="str">
        <f>IF(AND(A11479&lt;&gt;"",ISNUMBER(A11479)),VLOOKUP(A11479,Studies!A:BR,5,FALSE),"")</f>
        <v>Pravastatin</v>
      </c>
      <c r="F11479" s="249" t="str">
        <f>IF(AND(A11479&lt;&gt;"",ISNUMBER(A11479)),VLOOKUP(A11479,Studies!A:BR,6,FALSE),"")</f>
        <v>Serum</v>
      </c>
      <c r="G11479" s="269">
        <v>6</v>
      </c>
      <c r="H11479" s="50" t="s">
        <v>59</v>
      </c>
      <c r="I11479" s="185">
        <v>3.1224479999999999</v>
      </c>
      <c r="J11479" s="41" t="s">
        <v>938</v>
      </c>
      <c r="K11479" s="41" t="s">
        <v>334</v>
      </c>
      <c r="L11479" s="193">
        <v>1.241933</v>
      </c>
      <c r="M11479" s="52" t="s">
        <v>938</v>
      </c>
      <c r="N11479" s="52" t="s">
        <v>116</v>
      </c>
    </row>
    <row r="11480" spans="1:14" x14ac:dyDescent="0.25">
      <c r="A11480" s="30">
        <v>434</v>
      </c>
      <c r="B11480" s="247" t="str">
        <f>IF(AND(A11480&lt;&gt;"",ISNUMBER(A11480)),VLOOKUP(A11480,Studies!A:BR,2,FALSE),"")</f>
        <v>Nishizato 2003</v>
      </c>
      <c r="C11480" s="248" t="str">
        <f>IF(AND(A11480&lt;&gt;"",ISNUMBER(A11480)),VLOOKUP(A11480,Studies!A:BR,3,FALSE),"")</f>
        <v>https://pubmed.ncbi.nlm.nih.gov/12811365/</v>
      </c>
      <c r="D11480" s="248" t="str">
        <f>IF(AND(A11480&lt;&gt;"",ISNUMBER(A11480)),VLOOKUP(A11480,Studies!A:BR,4,FALSE),"")</f>
        <v>*1b/*15 subjects</v>
      </c>
      <c r="E11480" s="248" t="str">
        <f>IF(AND(A11480&lt;&gt;"",ISNUMBER(A11480)),VLOOKUP(A11480,Studies!A:BR,5,FALSE),"")</f>
        <v>Pravastatin</v>
      </c>
      <c r="F11480" s="249" t="str">
        <f>IF(AND(A11480&lt;&gt;"",ISNUMBER(A11480)),VLOOKUP(A11480,Studies!A:BR,6,FALSE),"")</f>
        <v>Serum</v>
      </c>
      <c r="G11480" s="269">
        <v>8</v>
      </c>
      <c r="H11480" s="50" t="s">
        <v>59</v>
      </c>
      <c r="I11480" s="185">
        <v>1.2943290000000001</v>
      </c>
      <c r="J11480" s="41" t="s">
        <v>938</v>
      </c>
      <c r="K11480" s="41" t="s">
        <v>334</v>
      </c>
    </row>
    <row r="11481" spans="1:14" x14ac:dyDescent="0.25">
      <c r="A11481" s="30">
        <v>434</v>
      </c>
      <c r="B11481" s="247" t="str">
        <f>IF(AND(A11481&lt;&gt;"",ISNUMBER(A11481)),VLOOKUP(A11481,Studies!A:BR,2,FALSE),"")</f>
        <v>Nishizato 2003</v>
      </c>
      <c r="C11481" s="248" t="str">
        <f>IF(AND(A11481&lt;&gt;"",ISNUMBER(A11481)),VLOOKUP(A11481,Studies!A:BR,3,FALSE),"")</f>
        <v>https://pubmed.ncbi.nlm.nih.gov/12811365/</v>
      </c>
      <c r="D11481" s="248" t="str">
        <f>IF(AND(A11481&lt;&gt;"",ISNUMBER(A11481)),VLOOKUP(A11481,Studies!A:BR,4,FALSE),"")</f>
        <v>*1b/*15 subjects</v>
      </c>
      <c r="E11481" s="248" t="str">
        <f>IF(AND(A11481&lt;&gt;"",ISNUMBER(A11481)),VLOOKUP(A11481,Studies!A:BR,5,FALSE),"")</f>
        <v>Pravastatin</v>
      </c>
      <c r="F11481" s="249" t="str">
        <f>IF(AND(A11481&lt;&gt;"",ISNUMBER(A11481)),VLOOKUP(A11481,Studies!A:BR,6,FALSE),"")</f>
        <v>Serum</v>
      </c>
      <c r="G11481" s="269">
        <v>12</v>
      </c>
      <c r="H11481" s="50" t="s">
        <v>59</v>
      </c>
      <c r="I11481" s="185">
        <v>0.1216116</v>
      </c>
      <c r="J11481" s="41" t="s">
        <v>938</v>
      </c>
      <c r="K11481" s="41" t="s">
        <v>334</v>
      </c>
    </row>
    <row r="11482" spans="1:14" x14ac:dyDescent="0.25">
      <c r="A11482" s="30">
        <v>435</v>
      </c>
      <c r="B11482" s="247" t="str">
        <f>IF(AND(A11482&lt;&gt;"",ISNUMBER(A11482)),VLOOKUP(A11482,Studies!A:BR,2,FALSE),"")</f>
        <v>Nishizato 2003</v>
      </c>
      <c r="C11482" s="248" t="str">
        <f>IF(AND(A11482&lt;&gt;"",ISNUMBER(A11482)),VLOOKUP(A11482,Studies!A:BR,3,FALSE),"")</f>
        <v>https://pubmed.ncbi.nlm.nih.gov/12811365/</v>
      </c>
      <c r="D11482" s="248" t="str">
        <f>IF(AND(A11482&lt;&gt;"",ISNUMBER(A11482)),VLOOKUP(A11482,Studies!A:BR,4,FALSE),"")</f>
        <v>*15/*15 subjects</v>
      </c>
      <c r="E11482" s="248" t="str">
        <f>IF(AND(A11482&lt;&gt;"",ISNUMBER(A11482)),VLOOKUP(A11482,Studies!A:BR,5,FALSE),"")</f>
        <v>Pravastatin</v>
      </c>
      <c r="F11482" s="249" t="str">
        <f>IF(AND(A11482&lt;&gt;"",ISNUMBER(A11482)),VLOOKUP(A11482,Studies!A:BR,6,FALSE),"")</f>
        <v>Serum</v>
      </c>
      <c r="G11482" s="269">
        <v>0.25</v>
      </c>
      <c r="H11482" s="50" t="s">
        <v>59</v>
      </c>
      <c r="I11482" s="185">
        <v>4.3011869999999996</v>
      </c>
      <c r="J11482" s="41" t="s">
        <v>938</v>
      </c>
      <c r="K11482" s="41" t="s">
        <v>334</v>
      </c>
    </row>
    <row r="11483" spans="1:14" x14ac:dyDescent="0.25">
      <c r="A11483" s="30">
        <v>435</v>
      </c>
      <c r="B11483" s="247" t="str">
        <f>IF(AND(A11483&lt;&gt;"",ISNUMBER(A11483)),VLOOKUP(A11483,Studies!A:BR,2,FALSE),"")</f>
        <v>Nishizato 2003</v>
      </c>
      <c r="C11483" s="248" t="str">
        <f>IF(AND(A11483&lt;&gt;"",ISNUMBER(A11483)),VLOOKUP(A11483,Studies!A:BR,3,FALSE),"")</f>
        <v>https://pubmed.ncbi.nlm.nih.gov/12811365/</v>
      </c>
      <c r="D11483" s="248" t="str">
        <f>IF(AND(A11483&lt;&gt;"",ISNUMBER(A11483)),VLOOKUP(A11483,Studies!A:BR,4,FALSE),"")</f>
        <v>*15/*15 subjects</v>
      </c>
      <c r="E11483" s="248" t="str">
        <f>IF(AND(A11483&lt;&gt;"",ISNUMBER(A11483)),VLOOKUP(A11483,Studies!A:BR,5,FALSE),"")</f>
        <v>Pravastatin</v>
      </c>
      <c r="F11483" s="249" t="str">
        <f>IF(AND(A11483&lt;&gt;"",ISNUMBER(A11483)),VLOOKUP(A11483,Studies!A:BR,6,FALSE),"")</f>
        <v>Serum</v>
      </c>
      <c r="G11483" s="269">
        <v>0.5</v>
      </c>
      <c r="H11483" s="50" t="s">
        <v>59</v>
      </c>
      <c r="I11483" s="185">
        <v>30.624860000000002</v>
      </c>
      <c r="J11483" s="41" t="s">
        <v>938</v>
      </c>
      <c r="K11483" s="41" t="s">
        <v>334</v>
      </c>
    </row>
    <row r="11484" spans="1:14" x14ac:dyDescent="0.25">
      <c r="A11484" s="30">
        <v>435</v>
      </c>
      <c r="B11484" s="247" t="str">
        <f>IF(AND(A11484&lt;&gt;"",ISNUMBER(A11484)),VLOOKUP(A11484,Studies!A:BR,2,FALSE),"")</f>
        <v>Nishizato 2003</v>
      </c>
      <c r="C11484" s="248" t="str">
        <f>IF(AND(A11484&lt;&gt;"",ISNUMBER(A11484)),VLOOKUP(A11484,Studies!A:BR,3,FALSE),"")</f>
        <v>https://pubmed.ncbi.nlm.nih.gov/12811365/</v>
      </c>
      <c r="D11484" s="248" t="str">
        <f>IF(AND(A11484&lt;&gt;"",ISNUMBER(A11484)),VLOOKUP(A11484,Studies!A:BR,4,FALSE),"")</f>
        <v>*15/*15 subjects</v>
      </c>
      <c r="E11484" s="248" t="str">
        <f>IF(AND(A11484&lt;&gt;"",ISNUMBER(A11484)),VLOOKUP(A11484,Studies!A:BR,5,FALSE),"")</f>
        <v>Pravastatin</v>
      </c>
      <c r="F11484" s="249" t="str">
        <f>IF(AND(A11484&lt;&gt;"",ISNUMBER(A11484)),VLOOKUP(A11484,Studies!A:BR,6,FALSE),"")</f>
        <v>Serum</v>
      </c>
      <c r="G11484" s="269">
        <v>0.75</v>
      </c>
      <c r="H11484" s="50" t="s">
        <v>59</v>
      </c>
      <c r="I11484" s="185">
        <v>47.345930000000003</v>
      </c>
      <c r="J11484" s="41" t="s">
        <v>938</v>
      </c>
      <c r="K11484" s="41" t="s">
        <v>334</v>
      </c>
    </row>
    <row r="11485" spans="1:14" x14ac:dyDescent="0.25">
      <c r="A11485" s="30">
        <v>435</v>
      </c>
      <c r="B11485" s="247" t="str">
        <f>IF(AND(A11485&lt;&gt;"",ISNUMBER(A11485)),VLOOKUP(A11485,Studies!A:BR,2,FALSE),"")</f>
        <v>Nishizato 2003</v>
      </c>
      <c r="C11485" s="248" t="str">
        <f>IF(AND(A11485&lt;&gt;"",ISNUMBER(A11485)),VLOOKUP(A11485,Studies!A:BR,3,FALSE),"")</f>
        <v>https://pubmed.ncbi.nlm.nih.gov/12811365/</v>
      </c>
      <c r="D11485" s="248" t="str">
        <f>IF(AND(A11485&lt;&gt;"",ISNUMBER(A11485)),VLOOKUP(A11485,Studies!A:BR,4,FALSE),"")</f>
        <v>*15/*15 subjects</v>
      </c>
      <c r="E11485" s="248" t="str">
        <f>IF(AND(A11485&lt;&gt;"",ISNUMBER(A11485)),VLOOKUP(A11485,Studies!A:BR,5,FALSE),"")</f>
        <v>Pravastatin</v>
      </c>
      <c r="F11485" s="249" t="str">
        <f>IF(AND(A11485&lt;&gt;"",ISNUMBER(A11485)),VLOOKUP(A11485,Studies!A:BR,6,FALSE),"")</f>
        <v>Serum</v>
      </c>
      <c r="G11485" s="269">
        <v>1</v>
      </c>
      <c r="H11485" s="50" t="s">
        <v>59</v>
      </c>
      <c r="I11485" s="185">
        <v>43.205739999999999</v>
      </c>
      <c r="J11485" s="41" t="s">
        <v>938</v>
      </c>
      <c r="K11485" s="41" t="s">
        <v>334</v>
      </c>
    </row>
    <row r="11486" spans="1:14" x14ac:dyDescent="0.25">
      <c r="A11486" s="30">
        <v>435</v>
      </c>
      <c r="B11486" s="247" t="str">
        <f>IF(AND(A11486&lt;&gt;"",ISNUMBER(A11486)),VLOOKUP(A11486,Studies!A:BR,2,FALSE),"")</f>
        <v>Nishizato 2003</v>
      </c>
      <c r="C11486" s="248" t="str">
        <f>IF(AND(A11486&lt;&gt;"",ISNUMBER(A11486)),VLOOKUP(A11486,Studies!A:BR,3,FALSE),"")</f>
        <v>https://pubmed.ncbi.nlm.nih.gov/12811365/</v>
      </c>
      <c r="D11486" s="248" t="str">
        <f>IF(AND(A11486&lt;&gt;"",ISNUMBER(A11486)),VLOOKUP(A11486,Studies!A:BR,4,FALSE),"")</f>
        <v>*15/*15 subjects</v>
      </c>
      <c r="E11486" s="248" t="str">
        <f>IF(AND(A11486&lt;&gt;"",ISNUMBER(A11486)),VLOOKUP(A11486,Studies!A:BR,5,FALSE),"")</f>
        <v>Pravastatin</v>
      </c>
      <c r="F11486" s="249" t="str">
        <f>IF(AND(A11486&lt;&gt;"",ISNUMBER(A11486)),VLOOKUP(A11486,Studies!A:BR,6,FALSE),"")</f>
        <v>Serum</v>
      </c>
      <c r="G11486" s="269">
        <v>2</v>
      </c>
      <c r="H11486" s="50" t="s">
        <v>59</v>
      </c>
      <c r="I11486" s="185">
        <v>13.23545</v>
      </c>
      <c r="J11486" s="41" t="s">
        <v>938</v>
      </c>
      <c r="K11486" s="41" t="s">
        <v>334</v>
      </c>
    </row>
    <row r="11487" spans="1:14" x14ac:dyDescent="0.25">
      <c r="A11487" s="30">
        <v>435</v>
      </c>
      <c r="B11487" s="247" t="str">
        <f>IF(AND(A11487&lt;&gt;"",ISNUMBER(A11487)),VLOOKUP(A11487,Studies!A:BR,2,FALSE),"")</f>
        <v>Nishizato 2003</v>
      </c>
      <c r="C11487" s="248" t="str">
        <f>IF(AND(A11487&lt;&gt;"",ISNUMBER(A11487)),VLOOKUP(A11487,Studies!A:BR,3,FALSE),"")</f>
        <v>https://pubmed.ncbi.nlm.nih.gov/12811365/</v>
      </c>
      <c r="D11487" s="248" t="str">
        <f>IF(AND(A11487&lt;&gt;"",ISNUMBER(A11487)),VLOOKUP(A11487,Studies!A:BR,4,FALSE),"")</f>
        <v>*15/*15 subjects</v>
      </c>
      <c r="E11487" s="248" t="str">
        <f>IF(AND(A11487&lt;&gt;"",ISNUMBER(A11487)),VLOOKUP(A11487,Studies!A:BR,5,FALSE),"")</f>
        <v>Pravastatin</v>
      </c>
      <c r="F11487" s="249" t="str">
        <f>IF(AND(A11487&lt;&gt;"",ISNUMBER(A11487)),VLOOKUP(A11487,Studies!A:BR,6,FALSE),"")</f>
        <v>Serum</v>
      </c>
      <c r="G11487" s="269">
        <v>3</v>
      </c>
      <c r="H11487" s="50" t="s">
        <v>59</v>
      </c>
      <c r="I11487" s="185">
        <v>7.4374779999999996</v>
      </c>
      <c r="J11487" s="41" t="s">
        <v>938</v>
      </c>
      <c r="K11487" s="41" t="s">
        <v>334</v>
      </c>
    </row>
    <row r="11488" spans="1:14" x14ac:dyDescent="0.25">
      <c r="A11488" s="30">
        <v>435</v>
      </c>
      <c r="B11488" s="247" t="str">
        <f>IF(AND(A11488&lt;&gt;"",ISNUMBER(A11488)),VLOOKUP(A11488,Studies!A:BR,2,FALSE),"")</f>
        <v>Nishizato 2003</v>
      </c>
      <c r="C11488" s="248" t="str">
        <f>IF(AND(A11488&lt;&gt;"",ISNUMBER(A11488)),VLOOKUP(A11488,Studies!A:BR,3,FALSE),"")</f>
        <v>https://pubmed.ncbi.nlm.nih.gov/12811365/</v>
      </c>
      <c r="D11488" s="248" t="str">
        <f>IF(AND(A11488&lt;&gt;"",ISNUMBER(A11488)),VLOOKUP(A11488,Studies!A:BR,4,FALSE),"")</f>
        <v>*15/*15 subjects</v>
      </c>
      <c r="E11488" s="248" t="str">
        <f>IF(AND(A11488&lt;&gt;"",ISNUMBER(A11488)),VLOOKUP(A11488,Studies!A:BR,5,FALSE),"")</f>
        <v>Pravastatin</v>
      </c>
      <c r="F11488" s="249" t="str">
        <f>IF(AND(A11488&lt;&gt;"",ISNUMBER(A11488)),VLOOKUP(A11488,Studies!A:BR,6,FALSE),"")</f>
        <v>Serum</v>
      </c>
      <c r="G11488" s="269">
        <v>4</v>
      </c>
      <c r="H11488" s="50" t="s">
        <v>59</v>
      </c>
      <c r="I11488" s="185">
        <v>5.9438079999999998</v>
      </c>
      <c r="J11488" s="41" t="s">
        <v>938</v>
      </c>
      <c r="K11488" s="41" t="s">
        <v>334</v>
      </c>
    </row>
    <row r="11489" spans="1:14" x14ac:dyDescent="0.25">
      <c r="A11489" s="30">
        <v>435</v>
      </c>
      <c r="B11489" s="247" t="str">
        <f>IF(AND(A11489&lt;&gt;"",ISNUMBER(A11489)),VLOOKUP(A11489,Studies!A:BR,2,FALSE),"")</f>
        <v>Nishizato 2003</v>
      </c>
      <c r="C11489" s="248" t="str">
        <f>IF(AND(A11489&lt;&gt;"",ISNUMBER(A11489)),VLOOKUP(A11489,Studies!A:BR,3,FALSE),"")</f>
        <v>https://pubmed.ncbi.nlm.nih.gov/12811365/</v>
      </c>
      <c r="D11489" s="248" t="str">
        <f>IF(AND(A11489&lt;&gt;"",ISNUMBER(A11489)),VLOOKUP(A11489,Studies!A:BR,4,FALSE),"")</f>
        <v>*15/*15 subjects</v>
      </c>
      <c r="E11489" s="248" t="str">
        <f>IF(AND(A11489&lt;&gt;"",ISNUMBER(A11489)),VLOOKUP(A11489,Studies!A:BR,5,FALSE),"")</f>
        <v>Pravastatin</v>
      </c>
      <c r="F11489" s="249" t="str">
        <f>IF(AND(A11489&lt;&gt;"",ISNUMBER(A11489)),VLOOKUP(A11489,Studies!A:BR,6,FALSE),"")</f>
        <v>Serum</v>
      </c>
      <c r="G11489" s="269">
        <v>5</v>
      </c>
      <c r="H11489" s="50" t="s">
        <v>59</v>
      </c>
      <c r="I11489" s="185">
        <v>6.6025309999999999</v>
      </c>
      <c r="J11489" s="41" t="s">
        <v>938</v>
      </c>
      <c r="K11489" s="41" t="s">
        <v>334</v>
      </c>
    </row>
    <row r="11490" spans="1:14" x14ac:dyDescent="0.25">
      <c r="A11490" s="30">
        <v>435</v>
      </c>
      <c r="B11490" s="247" t="str">
        <f>IF(AND(A11490&lt;&gt;"",ISNUMBER(A11490)),VLOOKUP(A11490,Studies!A:BR,2,FALSE),"")</f>
        <v>Nishizato 2003</v>
      </c>
      <c r="C11490" s="248" t="str">
        <f>IF(AND(A11490&lt;&gt;"",ISNUMBER(A11490)),VLOOKUP(A11490,Studies!A:BR,3,FALSE),"")</f>
        <v>https://pubmed.ncbi.nlm.nih.gov/12811365/</v>
      </c>
      <c r="D11490" s="248" t="str">
        <f>IF(AND(A11490&lt;&gt;"",ISNUMBER(A11490)),VLOOKUP(A11490,Studies!A:BR,4,FALSE),"")</f>
        <v>*15/*15 subjects</v>
      </c>
      <c r="E11490" s="248" t="str">
        <f>IF(AND(A11490&lt;&gt;"",ISNUMBER(A11490)),VLOOKUP(A11490,Studies!A:BR,5,FALSE),"")</f>
        <v>Pravastatin</v>
      </c>
      <c r="F11490" s="249" t="str">
        <f>IF(AND(A11490&lt;&gt;"",ISNUMBER(A11490)),VLOOKUP(A11490,Studies!A:BR,6,FALSE),"")</f>
        <v>Serum</v>
      </c>
      <c r="G11490" s="269">
        <v>6</v>
      </c>
      <c r="H11490" s="50" t="s">
        <v>59</v>
      </c>
      <c r="I11490" s="185">
        <v>7.67544</v>
      </c>
      <c r="J11490" s="41" t="s">
        <v>938</v>
      </c>
      <c r="K11490" s="41" t="s">
        <v>334</v>
      </c>
    </row>
    <row r="11491" spans="1:14" x14ac:dyDescent="0.25">
      <c r="A11491" s="30">
        <v>435</v>
      </c>
      <c r="B11491" s="247" t="str">
        <f>IF(AND(A11491&lt;&gt;"",ISNUMBER(A11491)),VLOOKUP(A11491,Studies!A:BR,2,FALSE),"")</f>
        <v>Nishizato 2003</v>
      </c>
      <c r="C11491" s="248" t="str">
        <f>IF(AND(A11491&lt;&gt;"",ISNUMBER(A11491)),VLOOKUP(A11491,Studies!A:BR,3,FALSE),"")</f>
        <v>https://pubmed.ncbi.nlm.nih.gov/12811365/</v>
      </c>
      <c r="D11491" s="248" t="str">
        <f>IF(AND(A11491&lt;&gt;"",ISNUMBER(A11491)),VLOOKUP(A11491,Studies!A:BR,4,FALSE),"")</f>
        <v>*15/*15 subjects</v>
      </c>
      <c r="E11491" s="248" t="str">
        <f>IF(AND(A11491&lt;&gt;"",ISNUMBER(A11491)),VLOOKUP(A11491,Studies!A:BR,5,FALSE),"")</f>
        <v>Pravastatin</v>
      </c>
      <c r="F11491" s="249" t="str">
        <f>IF(AND(A11491&lt;&gt;"",ISNUMBER(A11491)),VLOOKUP(A11491,Studies!A:BR,6,FALSE),"")</f>
        <v>Serum</v>
      </c>
      <c r="G11491" s="269">
        <v>8</v>
      </c>
      <c r="H11491" s="50" t="s">
        <v>59</v>
      </c>
      <c r="I11491" s="185">
        <v>4.108975</v>
      </c>
      <c r="J11491" s="41" t="s">
        <v>938</v>
      </c>
      <c r="K11491" s="41" t="s">
        <v>334</v>
      </c>
    </row>
    <row r="11492" spans="1:14" x14ac:dyDescent="0.25">
      <c r="A11492" s="30">
        <v>435</v>
      </c>
      <c r="B11492" s="247" t="str">
        <f>IF(AND(A11492&lt;&gt;"",ISNUMBER(A11492)),VLOOKUP(A11492,Studies!A:BR,2,FALSE),"")</f>
        <v>Nishizato 2003</v>
      </c>
      <c r="C11492" s="248" t="str">
        <f>IF(AND(A11492&lt;&gt;"",ISNUMBER(A11492)),VLOOKUP(A11492,Studies!A:BR,3,FALSE),"")</f>
        <v>https://pubmed.ncbi.nlm.nih.gov/12811365/</v>
      </c>
      <c r="D11492" s="248" t="str">
        <f>IF(AND(A11492&lt;&gt;"",ISNUMBER(A11492)),VLOOKUP(A11492,Studies!A:BR,4,FALSE),"")</f>
        <v>*15/*15 subjects</v>
      </c>
      <c r="E11492" s="248" t="str">
        <f>IF(AND(A11492&lt;&gt;"",ISNUMBER(A11492)),VLOOKUP(A11492,Studies!A:BR,5,FALSE),"")</f>
        <v>Pravastatin</v>
      </c>
      <c r="F11492" s="249" t="str">
        <f>IF(AND(A11492&lt;&gt;"",ISNUMBER(A11492)),VLOOKUP(A11492,Studies!A:BR,6,FALSE),"")</f>
        <v>Serum</v>
      </c>
      <c r="G11492" s="269">
        <v>12</v>
      </c>
      <c r="H11492" s="50" t="s">
        <v>59</v>
      </c>
      <c r="I11492" s="185">
        <v>0.36995660000000002</v>
      </c>
      <c r="J11492" s="41" t="s">
        <v>938</v>
      </c>
      <c r="K11492" s="41" t="s">
        <v>334</v>
      </c>
    </row>
    <row r="11493" spans="1:14" x14ac:dyDescent="0.25">
      <c r="A11493" s="30">
        <v>436</v>
      </c>
      <c r="B11493" s="247" t="str">
        <f>IF(AND(A11493&lt;&gt;"",ISNUMBER(A11493)),VLOOKUP(A11493,Studies!A:BR,2,FALSE),"")</f>
        <v>Niemi 2006</v>
      </c>
      <c r="C11493" s="248" t="str">
        <f>IF(AND(A11493&lt;&gt;"",ISNUMBER(A11493)),VLOOKUP(A11493,Studies!A:BR,3,FALSE),"")</f>
        <v>https://pubmed.ncbi.nlm.nih.gov/17047488/</v>
      </c>
      <c r="D11493" s="248" t="str">
        <f>IF(AND(A11493&lt;&gt;"",ISNUMBER(A11493)),VLOOKUP(A11493,Studies!A:BR,4,FALSE),"")</f>
        <v>SLCO1B1*17 carriers</v>
      </c>
      <c r="E11493" s="248" t="str">
        <f>IF(AND(A11493&lt;&gt;"",ISNUMBER(A11493)),VLOOKUP(A11493,Studies!A:BR,5,FALSE),"")</f>
        <v>Pravastatin</v>
      </c>
      <c r="F11493" s="249" t="str">
        <f>IF(AND(A11493&lt;&gt;"",ISNUMBER(A11493)),VLOOKUP(A11493,Studies!A:BR,6,FALSE),"")</f>
        <v>Plasma</v>
      </c>
      <c r="G11493" s="269">
        <v>0.5</v>
      </c>
      <c r="H11493" s="50" t="s">
        <v>59</v>
      </c>
      <c r="I11493" s="185">
        <v>70.768029999999996</v>
      </c>
      <c r="J11493" s="41" t="s">
        <v>938</v>
      </c>
      <c r="K11493" s="41" t="s">
        <v>334</v>
      </c>
      <c r="L11493" s="193">
        <v>30.79937</v>
      </c>
      <c r="M11493" s="52" t="s">
        <v>938</v>
      </c>
      <c r="N11493" s="52" t="s">
        <v>116</v>
      </c>
    </row>
    <row r="11494" spans="1:14" x14ac:dyDescent="0.25">
      <c r="A11494" s="30">
        <v>436</v>
      </c>
      <c r="B11494" s="247" t="str">
        <f>IF(AND(A11494&lt;&gt;"",ISNUMBER(A11494)),VLOOKUP(A11494,Studies!A:BR,2,FALSE),"")</f>
        <v>Niemi 2006</v>
      </c>
      <c r="C11494" s="248" t="str">
        <f>IF(AND(A11494&lt;&gt;"",ISNUMBER(A11494)),VLOOKUP(A11494,Studies!A:BR,3,FALSE),"")</f>
        <v>https://pubmed.ncbi.nlm.nih.gov/17047488/</v>
      </c>
      <c r="D11494" s="248" t="str">
        <f>IF(AND(A11494&lt;&gt;"",ISNUMBER(A11494)),VLOOKUP(A11494,Studies!A:BR,4,FALSE),"")</f>
        <v>SLCO1B1*17 carriers</v>
      </c>
      <c r="E11494" s="248" t="str">
        <f>IF(AND(A11494&lt;&gt;"",ISNUMBER(A11494)),VLOOKUP(A11494,Studies!A:BR,5,FALSE),"")</f>
        <v>Pravastatin</v>
      </c>
      <c r="F11494" s="249" t="str">
        <f>IF(AND(A11494&lt;&gt;"",ISNUMBER(A11494)),VLOOKUP(A11494,Studies!A:BR,6,FALSE),"")</f>
        <v>Plasma</v>
      </c>
      <c r="G11494" s="269">
        <v>1</v>
      </c>
      <c r="H11494" s="50" t="s">
        <v>59</v>
      </c>
      <c r="I11494" s="185">
        <v>120.6113</v>
      </c>
      <c r="J11494" s="41" t="s">
        <v>938</v>
      </c>
      <c r="K11494" s="41" t="s">
        <v>334</v>
      </c>
      <c r="L11494" s="193">
        <v>27.97804</v>
      </c>
      <c r="M11494" s="52" t="s">
        <v>938</v>
      </c>
      <c r="N11494" s="52" t="s">
        <v>116</v>
      </c>
    </row>
    <row r="11495" spans="1:14" x14ac:dyDescent="0.25">
      <c r="A11495" s="30">
        <v>436</v>
      </c>
      <c r="B11495" s="247" t="str">
        <f>IF(AND(A11495&lt;&gt;"",ISNUMBER(A11495)),VLOOKUP(A11495,Studies!A:BR,2,FALSE),"")</f>
        <v>Niemi 2006</v>
      </c>
      <c r="C11495" s="248" t="str">
        <f>IF(AND(A11495&lt;&gt;"",ISNUMBER(A11495)),VLOOKUP(A11495,Studies!A:BR,3,FALSE),"")</f>
        <v>https://pubmed.ncbi.nlm.nih.gov/17047488/</v>
      </c>
      <c r="D11495" s="248" t="str">
        <f>IF(AND(A11495&lt;&gt;"",ISNUMBER(A11495)),VLOOKUP(A11495,Studies!A:BR,4,FALSE),"")</f>
        <v>SLCO1B1*17 carriers</v>
      </c>
      <c r="E11495" s="248" t="str">
        <f>IF(AND(A11495&lt;&gt;"",ISNUMBER(A11495)),VLOOKUP(A11495,Studies!A:BR,5,FALSE),"")</f>
        <v>Pravastatin</v>
      </c>
      <c r="F11495" s="249" t="str">
        <f>IF(AND(A11495&lt;&gt;"",ISNUMBER(A11495)),VLOOKUP(A11495,Studies!A:BR,6,FALSE),"")</f>
        <v>Plasma</v>
      </c>
      <c r="G11495" s="269">
        <v>2</v>
      </c>
      <c r="H11495" s="50" t="s">
        <v>59</v>
      </c>
      <c r="I11495" s="185">
        <v>49.608150000000002</v>
      </c>
      <c r="J11495" s="41" t="s">
        <v>938</v>
      </c>
      <c r="K11495" s="41" t="s">
        <v>334</v>
      </c>
      <c r="L11495" s="193">
        <v>2.1159859999999999</v>
      </c>
      <c r="M11495" s="52" t="s">
        <v>938</v>
      </c>
      <c r="N11495" s="52" t="s">
        <v>116</v>
      </c>
    </row>
    <row r="11496" spans="1:14" x14ac:dyDescent="0.25">
      <c r="A11496" s="30">
        <v>436</v>
      </c>
      <c r="B11496" s="247" t="str">
        <f>IF(AND(A11496&lt;&gt;"",ISNUMBER(A11496)),VLOOKUP(A11496,Studies!A:BR,2,FALSE),"")</f>
        <v>Niemi 2006</v>
      </c>
      <c r="C11496" s="248" t="str">
        <f>IF(AND(A11496&lt;&gt;"",ISNUMBER(A11496)),VLOOKUP(A11496,Studies!A:BR,3,FALSE),"")</f>
        <v>https://pubmed.ncbi.nlm.nih.gov/17047488/</v>
      </c>
      <c r="D11496" s="248" t="str">
        <f>IF(AND(A11496&lt;&gt;"",ISNUMBER(A11496)),VLOOKUP(A11496,Studies!A:BR,4,FALSE),"")</f>
        <v>SLCO1B1*17 carriers</v>
      </c>
      <c r="E11496" s="248" t="str">
        <f>IF(AND(A11496&lt;&gt;"",ISNUMBER(A11496)),VLOOKUP(A11496,Studies!A:BR,5,FALSE),"")</f>
        <v>Pravastatin</v>
      </c>
      <c r="F11496" s="249" t="str">
        <f>IF(AND(A11496&lt;&gt;"",ISNUMBER(A11496)),VLOOKUP(A11496,Studies!A:BR,6,FALSE),"")</f>
        <v>Plasma</v>
      </c>
      <c r="G11496" s="269">
        <v>3</v>
      </c>
      <c r="H11496" s="50" t="s">
        <v>59</v>
      </c>
      <c r="I11496" s="185">
        <v>25.156739999999999</v>
      </c>
      <c r="J11496" s="41" t="s">
        <v>938</v>
      </c>
      <c r="K11496" s="41" t="s">
        <v>334</v>
      </c>
      <c r="L11496" s="193">
        <v>2.1159880000000002</v>
      </c>
      <c r="M11496" s="52" t="s">
        <v>938</v>
      </c>
      <c r="N11496" s="52" t="s">
        <v>116</v>
      </c>
    </row>
    <row r="11497" spans="1:14" x14ac:dyDescent="0.25">
      <c r="A11497" s="30">
        <v>436</v>
      </c>
      <c r="B11497" s="247" t="str">
        <f>IF(AND(A11497&lt;&gt;"",ISNUMBER(A11497)),VLOOKUP(A11497,Studies!A:BR,2,FALSE),"")</f>
        <v>Niemi 2006</v>
      </c>
      <c r="C11497" s="248" t="str">
        <f>IF(AND(A11497&lt;&gt;"",ISNUMBER(A11497)),VLOOKUP(A11497,Studies!A:BR,3,FALSE),"")</f>
        <v>https://pubmed.ncbi.nlm.nih.gov/17047488/</v>
      </c>
      <c r="D11497" s="248" t="str">
        <f>IF(AND(A11497&lt;&gt;"",ISNUMBER(A11497)),VLOOKUP(A11497,Studies!A:BR,4,FALSE),"")</f>
        <v>SLCO1B1*17 carriers</v>
      </c>
      <c r="E11497" s="248" t="str">
        <f>IF(AND(A11497&lt;&gt;"",ISNUMBER(A11497)),VLOOKUP(A11497,Studies!A:BR,5,FALSE),"")</f>
        <v>Pravastatin</v>
      </c>
      <c r="F11497" s="249" t="str">
        <f>IF(AND(A11497&lt;&gt;"",ISNUMBER(A11497)),VLOOKUP(A11497,Studies!A:BR,6,FALSE),"")</f>
        <v>Plasma</v>
      </c>
      <c r="G11497" s="269">
        <v>4</v>
      </c>
      <c r="H11497" s="50" t="s">
        <v>59</v>
      </c>
      <c r="I11497" s="185">
        <v>15.98746</v>
      </c>
      <c r="J11497" s="41" t="s">
        <v>938</v>
      </c>
      <c r="K11497" s="41" t="s">
        <v>334</v>
      </c>
      <c r="L11497" s="193">
        <v>3.5266470000000001</v>
      </c>
      <c r="M11497" s="52" t="s">
        <v>938</v>
      </c>
      <c r="N11497" s="52" t="s">
        <v>116</v>
      </c>
    </row>
    <row r="11498" spans="1:14" x14ac:dyDescent="0.25">
      <c r="A11498" s="30">
        <v>436</v>
      </c>
      <c r="B11498" s="247" t="str">
        <f>IF(AND(A11498&lt;&gt;"",ISNUMBER(A11498)),VLOOKUP(A11498,Studies!A:BR,2,FALSE),"")</f>
        <v>Niemi 2006</v>
      </c>
      <c r="C11498" s="248" t="str">
        <f>IF(AND(A11498&lt;&gt;"",ISNUMBER(A11498)),VLOOKUP(A11498,Studies!A:BR,3,FALSE),"")</f>
        <v>https://pubmed.ncbi.nlm.nih.gov/17047488/</v>
      </c>
      <c r="D11498" s="248" t="str">
        <f>IF(AND(A11498&lt;&gt;"",ISNUMBER(A11498)),VLOOKUP(A11498,Studies!A:BR,4,FALSE),"")</f>
        <v>SLCO1B1*17 carriers</v>
      </c>
      <c r="E11498" s="248" t="str">
        <f>IF(AND(A11498&lt;&gt;"",ISNUMBER(A11498)),VLOOKUP(A11498,Studies!A:BR,5,FALSE),"")</f>
        <v>Pravastatin</v>
      </c>
      <c r="F11498" s="249" t="str">
        <f>IF(AND(A11498&lt;&gt;"",ISNUMBER(A11498)),VLOOKUP(A11498,Studies!A:BR,6,FALSE),"")</f>
        <v>Plasma</v>
      </c>
      <c r="G11498" s="269">
        <v>6</v>
      </c>
      <c r="H11498" s="50" t="s">
        <v>59</v>
      </c>
      <c r="I11498" s="185">
        <v>8.6990590000000001</v>
      </c>
      <c r="J11498" s="41" t="s">
        <v>938</v>
      </c>
      <c r="K11498" s="41" t="s">
        <v>334</v>
      </c>
      <c r="L11498" s="193">
        <v>2.8213180000000002</v>
      </c>
      <c r="M11498" s="52" t="s">
        <v>938</v>
      </c>
      <c r="N11498" s="52" t="s">
        <v>116</v>
      </c>
    </row>
    <row r="11499" spans="1:14" x14ac:dyDescent="0.25">
      <c r="A11499" s="30">
        <v>436</v>
      </c>
      <c r="B11499" s="247" t="str">
        <f>IF(AND(A11499&lt;&gt;"",ISNUMBER(A11499)),VLOOKUP(A11499,Studies!A:BR,2,FALSE),"")</f>
        <v>Niemi 2006</v>
      </c>
      <c r="C11499" s="248" t="str">
        <f>IF(AND(A11499&lt;&gt;"",ISNUMBER(A11499)),VLOOKUP(A11499,Studies!A:BR,3,FALSE),"")</f>
        <v>https://pubmed.ncbi.nlm.nih.gov/17047488/</v>
      </c>
      <c r="D11499" s="248" t="str">
        <f>IF(AND(A11499&lt;&gt;"",ISNUMBER(A11499)),VLOOKUP(A11499,Studies!A:BR,4,FALSE),"")</f>
        <v>SLCO1B1*17 carriers</v>
      </c>
      <c r="E11499" s="248" t="str">
        <f>IF(AND(A11499&lt;&gt;"",ISNUMBER(A11499)),VLOOKUP(A11499,Studies!A:BR,5,FALSE),"")</f>
        <v>Pravastatin</v>
      </c>
      <c r="F11499" s="249" t="str">
        <f>IF(AND(A11499&lt;&gt;"",ISNUMBER(A11499)),VLOOKUP(A11499,Studies!A:BR,6,FALSE),"")</f>
        <v>Plasma</v>
      </c>
      <c r="G11499" s="269">
        <v>8</v>
      </c>
      <c r="H11499" s="50" t="s">
        <v>59</v>
      </c>
      <c r="I11499" s="185">
        <v>3.2915359999999998</v>
      </c>
      <c r="J11499" s="41" t="s">
        <v>938</v>
      </c>
      <c r="K11499" s="41" t="s">
        <v>334</v>
      </c>
    </row>
    <row r="11500" spans="1:14" x14ac:dyDescent="0.25">
      <c r="A11500" s="30">
        <v>436</v>
      </c>
      <c r="B11500" s="247" t="str">
        <f>IF(AND(A11500&lt;&gt;"",ISNUMBER(A11500)),VLOOKUP(A11500,Studies!A:BR,2,FALSE),"")</f>
        <v>Niemi 2006</v>
      </c>
      <c r="C11500" s="248" t="str">
        <f>IF(AND(A11500&lt;&gt;"",ISNUMBER(A11500)),VLOOKUP(A11500,Studies!A:BR,3,FALSE),"")</f>
        <v>https://pubmed.ncbi.nlm.nih.gov/17047488/</v>
      </c>
      <c r="D11500" s="248" t="str">
        <f>IF(AND(A11500&lt;&gt;"",ISNUMBER(A11500)),VLOOKUP(A11500,Studies!A:BR,4,FALSE),"")</f>
        <v>SLCO1B1*17 carriers</v>
      </c>
      <c r="E11500" s="248" t="str">
        <f>IF(AND(A11500&lt;&gt;"",ISNUMBER(A11500)),VLOOKUP(A11500,Studies!A:BR,5,FALSE),"")</f>
        <v>Pravastatin</v>
      </c>
      <c r="F11500" s="249" t="str">
        <f>IF(AND(A11500&lt;&gt;"",ISNUMBER(A11500)),VLOOKUP(A11500,Studies!A:BR,6,FALSE),"")</f>
        <v>Plasma</v>
      </c>
      <c r="G11500" s="269">
        <v>12</v>
      </c>
      <c r="H11500" s="50" t="s">
        <v>59</v>
      </c>
      <c r="I11500" s="185">
        <v>0.47021940000000001</v>
      </c>
      <c r="J11500" s="41" t="s">
        <v>938</v>
      </c>
      <c r="K11500" s="41" t="s">
        <v>334</v>
      </c>
    </row>
    <row r="11501" spans="1:14" x14ac:dyDescent="0.25">
      <c r="A11501" s="30">
        <v>437</v>
      </c>
      <c r="B11501" s="247" t="str">
        <f>IF(AND(A11501&lt;&gt;"",ISNUMBER(A11501)),VLOOKUP(A11501,Studies!A:BR,2,FALSE),"")</f>
        <v>Niemi 2006</v>
      </c>
      <c r="C11501" s="248" t="str">
        <f>IF(AND(A11501&lt;&gt;"",ISNUMBER(A11501)),VLOOKUP(A11501,Studies!A:BR,3,FALSE),"")</f>
        <v>https://pubmed.ncbi.nlm.nih.gov/17047488/</v>
      </c>
      <c r="D11501" s="248" t="str">
        <f>IF(AND(A11501&lt;&gt;"",ISNUMBER(A11501)),VLOOKUP(A11501,Studies!A:BR,4,FALSE),"")</f>
        <v>SLCO1B1*17 and ABCC2 c.1446C&gt;G noncarriers</v>
      </c>
      <c r="E11501" s="248" t="str">
        <f>IF(AND(A11501&lt;&gt;"",ISNUMBER(A11501)),VLOOKUP(A11501,Studies!A:BR,5,FALSE),"")</f>
        <v>Pravastatin</v>
      </c>
      <c r="F11501" s="249" t="str">
        <f>IF(AND(A11501&lt;&gt;"",ISNUMBER(A11501)),VLOOKUP(A11501,Studies!A:BR,6,FALSE),"")</f>
        <v>Plasma</v>
      </c>
      <c r="G11501" s="269">
        <v>0.5</v>
      </c>
      <c r="H11501" s="50" t="s">
        <v>59</v>
      </c>
      <c r="I11501" s="185">
        <v>18.808779999999999</v>
      </c>
      <c r="J11501" s="41" t="s">
        <v>938</v>
      </c>
      <c r="K11501" s="41" t="s">
        <v>334</v>
      </c>
      <c r="L11501" s="193">
        <v>4.4670810000000003</v>
      </c>
      <c r="M11501" s="52" t="s">
        <v>938</v>
      </c>
      <c r="N11501" s="52" t="s">
        <v>116</v>
      </c>
    </row>
    <row r="11502" spans="1:14" x14ac:dyDescent="0.25">
      <c r="A11502" s="30">
        <v>437</v>
      </c>
      <c r="B11502" s="247" t="str">
        <f>IF(AND(A11502&lt;&gt;"",ISNUMBER(A11502)),VLOOKUP(A11502,Studies!A:BR,2,FALSE),"")</f>
        <v>Niemi 2006</v>
      </c>
      <c r="C11502" s="248" t="str">
        <f>IF(AND(A11502&lt;&gt;"",ISNUMBER(A11502)),VLOOKUP(A11502,Studies!A:BR,3,FALSE),"")</f>
        <v>https://pubmed.ncbi.nlm.nih.gov/17047488/</v>
      </c>
      <c r="D11502" s="248" t="str">
        <f>IF(AND(A11502&lt;&gt;"",ISNUMBER(A11502)),VLOOKUP(A11502,Studies!A:BR,4,FALSE),"")</f>
        <v>SLCO1B1*17 and ABCC2 c.1446C&gt;G noncarriers</v>
      </c>
      <c r="E11502" s="248" t="str">
        <f>IF(AND(A11502&lt;&gt;"",ISNUMBER(A11502)),VLOOKUP(A11502,Studies!A:BR,5,FALSE),"")</f>
        <v>Pravastatin</v>
      </c>
      <c r="F11502" s="249" t="str">
        <f>IF(AND(A11502&lt;&gt;"",ISNUMBER(A11502)),VLOOKUP(A11502,Studies!A:BR,6,FALSE),"")</f>
        <v>Plasma</v>
      </c>
      <c r="G11502" s="269">
        <v>1</v>
      </c>
      <c r="H11502" s="50" t="s">
        <v>59</v>
      </c>
      <c r="I11502" s="185">
        <v>46.31662</v>
      </c>
      <c r="J11502" s="41" t="s">
        <v>938</v>
      </c>
      <c r="K11502" s="41" t="s">
        <v>334</v>
      </c>
      <c r="L11502" s="193">
        <v>6.3479580000000002</v>
      </c>
      <c r="M11502" s="52" t="s">
        <v>938</v>
      </c>
      <c r="N11502" s="52" t="s">
        <v>116</v>
      </c>
    </row>
    <row r="11503" spans="1:14" x14ac:dyDescent="0.25">
      <c r="A11503" s="30">
        <v>437</v>
      </c>
      <c r="B11503" s="247" t="str">
        <f>IF(AND(A11503&lt;&gt;"",ISNUMBER(A11503)),VLOOKUP(A11503,Studies!A:BR,2,FALSE),"")</f>
        <v>Niemi 2006</v>
      </c>
      <c r="C11503" s="248" t="str">
        <f>IF(AND(A11503&lt;&gt;"",ISNUMBER(A11503)),VLOOKUP(A11503,Studies!A:BR,3,FALSE),"")</f>
        <v>https://pubmed.ncbi.nlm.nih.gov/17047488/</v>
      </c>
      <c r="D11503" s="248" t="str">
        <f>IF(AND(A11503&lt;&gt;"",ISNUMBER(A11503)),VLOOKUP(A11503,Studies!A:BR,4,FALSE),"")</f>
        <v>SLCO1B1*17 and ABCC2 c.1446C&gt;G noncarriers</v>
      </c>
      <c r="E11503" s="248" t="str">
        <f>IF(AND(A11503&lt;&gt;"",ISNUMBER(A11503)),VLOOKUP(A11503,Studies!A:BR,5,FALSE),"")</f>
        <v>Pravastatin</v>
      </c>
      <c r="F11503" s="249" t="str">
        <f>IF(AND(A11503&lt;&gt;"",ISNUMBER(A11503)),VLOOKUP(A11503,Studies!A:BR,6,FALSE),"")</f>
        <v>Plasma</v>
      </c>
      <c r="G11503" s="269">
        <v>2</v>
      </c>
      <c r="H11503" s="50" t="s">
        <v>59</v>
      </c>
      <c r="I11503" s="185">
        <v>30.09404</v>
      </c>
      <c r="J11503" s="41" t="s">
        <v>938</v>
      </c>
      <c r="K11503" s="41" t="s">
        <v>334</v>
      </c>
      <c r="L11503" s="193">
        <v>3.0564309999999999</v>
      </c>
      <c r="M11503" s="52" t="s">
        <v>938</v>
      </c>
      <c r="N11503" s="52" t="s">
        <v>116</v>
      </c>
    </row>
    <row r="11504" spans="1:14" x14ac:dyDescent="0.25">
      <c r="A11504" s="30">
        <v>437</v>
      </c>
      <c r="B11504" s="247" t="str">
        <f>IF(AND(A11504&lt;&gt;"",ISNUMBER(A11504)),VLOOKUP(A11504,Studies!A:BR,2,FALSE),"")</f>
        <v>Niemi 2006</v>
      </c>
      <c r="C11504" s="248" t="str">
        <f>IF(AND(A11504&lt;&gt;"",ISNUMBER(A11504)),VLOOKUP(A11504,Studies!A:BR,3,FALSE),"")</f>
        <v>https://pubmed.ncbi.nlm.nih.gov/17047488/</v>
      </c>
      <c r="D11504" s="248" t="str">
        <f>IF(AND(A11504&lt;&gt;"",ISNUMBER(A11504)),VLOOKUP(A11504,Studies!A:BR,4,FALSE),"")</f>
        <v>SLCO1B1*17 and ABCC2 c.1446C&gt;G noncarriers</v>
      </c>
      <c r="E11504" s="248" t="str">
        <f>IF(AND(A11504&lt;&gt;"",ISNUMBER(A11504)),VLOOKUP(A11504,Studies!A:BR,5,FALSE),"")</f>
        <v>Pravastatin</v>
      </c>
      <c r="F11504" s="249" t="str">
        <f>IF(AND(A11504&lt;&gt;"",ISNUMBER(A11504)),VLOOKUP(A11504,Studies!A:BR,6,FALSE),"")</f>
        <v>Plasma</v>
      </c>
      <c r="G11504" s="269">
        <v>3</v>
      </c>
      <c r="H11504" s="50" t="s">
        <v>59</v>
      </c>
      <c r="I11504" s="185">
        <v>13.87147</v>
      </c>
      <c r="J11504" s="41" t="s">
        <v>938</v>
      </c>
      <c r="K11504" s="41" t="s">
        <v>334</v>
      </c>
      <c r="L11504" s="193">
        <v>1.4106609999999999</v>
      </c>
      <c r="M11504" s="52" t="s">
        <v>938</v>
      </c>
      <c r="N11504" s="52" t="s">
        <v>116</v>
      </c>
    </row>
    <row r="11505" spans="1:15" x14ac:dyDescent="0.25">
      <c r="A11505" s="30">
        <v>437</v>
      </c>
      <c r="B11505" s="247" t="str">
        <f>IF(AND(A11505&lt;&gt;"",ISNUMBER(A11505)),VLOOKUP(A11505,Studies!A:BR,2,FALSE),"")</f>
        <v>Niemi 2006</v>
      </c>
      <c r="C11505" s="248" t="str">
        <f>IF(AND(A11505&lt;&gt;"",ISNUMBER(A11505)),VLOOKUP(A11505,Studies!A:BR,3,FALSE),"")</f>
        <v>https://pubmed.ncbi.nlm.nih.gov/17047488/</v>
      </c>
      <c r="D11505" s="248" t="str">
        <f>IF(AND(A11505&lt;&gt;"",ISNUMBER(A11505)),VLOOKUP(A11505,Studies!A:BR,4,FALSE),"")</f>
        <v>SLCO1B1*17 and ABCC2 c.1446C&gt;G noncarriers</v>
      </c>
      <c r="E11505" s="248" t="str">
        <f>IF(AND(A11505&lt;&gt;"",ISNUMBER(A11505)),VLOOKUP(A11505,Studies!A:BR,5,FALSE),"")</f>
        <v>Pravastatin</v>
      </c>
      <c r="F11505" s="249" t="str">
        <f>IF(AND(A11505&lt;&gt;"",ISNUMBER(A11505)),VLOOKUP(A11505,Studies!A:BR,6,FALSE),"")</f>
        <v>Plasma</v>
      </c>
      <c r="G11505" s="269">
        <v>4</v>
      </c>
      <c r="H11505" s="50" t="s">
        <v>59</v>
      </c>
      <c r="I11505" s="185">
        <v>9.1692789999999995</v>
      </c>
      <c r="J11505" s="41" t="s">
        <v>938</v>
      </c>
      <c r="K11505" s="41" t="s">
        <v>334</v>
      </c>
      <c r="L11505" s="193">
        <v>1.410658</v>
      </c>
      <c r="M11505" s="52" t="s">
        <v>938</v>
      </c>
      <c r="N11505" s="52" t="s">
        <v>116</v>
      </c>
    </row>
    <row r="11506" spans="1:15" x14ac:dyDescent="0.25">
      <c r="A11506" s="30">
        <v>437</v>
      </c>
      <c r="B11506" s="247" t="str">
        <f>IF(AND(A11506&lt;&gt;"",ISNUMBER(A11506)),VLOOKUP(A11506,Studies!A:BR,2,FALSE),"")</f>
        <v>Niemi 2006</v>
      </c>
      <c r="C11506" s="248" t="str">
        <f>IF(AND(A11506&lt;&gt;"",ISNUMBER(A11506)),VLOOKUP(A11506,Studies!A:BR,3,FALSE),"")</f>
        <v>https://pubmed.ncbi.nlm.nih.gov/17047488/</v>
      </c>
      <c r="D11506" s="248" t="str">
        <f>IF(AND(A11506&lt;&gt;"",ISNUMBER(A11506)),VLOOKUP(A11506,Studies!A:BR,4,FALSE),"")</f>
        <v>SLCO1B1*17 and ABCC2 c.1446C&gt;G noncarriers</v>
      </c>
      <c r="E11506" s="248" t="str">
        <f>IF(AND(A11506&lt;&gt;"",ISNUMBER(A11506)),VLOOKUP(A11506,Studies!A:BR,5,FALSE),"")</f>
        <v>Pravastatin</v>
      </c>
      <c r="F11506" s="249" t="str">
        <f>IF(AND(A11506&lt;&gt;"",ISNUMBER(A11506)),VLOOKUP(A11506,Studies!A:BR,6,FALSE),"")</f>
        <v>Plasma</v>
      </c>
      <c r="G11506" s="269">
        <v>6</v>
      </c>
      <c r="H11506" s="50" t="s">
        <v>59</v>
      </c>
      <c r="I11506" s="185">
        <v>4.7021940000000004</v>
      </c>
      <c r="J11506" s="41" t="s">
        <v>938</v>
      </c>
      <c r="K11506" s="41" t="s">
        <v>334</v>
      </c>
      <c r="L11506" s="193">
        <v>0.23510980000000001</v>
      </c>
      <c r="M11506" s="52" t="s">
        <v>938</v>
      </c>
      <c r="N11506" s="52" t="s">
        <v>116</v>
      </c>
    </row>
    <row r="11507" spans="1:15" x14ac:dyDescent="0.25">
      <c r="A11507" s="30">
        <v>437</v>
      </c>
      <c r="B11507" s="247" t="str">
        <f>IF(AND(A11507&lt;&gt;"",ISNUMBER(A11507)),VLOOKUP(A11507,Studies!A:BR,2,FALSE),"")</f>
        <v>Niemi 2006</v>
      </c>
      <c r="C11507" s="248" t="str">
        <f>IF(AND(A11507&lt;&gt;"",ISNUMBER(A11507)),VLOOKUP(A11507,Studies!A:BR,3,FALSE),"")</f>
        <v>https://pubmed.ncbi.nlm.nih.gov/17047488/</v>
      </c>
      <c r="D11507" s="248" t="str">
        <f>IF(AND(A11507&lt;&gt;"",ISNUMBER(A11507)),VLOOKUP(A11507,Studies!A:BR,4,FALSE),"")</f>
        <v>SLCO1B1*17 and ABCC2 c.1446C&gt;G noncarriers</v>
      </c>
      <c r="E11507" s="248" t="str">
        <f>IF(AND(A11507&lt;&gt;"",ISNUMBER(A11507)),VLOOKUP(A11507,Studies!A:BR,5,FALSE),"")</f>
        <v>Pravastatin</v>
      </c>
      <c r="F11507" s="249" t="str">
        <f>IF(AND(A11507&lt;&gt;"",ISNUMBER(A11507)),VLOOKUP(A11507,Studies!A:BR,6,FALSE),"")</f>
        <v>Plasma</v>
      </c>
      <c r="G11507" s="269">
        <v>8</v>
      </c>
      <c r="H11507" s="50" t="s">
        <v>59</v>
      </c>
      <c r="I11507" s="185">
        <v>2.8213170000000001</v>
      </c>
      <c r="J11507" s="41" t="s">
        <v>938</v>
      </c>
      <c r="K11507" s="41" t="s">
        <v>334</v>
      </c>
    </row>
    <row r="11508" spans="1:15" x14ac:dyDescent="0.25">
      <c r="A11508" s="30">
        <v>437</v>
      </c>
      <c r="B11508" s="247" t="str">
        <f>IF(AND(A11508&lt;&gt;"",ISNUMBER(A11508)),VLOOKUP(A11508,Studies!A:BR,2,FALSE),"")</f>
        <v>Niemi 2006</v>
      </c>
      <c r="C11508" s="248" t="str">
        <f>IF(AND(A11508&lt;&gt;"",ISNUMBER(A11508)),VLOOKUP(A11508,Studies!A:BR,3,FALSE),"")</f>
        <v>https://pubmed.ncbi.nlm.nih.gov/17047488/</v>
      </c>
      <c r="D11508" s="248" t="str">
        <f>IF(AND(A11508&lt;&gt;"",ISNUMBER(A11508)),VLOOKUP(A11508,Studies!A:BR,4,FALSE),"")</f>
        <v>SLCO1B1*17 and ABCC2 c.1446C&gt;G noncarriers</v>
      </c>
      <c r="E11508" s="248" t="str">
        <f>IF(AND(A11508&lt;&gt;"",ISNUMBER(A11508)),VLOOKUP(A11508,Studies!A:BR,5,FALSE),"")</f>
        <v>Pravastatin</v>
      </c>
      <c r="F11508" s="249" t="str">
        <f>IF(AND(A11508&lt;&gt;"",ISNUMBER(A11508)),VLOOKUP(A11508,Studies!A:BR,6,FALSE),"")</f>
        <v>Plasma</v>
      </c>
      <c r="G11508" s="269">
        <v>12</v>
      </c>
      <c r="H11508" s="50" t="s">
        <v>59</v>
      </c>
      <c r="I11508" s="185">
        <v>0.47021940000000001</v>
      </c>
      <c r="J11508" s="41" t="s">
        <v>938</v>
      </c>
      <c r="K11508" s="41" t="s">
        <v>334</v>
      </c>
    </row>
    <row r="11509" spans="1:15" x14ac:dyDescent="0.25">
      <c r="A11509" s="30">
        <v>438</v>
      </c>
      <c r="B11509" s="247" t="str">
        <f>IF(AND(A11509&lt;&gt;"",ISNUMBER(A11509)),VLOOKUP(A11509,Studies!A:BR,2,FALSE),"")</f>
        <v>Niemi 2006</v>
      </c>
      <c r="C11509" s="248" t="str">
        <f>IF(AND(A11509&lt;&gt;"",ISNUMBER(A11509)),VLOOKUP(A11509,Studies!A:BR,3,FALSE),"")</f>
        <v>https://pubmed.ncbi.nlm.nih.gov/17047488/</v>
      </c>
      <c r="D11509" s="248" t="str">
        <f>IF(AND(A11509&lt;&gt;"",ISNUMBER(A11509)),VLOOKUP(A11509,Studies!A:BR,4,FALSE),"")</f>
        <v xml:space="preserve"> ABCC2 c.1446C&gt;G carriers</v>
      </c>
      <c r="E11509" s="248" t="str">
        <f>IF(AND(A11509&lt;&gt;"",ISNUMBER(A11509)),VLOOKUP(A11509,Studies!A:BR,5,FALSE),"")</f>
        <v>Pravastatin</v>
      </c>
      <c r="F11509" s="249" t="str">
        <f>IF(AND(A11509&lt;&gt;"",ISNUMBER(A11509)),VLOOKUP(A11509,Studies!A:BR,6,FALSE),"")</f>
        <v>Plasma</v>
      </c>
      <c r="G11509" s="269">
        <v>0.5</v>
      </c>
      <c r="H11509" s="50" t="s">
        <v>59</v>
      </c>
      <c r="I11509" s="185">
        <v>7.0532909999999998</v>
      </c>
      <c r="J11509" s="41" t="s">
        <v>938</v>
      </c>
      <c r="K11509" s="41" t="s">
        <v>334</v>
      </c>
      <c r="L11509" s="193">
        <v>3.2915369999999999</v>
      </c>
      <c r="M11509" s="52" t="s">
        <v>938</v>
      </c>
      <c r="N11509" s="52" t="s">
        <v>116</v>
      </c>
    </row>
    <row r="11510" spans="1:15" x14ac:dyDescent="0.25">
      <c r="A11510" s="30">
        <v>438</v>
      </c>
      <c r="B11510" s="247" t="str">
        <f>IF(AND(A11510&lt;&gt;"",ISNUMBER(A11510)),VLOOKUP(A11510,Studies!A:BR,2,FALSE),"")</f>
        <v>Niemi 2006</v>
      </c>
      <c r="C11510" s="248" t="str">
        <f>IF(AND(A11510&lt;&gt;"",ISNUMBER(A11510)),VLOOKUP(A11510,Studies!A:BR,3,FALSE),"")</f>
        <v>https://pubmed.ncbi.nlm.nih.gov/17047488/</v>
      </c>
      <c r="D11510" s="248" t="str">
        <f>IF(AND(A11510&lt;&gt;"",ISNUMBER(A11510)),VLOOKUP(A11510,Studies!A:BR,4,FALSE),"")</f>
        <v xml:space="preserve"> ABCC2 c.1446C&gt;G carriers</v>
      </c>
      <c r="E11510" s="248" t="str">
        <f>IF(AND(A11510&lt;&gt;"",ISNUMBER(A11510)),VLOOKUP(A11510,Studies!A:BR,5,FALSE),"")</f>
        <v>Pravastatin</v>
      </c>
      <c r="F11510" s="249" t="str">
        <f>IF(AND(A11510&lt;&gt;"",ISNUMBER(A11510)),VLOOKUP(A11510,Studies!A:BR,6,FALSE),"")</f>
        <v>Plasma</v>
      </c>
      <c r="G11510" s="269">
        <v>1</v>
      </c>
      <c r="H11510" s="50" t="s">
        <v>59</v>
      </c>
      <c r="I11510" s="185">
        <v>15.04702</v>
      </c>
      <c r="J11510" s="41" t="s">
        <v>938</v>
      </c>
      <c r="K11510" s="41" t="s">
        <v>334</v>
      </c>
      <c r="L11510" s="193">
        <v>2.8213180000000002</v>
      </c>
      <c r="M11510" s="52" t="s">
        <v>938</v>
      </c>
      <c r="N11510" s="52" t="s">
        <v>116</v>
      </c>
    </row>
    <row r="11511" spans="1:15" x14ac:dyDescent="0.25">
      <c r="A11511" s="30">
        <v>438</v>
      </c>
      <c r="B11511" s="247" t="str">
        <f>IF(AND(A11511&lt;&gt;"",ISNUMBER(A11511)),VLOOKUP(A11511,Studies!A:BR,2,FALSE),"")</f>
        <v>Niemi 2006</v>
      </c>
      <c r="C11511" s="248" t="str">
        <f>IF(AND(A11511&lt;&gt;"",ISNUMBER(A11511)),VLOOKUP(A11511,Studies!A:BR,3,FALSE),"")</f>
        <v>https://pubmed.ncbi.nlm.nih.gov/17047488/</v>
      </c>
      <c r="D11511" s="248" t="str">
        <f>IF(AND(A11511&lt;&gt;"",ISNUMBER(A11511)),VLOOKUP(A11511,Studies!A:BR,4,FALSE),"")</f>
        <v xml:space="preserve"> ABCC2 c.1446C&gt;G carriers</v>
      </c>
      <c r="E11511" s="248" t="str">
        <f>IF(AND(A11511&lt;&gt;"",ISNUMBER(A11511)),VLOOKUP(A11511,Studies!A:BR,5,FALSE),"")</f>
        <v>Pravastatin</v>
      </c>
      <c r="F11511" s="249" t="str">
        <f>IF(AND(A11511&lt;&gt;"",ISNUMBER(A11511)),VLOOKUP(A11511,Studies!A:BR,6,FALSE),"")</f>
        <v>Plasma</v>
      </c>
      <c r="G11511" s="269">
        <v>2</v>
      </c>
      <c r="H11511" s="50" t="s">
        <v>59</v>
      </c>
      <c r="I11511" s="185">
        <v>7.5235110000000001</v>
      </c>
      <c r="J11511" s="41" t="s">
        <v>938</v>
      </c>
      <c r="K11511" s="41" t="s">
        <v>334</v>
      </c>
      <c r="L11511" s="193">
        <v>3.0564260000000001</v>
      </c>
      <c r="M11511" s="52" t="s">
        <v>938</v>
      </c>
      <c r="N11511" s="52" t="s">
        <v>116</v>
      </c>
    </row>
    <row r="11512" spans="1:15" x14ac:dyDescent="0.25">
      <c r="A11512" s="30">
        <v>438</v>
      </c>
      <c r="B11512" s="247" t="str">
        <f>IF(AND(A11512&lt;&gt;"",ISNUMBER(A11512)),VLOOKUP(A11512,Studies!A:BR,2,FALSE),"")</f>
        <v>Niemi 2006</v>
      </c>
      <c r="C11512" s="248" t="str">
        <f>IF(AND(A11512&lt;&gt;"",ISNUMBER(A11512)),VLOOKUP(A11512,Studies!A:BR,3,FALSE),"")</f>
        <v>https://pubmed.ncbi.nlm.nih.gov/17047488/</v>
      </c>
      <c r="D11512" s="248" t="str">
        <f>IF(AND(A11512&lt;&gt;"",ISNUMBER(A11512)),VLOOKUP(A11512,Studies!A:BR,4,FALSE),"")</f>
        <v xml:space="preserve"> ABCC2 c.1446C&gt;G carriers</v>
      </c>
      <c r="E11512" s="248" t="str">
        <f>IF(AND(A11512&lt;&gt;"",ISNUMBER(A11512)),VLOOKUP(A11512,Studies!A:BR,5,FALSE),"")</f>
        <v>Pravastatin</v>
      </c>
      <c r="F11512" s="249" t="str">
        <f>IF(AND(A11512&lt;&gt;"",ISNUMBER(A11512)),VLOOKUP(A11512,Studies!A:BR,6,FALSE),"")</f>
        <v>Plasma</v>
      </c>
      <c r="G11512" s="269">
        <v>3</v>
      </c>
      <c r="H11512" s="50" t="s">
        <v>59</v>
      </c>
      <c r="I11512" s="185">
        <v>4.2319750000000003</v>
      </c>
      <c r="J11512" s="41" t="s">
        <v>938</v>
      </c>
      <c r="K11512" s="41" t="s">
        <v>334</v>
      </c>
      <c r="L11512" s="193">
        <v>0.70532890000000004</v>
      </c>
      <c r="M11512" s="52" t="s">
        <v>938</v>
      </c>
      <c r="N11512" s="52" t="s">
        <v>116</v>
      </c>
    </row>
    <row r="11513" spans="1:15" x14ac:dyDescent="0.25">
      <c r="A11513" s="30">
        <v>438</v>
      </c>
      <c r="B11513" s="247" t="str">
        <f>IF(AND(A11513&lt;&gt;"",ISNUMBER(A11513)),VLOOKUP(A11513,Studies!A:BR,2,FALSE),"")</f>
        <v>Niemi 2006</v>
      </c>
      <c r="C11513" s="248" t="str">
        <f>IF(AND(A11513&lt;&gt;"",ISNUMBER(A11513)),VLOOKUP(A11513,Studies!A:BR,3,FALSE),"")</f>
        <v>https://pubmed.ncbi.nlm.nih.gov/17047488/</v>
      </c>
      <c r="D11513" s="248" t="str">
        <f>IF(AND(A11513&lt;&gt;"",ISNUMBER(A11513)),VLOOKUP(A11513,Studies!A:BR,4,FALSE),"")</f>
        <v xml:space="preserve"> ABCC2 c.1446C&gt;G carriers</v>
      </c>
      <c r="E11513" s="248" t="str">
        <f>IF(AND(A11513&lt;&gt;"",ISNUMBER(A11513)),VLOOKUP(A11513,Studies!A:BR,5,FALSE),"")</f>
        <v>Pravastatin</v>
      </c>
      <c r="F11513" s="249" t="str">
        <f>IF(AND(A11513&lt;&gt;"",ISNUMBER(A11513)),VLOOKUP(A11513,Studies!A:BR,6,FALSE),"")</f>
        <v>Plasma</v>
      </c>
      <c r="G11513" s="269">
        <v>4</v>
      </c>
      <c r="H11513" s="50" t="s">
        <v>59</v>
      </c>
      <c r="I11513" s="185">
        <v>2.3510970000000002</v>
      </c>
      <c r="J11513" s="41" t="s">
        <v>938</v>
      </c>
      <c r="K11513" s="41" t="s">
        <v>334</v>
      </c>
    </row>
    <row r="11514" spans="1:15" x14ac:dyDescent="0.25">
      <c r="A11514" s="30">
        <v>438</v>
      </c>
      <c r="B11514" s="247" t="str">
        <f>IF(AND(A11514&lt;&gt;"",ISNUMBER(A11514)),VLOOKUP(A11514,Studies!A:BR,2,FALSE),"")</f>
        <v>Niemi 2006</v>
      </c>
      <c r="C11514" s="248" t="str">
        <f>IF(AND(A11514&lt;&gt;"",ISNUMBER(A11514)),VLOOKUP(A11514,Studies!A:BR,3,FALSE),"")</f>
        <v>https://pubmed.ncbi.nlm.nih.gov/17047488/</v>
      </c>
      <c r="D11514" s="248" t="str">
        <f>IF(AND(A11514&lt;&gt;"",ISNUMBER(A11514)),VLOOKUP(A11514,Studies!A:BR,4,FALSE),"")</f>
        <v xml:space="preserve"> ABCC2 c.1446C&gt;G carriers</v>
      </c>
      <c r="E11514" s="248" t="str">
        <f>IF(AND(A11514&lt;&gt;"",ISNUMBER(A11514)),VLOOKUP(A11514,Studies!A:BR,5,FALSE),"")</f>
        <v>Pravastatin</v>
      </c>
      <c r="F11514" s="249" t="str">
        <f>IF(AND(A11514&lt;&gt;"",ISNUMBER(A11514)),VLOOKUP(A11514,Studies!A:BR,6,FALSE),"")</f>
        <v>Plasma</v>
      </c>
      <c r="G11514" s="269">
        <v>6</v>
      </c>
      <c r="H11514" s="50" t="s">
        <v>59</v>
      </c>
      <c r="I11514" s="185">
        <v>2.1159880000000002</v>
      </c>
      <c r="J11514" s="41" t="s">
        <v>938</v>
      </c>
      <c r="K11514" s="41" t="s">
        <v>334</v>
      </c>
      <c r="L11514" s="193">
        <v>0.94043949999999998</v>
      </c>
      <c r="M11514" s="52" t="s">
        <v>938</v>
      </c>
      <c r="N11514" s="52" t="s">
        <v>116</v>
      </c>
    </row>
    <row r="11515" spans="1:15" x14ac:dyDescent="0.25">
      <c r="A11515" s="30">
        <v>438</v>
      </c>
      <c r="B11515" s="247" t="str">
        <f>IF(AND(A11515&lt;&gt;"",ISNUMBER(A11515)),VLOOKUP(A11515,Studies!A:BR,2,FALSE),"")</f>
        <v>Niemi 2006</v>
      </c>
      <c r="C11515" s="248" t="str">
        <f>IF(AND(A11515&lt;&gt;"",ISNUMBER(A11515)),VLOOKUP(A11515,Studies!A:BR,3,FALSE),"")</f>
        <v>https://pubmed.ncbi.nlm.nih.gov/17047488/</v>
      </c>
      <c r="D11515" s="248" t="str">
        <f>IF(AND(A11515&lt;&gt;"",ISNUMBER(A11515)),VLOOKUP(A11515,Studies!A:BR,4,FALSE),"")</f>
        <v xml:space="preserve"> ABCC2 c.1446C&gt;G carriers</v>
      </c>
      <c r="E11515" s="248" t="str">
        <f>IF(AND(A11515&lt;&gt;"",ISNUMBER(A11515)),VLOOKUP(A11515,Studies!A:BR,5,FALSE),"")</f>
        <v>Pravastatin</v>
      </c>
      <c r="F11515" s="249" t="str">
        <f>IF(AND(A11515&lt;&gt;"",ISNUMBER(A11515)),VLOOKUP(A11515,Studies!A:BR,6,FALSE),"")</f>
        <v>Plasma</v>
      </c>
      <c r="G11515" s="269">
        <v>8</v>
      </c>
      <c r="H11515" s="50" t="s">
        <v>59</v>
      </c>
      <c r="I11515" s="185">
        <v>0.94043889999999997</v>
      </c>
      <c r="J11515" s="41" t="s">
        <v>938</v>
      </c>
      <c r="K11515" s="41" t="s">
        <v>334</v>
      </c>
    </row>
    <row r="11516" spans="1:15" x14ac:dyDescent="0.25">
      <c r="A11516" s="30">
        <v>438</v>
      </c>
      <c r="B11516" s="247" t="str">
        <f>IF(AND(A11516&lt;&gt;"",ISNUMBER(A11516)),VLOOKUP(A11516,Studies!A:BR,2,FALSE),"")</f>
        <v>Niemi 2006</v>
      </c>
      <c r="C11516" s="248" t="str">
        <f>IF(AND(A11516&lt;&gt;"",ISNUMBER(A11516)),VLOOKUP(A11516,Studies!A:BR,3,FALSE),"")</f>
        <v>https://pubmed.ncbi.nlm.nih.gov/17047488/</v>
      </c>
      <c r="D11516" s="248" t="str">
        <f>IF(AND(A11516&lt;&gt;"",ISNUMBER(A11516)),VLOOKUP(A11516,Studies!A:BR,4,FALSE),"")</f>
        <v xml:space="preserve"> ABCC2 c.1446C&gt;G carriers</v>
      </c>
      <c r="E11516" s="248" t="str">
        <f>IF(AND(A11516&lt;&gt;"",ISNUMBER(A11516)),VLOOKUP(A11516,Studies!A:BR,5,FALSE),"")</f>
        <v>Pravastatin</v>
      </c>
      <c r="F11516" s="249" t="str">
        <f>IF(AND(A11516&lt;&gt;"",ISNUMBER(A11516)),VLOOKUP(A11516,Studies!A:BR,6,FALSE),"")</f>
        <v>Plasma</v>
      </c>
      <c r="G11516" s="269">
        <v>12</v>
      </c>
      <c r="H11516" s="50" t="s">
        <v>59</v>
      </c>
      <c r="I11516" s="185">
        <v>0.2351097</v>
      </c>
      <c r="J11516" s="41" t="s">
        <v>938</v>
      </c>
      <c r="K11516" s="41" t="s">
        <v>334</v>
      </c>
    </row>
    <row r="11517" spans="1:15" x14ac:dyDescent="0.25">
      <c r="A11517" s="30">
        <v>439</v>
      </c>
      <c r="B11517" s="247" t="str">
        <f>IF(AND(A11517&lt;&gt;"",ISNUMBER(A11517)),VLOOKUP(A11517,Studies!A:BR,2,FALSE),"")</f>
        <v>Bauer 2005</v>
      </c>
      <c r="C11517" s="248" t="str">
        <f>IF(AND(A11517&lt;&gt;"",ISNUMBER(A11517)),VLOOKUP(A11517,Studies!A:BR,3,FALSE),"")</f>
        <v>https://pubmed.ncbi.nlm.nih.gov/15734167/</v>
      </c>
      <c r="D11517" s="248" t="str">
        <f>IF(AND(A11517&lt;&gt;"",ISNUMBER(A11517)),VLOOKUP(A11517,Studies!A:BR,4,FALSE),"")</f>
        <v>Healthy Volunteers</v>
      </c>
      <c r="E11517" s="248" t="str">
        <f>IF(AND(A11517&lt;&gt;"",ISNUMBER(A11517)),VLOOKUP(A11517,Studies!A:BR,5,FALSE),"")</f>
        <v>Pravastatin</v>
      </c>
      <c r="F11517" s="249" t="str">
        <f>IF(AND(A11517&lt;&gt;"",ISNUMBER(A11517)),VLOOKUP(A11517,Studies!A:BR,6,FALSE),"")</f>
        <v>Plasma</v>
      </c>
      <c r="G11517" s="269">
        <v>0.25</v>
      </c>
      <c r="H11517" s="50" t="s">
        <v>59</v>
      </c>
      <c r="I11517" s="185">
        <v>6.3291139999999997</v>
      </c>
      <c r="J11517" s="41" t="s">
        <v>938</v>
      </c>
      <c r="K11517" s="41" t="s">
        <v>334</v>
      </c>
      <c r="L11517" s="193">
        <v>8.4388190000000005</v>
      </c>
      <c r="M11517" s="52" t="s">
        <v>938</v>
      </c>
      <c r="N11517" s="52" t="s">
        <v>116</v>
      </c>
      <c r="O11517" s="59">
        <v>1.9</v>
      </c>
    </row>
    <row r="11518" spans="1:15" x14ac:dyDescent="0.25">
      <c r="A11518" s="30">
        <v>439</v>
      </c>
      <c r="B11518" s="247" t="str">
        <f>IF(AND(A11518&lt;&gt;"",ISNUMBER(A11518)),VLOOKUP(A11518,Studies!A:BR,2,FALSE),"")</f>
        <v>Bauer 2005</v>
      </c>
      <c r="C11518" s="248" t="str">
        <f>IF(AND(A11518&lt;&gt;"",ISNUMBER(A11518)),VLOOKUP(A11518,Studies!A:BR,3,FALSE),"")</f>
        <v>https://pubmed.ncbi.nlm.nih.gov/15734167/</v>
      </c>
      <c r="D11518" s="248" t="str">
        <f>IF(AND(A11518&lt;&gt;"",ISNUMBER(A11518)),VLOOKUP(A11518,Studies!A:BR,4,FALSE),"")</f>
        <v>Healthy Volunteers</v>
      </c>
      <c r="E11518" s="248" t="str">
        <f>IF(AND(A11518&lt;&gt;"",ISNUMBER(A11518)),VLOOKUP(A11518,Studies!A:BR,5,FALSE),"")</f>
        <v>Pravastatin</v>
      </c>
      <c r="F11518" s="249" t="str">
        <f>IF(AND(A11518&lt;&gt;"",ISNUMBER(A11518)),VLOOKUP(A11518,Studies!A:BR,6,FALSE),"")</f>
        <v>Plasma</v>
      </c>
      <c r="G11518" s="269">
        <v>0.5</v>
      </c>
      <c r="H11518" s="50" t="s">
        <v>59</v>
      </c>
      <c r="I11518" s="185">
        <v>33.12236</v>
      </c>
      <c r="J11518" s="41" t="s">
        <v>938</v>
      </c>
      <c r="K11518" s="41" t="s">
        <v>334</v>
      </c>
      <c r="L11518" s="193">
        <v>26.582280000000001</v>
      </c>
      <c r="M11518" s="52" t="s">
        <v>938</v>
      </c>
      <c r="N11518" s="52" t="s">
        <v>116</v>
      </c>
      <c r="O11518" s="59">
        <v>1.9</v>
      </c>
    </row>
    <row r="11519" spans="1:15" x14ac:dyDescent="0.25">
      <c r="A11519" s="30">
        <v>439</v>
      </c>
      <c r="B11519" s="247" t="str">
        <f>IF(AND(A11519&lt;&gt;"",ISNUMBER(A11519)),VLOOKUP(A11519,Studies!A:BR,2,FALSE),"")</f>
        <v>Bauer 2005</v>
      </c>
      <c r="C11519" s="248" t="str">
        <f>IF(AND(A11519&lt;&gt;"",ISNUMBER(A11519)),VLOOKUP(A11519,Studies!A:BR,3,FALSE),"")</f>
        <v>https://pubmed.ncbi.nlm.nih.gov/15734167/</v>
      </c>
      <c r="D11519" s="248" t="str">
        <f>IF(AND(A11519&lt;&gt;"",ISNUMBER(A11519)),VLOOKUP(A11519,Studies!A:BR,4,FALSE),"")</f>
        <v>Healthy Volunteers</v>
      </c>
      <c r="E11519" s="248" t="str">
        <f>IF(AND(A11519&lt;&gt;"",ISNUMBER(A11519)),VLOOKUP(A11519,Studies!A:BR,5,FALSE),"")</f>
        <v>Pravastatin</v>
      </c>
      <c r="F11519" s="249" t="str">
        <f>IF(AND(A11519&lt;&gt;"",ISNUMBER(A11519)),VLOOKUP(A11519,Studies!A:BR,6,FALSE),"")</f>
        <v>Plasma</v>
      </c>
      <c r="G11519" s="269">
        <v>0.75</v>
      </c>
      <c r="H11519" s="50" t="s">
        <v>59</v>
      </c>
      <c r="I11519" s="185">
        <v>51.898739999999997</v>
      </c>
      <c r="J11519" s="41" t="s">
        <v>938</v>
      </c>
      <c r="K11519" s="41" t="s">
        <v>334</v>
      </c>
      <c r="L11519" s="193">
        <v>38.396619999999999</v>
      </c>
      <c r="M11519" s="52" t="s">
        <v>938</v>
      </c>
      <c r="N11519" s="52" t="s">
        <v>116</v>
      </c>
      <c r="O11519" s="59">
        <v>1.9</v>
      </c>
    </row>
    <row r="11520" spans="1:15" x14ac:dyDescent="0.25">
      <c r="A11520" s="30">
        <v>439</v>
      </c>
      <c r="B11520" s="247" t="str">
        <f>IF(AND(A11520&lt;&gt;"",ISNUMBER(A11520)),VLOOKUP(A11520,Studies!A:BR,2,FALSE),"")</f>
        <v>Bauer 2005</v>
      </c>
      <c r="C11520" s="248" t="str">
        <f>IF(AND(A11520&lt;&gt;"",ISNUMBER(A11520)),VLOOKUP(A11520,Studies!A:BR,3,FALSE),"")</f>
        <v>https://pubmed.ncbi.nlm.nih.gov/15734167/</v>
      </c>
      <c r="D11520" s="248" t="str">
        <f>IF(AND(A11520&lt;&gt;"",ISNUMBER(A11520)),VLOOKUP(A11520,Studies!A:BR,4,FALSE),"")</f>
        <v>Healthy Volunteers</v>
      </c>
      <c r="E11520" s="248" t="str">
        <f>IF(AND(A11520&lt;&gt;"",ISNUMBER(A11520)),VLOOKUP(A11520,Studies!A:BR,5,FALSE),"")</f>
        <v>Pravastatin</v>
      </c>
      <c r="F11520" s="249" t="str">
        <f>IF(AND(A11520&lt;&gt;"",ISNUMBER(A11520)),VLOOKUP(A11520,Studies!A:BR,6,FALSE),"")</f>
        <v>Plasma</v>
      </c>
      <c r="G11520" s="269">
        <v>1</v>
      </c>
      <c r="H11520" s="50" t="s">
        <v>59</v>
      </c>
      <c r="I11520" s="185">
        <v>53.164560000000002</v>
      </c>
      <c r="J11520" s="41" t="s">
        <v>938</v>
      </c>
      <c r="K11520" s="41" t="s">
        <v>334</v>
      </c>
      <c r="L11520" s="193">
        <v>32.911389999999997</v>
      </c>
      <c r="M11520" s="52" t="s">
        <v>938</v>
      </c>
      <c r="N11520" s="52" t="s">
        <v>116</v>
      </c>
      <c r="O11520" s="59">
        <v>1.9</v>
      </c>
    </row>
    <row r="11521" spans="1:15" x14ac:dyDescent="0.25">
      <c r="A11521" s="30">
        <v>439</v>
      </c>
      <c r="B11521" s="247" t="str">
        <f>IF(AND(A11521&lt;&gt;"",ISNUMBER(A11521)),VLOOKUP(A11521,Studies!A:BR,2,FALSE),"")</f>
        <v>Bauer 2005</v>
      </c>
      <c r="C11521" s="248" t="str">
        <f>IF(AND(A11521&lt;&gt;"",ISNUMBER(A11521)),VLOOKUP(A11521,Studies!A:BR,3,FALSE),"")</f>
        <v>https://pubmed.ncbi.nlm.nih.gov/15734167/</v>
      </c>
      <c r="D11521" s="248" t="str">
        <f>IF(AND(A11521&lt;&gt;"",ISNUMBER(A11521)),VLOOKUP(A11521,Studies!A:BR,4,FALSE),"")</f>
        <v>Healthy Volunteers</v>
      </c>
      <c r="E11521" s="248" t="str">
        <f>IF(AND(A11521&lt;&gt;"",ISNUMBER(A11521)),VLOOKUP(A11521,Studies!A:BR,5,FALSE),"")</f>
        <v>Pravastatin</v>
      </c>
      <c r="F11521" s="249" t="str">
        <f>IF(AND(A11521&lt;&gt;"",ISNUMBER(A11521)),VLOOKUP(A11521,Studies!A:BR,6,FALSE),"")</f>
        <v>Plasma</v>
      </c>
      <c r="G11521" s="269">
        <v>1.5</v>
      </c>
      <c r="H11521" s="50" t="s">
        <v>59</v>
      </c>
      <c r="I11521" s="185">
        <v>38.396630000000002</v>
      </c>
      <c r="J11521" s="41" t="s">
        <v>938</v>
      </c>
      <c r="K11521" s="41" t="s">
        <v>334</v>
      </c>
      <c r="L11521" s="193">
        <v>21.518979999999999</v>
      </c>
      <c r="M11521" s="52" t="s">
        <v>938</v>
      </c>
      <c r="N11521" s="52" t="s">
        <v>116</v>
      </c>
      <c r="O11521" s="59">
        <v>1.9</v>
      </c>
    </row>
    <row r="11522" spans="1:15" x14ac:dyDescent="0.25">
      <c r="A11522" s="30">
        <v>439</v>
      </c>
      <c r="B11522" s="247" t="str">
        <f>IF(AND(A11522&lt;&gt;"",ISNUMBER(A11522)),VLOOKUP(A11522,Studies!A:BR,2,FALSE),"")</f>
        <v>Bauer 2005</v>
      </c>
      <c r="C11522" s="248" t="str">
        <f>IF(AND(A11522&lt;&gt;"",ISNUMBER(A11522)),VLOOKUP(A11522,Studies!A:BR,3,FALSE),"")</f>
        <v>https://pubmed.ncbi.nlm.nih.gov/15734167/</v>
      </c>
      <c r="D11522" s="248" t="str">
        <f>IF(AND(A11522&lt;&gt;"",ISNUMBER(A11522)),VLOOKUP(A11522,Studies!A:BR,4,FALSE),"")</f>
        <v>Healthy Volunteers</v>
      </c>
      <c r="E11522" s="248" t="str">
        <f>IF(AND(A11522&lt;&gt;"",ISNUMBER(A11522)),VLOOKUP(A11522,Studies!A:BR,5,FALSE),"")</f>
        <v>Pravastatin</v>
      </c>
      <c r="F11522" s="249" t="str">
        <f>IF(AND(A11522&lt;&gt;"",ISNUMBER(A11522)),VLOOKUP(A11522,Studies!A:BR,6,FALSE),"")</f>
        <v>Plasma</v>
      </c>
      <c r="G11522" s="269">
        <v>2</v>
      </c>
      <c r="H11522" s="50" t="s">
        <v>59</v>
      </c>
      <c r="I11522" s="185">
        <v>25.527429999999999</v>
      </c>
      <c r="J11522" s="41" t="s">
        <v>938</v>
      </c>
      <c r="K11522" s="41" t="s">
        <v>334</v>
      </c>
      <c r="L11522" s="193">
        <v>15.82278</v>
      </c>
      <c r="M11522" s="52" t="s">
        <v>938</v>
      </c>
      <c r="N11522" s="52" t="s">
        <v>116</v>
      </c>
      <c r="O11522" s="59">
        <v>1.9</v>
      </c>
    </row>
    <row r="11523" spans="1:15" x14ac:dyDescent="0.25">
      <c r="A11523" s="30">
        <v>439</v>
      </c>
      <c r="B11523" s="247" t="str">
        <f>IF(AND(A11523&lt;&gt;"",ISNUMBER(A11523)),VLOOKUP(A11523,Studies!A:BR,2,FALSE),"")</f>
        <v>Bauer 2005</v>
      </c>
      <c r="C11523" s="248" t="str">
        <f>IF(AND(A11523&lt;&gt;"",ISNUMBER(A11523)),VLOOKUP(A11523,Studies!A:BR,3,FALSE),"")</f>
        <v>https://pubmed.ncbi.nlm.nih.gov/15734167/</v>
      </c>
      <c r="D11523" s="248" t="str">
        <f>IF(AND(A11523&lt;&gt;"",ISNUMBER(A11523)),VLOOKUP(A11523,Studies!A:BR,4,FALSE),"")</f>
        <v>Healthy Volunteers</v>
      </c>
      <c r="E11523" s="248" t="str">
        <f>IF(AND(A11523&lt;&gt;"",ISNUMBER(A11523)),VLOOKUP(A11523,Studies!A:BR,5,FALSE),"")</f>
        <v>Pravastatin</v>
      </c>
      <c r="F11523" s="249" t="str">
        <f>IF(AND(A11523&lt;&gt;"",ISNUMBER(A11523)),VLOOKUP(A11523,Studies!A:BR,6,FALSE),"")</f>
        <v>Plasma</v>
      </c>
      <c r="G11523" s="269">
        <v>3</v>
      </c>
      <c r="H11523" s="50" t="s">
        <v>59</v>
      </c>
      <c r="I11523" s="185">
        <v>14.135020000000001</v>
      </c>
      <c r="J11523" s="41" t="s">
        <v>938</v>
      </c>
      <c r="K11523" s="41" t="s">
        <v>334</v>
      </c>
      <c r="L11523" s="193">
        <v>8.8607610000000001</v>
      </c>
      <c r="M11523" s="52" t="s">
        <v>938</v>
      </c>
      <c r="N11523" s="52" t="s">
        <v>116</v>
      </c>
      <c r="O11523" s="59">
        <v>1.9</v>
      </c>
    </row>
    <row r="11524" spans="1:15" x14ac:dyDescent="0.25">
      <c r="A11524" s="30">
        <v>439</v>
      </c>
      <c r="B11524" s="247" t="str">
        <f>IF(AND(A11524&lt;&gt;"",ISNUMBER(A11524)),VLOOKUP(A11524,Studies!A:BR,2,FALSE),"")</f>
        <v>Bauer 2005</v>
      </c>
      <c r="C11524" s="248" t="str">
        <f>IF(AND(A11524&lt;&gt;"",ISNUMBER(A11524)),VLOOKUP(A11524,Studies!A:BR,3,FALSE),"")</f>
        <v>https://pubmed.ncbi.nlm.nih.gov/15734167/</v>
      </c>
      <c r="D11524" s="248" t="str">
        <f>IF(AND(A11524&lt;&gt;"",ISNUMBER(A11524)),VLOOKUP(A11524,Studies!A:BR,4,FALSE),"")</f>
        <v>Healthy Volunteers</v>
      </c>
      <c r="E11524" s="248" t="str">
        <f>IF(AND(A11524&lt;&gt;"",ISNUMBER(A11524)),VLOOKUP(A11524,Studies!A:BR,5,FALSE),"")</f>
        <v>Pravastatin</v>
      </c>
      <c r="F11524" s="249" t="str">
        <f>IF(AND(A11524&lt;&gt;"",ISNUMBER(A11524)),VLOOKUP(A11524,Studies!A:BR,6,FALSE),"")</f>
        <v>Plasma</v>
      </c>
      <c r="G11524" s="269">
        <v>4</v>
      </c>
      <c r="H11524" s="50" t="s">
        <v>59</v>
      </c>
      <c r="I11524" s="185">
        <v>9.0717300000000005</v>
      </c>
      <c r="J11524" s="41" t="s">
        <v>938</v>
      </c>
      <c r="K11524" s="41" t="s">
        <v>334</v>
      </c>
      <c r="L11524" s="193">
        <v>5.4852319999999999</v>
      </c>
      <c r="M11524" s="52" t="s">
        <v>938</v>
      </c>
      <c r="N11524" s="52" t="s">
        <v>116</v>
      </c>
      <c r="O11524" s="59">
        <v>1.9</v>
      </c>
    </row>
    <row r="11525" spans="1:15" x14ac:dyDescent="0.25">
      <c r="A11525" s="30">
        <v>439</v>
      </c>
      <c r="B11525" s="247" t="str">
        <f>IF(AND(A11525&lt;&gt;"",ISNUMBER(A11525)),VLOOKUP(A11525,Studies!A:BR,2,FALSE),"")</f>
        <v>Bauer 2005</v>
      </c>
      <c r="C11525" s="248" t="str">
        <f>IF(AND(A11525&lt;&gt;"",ISNUMBER(A11525)),VLOOKUP(A11525,Studies!A:BR,3,FALSE),"")</f>
        <v>https://pubmed.ncbi.nlm.nih.gov/15734167/</v>
      </c>
      <c r="D11525" s="248" t="str">
        <f>IF(AND(A11525&lt;&gt;"",ISNUMBER(A11525)),VLOOKUP(A11525,Studies!A:BR,4,FALSE),"")</f>
        <v>Healthy Volunteers</v>
      </c>
      <c r="E11525" s="248" t="str">
        <f>IF(AND(A11525&lt;&gt;"",ISNUMBER(A11525)),VLOOKUP(A11525,Studies!A:BR,5,FALSE),"")</f>
        <v>Pravastatin</v>
      </c>
      <c r="F11525" s="249" t="str">
        <f>IF(AND(A11525&lt;&gt;"",ISNUMBER(A11525)),VLOOKUP(A11525,Studies!A:BR,6,FALSE),"")</f>
        <v>Plasma</v>
      </c>
      <c r="G11525" s="269">
        <v>6</v>
      </c>
      <c r="H11525" s="50" t="s">
        <v>59</v>
      </c>
      <c r="I11525" s="185">
        <v>4.6413500000000001</v>
      </c>
      <c r="J11525" s="41" t="s">
        <v>938</v>
      </c>
      <c r="K11525" s="41" t="s">
        <v>334</v>
      </c>
      <c r="L11525" s="193">
        <v>4.2194099999999999</v>
      </c>
      <c r="M11525" s="52" t="s">
        <v>938</v>
      </c>
      <c r="N11525" s="52" t="s">
        <v>116</v>
      </c>
      <c r="O11525" s="59">
        <v>1.9</v>
      </c>
    </row>
    <row r="11526" spans="1:15" x14ac:dyDescent="0.25">
      <c r="A11526" s="30">
        <v>439</v>
      </c>
      <c r="B11526" s="247" t="str">
        <f>IF(AND(A11526&lt;&gt;"",ISNUMBER(A11526)),VLOOKUP(A11526,Studies!A:BR,2,FALSE),"")</f>
        <v>Bauer 2005</v>
      </c>
      <c r="C11526" s="248" t="str">
        <f>IF(AND(A11526&lt;&gt;"",ISNUMBER(A11526)),VLOOKUP(A11526,Studies!A:BR,3,FALSE),"")</f>
        <v>https://pubmed.ncbi.nlm.nih.gov/15734167/</v>
      </c>
      <c r="D11526" s="248" t="str">
        <f>IF(AND(A11526&lt;&gt;"",ISNUMBER(A11526)),VLOOKUP(A11526,Studies!A:BR,4,FALSE),"")</f>
        <v>Healthy Volunteers</v>
      </c>
      <c r="E11526" s="248" t="str">
        <f>IF(AND(A11526&lt;&gt;"",ISNUMBER(A11526)),VLOOKUP(A11526,Studies!A:BR,5,FALSE),"")</f>
        <v>Pravastatin</v>
      </c>
      <c r="F11526" s="249" t="str">
        <f>IF(AND(A11526&lt;&gt;"",ISNUMBER(A11526)),VLOOKUP(A11526,Studies!A:BR,6,FALSE),"")</f>
        <v>Plasma</v>
      </c>
      <c r="G11526" s="269">
        <v>8</v>
      </c>
      <c r="H11526" s="50" t="s">
        <v>59</v>
      </c>
      <c r="I11526" s="185">
        <v>2.1097049999999999</v>
      </c>
      <c r="J11526" s="41" t="s">
        <v>938</v>
      </c>
      <c r="K11526" s="41" t="s">
        <v>334</v>
      </c>
      <c r="L11526" s="193">
        <v>2.320675</v>
      </c>
      <c r="M11526" s="52" t="s">
        <v>938</v>
      </c>
      <c r="N11526" s="52" t="s">
        <v>116</v>
      </c>
      <c r="O11526" s="59">
        <v>1.9</v>
      </c>
    </row>
    <row r="11527" spans="1:15" x14ac:dyDescent="0.25">
      <c r="A11527" s="30">
        <v>441</v>
      </c>
      <c r="B11527" s="247" t="str">
        <f>IF(AND(A11527&lt;&gt;"",ISNUMBER(A11527)),VLOOKUP(A11527,Studies!A:BR,2,FALSE),"")</f>
        <v>Pan 1990</v>
      </c>
      <c r="C11527" s="248" t="str">
        <f>IF(AND(A11527&lt;&gt;"",ISNUMBER(A11527)),VLOOKUP(A11527,Studies!A:BR,3,FALSE),"")</f>
        <v>https://pubmed.ncbi.nlm.nih.gov/2116260/</v>
      </c>
      <c r="D11527" s="248" t="str">
        <f>IF(AND(A11527&lt;&gt;"",ISNUMBER(A11527)),VLOOKUP(A11527,Studies!A:BR,4,FALSE),"")</f>
        <v>5 mg pravastatin twice daily</v>
      </c>
      <c r="E11527" s="248" t="str">
        <f>IF(AND(A11527&lt;&gt;"",ISNUMBER(A11527)),VLOOKUP(A11527,Studies!A:BR,5,FALSE),"")</f>
        <v>Pravastatin</v>
      </c>
      <c r="F11527" s="249" t="str">
        <f>IF(AND(A11527&lt;&gt;"",ISNUMBER(A11527)),VLOOKUP(A11527,Studies!A:BR,6,FALSE),"")</f>
        <v>Serum</v>
      </c>
      <c r="G11527" s="269">
        <v>660</v>
      </c>
      <c r="H11527" s="50" t="s">
        <v>59</v>
      </c>
      <c r="I11527" s="185">
        <v>0.17306920000000001</v>
      </c>
      <c r="J11527" s="41" t="s">
        <v>938</v>
      </c>
      <c r="K11527" s="41" t="s">
        <v>334</v>
      </c>
    </row>
    <row r="11528" spans="1:15" x14ac:dyDescent="0.25">
      <c r="A11528" s="30">
        <v>441</v>
      </c>
      <c r="B11528" s="247" t="str">
        <f>IF(AND(A11528&lt;&gt;"",ISNUMBER(A11528)),VLOOKUP(A11528,Studies!A:BR,2,FALSE),"")</f>
        <v>Pan 1990</v>
      </c>
      <c r="C11528" s="248" t="str">
        <f>IF(AND(A11528&lt;&gt;"",ISNUMBER(A11528)),VLOOKUP(A11528,Studies!A:BR,3,FALSE),"")</f>
        <v>https://pubmed.ncbi.nlm.nih.gov/2116260/</v>
      </c>
      <c r="D11528" s="248" t="str">
        <f>IF(AND(A11528&lt;&gt;"",ISNUMBER(A11528)),VLOOKUP(A11528,Studies!A:BR,4,FALSE),"")</f>
        <v>5 mg pravastatin twice daily</v>
      </c>
      <c r="E11528" s="248" t="str">
        <f>IF(AND(A11528&lt;&gt;"",ISNUMBER(A11528)),VLOOKUP(A11528,Studies!A:BR,5,FALSE),"")</f>
        <v>Pravastatin</v>
      </c>
      <c r="F11528" s="249" t="str">
        <f>IF(AND(A11528&lt;&gt;"",ISNUMBER(A11528)),VLOOKUP(A11528,Studies!A:BR,6,FALSE),"")</f>
        <v>Serum</v>
      </c>
      <c r="G11528" s="269">
        <v>660.33</v>
      </c>
      <c r="H11528" s="50" t="s">
        <v>59</v>
      </c>
      <c r="I11528" s="185">
        <v>0.40238279999999998</v>
      </c>
      <c r="J11528" s="41" t="s">
        <v>938</v>
      </c>
      <c r="K11528" s="41" t="s">
        <v>334</v>
      </c>
    </row>
    <row r="11529" spans="1:15" x14ac:dyDescent="0.25">
      <c r="A11529" s="30">
        <v>441</v>
      </c>
      <c r="B11529" s="247" t="str">
        <f>IF(AND(A11529&lt;&gt;"",ISNUMBER(A11529)),VLOOKUP(A11529,Studies!A:BR,2,FALSE),"")</f>
        <v>Pan 1990</v>
      </c>
      <c r="C11529" s="248" t="str">
        <f>IF(AND(A11529&lt;&gt;"",ISNUMBER(A11529)),VLOOKUP(A11529,Studies!A:BR,3,FALSE),"")</f>
        <v>https://pubmed.ncbi.nlm.nih.gov/2116260/</v>
      </c>
      <c r="D11529" s="248" t="str">
        <f>IF(AND(A11529&lt;&gt;"",ISNUMBER(A11529)),VLOOKUP(A11529,Studies!A:BR,4,FALSE),"")</f>
        <v>5 mg pravastatin twice daily</v>
      </c>
      <c r="E11529" s="248" t="str">
        <f>IF(AND(A11529&lt;&gt;"",ISNUMBER(A11529)),VLOOKUP(A11529,Studies!A:BR,5,FALSE),"")</f>
        <v>Pravastatin</v>
      </c>
      <c r="F11529" s="249" t="str">
        <f>IF(AND(A11529&lt;&gt;"",ISNUMBER(A11529)),VLOOKUP(A11529,Studies!A:BR,6,FALSE),"")</f>
        <v>Serum</v>
      </c>
      <c r="G11529" s="269">
        <v>660.67</v>
      </c>
      <c r="H11529" s="50" t="s">
        <v>59</v>
      </c>
      <c r="I11529" s="185">
        <v>2.9654050000000001</v>
      </c>
      <c r="J11529" s="41" t="s">
        <v>938</v>
      </c>
      <c r="K11529" s="41" t="s">
        <v>334</v>
      </c>
    </row>
    <row r="11530" spans="1:15" x14ac:dyDescent="0.25">
      <c r="A11530" s="30">
        <v>441</v>
      </c>
      <c r="B11530" s="247" t="str">
        <f>IF(AND(A11530&lt;&gt;"",ISNUMBER(A11530)),VLOOKUP(A11530,Studies!A:BR,2,FALSE),"")</f>
        <v>Pan 1990</v>
      </c>
      <c r="C11530" s="248" t="str">
        <f>IF(AND(A11530&lt;&gt;"",ISNUMBER(A11530)),VLOOKUP(A11530,Studies!A:BR,3,FALSE),"")</f>
        <v>https://pubmed.ncbi.nlm.nih.gov/2116260/</v>
      </c>
      <c r="D11530" s="248" t="str">
        <f>IF(AND(A11530&lt;&gt;"",ISNUMBER(A11530)),VLOOKUP(A11530,Studies!A:BR,4,FALSE),"")</f>
        <v>5 mg pravastatin twice daily</v>
      </c>
      <c r="E11530" s="248" t="str">
        <f>IF(AND(A11530&lt;&gt;"",ISNUMBER(A11530)),VLOOKUP(A11530,Studies!A:BR,5,FALSE),"")</f>
        <v>Pravastatin</v>
      </c>
      <c r="F11530" s="249" t="str">
        <f>IF(AND(A11530&lt;&gt;"",ISNUMBER(A11530)),VLOOKUP(A11530,Studies!A:BR,6,FALSE),"")</f>
        <v>Serum</v>
      </c>
      <c r="G11530" s="269">
        <v>661</v>
      </c>
      <c r="H11530" s="50" t="s">
        <v>59</v>
      </c>
      <c r="I11530" s="185">
        <v>5.1301319999999997</v>
      </c>
      <c r="J11530" s="41" t="s">
        <v>938</v>
      </c>
      <c r="K11530" s="41" t="s">
        <v>334</v>
      </c>
    </row>
    <row r="11531" spans="1:15" x14ac:dyDescent="0.25">
      <c r="A11531" s="30">
        <v>441</v>
      </c>
      <c r="B11531" s="247" t="str">
        <f>IF(AND(A11531&lt;&gt;"",ISNUMBER(A11531)),VLOOKUP(A11531,Studies!A:BR,2,FALSE),"")</f>
        <v>Pan 1990</v>
      </c>
      <c r="C11531" s="248" t="str">
        <f>IF(AND(A11531&lt;&gt;"",ISNUMBER(A11531)),VLOOKUP(A11531,Studies!A:BR,3,FALSE),"")</f>
        <v>https://pubmed.ncbi.nlm.nih.gov/2116260/</v>
      </c>
      <c r="D11531" s="248" t="str">
        <f>IF(AND(A11531&lt;&gt;"",ISNUMBER(A11531)),VLOOKUP(A11531,Studies!A:BR,4,FALSE),"")</f>
        <v>5 mg pravastatin twice daily</v>
      </c>
      <c r="E11531" s="248" t="str">
        <f>IF(AND(A11531&lt;&gt;"",ISNUMBER(A11531)),VLOOKUP(A11531,Studies!A:BR,5,FALSE),"")</f>
        <v>Pravastatin</v>
      </c>
      <c r="F11531" s="249" t="str">
        <f>IF(AND(A11531&lt;&gt;"",ISNUMBER(A11531)),VLOOKUP(A11531,Studies!A:BR,6,FALSE),"")</f>
        <v>Serum</v>
      </c>
      <c r="G11531" s="269">
        <v>661.5</v>
      </c>
      <c r="H11531" s="50" t="s">
        <v>59</v>
      </c>
      <c r="I11531" s="185">
        <v>5.0754989999999998</v>
      </c>
      <c r="J11531" s="41" t="s">
        <v>938</v>
      </c>
      <c r="K11531" s="41" t="s">
        <v>334</v>
      </c>
    </row>
    <row r="11532" spans="1:15" x14ac:dyDescent="0.25">
      <c r="A11532" s="30">
        <v>441</v>
      </c>
      <c r="B11532" s="247" t="str">
        <f>IF(AND(A11532&lt;&gt;"",ISNUMBER(A11532)),VLOOKUP(A11532,Studies!A:BR,2,FALSE),"")</f>
        <v>Pan 1990</v>
      </c>
      <c r="C11532" s="248" t="str">
        <f>IF(AND(A11532&lt;&gt;"",ISNUMBER(A11532)),VLOOKUP(A11532,Studies!A:BR,3,FALSE),"")</f>
        <v>https://pubmed.ncbi.nlm.nih.gov/2116260/</v>
      </c>
      <c r="D11532" s="248" t="str">
        <f>IF(AND(A11532&lt;&gt;"",ISNUMBER(A11532)),VLOOKUP(A11532,Studies!A:BR,4,FALSE),"")</f>
        <v>5 mg pravastatin twice daily</v>
      </c>
      <c r="E11532" s="248" t="str">
        <f>IF(AND(A11532&lt;&gt;"",ISNUMBER(A11532)),VLOOKUP(A11532,Studies!A:BR,5,FALSE),"")</f>
        <v>Pravastatin</v>
      </c>
      <c r="F11532" s="249" t="str">
        <f>IF(AND(A11532&lt;&gt;"",ISNUMBER(A11532)),VLOOKUP(A11532,Studies!A:BR,6,FALSE),"")</f>
        <v>Serum</v>
      </c>
      <c r="G11532" s="269">
        <v>662</v>
      </c>
      <c r="H11532" s="50" t="s">
        <v>59</v>
      </c>
      <c r="I11532" s="185">
        <v>4.1101140000000003</v>
      </c>
      <c r="J11532" s="41" t="s">
        <v>938</v>
      </c>
      <c r="K11532" s="41" t="s">
        <v>334</v>
      </c>
    </row>
    <row r="11533" spans="1:15" x14ac:dyDescent="0.25">
      <c r="A11533" s="30">
        <v>441</v>
      </c>
      <c r="B11533" s="247" t="str">
        <f>IF(AND(A11533&lt;&gt;"",ISNUMBER(A11533)),VLOOKUP(A11533,Studies!A:BR,2,FALSE),"")</f>
        <v>Pan 1990</v>
      </c>
      <c r="C11533" s="248" t="str">
        <f>IF(AND(A11533&lt;&gt;"",ISNUMBER(A11533)),VLOOKUP(A11533,Studies!A:BR,3,FALSE),"")</f>
        <v>https://pubmed.ncbi.nlm.nih.gov/2116260/</v>
      </c>
      <c r="D11533" s="248" t="str">
        <f>IF(AND(A11533&lt;&gt;"",ISNUMBER(A11533)),VLOOKUP(A11533,Studies!A:BR,4,FALSE),"")</f>
        <v>5 mg pravastatin twice daily</v>
      </c>
      <c r="E11533" s="248" t="str">
        <f>IF(AND(A11533&lt;&gt;"",ISNUMBER(A11533)),VLOOKUP(A11533,Studies!A:BR,5,FALSE),"")</f>
        <v>Pravastatin</v>
      </c>
      <c r="F11533" s="249" t="str">
        <f>IF(AND(A11533&lt;&gt;"",ISNUMBER(A11533)),VLOOKUP(A11533,Studies!A:BR,6,FALSE),"")</f>
        <v>Serum</v>
      </c>
      <c r="G11533" s="269">
        <v>663</v>
      </c>
      <c r="H11533" s="50" t="s">
        <v>59</v>
      </c>
      <c r="I11533" s="185">
        <v>2.464099</v>
      </c>
      <c r="J11533" s="41" t="s">
        <v>938</v>
      </c>
      <c r="K11533" s="41" t="s">
        <v>334</v>
      </c>
    </row>
    <row r="11534" spans="1:15" x14ac:dyDescent="0.25">
      <c r="A11534" s="30">
        <v>441</v>
      </c>
      <c r="B11534" s="247" t="str">
        <f>IF(AND(A11534&lt;&gt;"",ISNUMBER(A11534)),VLOOKUP(A11534,Studies!A:BR,2,FALSE),"")</f>
        <v>Pan 1990</v>
      </c>
      <c r="C11534" s="248" t="str">
        <f>IF(AND(A11534&lt;&gt;"",ISNUMBER(A11534)),VLOOKUP(A11534,Studies!A:BR,3,FALSE),"")</f>
        <v>https://pubmed.ncbi.nlm.nih.gov/2116260/</v>
      </c>
      <c r="D11534" s="248" t="str">
        <f>IF(AND(A11534&lt;&gt;"",ISNUMBER(A11534)),VLOOKUP(A11534,Studies!A:BR,4,FALSE),"")</f>
        <v>5 mg pravastatin twice daily</v>
      </c>
      <c r="E11534" s="248" t="str">
        <f>IF(AND(A11534&lt;&gt;"",ISNUMBER(A11534)),VLOOKUP(A11534,Studies!A:BR,5,FALSE),"")</f>
        <v>Pravastatin</v>
      </c>
      <c r="F11534" s="249" t="str">
        <f>IF(AND(A11534&lt;&gt;"",ISNUMBER(A11534)),VLOOKUP(A11534,Studies!A:BR,6,FALSE),"")</f>
        <v>Serum</v>
      </c>
      <c r="G11534" s="269">
        <v>664</v>
      </c>
      <c r="H11534" s="50" t="s">
        <v>59</v>
      </c>
      <c r="I11534" s="185">
        <v>2.5259800000000001</v>
      </c>
      <c r="J11534" s="41" t="s">
        <v>938</v>
      </c>
      <c r="K11534" s="41" t="s">
        <v>334</v>
      </c>
    </row>
    <row r="11535" spans="1:15" x14ac:dyDescent="0.25">
      <c r="A11535" s="30">
        <v>441</v>
      </c>
      <c r="B11535" s="247" t="str">
        <f>IF(AND(A11535&lt;&gt;"",ISNUMBER(A11535)),VLOOKUP(A11535,Studies!A:BR,2,FALSE),"")</f>
        <v>Pan 1990</v>
      </c>
      <c r="C11535" s="248" t="str">
        <f>IF(AND(A11535&lt;&gt;"",ISNUMBER(A11535)),VLOOKUP(A11535,Studies!A:BR,3,FALSE),"")</f>
        <v>https://pubmed.ncbi.nlm.nih.gov/2116260/</v>
      </c>
      <c r="D11535" s="248" t="str">
        <f>IF(AND(A11535&lt;&gt;"",ISNUMBER(A11535)),VLOOKUP(A11535,Studies!A:BR,4,FALSE),"")</f>
        <v>5 mg pravastatin twice daily</v>
      </c>
      <c r="E11535" s="248" t="str">
        <f>IF(AND(A11535&lt;&gt;"",ISNUMBER(A11535)),VLOOKUP(A11535,Studies!A:BR,5,FALSE),"")</f>
        <v>Pravastatin</v>
      </c>
      <c r="F11535" s="249" t="str">
        <f>IF(AND(A11535&lt;&gt;"",ISNUMBER(A11535)),VLOOKUP(A11535,Studies!A:BR,6,FALSE),"")</f>
        <v>Serum</v>
      </c>
      <c r="G11535" s="269">
        <v>666</v>
      </c>
      <c r="H11535" s="50" t="s">
        <v>59</v>
      </c>
      <c r="I11535" s="185">
        <v>1.0556350000000001</v>
      </c>
      <c r="J11535" s="41" t="s">
        <v>938</v>
      </c>
      <c r="K11535" s="41" t="s">
        <v>334</v>
      </c>
    </row>
    <row r="11536" spans="1:15" x14ac:dyDescent="0.25">
      <c r="A11536" s="30">
        <v>441</v>
      </c>
      <c r="B11536" s="247" t="str">
        <f>IF(AND(A11536&lt;&gt;"",ISNUMBER(A11536)),VLOOKUP(A11536,Studies!A:BR,2,FALSE),"")</f>
        <v>Pan 1990</v>
      </c>
      <c r="C11536" s="248" t="str">
        <f>IF(AND(A11536&lt;&gt;"",ISNUMBER(A11536)),VLOOKUP(A11536,Studies!A:BR,3,FALSE),"")</f>
        <v>https://pubmed.ncbi.nlm.nih.gov/2116260/</v>
      </c>
      <c r="D11536" s="248" t="str">
        <f>IF(AND(A11536&lt;&gt;"",ISNUMBER(A11536)),VLOOKUP(A11536,Studies!A:BR,4,FALSE),"")</f>
        <v>5 mg pravastatin twice daily</v>
      </c>
      <c r="E11536" s="248" t="str">
        <f>IF(AND(A11536&lt;&gt;"",ISNUMBER(A11536)),VLOOKUP(A11536,Studies!A:BR,5,FALSE),"")</f>
        <v>Pravastatin</v>
      </c>
      <c r="F11536" s="249" t="str">
        <f>IF(AND(A11536&lt;&gt;"",ISNUMBER(A11536)),VLOOKUP(A11536,Studies!A:BR,6,FALSE),"")</f>
        <v>Serum</v>
      </c>
      <c r="G11536" s="269">
        <v>668</v>
      </c>
      <c r="H11536" s="50" t="s">
        <v>59</v>
      </c>
      <c r="I11536" s="185">
        <v>0.6099542</v>
      </c>
      <c r="J11536" s="41" t="s">
        <v>938</v>
      </c>
      <c r="K11536" s="41" t="s">
        <v>334</v>
      </c>
    </row>
    <row r="11537" spans="1:11" x14ac:dyDescent="0.25">
      <c r="A11537" s="30">
        <v>441</v>
      </c>
      <c r="B11537" s="247" t="str">
        <f>IF(AND(A11537&lt;&gt;"",ISNUMBER(A11537)),VLOOKUP(A11537,Studies!A:BR,2,FALSE),"")</f>
        <v>Pan 1990</v>
      </c>
      <c r="C11537" s="248" t="str">
        <f>IF(AND(A11537&lt;&gt;"",ISNUMBER(A11537)),VLOOKUP(A11537,Studies!A:BR,3,FALSE),"")</f>
        <v>https://pubmed.ncbi.nlm.nih.gov/2116260/</v>
      </c>
      <c r="D11537" s="248" t="str">
        <f>IF(AND(A11537&lt;&gt;"",ISNUMBER(A11537)),VLOOKUP(A11537,Studies!A:BR,4,FALSE),"")</f>
        <v>5 mg pravastatin twice daily</v>
      </c>
      <c r="E11537" s="248" t="str">
        <f>IF(AND(A11537&lt;&gt;"",ISNUMBER(A11537)),VLOOKUP(A11537,Studies!A:BR,5,FALSE),"")</f>
        <v>Pravastatin</v>
      </c>
      <c r="F11537" s="249" t="str">
        <f>IF(AND(A11537&lt;&gt;"",ISNUMBER(A11537)),VLOOKUP(A11537,Studies!A:BR,6,FALSE),"")</f>
        <v>Serum</v>
      </c>
      <c r="G11537" s="269">
        <v>672</v>
      </c>
      <c r="H11537" s="50" t="s">
        <v>59</v>
      </c>
      <c r="I11537" s="185">
        <v>0.62847520000000001</v>
      </c>
      <c r="J11537" s="41" t="s">
        <v>938</v>
      </c>
      <c r="K11537" s="41" t="s">
        <v>334</v>
      </c>
    </row>
    <row r="11538" spans="1:11" x14ac:dyDescent="0.25">
      <c r="A11538" s="30">
        <v>442</v>
      </c>
      <c r="B11538" s="247" t="str">
        <f>IF(AND(A11538&lt;&gt;"",ISNUMBER(A11538)),VLOOKUP(A11538,Studies!A:BR,2,FALSE),"")</f>
        <v>Pan 1990</v>
      </c>
      <c r="C11538" s="248" t="str">
        <f>IF(AND(A11538&lt;&gt;"",ISNUMBER(A11538)),VLOOKUP(A11538,Studies!A:BR,3,FALSE),"")</f>
        <v>https://pubmed.ncbi.nlm.nih.gov/2116260/</v>
      </c>
      <c r="D11538" s="248" t="str">
        <f>IF(AND(A11538&lt;&gt;"",ISNUMBER(A11538)),VLOOKUP(A11538,Studies!A:BR,4,FALSE),"")</f>
        <v>10 mg pravastatin twice daily</v>
      </c>
      <c r="E11538" s="248" t="str">
        <f>IF(AND(A11538&lt;&gt;"",ISNUMBER(A11538)),VLOOKUP(A11538,Studies!A:BR,5,FALSE),"")</f>
        <v>Pravastatin</v>
      </c>
      <c r="F11538" s="249" t="str">
        <f>IF(AND(A11538&lt;&gt;"",ISNUMBER(A11538)),VLOOKUP(A11538,Studies!A:BR,6,FALSE),"")</f>
        <v>Serum</v>
      </c>
      <c r="G11538" s="269">
        <v>660</v>
      </c>
      <c r="H11538" s="50" t="s">
        <v>59</v>
      </c>
      <c r="I11538" s="185">
        <v>0.22980909999999999</v>
      </c>
      <c r="J11538" s="41" t="s">
        <v>938</v>
      </c>
      <c r="K11538" s="41" t="s">
        <v>334</v>
      </c>
    </row>
    <row r="11539" spans="1:11" x14ac:dyDescent="0.25">
      <c r="A11539" s="30">
        <v>442</v>
      </c>
      <c r="B11539" s="247" t="str">
        <f>IF(AND(A11539&lt;&gt;"",ISNUMBER(A11539)),VLOOKUP(A11539,Studies!A:BR,2,FALSE),"")</f>
        <v>Pan 1990</v>
      </c>
      <c r="C11539" s="248" t="str">
        <f>IF(AND(A11539&lt;&gt;"",ISNUMBER(A11539)),VLOOKUP(A11539,Studies!A:BR,3,FALSE),"")</f>
        <v>https://pubmed.ncbi.nlm.nih.gov/2116260/</v>
      </c>
      <c r="D11539" s="248" t="str">
        <f>IF(AND(A11539&lt;&gt;"",ISNUMBER(A11539)),VLOOKUP(A11539,Studies!A:BR,4,FALSE),"")</f>
        <v>10 mg pravastatin twice daily</v>
      </c>
      <c r="E11539" s="248" t="str">
        <f>IF(AND(A11539&lt;&gt;"",ISNUMBER(A11539)),VLOOKUP(A11539,Studies!A:BR,5,FALSE),"")</f>
        <v>Pravastatin</v>
      </c>
      <c r="F11539" s="249" t="str">
        <f>IF(AND(A11539&lt;&gt;"",ISNUMBER(A11539)),VLOOKUP(A11539,Studies!A:BR,6,FALSE),"")</f>
        <v>Serum</v>
      </c>
      <c r="G11539" s="269">
        <v>660.33</v>
      </c>
      <c r="H11539" s="50" t="s">
        <v>59</v>
      </c>
      <c r="I11539" s="185">
        <v>1.939316</v>
      </c>
      <c r="J11539" s="41" t="s">
        <v>938</v>
      </c>
      <c r="K11539" s="41" t="s">
        <v>334</v>
      </c>
    </row>
    <row r="11540" spans="1:11" x14ac:dyDescent="0.25">
      <c r="A11540" s="30">
        <v>442</v>
      </c>
      <c r="B11540" s="247" t="str">
        <f>IF(AND(A11540&lt;&gt;"",ISNUMBER(A11540)),VLOOKUP(A11540,Studies!A:BR,2,FALSE),"")</f>
        <v>Pan 1990</v>
      </c>
      <c r="C11540" s="248" t="str">
        <f>IF(AND(A11540&lt;&gt;"",ISNUMBER(A11540)),VLOOKUP(A11540,Studies!A:BR,3,FALSE),"")</f>
        <v>https://pubmed.ncbi.nlm.nih.gov/2116260/</v>
      </c>
      <c r="D11540" s="248" t="str">
        <f>IF(AND(A11540&lt;&gt;"",ISNUMBER(A11540)),VLOOKUP(A11540,Studies!A:BR,4,FALSE),"")</f>
        <v>10 mg pravastatin twice daily</v>
      </c>
      <c r="E11540" s="248" t="str">
        <f>IF(AND(A11540&lt;&gt;"",ISNUMBER(A11540)),VLOOKUP(A11540,Studies!A:BR,5,FALSE),"")</f>
        <v>Pravastatin</v>
      </c>
      <c r="F11540" s="249" t="str">
        <f>IF(AND(A11540&lt;&gt;"",ISNUMBER(A11540)),VLOOKUP(A11540,Studies!A:BR,6,FALSE),"")</f>
        <v>Serum</v>
      </c>
      <c r="G11540" s="269">
        <v>660.67</v>
      </c>
      <c r="H11540" s="50" t="s">
        <v>59</v>
      </c>
      <c r="I11540" s="185">
        <v>5.982532</v>
      </c>
      <c r="J11540" s="41" t="s">
        <v>938</v>
      </c>
      <c r="K11540" s="41" t="s">
        <v>334</v>
      </c>
    </row>
    <row r="11541" spans="1:11" x14ac:dyDescent="0.25">
      <c r="A11541" s="30">
        <v>442</v>
      </c>
      <c r="B11541" s="247" t="str">
        <f>IF(AND(A11541&lt;&gt;"",ISNUMBER(A11541)),VLOOKUP(A11541,Studies!A:BR,2,FALSE),"")</f>
        <v>Pan 1990</v>
      </c>
      <c r="C11541" s="248" t="str">
        <f>IF(AND(A11541&lt;&gt;"",ISNUMBER(A11541)),VLOOKUP(A11541,Studies!A:BR,3,FALSE),"")</f>
        <v>https://pubmed.ncbi.nlm.nih.gov/2116260/</v>
      </c>
      <c r="D11541" s="248" t="str">
        <f>IF(AND(A11541&lt;&gt;"",ISNUMBER(A11541)),VLOOKUP(A11541,Studies!A:BR,4,FALSE),"")</f>
        <v>10 mg pravastatin twice daily</v>
      </c>
      <c r="E11541" s="248" t="str">
        <f>IF(AND(A11541&lt;&gt;"",ISNUMBER(A11541)),VLOOKUP(A11541,Studies!A:BR,5,FALSE),"")</f>
        <v>Pravastatin</v>
      </c>
      <c r="F11541" s="249" t="str">
        <f>IF(AND(A11541&lt;&gt;"",ISNUMBER(A11541)),VLOOKUP(A11541,Studies!A:BR,6,FALSE),"")</f>
        <v>Serum</v>
      </c>
      <c r="G11541" s="269">
        <v>661</v>
      </c>
      <c r="H11541" s="50" t="s">
        <v>59</v>
      </c>
      <c r="I11541" s="185">
        <v>9.3996270000000006</v>
      </c>
      <c r="J11541" s="41" t="s">
        <v>938</v>
      </c>
      <c r="K11541" s="41" t="s">
        <v>334</v>
      </c>
    </row>
    <row r="11542" spans="1:11" x14ac:dyDescent="0.25">
      <c r="A11542" s="30">
        <v>442</v>
      </c>
      <c r="B11542" s="247" t="str">
        <f>IF(AND(A11542&lt;&gt;"",ISNUMBER(A11542)),VLOOKUP(A11542,Studies!A:BR,2,FALSE),"")</f>
        <v>Pan 1990</v>
      </c>
      <c r="C11542" s="248" t="str">
        <f>IF(AND(A11542&lt;&gt;"",ISNUMBER(A11542)),VLOOKUP(A11542,Studies!A:BR,3,FALSE),"")</f>
        <v>https://pubmed.ncbi.nlm.nih.gov/2116260/</v>
      </c>
      <c r="D11542" s="248" t="str">
        <f>IF(AND(A11542&lt;&gt;"",ISNUMBER(A11542)),VLOOKUP(A11542,Studies!A:BR,4,FALSE),"")</f>
        <v>10 mg pravastatin twice daily</v>
      </c>
      <c r="E11542" s="248" t="str">
        <f>IF(AND(A11542&lt;&gt;"",ISNUMBER(A11542)),VLOOKUP(A11542,Studies!A:BR,5,FALSE),"")</f>
        <v>Pravastatin</v>
      </c>
      <c r="F11542" s="249" t="str">
        <f>IF(AND(A11542&lt;&gt;"",ISNUMBER(A11542)),VLOOKUP(A11542,Studies!A:BR,6,FALSE),"")</f>
        <v>Serum</v>
      </c>
      <c r="G11542" s="269">
        <v>661.5</v>
      </c>
      <c r="H11542" s="50" t="s">
        <v>59</v>
      </c>
      <c r="I11542" s="185">
        <v>8.2635269999999998</v>
      </c>
      <c r="J11542" s="41" t="s">
        <v>938</v>
      </c>
      <c r="K11542" s="41" t="s">
        <v>334</v>
      </c>
    </row>
    <row r="11543" spans="1:11" x14ac:dyDescent="0.25">
      <c r="A11543" s="30">
        <v>442</v>
      </c>
      <c r="B11543" s="247" t="str">
        <f>IF(AND(A11543&lt;&gt;"",ISNUMBER(A11543)),VLOOKUP(A11543,Studies!A:BR,2,FALSE),"")</f>
        <v>Pan 1990</v>
      </c>
      <c r="C11543" s="248" t="str">
        <f>IF(AND(A11543&lt;&gt;"",ISNUMBER(A11543)),VLOOKUP(A11543,Studies!A:BR,3,FALSE),"")</f>
        <v>https://pubmed.ncbi.nlm.nih.gov/2116260/</v>
      </c>
      <c r="D11543" s="248" t="str">
        <f>IF(AND(A11543&lt;&gt;"",ISNUMBER(A11543)),VLOOKUP(A11543,Studies!A:BR,4,FALSE),"")</f>
        <v>10 mg pravastatin twice daily</v>
      </c>
      <c r="E11543" s="248" t="str">
        <f>IF(AND(A11543&lt;&gt;"",ISNUMBER(A11543)),VLOOKUP(A11543,Studies!A:BR,5,FALSE),"")</f>
        <v>Pravastatin</v>
      </c>
      <c r="F11543" s="249" t="str">
        <f>IF(AND(A11543&lt;&gt;"",ISNUMBER(A11543)),VLOOKUP(A11543,Studies!A:BR,6,FALSE),"")</f>
        <v>Serum</v>
      </c>
      <c r="G11543" s="269">
        <v>662</v>
      </c>
      <c r="H11543" s="50" t="s">
        <v>59</v>
      </c>
      <c r="I11543" s="185">
        <v>6.1595649999999997</v>
      </c>
      <c r="J11543" s="41" t="s">
        <v>938</v>
      </c>
      <c r="K11543" s="41" t="s">
        <v>334</v>
      </c>
    </row>
    <row r="11544" spans="1:11" x14ac:dyDescent="0.25">
      <c r="A11544" s="30">
        <v>442</v>
      </c>
      <c r="B11544" s="247" t="str">
        <f>IF(AND(A11544&lt;&gt;"",ISNUMBER(A11544)),VLOOKUP(A11544,Studies!A:BR,2,FALSE),"")</f>
        <v>Pan 1990</v>
      </c>
      <c r="C11544" s="248" t="str">
        <f>IF(AND(A11544&lt;&gt;"",ISNUMBER(A11544)),VLOOKUP(A11544,Studies!A:BR,3,FALSE),"")</f>
        <v>https://pubmed.ncbi.nlm.nih.gov/2116260/</v>
      </c>
      <c r="D11544" s="248" t="str">
        <f>IF(AND(A11544&lt;&gt;"",ISNUMBER(A11544)),VLOOKUP(A11544,Studies!A:BR,4,FALSE),"")</f>
        <v>10 mg pravastatin twice daily</v>
      </c>
      <c r="E11544" s="248" t="str">
        <f>IF(AND(A11544&lt;&gt;"",ISNUMBER(A11544)),VLOOKUP(A11544,Studies!A:BR,5,FALSE),"")</f>
        <v>Pravastatin</v>
      </c>
      <c r="F11544" s="249" t="str">
        <f>IF(AND(A11544&lt;&gt;"",ISNUMBER(A11544)),VLOOKUP(A11544,Studies!A:BR,6,FALSE),"")</f>
        <v>Serum</v>
      </c>
      <c r="G11544" s="269">
        <v>663</v>
      </c>
      <c r="H11544" s="50" t="s">
        <v>59</v>
      </c>
      <c r="I11544" s="185">
        <v>3.4319609999999998</v>
      </c>
      <c r="J11544" s="41" t="s">
        <v>938</v>
      </c>
      <c r="K11544" s="41" t="s">
        <v>334</v>
      </c>
    </row>
    <row r="11545" spans="1:11" x14ac:dyDescent="0.25">
      <c r="A11545" s="30">
        <v>442</v>
      </c>
      <c r="B11545" s="247" t="str">
        <f>IF(AND(A11545&lt;&gt;"",ISNUMBER(A11545)),VLOOKUP(A11545,Studies!A:BR,2,FALSE),"")</f>
        <v>Pan 1990</v>
      </c>
      <c r="C11545" s="248" t="str">
        <f>IF(AND(A11545&lt;&gt;"",ISNUMBER(A11545)),VLOOKUP(A11545,Studies!A:BR,3,FALSE),"")</f>
        <v>https://pubmed.ncbi.nlm.nih.gov/2116260/</v>
      </c>
      <c r="D11545" s="248" t="str">
        <f>IF(AND(A11545&lt;&gt;"",ISNUMBER(A11545)),VLOOKUP(A11545,Studies!A:BR,4,FALSE),"")</f>
        <v>10 mg pravastatin twice daily</v>
      </c>
      <c r="E11545" s="248" t="str">
        <f>IF(AND(A11545&lt;&gt;"",ISNUMBER(A11545)),VLOOKUP(A11545,Studies!A:BR,5,FALSE),"")</f>
        <v>Pravastatin</v>
      </c>
      <c r="F11545" s="249" t="str">
        <f>IF(AND(A11545&lt;&gt;"",ISNUMBER(A11545)),VLOOKUP(A11545,Studies!A:BR,6,FALSE),"")</f>
        <v>Serum</v>
      </c>
      <c r="G11545" s="269">
        <v>664</v>
      </c>
      <c r="H11545" s="50" t="s">
        <v>59</v>
      </c>
      <c r="I11545" s="185">
        <v>2.5259800000000001</v>
      </c>
      <c r="J11545" s="41" t="s">
        <v>938</v>
      </c>
      <c r="K11545" s="41" t="s">
        <v>334</v>
      </c>
    </row>
    <row r="11546" spans="1:11" x14ac:dyDescent="0.25">
      <c r="A11546" s="30">
        <v>442</v>
      </c>
      <c r="B11546" s="247" t="str">
        <f>IF(AND(A11546&lt;&gt;"",ISNUMBER(A11546)),VLOOKUP(A11546,Studies!A:BR,2,FALSE),"")</f>
        <v>Pan 1990</v>
      </c>
      <c r="C11546" s="248" t="str">
        <f>IF(AND(A11546&lt;&gt;"",ISNUMBER(A11546)),VLOOKUP(A11546,Studies!A:BR,3,FALSE),"")</f>
        <v>https://pubmed.ncbi.nlm.nih.gov/2116260/</v>
      </c>
      <c r="D11546" s="248" t="str">
        <f>IF(AND(A11546&lt;&gt;"",ISNUMBER(A11546)),VLOOKUP(A11546,Studies!A:BR,4,FALSE),"")</f>
        <v>10 mg pravastatin twice daily</v>
      </c>
      <c r="E11546" s="248" t="str">
        <f>IF(AND(A11546&lt;&gt;"",ISNUMBER(A11546)),VLOOKUP(A11546,Studies!A:BR,5,FALSE),"")</f>
        <v>Pravastatin</v>
      </c>
      <c r="F11546" s="249" t="str">
        <f>IF(AND(A11546&lt;&gt;"",ISNUMBER(A11546)),VLOOKUP(A11546,Studies!A:BR,6,FALSE),"")</f>
        <v>Serum</v>
      </c>
      <c r="G11546" s="269">
        <v>666</v>
      </c>
      <c r="H11546" s="50" t="s">
        <v>59</v>
      </c>
      <c r="I11546" s="185">
        <v>1.226413</v>
      </c>
      <c r="J11546" s="41" t="s">
        <v>938</v>
      </c>
      <c r="K11546" s="41" t="s">
        <v>334</v>
      </c>
    </row>
    <row r="11547" spans="1:11" x14ac:dyDescent="0.25">
      <c r="A11547" s="30">
        <v>442</v>
      </c>
      <c r="B11547" s="247" t="str">
        <f>IF(AND(A11547&lt;&gt;"",ISNUMBER(A11547)),VLOOKUP(A11547,Studies!A:BR,2,FALSE),"")</f>
        <v>Pan 1990</v>
      </c>
      <c r="C11547" s="248" t="str">
        <f>IF(AND(A11547&lt;&gt;"",ISNUMBER(A11547)),VLOOKUP(A11547,Studies!A:BR,3,FALSE),"")</f>
        <v>https://pubmed.ncbi.nlm.nih.gov/2116260/</v>
      </c>
      <c r="D11547" s="248" t="str">
        <f>IF(AND(A11547&lt;&gt;"",ISNUMBER(A11547)),VLOOKUP(A11547,Studies!A:BR,4,FALSE),"")</f>
        <v>10 mg pravastatin twice daily</v>
      </c>
      <c r="E11547" s="248" t="str">
        <f>IF(AND(A11547&lt;&gt;"",ISNUMBER(A11547)),VLOOKUP(A11547,Studies!A:BR,5,FALSE),"")</f>
        <v>Pravastatin</v>
      </c>
      <c r="F11547" s="249" t="str">
        <f>IF(AND(A11547&lt;&gt;"",ISNUMBER(A11547)),VLOOKUP(A11547,Studies!A:BR,6,FALSE),"")</f>
        <v>Serum</v>
      </c>
      <c r="G11547" s="269">
        <v>668</v>
      </c>
      <c r="H11547" s="50" t="s">
        <v>59</v>
      </c>
      <c r="I11547" s="185">
        <v>0.83753339999999998</v>
      </c>
      <c r="J11547" s="41" t="s">
        <v>938</v>
      </c>
      <c r="K11547" s="41" t="s">
        <v>334</v>
      </c>
    </row>
    <row r="11548" spans="1:11" x14ac:dyDescent="0.25">
      <c r="A11548" s="30">
        <v>442</v>
      </c>
      <c r="B11548" s="247" t="str">
        <f>IF(AND(A11548&lt;&gt;"",ISNUMBER(A11548)),VLOOKUP(A11548,Studies!A:BR,2,FALSE),"")</f>
        <v>Pan 1990</v>
      </c>
      <c r="C11548" s="248" t="str">
        <f>IF(AND(A11548&lt;&gt;"",ISNUMBER(A11548)),VLOOKUP(A11548,Studies!A:BR,3,FALSE),"")</f>
        <v>https://pubmed.ncbi.nlm.nih.gov/2116260/</v>
      </c>
      <c r="D11548" s="248" t="str">
        <f>IF(AND(A11548&lt;&gt;"",ISNUMBER(A11548)),VLOOKUP(A11548,Studies!A:BR,4,FALSE),"")</f>
        <v>10 mg pravastatin twice daily</v>
      </c>
      <c r="E11548" s="248" t="str">
        <f>IF(AND(A11548&lt;&gt;"",ISNUMBER(A11548)),VLOOKUP(A11548,Studies!A:BR,5,FALSE),"")</f>
        <v>Pravastatin</v>
      </c>
      <c r="F11548" s="249" t="str">
        <f>IF(AND(A11548&lt;&gt;"",ISNUMBER(A11548)),VLOOKUP(A11548,Studies!A:BR,6,FALSE),"")</f>
        <v>Serum</v>
      </c>
      <c r="G11548" s="269">
        <v>672</v>
      </c>
      <c r="H11548" s="50" t="s">
        <v>59</v>
      </c>
      <c r="I11548" s="185">
        <v>0.91304209999999997</v>
      </c>
      <c r="J11548" s="41" t="s">
        <v>938</v>
      </c>
      <c r="K11548" s="41" t="s">
        <v>334</v>
      </c>
    </row>
    <row r="11549" spans="1:11" x14ac:dyDescent="0.25">
      <c r="A11549" s="30">
        <v>443</v>
      </c>
      <c r="B11549" s="247" t="str">
        <f>IF(AND(A11549&lt;&gt;"",ISNUMBER(A11549)),VLOOKUP(A11549,Studies!A:BR,2,FALSE),"")</f>
        <v>Pan 1990</v>
      </c>
      <c r="C11549" s="248" t="str">
        <f>IF(AND(A11549&lt;&gt;"",ISNUMBER(A11549)),VLOOKUP(A11549,Studies!A:BR,3,FALSE),"")</f>
        <v>https://pubmed.ncbi.nlm.nih.gov/2116260/</v>
      </c>
      <c r="D11549" s="248" t="str">
        <f>IF(AND(A11549&lt;&gt;"",ISNUMBER(A11549)),VLOOKUP(A11549,Studies!A:BR,4,FALSE),"")</f>
        <v>20 mg pravastatin twice daily</v>
      </c>
      <c r="E11549" s="248" t="str">
        <f>IF(AND(A11549&lt;&gt;"",ISNUMBER(A11549)),VLOOKUP(A11549,Studies!A:BR,5,FALSE),"")</f>
        <v>Pravastatin</v>
      </c>
      <c r="F11549" s="249" t="str">
        <f>IF(AND(A11549&lt;&gt;"",ISNUMBER(A11549)),VLOOKUP(A11549,Studies!A:BR,6,FALSE),"")</f>
        <v>Serum</v>
      </c>
      <c r="G11549" s="269">
        <v>660.33</v>
      </c>
      <c r="H11549" s="50" t="s">
        <v>59</v>
      </c>
      <c r="I11549" s="185">
        <v>3.8177430000000001</v>
      </c>
      <c r="J11549" s="41" t="s">
        <v>938</v>
      </c>
      <c r="K11549" s="41" t="s">
        <v>334</v>
      </c>
    </row>
    <row r="11550" spans="1:11" x14ac:dyDescent="0.25">
      <c r="A11550" s="30">
        <v>443</v>
      </c>
      <c r="B11550" s="247" t="str">
        <f>IF(AND(A11550&lt;&gt;"",ISNUMBER(A11550)),VLOOKUP(A11550,Studies!A:BR,2,FALSE),"")</f>
        <v>Pan 1990</v>
      </c>
      <c r="C11550" s="248" t="str">
        <f>IF(AND(A11550&lt;&gt;"",ISNUMBER(A11550)),VLOOKUP(A11550,Studies!A:BR,3,FALSE),"")</f>
        <v>https://pubmed.ncbi.nlm.nih.gov/2116260/</v>
      </c>
      <c r="D11550" s="248" t="str">
        <f>IF(AND(A11550&lt;&gt;"",ISNUMBER(A11550)),VLOOKUP(A11550,Studies!A:BR,4,FALSE),"")</f>
        <v>20 mg pravastatin twice daily</v>
      </c>
      <c r="E11550" s="248" t="str">
        <f>IF(AND(A11550&lt;&gt;"",ISNUMBER(A11550)),VLOOKUP(A11550,Studies!A:BR,5,FALSE),"")</f>
        <v>Pravastatin</v>
      </c>
      <c r="F11550" s="249" t="str">
        <f>IF(AND(A11550&lt;&gt;"",ISNUMBER(A11550)),VLOOKUP(A11550,Studies!A:BR,6,FALSE),"")</f>
        <v>Serum</v>
      </c>
      <c r="G11550" s="269">
        <v>660.67</v>
      </c>
      <c r="H11550" s="50" t="s">
        <v>59</v>
      </c>
      <c r="I11550" s="185">
        <v>20.612580000000001</v>
      </c>
      <c r="J11550" s="41" t="s">
        <v>938</v>
      </c>
      <c r="K11550" s="41" t="s">
        <v>334</v>
      </c>
    </row>
    <row r="11551" spans="1:11" x14ac:dyDescent="0.25">
      <c r="A11551" s="30">
        <v>443</v>
      </c>
      <c r="B11551" s="247" t="str">
        <f>IF(AND(A11551&lt;&gt;"",ISNUMBER(A11551)),VLOOKUP(A11551,Studies!A:BR,2,FALSE),"")</f>
        <v>Pan 1990</v>
      </c>
      <c r="C11551" s="248" t="str">
        <f>IF(AND(A11551&lt;&gt;"",ISNUMBER(A11551)),VLOOKUP(A11551,Studies!A:BR,3,FALSE),"")</f>
        <v>https://pubmed.ncbi.nlm.nih.gov/2116260/</v>
      </c>
      <c r="D11551" s="248" t="str">
        <f>IF(AND(A11551&lt;&gt;"",ISNUMBER(A11551)),VLOOKUP(A11551,Studies!A:BR,4,FALSE),"")</f>
        <v>20 mg pravastatin twice daily</v>
      </c>
      <c r="E11551" s="248" t="str">
        <f>IF(AND(A11551&lt;&gt;"",ISNUMBER(A11551)),VLOOKUP(A11551,Studies!A:BR,5,FALSE),"")</f>
        <v>Pravastatin</v>
      </c>
      <c r="F11551" s="249" t="str">
        <f>IF(AND(A11551&lt;&gt;"",ISNUMBER(A11551)),VLOOKUP(A11551,Studies!A:BR,6,FALSE),"")</f>
        <v>Serum</v>
      </c>
      <c r="G11551" s="269">
        <v>661</v>
      </c>
      <c r="H11551" s="50" t="s">
        <v>59</v>
      </c>
      <c r="I11551" s="185">
        <v>26.306640000000002</v>
      </c>
      <c r="J11551" s="41" t="s">
        <v>938</v>
      </c>
      <c r="K11551" s="41" t="s">
        <v>334</v>
      </c>
    </row>
    <row r="11552" spans="1:11" x14ac:dyDescent="0.25">
      <c r="A11552" s="30">
        <v>443</v>
      </c>
      <c r="B11552" s="247" t="str">
        <f>IF(AND(A11552&lt;&gt;"",ISNUMBER(A11552)),VLOOKUP(A11552,Studies!A:BR,2,FALSE),"")</f>
        <v>Pan 1990</v>
      </c>
      <c r="C11552" s="248" t="str">
        <f>IF(AND(A11552&lt;&gt;"",ISNUMBER(A11552)),VLOOKUP(A11552,Studies!A:BR,3,FALSE),"")</f>
        <v>https://pubmed.ncbi.nlm.nih.gov/2116260/</v>
      </c>
      <c r="D11552" s="248" t="str">
        <f>IF(AND(A11552&lt;&gt;"",ISNUMBER(A11552)),VLOOKUP(A11552,Studies!A:BR,4,FALSE),"")</f>
        <v>20 mg pravastatin twice daily</v>
      </c>
      <c r="E11552" s="248" t="str">
        <f>IF(AND(A11552&lt;&gt;"",ISNUMBER(A11552)),VLOOKUP(A11552,Studies!A:BR,5,FALSE),"")</f>
        <v>Pravastatin</v>
      </c>
      <c r="F11552" s="249" t="str">
        <f>IF(AND(A11552&lt;&gt;"",ISNUMBER(A11552)),VLOOKUP(A11552,Studies!A:BR,6,FALSE),"")</f>
        <v>Serum</v>
      </c>
      <c r="G11552" s="269">
        <v>661.5</v>
      </c>
      <c r="H11552" s="50" t="s">
        <v>59</v>
      </c>
      <c r="I11552" s="185">
        <v>20.844180000000001</v>
      </c>
      <c r="J11552" s="41" t="s">
        <v>938</v>
      </c>
      <c r="K11552" s="41" t="s">
        <v>334</v>
      </c>
    </row>
    <row r="11553" spans="1:15" x14ac:dyDescent="0.25">
      <c r="A11553" s="30">
        <v>443</v>
      </c>
      <c r="B11553" s="247" t="str">
        <f>IF(AND(A11553&lt;&gt;"",ISNUMBER(A11553)),VLOOKUP(A11553,Studies!A:BR,2,FALSE),"")</f>
        <v>Pan 1990</v>
      </c>
      <c r="C11553" s="248" t="str">
        <f>IF(AND(A11553&lt;&gt;"",ISNUMBER(A11553)),VLOOKUP(A11553,Studies!A:BR,3,FALSE),"")</f>
        <v>https://pubmed.ncbi.nlm.nih.gov/2116260/</v>
      </c>
      <c r="D11553" s="248" t="str">
        <f>IF(AND(A11553&lt;&gt;"",ISNUMBER(A11553)),VLOOKUP(A11553,Studies!A:BR,4,FALSE),"")</f>
        <v>20 mg pravastatin twice daily</v>
      </c>
      <c r="E11553" s="248" t="str">
        <f>IF(AND(A11553&lt;&gt;"",ISNUMBER(A11553)),VLOOKUP(A11553,Studies!A:BR,5,FALSE),"")</f>
        <v>Pravastatin</v>
      </c>
      <c r="F11553" s="249" t="str">
        <f>IF(AND(A11553&lt;&gt;"",ISNUMBER(A11553)),VLOOKUP(A11553,Studies!A:BR,6,FALSE),"")</f>
        <v>Serum</v>
      </c>
      <c r="G11553" s="269">
        <v>662</v>
      </c>
      <c r="H11553" s="50" t="s">
        <v>59</v>
      </c>
      <c r="I11553" s="185">
        <v>15.666169999999999</v>
      </c>
      <c r="J11553" s="41" t="s">
        <v>938</v>
      </c>
      <c r="K11553" s="41" t="s">
        <v>334</v>
      </c>
    </row>
    <row r="11554" spans="1:15" x14ac:dyDescent="0.25">
      <c r="A11554" s="30">
        <v>443</v>
      </c>
      <c r="B11554" s="247" t="str">
        <f>IF(AND(A11554&lt;&gt;"",ISNUMBER(A11554)),VLOOKUP(A11554,Studies!A:BR,2,FALSE),"")</f>
        <v>Pan 1990</v>
      </c>
      <c r="C11554" s="248" t="str">
        <f>IF(AND(A11554&lt;&gt;"",ISNUMBER(A11554)),VLOOKUP(A11554,Studies!A:BR,3,FALSE),"")</f>
        <v>https://pubmed.ncbi.nlm.nih.gov/2116260/</v>
      </c>
      <c r="D11554" s="248" t="str">
        <f>IF(AND(A11554&lt;&gt;"",ISNUMBER(A11554)),VLOOKUP(A11554,Studies!A:BR,4,FALSE),"")</f>
        <v>20 mg pravastatin twice daily</v>
      </c>
      <c r="E11554" s="248" t="str">
        <f>IF(AND(A11554&lt;&gt;"",ISNUMBER(A11554)),VLOOKUP(A11554,Studies!A:BR,5,FALSE),"")</f>
        <v>Pravastatin</v>
      </c>
      <c r="F11554" s="249" t="str">
        <f>IF(AND(A11554&lt;&gt;"",ISNUMBER(A11554)),VLOOKUP(A11554,Studies!A:BR,6,FALSE),"")</f>
        <v>Serum</v>
      </c>
      <c r="G11554" s="269">
        <v>663</v>
      </c>
      <c r="H11554" s="50" t="s">
        <v>59</v>
      </c>
      <c r="I11554" s="185">
        <v>8.384563</v>
      </c>
      <c r="J11554" s="41" t="s">
        <v>938</v>
      </c>
      <c r="K11554" s="41" t="s">
        <v>334</v>
      </c>
    </row>
    <row r="11555" spans="1:15" x14ac:dyDescent="0.25">
      <c r="A11555" s="30">
        <v>443</v>
      </c>
      <c r="B11555" s="247" t="str">
        <f>IF(AND(A11555&lt;&gt;"",ISNUMBER(A11555)),VLOOKUP(A11555,Studies!A:BR,2,FALSE),"")</f>
        <v>Pan 1990</v>
      </c>
      <c r="C11555" s="248" t="str">
        <f>IF(AND(A11555&lt;&gt;"",ISNUMBER(A11555)),VLOOKUP(A11555,Studies!A:BR,3,FALSE),"")</f>
        <v>https://pubmed.ncbi.nlm.nih.gov/2116260/</v>
      </c>
      <c r="D11555" s="248" t="str">
        <f>IF(AND(A11555&lt;&gt;"",ISNUMBER(A11555)),VLOOKUP(A11555,Studies!A:BR,4,FALSE),"")</f>
        <v>20 mg pravastatin twice daily</v>
      </c>
      <c r="E11555" s="248" t="str">
        <f>IF(AND(A11555&lt;&gt;"",ISNUMBER(A11555)),VLOOKUP(A11555,Studies!A:BR,5,FALSE),"")</f>
        <v>Pravastatin</v>
      </c>
      <c r="F11555" s="249" t="str">
        <f>IF(AND(A11555&lt;&gt;"",ISNUMBER(A11555)),VLOOKUP(A11555,Studies!A:BR,6,FALSE),"")</f>
        <v>Serum</v>
      </c>
      <c r="G11555" s="269">
        <v>664</v>
      </c>
      <c r="H11555" s="50" t="s">
        <v>59</v>
      </c>
      <c r="I11555" s="185">
        <v>5.4860579999999999</v>
      </c>
      <c r="J11555" s="41" t="s">
        <v>938</v>
      </c>
      <c r="K11555" s="41" t="s">
        <v>334</v>
      </c>
    </row>
    <row r="11556" spans="1:15" x14ac:dyDescent="0.25">
      <c r="A11556" s="30">
        <v>443</v>
      </c>
      <c r="B11556" s="247" t="str">
        <f>IF(AND(A11556&lt;&gt;"",ISNUMBER(A11556)),VLOOKUP(A11556,Studies!A:BR,2,FALSE),"")</f>
        <v>Pan 1990</v>
      </c>
      <c r="C11556" s="248" t="str">
        <f>IF(AND(A11556&lt;&gt;"",ISNUMBER(A11556)),VLOOKUP(A11556,Studies!A:BR,3,FALSE),"")</f>
        <v>https://pubmed.ncbi.nlm.nih.gov/2116260/</v>
      </c>
      <c r="D11556" s="248" t="str">
        <f>IF(AND(A11556&lt;&gt;"",ISNUMBER(A11556)),VLOOKUP(A11556,Studies!A:BR,4,FALSE),"")</f>
        <v>20 mg pravastatin twice daily</v>
      </c>
      <c r="E11556" s="248" t="str">
        <f>IF(AND(A11556&lt;&gt;"",ISNUMBER(A11556)),VLOOKUP(A11556,Studies!A:BR,5,FALSE),"")</f>
        <v>Pravastatin</v>
      </c>
      <c r="F11556" s="249" t="str">
        <f>IF(AND(A11556&lt;&gt;"",ISNUMBER(A11556)),VLOOKUP(A11556,Studies!A:BR,6,FALSE),"")</f>
        <v>Serum</v>
      </c>
      <c r="G11556" s="269">
        <v>666</v>
      </c>
      <c r="H11556" s="50" t="s">
        <v>59</v>
      </c>
      <c r="I11556" s="185">
        <v>3.0479750000000001</v>
      </c>
      <c r="J11556" s="41" t="s">
        <v>938</v>
      </c>
      <c r="K11556" s="41" t="s">
        <v>334</v>
      </c>
    </row>
    <row r="11557" spans="1:15" x14ac:dyDescent="0.25">
      <c r="A11557" s="30">
        <v>443</v>
      </c>
      <c r="B11557" s="247" t="str">
        <f>IF(AND(A11557&lt;&gt;"",ISNUMBER(A11557)),VLOOKUP(A11557,Studies!A:BR,2,FALSE),"")</f>
        <v>Pan 1990</v>
      </c>
      <c r="C11557" s="248" t="str">
        <f>IF(AND(A11557&lt;&gt;"",ISNUMBER(A11557)),VLOOKUP(A11557,Studies!A:BR,3,FALSE),"")</f>
        <v>https://pubmed.ncbi.nlm.nih.gov/2116260/</v>
      </c>
      <c r="D11557" s="248" t="str">
        <f>IF(AND(A11557&lt;&gt;"",ISNUMBER(A11557)),VLOOKUP(A11557,Studies!A:BR,4,FALSE),"")</f>
        <v>20 mg pravastatin twice daily</v>
      </c>
      <c r="E11557" s="248" t="str">
        <f>IF(AND(A11557&lt;&gt;"",ISNUMBER(A11557)),VLOOKUP(A11557,Studies!A:BR,5,FALSE),"")</f>
        <v>Pravastatin</v>
      </c>
      <c r="F11557" s="249" t="str">
        <f>IF(AND(A11557&lt;&gt;"",ISNUMBER(A11557)),VLOOKUP(A11557,Studies!A:BR,6,FALSE),"")</f>
        <v>Serum</v>
      </c>
      <c r="G11557" s="269">
        <v>668</v>
      </c>
      <c r="H11557" s="50" t="s">
        <v>59</v>
      </c>
      <c r="I11557" s="185">
        <v>2.4314550000000001</v>
      </c>
      <c r="J11557" s="41" t="s">
        <v>938</v>
      </c>
      <c r="K11557" s="41" t="s">
        <v>334</v>
      </c>
    </row>
    <row r="11558" spans="1:15" x14ac:dyDescent="0.25">
      <c r="A11558" s="30">
        <v>443</v>
      </c>
      <c r="B11558" s="247" t="str">
        <f>IF(AND(A11558&lt;&gt;"",ISNUMBER(A11558)),VLOOKUP(A11558,Studies!A:BR,2,FALSE),"")</f>
        <v>Pan 1990</v>
      </c>
      <c r="C11558" s="248" t="str">
        <f>IF(AND(A11558&lt;&gt;"",ISNUMBER(A11558)),VLOOKUP(A11558,Studies!A:BR,3,FALSE),"")</f>
        <v>https://pubmed.ncbi.nlm.nih.gov/2116260/</v>
      </c>
      <c r="D11558" s="248" t="str">
        <f>IF(AND(A11558&lt;&gt;"",ISNUMBER(A11558)),VLOOKUP(A11558,Studies!A:BR,4,FALSE),"")</f>
        <v>20 mg pravastatin twice daily</v>
      </c>
      <c r="E11558" s="248" t="str">
        <f>IF(AND(A11558&lt;&gt;"",ISNUMBER(A11558)),VLOOKUP(A11558,Studies!A:BR,5,FALSE),"")</f>
        <v>Pravastatin</v>
      </c>
      <c r="F11558" s="249" t="str">
        <f>IF(AND(A11558&lt;&gt;"",ISNUMBER(A11558)),VLOOKUP(A11558,Studies!A:BR,6,FALSE),"")</f>
        <v>Serum</v>
      </c>
      <c r="G11558" s="269">
        <v>672</v>
      </c>
      <c r="H11558" s="50" t="s">
        <v>59</v>
      </c>
      <c r="I11558" s="185">
        <v>1.0838810000000001</v>
      </c>
      <c r="J11558" s="41" t="s">
        <v>938</v>
      </c>
      <c r="K11558" s="41" t="s">
        <v>334</v>
      </c>
    </row>
    <row r="11559" spans="1:15" x14ac:dyDescent="0.25">
      <c r="A11559" s="30">
        <v>444</v>
      </c>
      <c r="B11559" s="247" t="str">
        <f>IF(AND(A11559&lt;&gt;"",ISNUMBER(A11559)),VLOOKUP(A11559,Studies!A:BR,2,FALSE),"")</f>
        <v>Oo 1999</v>
      </c>
      <c r="C11559" s="248" t="str">
        <f>IF(AND(A11559&lt;&gt;"",ISNUMBER(A11559)),VLOOKUP(A11559,Studies!A:BR,3,FALSE),"")</f>
        <v>https://link.springer.com/article/10.2165/00044011-199917030-00006</v>
      </c>
      <c r="D11559" s="248" t="str">
        <f>IF(AND(A11559&lt;&gt;"",ISNUMBER(A11559)),VLOOKUP(A11559,Studies!A:BR,4,FALSE),"")</f>
        <v>Pravastatin + placebo</v>
      </c>
      <c r="E11559" s="248" t="str">
        <f>IF(AND(A11559&lt;&gt;"",ISNUMBER(A11559)),VLOOKUP(A11559,Studies!A:BR,5,FALSE),"")</f>
        <v>Pravastatin</v>
      </c>
      <c r="F11559" s="249" t="str">
        <f>IF(AND(A11559&lt;&gt;"",ISNUMBER(A11559)),VLOOKUP(A11559,Studies!A:BR,6,FALSE),"")</f>
        <v>Plasma</v>
      </c>
      <c r="G11559" s="269">
        <v>120</v>
      </c>
      <c r="H11559" s="50" t="s">
        <v>59</v>
      </c>
      <c r="I11559" s="185" t="s">
        <v>4162</v>
      </c>
      <c r="J11559" s="41" t="s">
        <v>965</v>
      </c>
      <c r="K11559" s="41" t="s">
        <v>334</v>
      </c>
      <c r="O11559" s="59">
        <v>0.5</v>
      </c>
    </row>
    <row r="11560" spans="1:15" x14ac:dyDescent="0.25">
      <c r="A11560" s="30">
        <v>444</v>
      </c>
      <c r="B11560" s="247" t="str">
        <f>IF(AND(A11560&lt;&gt;"",ISNUMBER(A11560)),VLOOKUP(A11560,Studies!A:BR,2,FALSE),"")</f>
        <v>Oo 1999</v>
      </c>
      <c r="C11560" s="248" t="str">
        <f>IF(AND(A11560&lt;&gt;"",ISNUMBER(A11560)),VLOOKUP(A11560,Studies!A:BR,3,FALSE),"")</f>
        <v>https://link.springer.com/article/10.2165/00044011-199917030-00006</v>
      </c>
      <c r="D11560" s="248" t="str">
        <f>IF(AND(A11560&lt;&gt;"",ISNUMBER(A11560)),VLOOKUP(A11560,Studies!A:BR,4,FALSE),"")</f>
        <v>Pravastatin + placebo</v>
      </c>
      <c r="E11560" s="248" t="str">
        <f>IF(AND(A11560&lt;&gt;"",ISNUMBER(A11560)),VLOOKUP(A11560,Studies!A:BR,5,FALSE),"")</f>
        <v>Pravastatin</v>
      </c>
      <c r="F11560" s="249" t="str">
        <f>IF(AND(A11560&lt;&gt;"",ISNUMBER(A11560)),VLOOKUP(A11560,Studies!A:BR,6,FALSE),"")</f>
        <v>Plasma</v>
      </c>
      <c r="G11560" s="269">
        <v>120.5</v>
      </c>
      <c r="H11560" s="50" t="s">
        <v>59</v>
      </c>
      <c r="I11560" s="185">
        <v>7.0809790000000001</v>
      </c>
      <c r="J11560" s="41" t="s">
        <v>965</v>
      </c>
      <c r="K11560" s="41" t="s">
        <v>334</v>
      </c>
      <c r="L11560" s="193">
        <v>7.1563100000000004</v>
      </c>
      <c r="M11560" s="52" t="s">
        <v>965</v>
      </c>
      <c r="N11560" s="52" t="s">
        <v>116</v>
      </c>
      <c r="O11560" s="59">
        <v>0.5</v>
      </c>
    </row>
    <row r="11561" spans="1:15" x14ac:dyDescent="0.25">
      <c r="A11561" s="30">
        <v>444</v>
      </c>
      <c r="B11561" s="247" t="str">
        <f>IF(AND(A11561&lt;&gt;"",ISNUMBER(A11561)),VLOOKUP(A11561,Studies!A:BR,2,FALSE),"")</f>
        <v>Oo 1999</v>
      </c>
      <c r="C11561" s="248" t="str">
        <f>IF(AND(A11561&lt;&gt;"",ISNUMBER(A11561)),VLOOKUP(A11561,Studies!A:BR,3,FALSE),"")</f>
        <v>https://link.springer.com/article/10.2165/00044011-199917030-00006</v>
      </c>
      <c r="D11561" s="248" t="str">
        <f>IF(AND(A11561&lt;&gt;"",ISNUMBER(A11561)),VLOOKUP(A11561,Studies!A:BR,4,FALSE),"")</f>
        <v>Pravastatin + placebo</v>
      </c>
      <c r="E11561" s="248" t="str">
        <f>IF(AND(A11561&lt;&gt;"",ISNUMBER(A11561)),VLOOKUP(A11561,Studies!A:BR,5,FALSE),"")</f>
        <v>Pravastatin</v>
      </c>
      <c r="F11561" s="249" t="str">
        <f>IF(AND(A11561&lt;&gt;"",ISNUMBER(A11561)),VLOOKUP(A11561,Studies!A:BR,6,FALSE),"")</f>
        <v>Plasma</v>
      </c>
      <c r="G11561" s="269">
        <v>121</v>
      </c>
      <c r="H11561" s="50" t="s">
        <v>59</v>
      </c>
      <c r="I11561" s="185">
        <v>21.16761</v>
      </c>
      <c r="J11561" s="41" t="s">
        <v>965</v>
      </c>
      <c r="K11561" s="41" t="s">
        <v>334</v>
      </c>
      <c r="L11561" s="193">
        <v>20.41431</v>
      </c>
      <c r="M11561" s="52" t="s">
        <v>965</v>
      </c>
      <c r="N11561" s="52" t="s">
        <v>116</v>
      </c>
      <c r="O11561" s="59">
        <v>0.5</v>
      </c>
    </row>
    <row r="11562" spans="1:15" x14ac:dyDescent="0.25">
      <c r="A11562" s="30">
        <v>444</v>
      </c>
      <c r="B11562" s="247" t="str">
        <f>IF(AND(A11562&lt;&gt;"",ISNUMBER(A11562)),VLOOKUP(A11562,Studies!A:BR,2,FALSE),"")</f>
        <v>Oo 1999</v>
      </c>
      <c r="C11562" s="248" t="str">
        <f>IF(AND(A11562&lt;&gt;"",ISNUMBER(A11562)),VLOOKUP(A11562,Studies!A:BR,3,FALSE),"")</f>
        <v>https://link.springer.com/article/10.2165/00044011-199917030-00006</v>
      </c>
      <c r="D11562" s="248" t="str">
        <f>IF(AND(A11562&lt;&gt;"",ISNUMBER(A11562)),VLOOKUP(A11562,Studies!A:BR,4,FALSE),"")</f>
        <v>Pravastatin + placebo</v>
      </c>
      <c r="E11562" s="248" t="str">
        <f>IF(AND(A11562&lt;&gt;"",ISNUMBER(A11562)),VLOOKUP(A11562,Studies!A:BR,5,FALSE),"")</f>
        <v>Pravastatin</v>
      </c>
      <c r="F11562" s="249" t="str">
        <f>IF(AND(A11562&lt;&gt;"",ISNUMBER(A11562)),VLOOKUP(A11562,Studies!A:BR,6,FALSE),"")</f>
        <v>Plasma</v>
      </c>
      <c r="G11562" s="269">
        <v>121.5</v>
      </c>
      <c r="H11562" s="50" t="s">
        <v>59</v>
      </c>
      <c r="I11562" s="185">
        <v>17.401129999999998</v>
      </c>
      <c r="J11562" s="41" t="s">
        <v>965</v>
      </c>
      <c r="K11562" s="41" t="s">
        <v>334</v>
      </c>
      <c r="L11562" s="193">
        <v>11.299429999999999</v>
      </c>
      <c r="M11562" s="52" t="s">
        <v>965</v>
      </c>
      <c r="N11562" s="52" t="s">
        <v>116</v>
      </c>
      <c r="O11562" s="59">
        <v>0.5</v>
      </c>
    </row>
    <row r="11563" spans="1:15" x14ac:dyDescent="0.25">
      <c r="A11563" s="30">
        <v>444</v>
      </c>
      <c r="B11563" s="247" t="str">
        <f>IF(AND(A11563&lt;&gt;"",ISNUMBER(A11563)),VLOOKUP(A11563,Studies!A:BR,2,FALSE),"")</f>
        <v>Oo 1999</v>
      </c>
      <c r="C11563" s="248" t="str">
        <f>IF(AND(A11563&lt;&gt;"",ISNUMBER(A11563)),VLOOKUP(A11563,Studies!A:BR,3,FALSE),"")</f>
        <v>https://link.springer.com/article/10.2165/00044011-199917030-00006</v>
      </c>
      <c r="D11563" s="248" t="str">
        <f>IF(AND(A11563&lt;&gt;"",ISNUMBER(A11563)),VLOOKUP(A11563,Studies!A:BR,4,FALSE),"")</f>
        <v>Pravastatin + placebo</v>
      </c>
      <c r="E11563" s="248" t="str">
        <f>IF(AND(A11563&lt;&gt;"",ISNUMBER(A11563)),VLOOKUP(A11563,Studies!A:BR,5,FALSE),"")</f>
        <v>Pravastatin</v>
      </c>
      <c r="F11563" s="249" t="str">
        <f>IF(AND(A11563&lt;&gt;"",ISNUMBER(A11563)),VLOOKUP(A11563,Studies!A:BR,6,FALSE),"")</f>
        <v>Plasma</v>
      </c>
      <c r="G11563" s="269">
        <v>122</v>
      </c>
      <c r="H11563" s="50" t="s">
        <v>59</v>
      </c>
      <c r="I11563" s="185">
        <v>15.593220000000001</v>
      </c>
      <c r="J11563" s="41" t="s">
        <v>965</v>
      </c>
      <c r="K11563" s="41" t="s">
        <v>334</v>
      </c>
      <c r="L11563" s="193">
        <v>8.0602649999999993</v>
      </c>
      <c r="M11563" s="52" t="s">
        <v>965</v>
      </c>
      <c r="N11563" s="52" t="s">
        <v>116</v>
      </c>
      <c r="O11563" s="59">
        <v>0.5</v>
      </c>
    </row>
    <row r="11564" spans="1:15" x14ac:dyDescent="0.25">
      <c r="A11564" s="30">
        <v>444</v>
      </c>
      <c r="B11564" s="247" t="str">
        <f>IF(AND(A11564&lt;&gt;"",ISNUMBER(A11564)),VLOOKUP(A11564,Studies!A:BR,2,FALSE),"")</f>
        <v>Oo 1999</v>
      </c>
      <c r="C11564" s="248" t="str">
        <f>IF(AND(A11564&lt;&gt;"",ISNUMBER(A11564)),VLOOKUP(A11564,Studies!A:BR,3,FALSE),"")</f>
        <v>https://link.springer.com/article/10.2165/00044011-199917030-00006</v>
      </c>
      <c r="D11564" s="248" t="str">
        <f>IF(AND(A11564&lt;&gt;"",ISNUMBER(A11564)),VLOOKUP(A11564,Studies!A:BR,4,FALSE),"")</f>
        <v>Pravastatin + placebo</v>
      </c>
      <c r="E11564" s="248" t="str">
        <f>IF(AND(A11564&lt;&gt;"",ISNUMBER(A11564)),VLOOKUP(A11564,Studies!A:BR,5,FALSE),"")</f>
        <v>Pravastatin</v>
      </c>
      <c r="F11564" s="249" t="str">
        <f>IF(AND(A11564&lt;&gt;"",ISNUMBER(A11564)),VLOOKUP(A11564,Studies!A:BR,6,FALSE),"")</f>
        <v>Plasma</v>
      </c>
      <c r="G11564" s="269">
        <v>123</v>
      </c>
      <c r="H11564" s="50" t="s">
        <v>59</v>
      </c>
      <c r="I11564" s="185">
        <v>9.7928440000000005</v>
      </c>
      <c r="J11564" s="41" t="s">
        <v>965</v>
      </c>
      <c r="K11564" s="41" t="s">
        <v>334</v>
      </c>
      <c r="L11564" s="193">
        <v>4.2937849999999997</v>
      </c>
      <c r="M11564" s="52" t="s">
        <v>965</v>
      </c>
      <c r="N11564" s="52" t="s">
        <v>116</v>
      </c>
      <c r="O11564" s="59">
        <v>0.5</v>
      </c>
    </row>
    <row r="11565" spans="1:15" x14ac:dyDescent="0.25">
      <c r="A11565" s="30">
        <v>444</v>
      </c>
      <c r="B11565" s="247" t="str">
        <f>IF(AND(A11565&lt;&gt;"",ISNUMBER(A11565)),VLOOKUP(A11565,Studies!A:BR,2,FALSE),"")</f>
        <v>Oo 1999</v>
      </c>
      <c r="C11565" s="248" t="str">
        <f>IF(AND(A11565&lt;&gt;"",ISNUMBER(A11565)),VLOOKUP(A11565,Studies!A:BR,3,FALSE),"")</f>
        <v>https://link.springer.com/article/10.2165/00044011-199917030-00006</v>
      </c>
      <c r="D11565" s="248" t="str">
        <f>IF(AND(A11565&lt;&gt;"",ISNUMBER(A11565)),VLOOKUP(A11565,Studies!A:BR,4,FALSE),"")</f>
        <v>Pravastatin + placebo</v>
      </c>
      <c r="E11565" s="248" t="str">
        <f>IF(AND(A11565&lt;&gt;"",ISNUMBER(A11565)),VLOOKUP(A11565,Studies!A:BR,5,FALSE),"")</f>
        <v>Pravastatin</v>
      </c>
      <c r="F11565" s="249" t="str">
        <f>IF(AND(A11565&lt;&gt;"",ISNUMBER(A11565)),VLOOKUP(A11565,Studies!A:BR,6,FALSE),"")</f>
        <v>Plasma</v>
      </c>
      <c r="G11565" s="269">
        <v>124</v>
      </c>
      <c r="H11565" s="50" t="s">
        <v>59</v>
      </c>
      <c r="I11565" s="185">
        <v>4.3691149999999999</v>
      </c>
      <c r="J11565" s="41" t="s">
        <v>965</v>
      </c>
      <c r="K11565" s="41" t="s">
        <v>334</v>
      </c>
      <c r="L11565" s="193">
        <v>2.259887</v>
      </c>
      <c r="M11565" s="52" t="s">
        <v>965</v>
      </c>
      <c r="N11565" s="52" t="s">
        <v>116</v>
      </c>
      <c r="O11565" s="59">
        <v>0.5</v>
      </c>
    </row>
    <row r="11566" spans="1:15" x14ac:dyDescent="0.25">
      <c r="A11566" s="30">
        <v>444</v>
      </c>
      <c r="B11566" s="247" t="str">
        <f>IF(AND(A11566&lt;&gt;"",ISNUMBER(A11566)),VLOOKUP(A11566,Studies!A:BR,2,FALSE),"")</f>
        <v>Oo 1999</v>
      </c>
      <c r="C11566" s="248" t="str">
        <f>IF(AND(A11566&lt;&gt;"",ISNUMBER(A11566)),VLOOKUP(A11566,Studies!A:BR,3,FALSE),"")</f>
        <v>https://link.springer.com/article/10.2165/00044011-199917030-00006</v>
      </c>
      <c r="D11566" s="248" t="str">
        <f>IF(AND(A11566&lt;&gt;"",ISNUMBER(A11566)),VLOOKUP(A11566,Studies!A:BR,4,FALSE),"")</f>
        <v>Pravastatin + placebo</v>
      </c>
      <c r="E11566" s="248" t="str">
        <f>IF(AND(A11566&lt;&gt;"",ISNUMBER(A11566)),VLOOKUP(A11566,Studies!A:BR,5,FALSE),"")</f>
        <v>Pravastatin</v>
      </c>
      <c r="F11566" s="249" t="str">
        <f>IF(AND(A11566&lt;&gt;"",ISNUMBER(A11566)),VLOOKUP(A11566,Studies!A:BR,6,FALSE),"")</f>
        <v>Plasma</v>
      </c>
      <c r="G11566" s="269">
        <v>126</v>
      </c>
      <c r="H11566" s="50" t="s">
        <v>59</v>
      </c>
      <c r="I11566" s="185">
        <v>1.431262</v>
      </c>
      <c r="J11566" s="41" t="s">
        <v>965</v>
      </c>
      <c r="K11566" s="41" t="s">
        <v>334</v>
      </c>
      <c r="L11566" s="193">
        <v>0.67796590000000001</v>
      </c>
      <c r="M11566" s="52" t="s">
        <v>965</v>
      </c>
      <c r="N11566" s="52" t="s">
        <v>116</v>
      </c>
      <c r="O11566" s="59">
        <v>0.5</v>
      </c>
    </row>
    <row r="11567" spans="1:15" x14ac:dyDescent="0.25">
      <c r="A11567" s="30">
        <v>444</v>
      </c>
      <c r="B11567" s="247" t="str">
        <f>IF(AND(A11567&lt;&gt;"",ISNUMBER(A11567)),VLOOKUP(A11567,Studies!A:BR,2,FALSE),"")</f>
        <v>Oo 1999</v>
      </c>
      <c r="C11567" s="248" t="str">
        <f>IF(AND(A11567&lt;&gt;"",ISNUMBER(A11567)),VLOOKUP(A11567,Studies!A:BR,3,FALSE),"")</f>
        <v>https://link.springer.com/article/10.2165/00044011-199917030-00006</v>
      </c>
      <c r="D11567" s="248" t="str">
        <f>IF(AND(A11567&lt;&gt;"",ISNUMBER(A11567)),VLOOKUP(A11567,Studies!A:BR,4,FALSE),"")</f>
        <v>Pravastatin + placebo</v>
      </c>
      <c r="E11567" s="248" t="str">
        <f>IF(AND(A11567&lt;&gt;"",ISNUMBER(A11567)),VLOOKUP(A11567,Studies!A:BR,5,FALSE),"")</f>
        <v>Pravastatin</v>
      </c>
      <c r="F11567" s="249" t="str">
        <f>IF(AND(A11567&lt;&gt;"",ISNUMBER(A11567)),VLOOKUP(A11567,Studies!A:BR,6,FALSE),"")</f>
        <v>Plasma</v>
      </c>
      <c r="G11567" s="269">
        <v>128</v>
      </c>
      <c r="H11567" s="50" t="s">
        <v>59</v>
      </c>
      <c r="I11567" s="185">
        <v>0.52730699999999997</v>
      </c>
      <c r="J11567" s="41" t="s">
        <v>965</v>
      </c>
      <c r="K11567" s="41" t="s">
        <v>334</v>
      </c>
      <c r="L11567" s="193">
        <v>0.45197739999999997</v>
      </c>
      <c r="M11567" s="52" t="s">
        <v>965</v>
      </c>
      <c r="N11567" s="52" t="s">
        <v>116</v>
      </c>
      <c r="O11567" s="59">
        <v>0.5</v>
      </c>
    </row>
    <row r="11568" spans="1:15" x14ac:dyDescent="0.25">
      <c r="A11568" s="30">
        <v>444</v>
      </c>
      <c r="B11568" s="247" t="str">
        <f>IF(AND(A11568&lt;&gt;"",ISNUMBER(A11568)),VLOOKUP(A11568,Studies!A:BR,2,FALSE),"")</f>
        <v>Oo 1999</v>
      </c>
      <c r="C11568" s="248" t="str">
        <f>IF(AND(A11568&lt;&gt;"",ISNUMBER(A11568)),VLOOKUP(A11568,Studies!A:BR,3,FALSE),"")</f>
        <v>https://link.springer.com/article/10.2165/00044011-199917030-00006</v>
      </c>
      <c r="D11568" s="248" t="str">
        <f>IF(AND(A11568&lt;&gt;"",ISNUMBER(A11568)),VLOOKUP(A11568,Studies!A:BR,4,FALSE),"")</f>
        <v>Pravastatin + placebo</v>
      </c>
      <c r="E11568" s="248" t="str">
        <f>IF(AND(A11568&lt;&gt;"",ISNUMBER(A11568)),VLOOKUP(A11568,Studies!A:BR,5,FALSE),"")</f>
        <v>Pravastatin</v>
      </c>
      <c r="F11568" s="249" t="str">
        <f>IF(AND(A11568&lt;&gt;"",ISNUMBER(A11568)),VLOOKUP(A11568,Studies!A:BR,6,FALSE),"")</f>
        <v>Plasma</v>
      </c>
      <c r="G11568" s="269">
        <v>132</v>
      </c>
      <c r="H11568" s="50" t="s">
        <v>59</v>
      </c>
      <c r="I11568" s="185" t="s">
        <v>4162</v>
      </c>
      <c r="J11568" s="41" t="s">
        <v>965</v>
      </c>
      <c r="K11568" s="41" t="s">
        <v>334</v>
      </c>
      <c r="O11568" s="59">
        <v>0.5</v>
      </c>
    </row>
    <row r="11569" spans="1:15" x14ac:dyDescent="0.25">
      <c r="A11569" s="30">
        <v>445</v>
      </c>
      <c r="B11569" s="247" t="str">
        <f>IF(AND(A11569&lt;&gt;"",ISNUMBER(A11569)),VLOOKUP(A11569,Studies!A:BR,2,FALSE),"")</f>
        <v>Keskitalo 2009</v>
      </c>
      <c r="C11569" s="248" t="str">
        <f>IF(AND(A11569&lt;&gt;"",ISNUMBER(A11569)),VLOOKUP(A11569,Studies!A:BR,3,FALSE),"")</f>
        <v>https://pubmed.ncbi.nlm.nih.gov/19694740/</v>
      </c>
      <c r="D11569" s="248" t="str">
        <f>IF(AND(A11569&lt;&gt;"",ISNUMBER(A11569)),VLOOKUP(A11569,Studies!A:BR,4,FALSE),"")</f>
        <v>ABCB1 c.1236T/T-c.2677T/T-c.3435T/T</v>
      </c>
      <c r="E11569" s="248" t="str">
        <f>IF(AND(A11569&lt;&gt;"",ISNUMBER(A11569)),VLOOKUP(A11569,Studies!A:BR,5,FALSE),"")</f>
        <v>Pravastatin</v>
      </c>
      <c r="F11569" s="249" t="str">
        <f>IF(AND(A11569&lt;&gt;"",ISNUMBER(A11569)),VLOOKUP(A11569,Studies!A:BR,6,FALSE),"")</f>
        <v>Plasma</v>
      </c>
      <c r="G11569" s="269">
        <v>0.5</v>
      </c>
      <c r="H11569" s="50" t="s">
        <v>59</v>
      </c>
      <c r="I11569" s="185">
        <v>13.870279999999999</v>
      </c>
      <c r="J11569" s="41" t="s">
        <v>938</v>
      </c>
      <c r="K11569" s="41" t="s">
        <v>334</v>
      </c>
      <c r="L11569" s="193">
        <v>19.683319999999998</v>
      </c>
      <c r="M11569" s="52" t="s">
        <v>938</v>
      </c>
      <c r="N11569" s="52" t="s">
        <v>116</v>
      </c>
      <c r="O11569" s="59">
        <v>0.2</v>
      </c>
    </row>
    <row r="11570" spans="1:15" x14ac:dyDescent="0.25">
      <c r="A11570" s="30">
        <v>445</v>
      </c>
      <c r="B11570" s="247" t="str">
        <f>IF(AND(A11570&lt;&gt;"",ISNUMBER(A11570)),VLOOKUP(A11570,Studies!A:BR,2,FALSE),"")</f>
        <v>Keskitalo 2009</v>
      </c>
      <c r="C11570" s="248" t="str">
        <f>IF(AND(A11570&lt;&gt;"",ISNUMBER(A11570)),VLOOKUP(A11570,Studies!A:BR,3,FALSE),"")</f>
        <v>https://pubmed.ncbi.nlm.nih.gov/19694740/</v>
      </c>
      <c r="D11570" s="248" t="str">
        <f>IF(AND(A11570&lt;&gt;"",ISNUMBER(A11570)),VLOOKUP(A11570,Studies!A:BR,4,FALSE),"")</f>
        <v>ABCB1 c.1236T/T-c.2677T/T-c.3435T/T</v>
      </c>
      <c r="E11570" s="248" t="str">
        <f>IF(AND(A11570&lt;&gt;"",ISNUMBER(A11570)),VLOOKUP(A11570,Studies!A:BR,5,FALSE),"")</f>
        <v>Pravastatin</v>
      </c>
      <c r="F11570" s="249" t="str">
        <f>IF(AND(A11570&lt;&gt;"",ISNUMBER(A11570)),VLOOKUP(A11570,Studies!A:BR,6,FALSE),"")</f>
        <v>Plasma</v>
      </c>
      <c r="G11570" s="269">
        <v>1</v>
      </c>
      <c r="H11570" s="50" t="s">
        <v>59</v>
      </c>
      <c r="I11570" s="185">
        <v>28.449670000000001</v>
      </c>
      <c r="J11570" s="41" t="s">
        <v>938</v>
      </c>
      <c r="K11570" s="41" t="s">
        <v>334</v>
      </c>
      <c r="L11570" s="193">
        <v>21.352910000000001</v>
      </c>
      <c r="M11570" s="52" t="s">
        <v>938</v>
      </c>
      <c r="N11570" s="52" t="s">
        <v>116</v>
      </c>
      <c r="O11570" s="59">
        <v>0.2</v>
      </c>
    </row>
    <row r="11571" spans="1:15" x14ac:dyDescent="0.25">
      <c r="A11571" s="30">
        <v>445</v>
      </c>
      <c r="B11571" s="247" t="str">
        <f>IF(AND(A11571&lt;&gt;"",ISNUMBER(A11571)),VLOOKUP(A11571,Studies!A:BR,2,FALSE),"")</f>
        <v>Keskitalo 2009</v>
      </c>
      <c r="C11571" s="248" t="str">
        <f>IF(AND(A11571&lt;&gt;"",ISNUMBER(A11571)),VLOOKUP(A11571,Studies!A:BR,3,FALSE),"")</f>
        <v>https://pubmed.ncbi.nlm.nih.gov/19694740/</v>
      </c>
      <c r="D11571" s="248" t="str">
        <f>IF(AND(A11571&lt;&gt;"",ISNUMBER(A11571)),VLOOKUP(A11571,Studies!A:BR,4,FALSE),"")</f>
        <v>ABCB1 c.1236T/T-c.2677T/T-c.3435T/T</v>
      </c>
      <c r="E11571" s="248" t="str">
        <f>IF(AND(A11571&lt;&gt;"",ISNUMBER(A11571)),VLOOKUP(A11571,Studies!A:BR,5,FALSE),"")</f>
        <v>Pravastatin</v>
      </c>
      <c r="F11571" s="249" t="str">
        <f>IF(AND(A11571&lt;&gt;"",ISNUMBER(A11571)),VLOOKUP(A11571,Studies!A:BR,6,FALSE),"")</f>
        <v>Plasma</v>
      </c>
      <c r="G11571" s="269">
        <v>1.5</v>
      </c>
      <c r="H11571" s="50" t="s">
        <v>59</v>
      </c>
      <c r="I11571" s="185">
        <v>20.269929999999999</v>
      </c>
      <c r="J11571" s="41" t="s">
        <v>938</v>
      </c>
      <c r="K11571" s="41" t="s">
        <v>334</v>
      </c>
      <c r="L11571" s="193">
        <v>14.32307</v>
      </c>
      <c r="M11571" s="52" t="s">
        <v>938</v>
      </c>
      <c r="N11571" s="52" t="s">
        <v>116</v>
      </c>
      <c r="O11571" s="59">
        <v>0.2</v>
      </c>
    </row>
    <row r="11572" spans="1:15" x14ac:dyDescent="0.25">
      <c r="A11572" s="30">
        <v>445</v>
      </c>
      <c r="B11572" s="247" t="str">
        <f>IF(AND(A11572&lt;&gt;"",ISNUMBER(A11572)),VLOOKUP(A11572,Studies!A:BR,2,FALSE),"")</f>
        <v>Keskitalo 2009</v>
      </c>
      <c r="C11572" s="248" t="str">
        <f>IF(AND(A11572&lt;&gt;"",ISNUMBER(A11572)),VLOOKUP(A11572,Studies!A:BR,3,FALSE),"")</f>
        <v>https://pubmed.ncbi.nlm.nih.gov/19694740/</v>
      </c>
      <c r="D11572" s="248" t="str">
        <f>IF(AND(A11572&lt;&gt;"",ISNUMBER(A11572)),VLOOKUP(A11572,Studies!A:BR,4,FALSE),"")</f>
        <v>ABCB1 c.1236T/T-c.2677T/T-c.3435T/T</v>
      </c>
      <c r="E11572" s="248" t="str">
        <f>IF(AND(A11572&lt;&gt;"",ISNUMBER(A11572)),VLOOKUP(A11572,Studies!A:BR,5,FALSE),"")</f>
        <v>Pravastatin</v>
      </c>
      <c r="F11572" s="249" t="str">
        <f>IF(AND(A11572&lt;&gt;"",ISNUMBER(A11572)),VLOOKUP(A11572,Studies!A:BR,6,FALSE),"")</f>
        <v>Plasma</v>
      </c>
      <c r="G11572" s="269">
        <v>2</v>
      </c>
      <c r="H11572" s="50" t="s">
        <v>59</v>
      </c>
      <c r="I11572" s="185">
        <v>12.26642</v>
      </c>
      <c r="J11572" s="41" t="s">
        <v>938</v>
      </c>
      <c r="K11572" s="41" t="s">
        <v>334</v>
      </c>
      <c r="L11572" s="193">
        <v>7.6449530000000001</v>
      </c>
      <c r="M11572" s="52" t="s">
        <v>938</v>
      </c>
      <c r="N11572" s="52" t="s">
        <v>116</v>
      </c>
      <c r="O11572" s="59">
        <v>0.2</v>
      </c>
    </row>
    <row r="11573" spans="1:15" x14ac:dyDescent="0.25">
      <c r="A11573" s="30">
        <v>445</v>
      </c>
      <c r="B11573" s="247" t="str">
        <f>IF(AND(A11573&lt;&gt;"",ISNUMBER(A11573)),VLOOKUP(A11573,Studies!A:BR,2,FALSE),"")</f>
        <v>Keskitalo 2009</v>
      </c>
      <c r="C11573" s="248" t="str">
        <f>IF(AND(A11573&lt;&gt;"",ISNUMBER(A11573)),VLOOKUP(A11573,Studies!A:BR,3,FALSE),"")</f>
        <v>https://pubmed.ncbi.nlm.nih.gov/19694740/</v>
      </c>
      <c r="D11573" s="248" t="str">
        <f>IF(AND(A11573&lt;&gt;"",ISNUMBER(A11573)),VLOOKUP(A11573,Studies!A:BR,4,FALSE),"")</f>
        <v>ABCB1 c.1236T/T-c.2677T/T-c.3435T/T</v>
      </c>
      <c r="E11573" s="248" t="str">
        <f>IF(AND(A11573&lt;&gt;"",ISNUMBER(A11573)),VLOOKUP(A11573,Studies!A:BR,5,FALSE),"")</f>
        <v>Pravastatin</v>
      </c>
      <c r="F11573" s="249" t="str">
        <f>IF(AND(A11573&lt;&gt;"",ISNUMBER(A11573)),VLOOKUP(A11573,Studies!A:BR,6,FALSE),"")</f>
        <v>Plasma</v>
      </c>
      <c r="G11573" s="269">
        <v>3</v>
      </c>
      <c r="H11573" s="50" t="s">
        <v>59</v>
      </c>
      <c r="I11573" s="185">
        <v>5.4853519999999998</v>
      </c>
      <c r="J11573" s="41" t="s">
        <v>938</v>
      </c>
      <c r="K11573" s="41" t="s">
        <v>334</v>
      </c>
      <c r="L11573" s="193">
        <v>3.6906680000000001</v>
      </c>
      <c r="M11573" s="52" t="s">
        <v>938</v>
      </c>
      <c r="N11573" s="52" t="s">
        <v>116</v>
      </c>
      <c r="O11573" s="59">
        <v>0.2</v>
      </c>
    </row>
    <row r="11574" spans="1:15" x14ac:dyDescent="0.25">
      <c r="A11574" s="30">
        <v>445</v>
      </c>
      <c r="B11574" s="247" t="str">
        <f>IF(AND(A11574&lt;&gt;"",ISNUMBER(A11574)),VLOOKUP(A11574,Studies!A:BR,2,FALSE),"")</f>
        <v>Keskitalo 2009</v>
      </c>
      <c r="C11574" s="248" t="str">
        <f>IF(AND(A11574&lt;&gt;"",ISNUMBER(A11574)),VLOOKUP(A11574,Studies!A:BR,3,FALSE),"")</f>
        <v>https://pubmed.ncbi.nlm.nih.gov/19694740/</v>
      </c>
      <c r="D11574" s="248" t="str">
        <f>IF(AND(A11574&lt;&gt;"",ISNUMBER(A11574)),VLOOKUP(A11574,Studies!A:BR,4,FALSE),"")</f>
        <v>ABCB1 c.1236T/T-c.2677T/T-c.3435T/T</v>
      </c>
      <c r="E11574" s="248" t="str">
        <f>IF(AND(A11574&lt;&gt;"",ISNUMBER(A11574)),VLOOKUP(A11574,Studies!A:BR,5,FALSE),"")</f>
        <v>Pravastatin</v>
      </c>
      <c r="F11574" s="249" t="str">
        <f>IF(AND(A11574&lt;&gt;"",ISNUMBER(A11574)),VLOOKUP(A11574,Studies!A:BR,6,FALSE),"")</f>
        <v>Plasma</v>
      </c>
      <c r="G11574" s="269">
        <v>4</v>
      </c>
      <c r="H11574" s="50" t="s">
        <v>59</v>
      </c>
      <c r="I11574" s="185">
        <v>3.010535</v>
      </c>
      <c r="J11574" s="41" t="s">
        <v>938</v>
      </c>
      <c r="K11574" s="41" t="s">
        <v>334</v>
      </c>
      <c r="L11574" s="193">
        <v>2.2847</v>
      </c>
      <c r="M11574" s="52" t="s">
        <v>938</v>
      </c>
      <c r="N11574" s="52" t="s">
        <v>116</v>
      </c>
      <c r="O11574" s="59">
        <v>0.2</v>
      </c>
    </row>
    <row r="11575" spans="1:15" x14ac:dyDescent="0.25">
      <c r="A11575" s="30">
        <v>445</v>
      </c>
      <c r="B11575" s="247" t="str">
        <f>IF(AND(A11575&lt;&gt;"",ISNUMBER(A11575)),VLOOKUP(A11575,Studies!A:BR,2,FALSE),"")</f>
        <v>Keskitalo 2009</v>
      </c>
      <c r="C11575" s="248" t="str">
        <f>IF(AND(A11575&lt;&gt;"",ISNUMBER(A11575)),VLOOKUP(A11575,Studies!A:BR,3,FALSE),"")</f>
        <v>https://pubmed.ncbi.nlm.nih.gov/19694740/</v>
      </c>
      <c r="D11575" s="248" t="str">
        <f>IF(AND(A11575&lt;&gt;"",ISNUMBER(A11575)),VLOOKUP(A11575,Studies!A:BR,4,FALSE),"")</f>
        <v>ABCB1 c.1236T/T-c.2677T/T-c.3435T/T</v>
      </c>
      <c r="E11575" s="248" t="str">
        <f>IF(AND(A11575&lt;&gt;"",ISNUMBER(A11575)),VLOOKUP(A11575,Studies!A:BR,5,FALSE),"")</f>
        <v>Pravastatin</v>
      </c>
      <c r="F11575" s="249" t="str">
        <f>IF(AND(A11575&lt;&gt;"",ISNUMBER(A11575)),VLOOKUP(A11575,Studies!A:BR,6,FALSE),"")</f>
        <v>Plasma</v>
      </c>
      <c r="G11575" s="269">
        <v>5</v>
      </c>
      <c r="H11575" s="50" t="s">
        <v>59</v>
      </c>
      <c r="I11575" s="185">
        <v>3.2593130000000001</v>
      </c>
      <c r="J11575" s="41" t="s">
        <v>938</v>
      </c>
      <c r="K11575" s="41" t="s">
        <v>334</v>
      </c>
      <c r="L11575" s="193">
        <v>1.493841</v>
      </c>
      <c r="M11575" s="52" t="s">
        <v>938</v>
      </c>
      <c r="N11575" s="52" t="s">
        <v>116</v>
      </c>
      <c r="O11575" s="59">
        <v>0.2</v>
      </c>
    </row>
    <row r="11576" spans="1:15" x14ac:dyDescent="0.25">
      <c r="A11576" s="30">
        <v>445</v>
      </c>
      <c r="B11576" s="247" t="str">
        <f>IF(AND(A11576&lt;&gt;"",ISNUMBER(A11576)),VLOOKUP(A11576,Studies!A:BR,2,FALSE),"")</f>
        <v>Keskitalo 2009</v>
      </c>
      <c r="C11576" s="248" t="str">
        <f>IF(AND(A11576&lt;&gt;"",ISNUMBER(A11576)),VLOOKUP(A11576,Studies!A:BR,3,FALSE),"")</f>
        <v>https://pubmed.ncbi.nlm.nih.gov/19694740/</v>
      </c>
      <c r="D11576" s="248" t="str">
        <f>IF(AND(A11576&lt;&gt;"",ISNUMBER(A11576)),VLOOKUP(A11576,Studies!A:BR,4,FALSE),"")</f>
        <v>ABCB1 c.1236T/T-c.2677T/T-c.3435T/T</v>
      </c>
      <c r="E11576" s="248" t="str">
        <f>IF(AND(A11576&lt;&gt;"",ISNUMBER(A11576)),VLOOKUP(A11576,Studies!A:BR,5,FALSE),"")</f>
        <v>Pravastatin</v>
      </c>
      <c r="F11576" s="249" t="str">
        <f>IF(AND(A11576&lt;&gt;"",ISNUMBER(A11576)),VLOOKUP(A11576,Studies!A:BR,6,FALSE),"")</f>
        <v>Plasma</v>
      </c>
      <c r="G11576" s="269">
        <v>7</v>
      </c>
      <c r="H11576" s="50" t="s">
        <v>59</v>
      </c>
      <c r="I11576" s="185">
        <v>1.9117690000000001</v>
      </c>
      <c r="J11576" s="41" t="s">
        <v>938</v>
      </c>
      <c r="K11576" s="41" t="s">
        <v>334</v>
      </c>
      <c r="L11576" s="193">
        <v>1.0547120000000001</v>
      </c>
      <c r="M11576" s="52" t="s">
        <v>938</v>
      </c>
      <c r="N11576" s="52" t="s">
        <v>116</v>
      </c>
      <c r="O11576" s="59">
        <v>0.2</v>
      </c>
    </row>
    <row r="11577" spans="1:15" x14ac:dyDescent="0.25">
      <c r="A11577" s="30">
        <v>445</v>
      </c>
      <c r="B11577" s="247" t="str">
        <f>IF(AND(A11577&lt;&gt;"",ISNUMBER(A11577)),VLOOKUP(A11577,Studies!A:BR,2,FALSE),"")</f>
        <v>Keskitalo 2009</v>
      </c>
      <c r="C11577" s="248" t="str">
        <f>IF(AND(A11577&lt;&gt;"",ISNUMBER(A11577)),VLOOKUP(A11577,Studies!A:BR,3,FALSE),"")</f>
        <v>https://pubmed.ncbi.nlm.nih.gov/19694740/</v>
      </c>
      <c r="D11577" s="248" t="str">
        <f>IF(AND(A11577&lt;&gt;"",ISNUMBER(A11577)),VLOOKUP(A11577,Studies!A:BR,4,FALSE),"")</f>
        <v>ABCB1 c.1236T/T-c.2677T/T-c.3435T/T</v>
      </c>
      <c r="E11577" s="248" t="str">
        <f>IF(AND(A11577&lt;&gt;"",ISNUMBER(A11577)),VLOOKUP(A11577,Studies!A:BR,5,FALSE),"")</f>
        <v>Pravastatin</v>
      </c>
      <c r="F11577" s="249" t="str">
        <f>IF(AND(A11577&lt;&gt;"",ISNUMBER(A11577)),VLOOKUP(A11577,Studies!A:BR,6,FALSE),"")</f>
        <v>Plasma</v>
      </c>
      <c r="G11577" s="269">
        <v>9</v>
      </c>
      <c r="H11577" s="50" t="s">
        <v>59</v>
      </c>
      <c r="I11577" s="185">
        <v>0.56469630000000004</v>
      </c>
      <c r="J11577" s="41" t="s">
        <v>938</v>
      </c>
      <c r="K11577" s="41" t="s">
        <v>334</v>
      </c>
      <c r="O11577" s="59">
        <v>0.2</v>
      </c>
    </row>
    <row r="11578" spans="1:15" x14ac:dyDescent="0.25">
      <c r="A11578" s="30">
        <v>445</v>
      </c>
      <c r="B11578" s="247" t="str">
        <f>IF(AND(A11578&lt;&gt;"",ISNUMBER(A11578)),VLOOKUP(A11578,Studies!A:BR,2,FALSE),"")</f>
        <v>Keskitalo 2009</v>
      </c>
      <c r="C11578" s="248" t="str">
        <f>IF(AND(A11578&lt;&gt;"",ISNUMBER(A11578)),VLOOKUP(A11578,Studies!A:BR,3,FALSE),"")</f>
        <v>https://pubmed.ncbi.nlm.nih.gov/19694740/</v>
      </c>
      <c r="D11578" s="248" t="str">
        <f>IF(AND(A11578&lt;&gt;"",ISNUMBER(A11578)),VLOOKUP(A11578,Studies!A:BR,4,FALSE),"")</f>
        <v>ABCB1 c.1236T/T-c.2677T/T-c.3435T/T</v>
      </c>
      <c r="E11578" s="248" t="str">
        <f>IF(AND(A11578&lt;&gt;"",ISNUMBER(A11578)),VLOOKUP(A11578,Studies!A:BR,5,FALSE),"")</f>
        <v>Pravastatin</v>
      </c>
      <c r="F11578" s="249" t="str">
        <f>IF(AND(A11578&lt;&gt;"",ISNUMBER(A11578)),VLOOKUP(A11578,Studies!A:BR,6,FALSE),"")</f>
        <v>Plasma</v>
      </c>
      <c r="G11578" s="269">
        <v>12</v>
      </c>
      <c r="H11578" s="50" t="s">
        <v>59</v>
      </c>
      <c r="I11578" s="185" t="s">
        <v>4163</v>
      </c>
      <c r="J11578" s="41" t="s">
        <v>938</v>
      </c>
      <c r="K11578" s="41" t="s">
        <v>334</v>
      </c>
      <c r="O11578" s="59">
        <v>0.2</v>
      </c>
    </row>
    <row r="11579" spans="1:15" x14ac:dyDescent="0.25">
      <c r="A11579" s="30">
        <v>446</v>
      </c>
      <c r="B11579" s="247" t="str">
        <f>IF(AND(A11579&lt;&gt;"",ISNUMBER(A11579)),VLOOKUP(A11579,Studies!A:BR,2,FALSE),"")</f>
        <v>Ho 2007</v>
      </c>
      <c r="C11579" s="248" t="str">
        <f>IF(AND(A11579&lt;&gt;"",ISNUMBER(A11579)),VLOOKUP(A11579,Studies!A:BR,3,FALSE),"")</f>
        <v>https://pubmed.ncbi.nlm.nih.gov/17622941/</v>
      </c>
      <c r="D11579" s="248" t="str">
        <f>IF(AND(A11579&lt;&gt;"",ISNUMBER(A11579)),VLOOKUP(A11579,Studies!A:BR,4,FALSE),"")</f>
        <v>Group C/C</v>
      </c>
      <c r="E11579" s="248" t="str">
        <f>IF(AND(A11579&lt;&gt;"",ISNUMBER(A11579)),VLOOKUP(A11579,Studies!A:BR,5,FALSE),"")</f>
        <v>Pravastatin</v>
      </c>
      <c r="F11579" s="249" t="str">
        <f>IF(AND(A11579&lt;&gt;"",ISNUMBER(A11579)),VLOOKUP(A11579,Studies!A:BR,6,FALSE),"")</f>
        <v>Plasma</v>
      </c>
      <c r="G11579" s="269">
        <v>1</v>
      </c>
      <c r="H11579" s="50" t="s">
        <v>59</v>
      </c>
      <c r="I11579" s="185">
        <v>74.766980000000004</v>
      </c>
      <c r="J11579" s="41" t="s">
        <v>938</v>
      </c>
      <c r="K11579" s="41" t="s">
        <v>334</v>
      </c>
      <c r="L11579" s="193">
        <v>3.7300339999999998</v>
      </c>
      <c r="M11579" s="52" t="s">
        <v>938</v>
      </c>
      <c r="N11579" s="52" t="s">
        <v>116</v>
      </c>
      <c r="O11579" s="59">
        <v>1</v>
      </c>
    </row>
    <row r="11580" spans="1:15" x14ac:dyDescent="0.25">
      <c r="A11580" s="30">
        <v>446</v>
      </c>
      <c r="B11580" s="247" t="str">
        <f>IF(AND(A11580&lt;&gt;"",ISNUMBER(A11580)),VLOOKUP(A11580,Studies!A:BR,2,FALSE),"")</f>
        <v>Ho 2007</v>
      </c>
      <c r="C11580" s="248" t="str">
        <f>IF(AND(A11580&lt;&gt;"",ISNUMBER(A11580)),VLOOKUP(A11580,Studies!A:BR,3,FALSE),"")</f>
        <v>https://pubmed.ncbi.nlm.nih.gov/17622941/</v>
      </c>
      <c r="D11580" s="248" t="str">
        <f>IF(AND(A11580&lt;&gt;"",ISNUMBER(A11580)),VLOOKUP(A11580,Studies!A:BR,4,FALSE),"")</f>
        <v>Group C/C</v>
      </c>
      <c r="E11580" s="248" t="str">
        <f>IF(AND(A11580&lt;&gt;"",ISNUMBER(A11580)),VLOOKUP(A11580,Studies!A:BR,5,FALSE),"")</f>
        <v>Pravastatin</v>
      </c>
      <c r="F11580" s="249" t="str">
        <f>IF(AND(A11580&lt;&gt;"",ISNUMBER(A11580)),VLOOKUP(A11580,Studies!A:BR,6,FALSE),"")</f>
        <v>Plasma</v>
      </c>
      <c r="G11580" s="269">
        <v>2</v>
      </c>
      <c r="H11580" s="50" t="s">
        <v>59</v>
      </c>
      <c r="I11580" s="185">
        <v>48.388039999999997</v>
      </c>
      <c r="J11580" s="41" t="s">
        <v>938</v>
      </c>
      <c r="K11580" s="41" t="s">
        <v>334</v>
      </c>
      <c r="L11580" s="193">
        <v>36.752560000000003</v>
      </c>
      <c r="M11580" s="52" t="s">
        <v>938</v>
      </c>
      <c r="N11580" s="52" t="s">
        <v>116</v>
      </c>
      <c r="O11580" s="59">
        <v>1</v>
      </c>
    </row>
    <row r="11581" spans="1:15" x14ac:dyDescent="0.25">
      <c r="A11581" s="30">
        <v>446</v>
      </c>
      <c r="B11581" s="247" t="str">
        <f>IF(AND(A11581&lt;&gt;"",ISNUMBER(A11581)),VLOOKUP(A11581,Studies!A:BR,2,FALSE),"")</f>
        <v>Ho 2007</v>
      </c>
      <c r="C11581" s="248" t="str">
        <f>IF(AND(A11581&lt;&gt;"",ISNUMBER(A11581)),VLOOKUP(A11581,Studies!A:BR,3,FALSE),"")</f>
        <v>https://pubmed.ncbi.nlm.nih.gov/17622941/</v>
      </c>
      <c r="D11581" s="248" t="str">
        <f>IF(AND(A11581&lt;&gt;"",ISNUMBER(A11581)),VLOOKUP(A11581,Studies!A:BR,4,FALSE),"")</f>
        <v>Group C/C</v>
      </c>
      <c r="E11581" s="248" t="str">
        <f>IF(AND(A11581&lt;&gt;"",ISNUMBER(A11581)),VLOOKUP(A11581,Studies!A:BR,5,FALSE),"")</f>
        <v>Pravastatin</v>
      </c>
      <c r="F11581" s="249" t="str">
        <f>IF(AND(A11581&lt;&gt;"",ISNUMBER(A11581)),VLOOKUP(A11581,Studies!A:BR,6,FALSE),"")</f>
        <v>Plasma</v>
      </c>
      <c r="G11581" s="269">
        <v>3</v>
      </c>
      <c r="H11581" s="50" t="s">
        <v>59</v>
      </c>
      <c r="I11581" s="185">
        <v>19.383500000000002</v>
      </c>
      <c r="J11581" s="41" t="s">
        <v>938</v>
      </c>
      <c r="K11581" s="41" t="s">
        <v>334</v>
      </c>
      <c r="L11581" s="193">
        <v>3.1780849999999998</v>
      </c>
      <c r="M11581" s="52" t="s">
        <v>938</v>
      </c>
      <c r="N11581" s="52" t="s">
        <v>116</v>
      </c>
      <c r="O11581" s="59">
        <v>1</v>
      </c>
    </row>
    <row r="11582" spans="1:15" x14ac:dyDescent="0.25">
      <c r="A11582" s="30">
        <v>446</v>
      </c>
      <c r="B11582" s="247" t="str">
        <f>IF(AND(A11582&lt;&gt;"",ISNUMBER(A11582)),VLOOKUP(A11582,Studies!A:BR,2,FALSE),"")</f>
        <v>Ho 2007</v>
      </c>
      <c r="C11582" s="248" t="str">
        <f>IF(AND(A11582&lt;&gt;"",ISNUMBER(A11582)),VLOOKUP(A11582,Studies!A:BR,3,FALSE),"")</f>
        <v>https://pubmed.ncbi.nlm.nih.gov/17622941/</v>
      </c>
      <c r="D11582" s="248" t="str">
        <f>IF(AND(A11582&lt;&gt;"",ISNUMBER(A11582)),VLOOKUP(A11582,Studies!A:BR,4,FALSE),"")</f>
        <v>Group C/C</v>
      </c>
      <c r="E11582" s="248" t="str">
        <f>IF(AND(A11582&lt;&gt;"",ISNUMBER(A11582)),VLOOKUP(A11582,Studies!A:BR,5,FALSE),"")</f>
        <v>Pravastatin</v>
      </c>
      <c r="F11582" s="249" t="str">
        <f>IF(AND(A11582&lt;&gt;"",ISNUMBER(A11582)),VLOOKUP(A11582,Studies!A:BR,6,FALSE),"")</f>
        <v>Plasma</v>
      </c>
      <c r="G11582" s="269">
        <v>4</v>
      </c>
      <c r="H11582" s="50" t="s">
        <v>59</v>
      </c>
      <c r="I11582" s="185">
        <v>21.606200000000001</v>
      </c>
      <c r="J11582" s="41" t="s">
        <v>938</v>
      </c>
      <c r="K11582" s="41" t="s">
        <v>334</v>
      </c>
      <c r="L11582" s="193">
        <v>10.22418</v>
      </c>
      <c r="M11582" s="52" t="s">
        <v>938</v>
      </c>
      <c r="N11582" s="52" t="s">
        <v>116</v>
      </c>
      <c r="O11582" s="59">
        <v>1</v>
      </c>
    </row>
    <row r="11583" spans="1:15" x14ac:dyDescent="0.25">
      <c r="A11583" s="30">
        <v>446</v>
      </c>
      <c r="B11583" s="247" t="str">
        <f>IF(AND(A11583&lt;&gt;"",ISNUMBER(A11583)),VLOOKUP(A11583,Studies!A:BR,2,FALSE),"")</f>
        <v>Ho 2007</v>
      </c>
      <c r="C11583" s="248" t="str">
        <f>IF(AND(A11583&lt;&gt;"",ISNUMBER(A11583)),VLOOKUP(A11583,Studies!A:BR,3,FALSE),"")</f>
        <v>https://pubmed.ncbi.nlm.nih.gov/17622941/</v>
      </c>
      <c r="D11583" s="248" t="str">
        <f>IF(AND(A11583&lt;&gt;"",ISNUMBER(A11583)),VLOOKUP(A11583,Studies!A:BR,4,FALSE),"")</f>
        <v>Group C/C</v>
      </c>
      <c r="E11583" s="248" t="str">
        <f>IF(AND(A11583&lt;&gt;"",ISNUMBER(A11583)),VLOOKUP(A11583,Studies!A:BR,5,FALSE),"")</f>
        <v>Pravastatin</v>
      </c>
      <c r="F11583" s="249" t="str">
        <f>IF(AND(A11583&lt;&gt;"",ISNUMBER(A11583)),VLOOKUP(A11583,Studies!A:BR,6,FALSE),"")</f>
        <v>Plasma</v>
      </c>
      <c r="G11583" s="269">
        <v>5</v>
      </c>
      <c r="H11583" s="50" t="s">
        <v>59</v>
      </c>
      <c r="I11583" s="185">
        <v>7.8008610000000003</v>
      </c>
      <c r="J11583" s="41" t="s">
        <v>938</v>
      </c>
      <c r="K11583" s="41" t="s">
        <v>334</v>
      </c>
      <c r="L11583" s="193">
        <v>10.914849999999999</v>
      </c>
      <c r="M11583" s="52" t="s">
        <v>938</v>
      </c>
      <c r="N11583" s="52" t="s">
        <v>116</v>
      </c>
      <c r="O11583" s="59">
        <v>1</v>
      </c>
    </row>
    <row r="11584" spans="1:15" x14ac:dyDescent="0.25">
      <c r="A11584" s="30">
        <v>446</v>
      </c>
      <c r="B11584" s="247" t="str">
        <f>IF(AND(A11584&lt;&gt;"",ISNUMBER(A11584)),VLOOKUP(A11584,Studies!A:BR,2,FALSE),"")</f>
        <v>Ho 2007</v>
      </c>
      <c r="C11584" s="248" t="str">
        <f>IF(AND(A11584&lt;&gt;"",ISNUMBER(A11584)),VLOOKUP(A11584,Studies!A:BR,3,FALSE),"")</f>
        <v>https://pubmed.ncbi.nlm.nih.gov/17622941/</v>
      </c>
      <c r="D11584" s="248" t="str">
        <f>IF(AND(A11584&lt;&gt;"",ISNUMBER(A11584)),VLOOKUP(A11584,Studies!A:BR,4,FALSE),"")</f>
        <v>Group C/C</v>
      </c>
      <c r="E11584" s="248" t="str">
        <f>IF(AND(A11584&lt;&gt;"",ISNUMBER(A11584)),VLOOKUP(A11584,Studies!A:BR,5,FALSE),"")</f>
        <v>Pravastatin</v>
      </c>
      <c r="F11584" s="249" t="str">
        <f>IF(AND(A11584&lt;&gt;"",ISNUMBER(A11584)),VLOOKUP(A11584,Studies!A:BR,6,FALSE),"")</f>
        <v>Plasma</v>
      </c>
      <c r="G11584" s="269">
        <v>6</v>
      </c>
      <c r="H11584" s="50" t="s">
        <v>59</v>
      </c>
      <c r="I11584" s="185">
        <v>13.753590000000001</v>
      </c>
      <c r="J11584" s="41" t="s">
        <v>938</v>
      </c>
      <c r="K11584" s="41" t="s">
        <v>334</v>
      </c>
      <c r="O11584" s="59">
        <v>1</v>
      </c>
    </row>
    <row r="11585" spans="1:15" x14ac:dyDescent="0.25">
      <c r="A11585" s="30">
        <v>446</v>
      </c>
      <c r="B11585" s="247" t="str">
        <f>IF(AND(A11585&lt;&gt;"",ISNUMBER(A11585)),VLOOKUP(A11585,Studies!A:BR,2,FALSE),"")</f>
        <v>Ho 2007</v>
      </c>
      <c r="C11585" s="248" t="str">
        <f>IF(AND(A11585&lt;&gt;"",ISNUMBER(A11585)),VLOOKUP(A11585,Studies!A:BR,3,FALSE),"")</f>
        <v>https://pubmed.ncbi.nlm.nih.gov/17622941/</v>
      </c>
      <c r="D11585" s="248" t="str">
        <f>IF(AND(A11585&lt;&gt;"",ISNUMBER(A11585)),VLOOKUP(A11585,Studies!A:BR,4,FALSE),"")</f>
        <v>Group C/C</v>
      </c>
      <c r="E11585" s="248" t="str">
        <f>IF(AND(A11585&lt;&gt;"",ISNUMBER(A11585)),VLOOKUP(A11585,Studies!A:BR,5,FALSE),"")</f>
        <v>Pravastatin</v>
      </c>
      <c r="F11585" s="249" t="str">
        <f>IF(AND(A11585&lt;&gt;"",ISNUMBER(A11585)),VLOOKUP(A11585,Studies!A:BR,6,FALSE),"")</f>
        <v>Plasma</v>
      </c>
      <c r="G11585" s="269">
        <v>8</v>
      </c>
      <c r="H11585" s="50" t="s">
        <v>59</v>
      </c>
      <c r="I11585" s="185">
        <v>9.0787030000000009</v>
      </c>
      <c r="J11585" s="41" t="s">
        <v>938</v>
      </c>
      <c r="K11585" s="41" t="s">
        <v>334</v>
      </c>
      <c r="O11585" s="59">
        <v>1</v>
      </c>
    </row>
    <row r="11586" spans="1:15" x14ac:dyDescent="0.25">
      <c r="A11586" s="30">
        <v>446</v>
      </c>
      <c r="B11586" s="247" t="str">
        <f>IF(AND(A11586&lt;&gt;"",ISNUMBER(A11586)),VLOOKUP(A11586,Studies!A:BR,2,FALSE),"")</f>
        <v>Ho 2007</v>
      </c>
      <c r="C11586" s="248" t="str">
        <f>IF(AND(A11586&lt;&gt;"",ISNUMBER(A11586)),VLOOKUP(A11586,Studies!A:BR,3,FALSE),"")</f>
        <v>https://pubmed.ncbi.nlm.nih.gov/17622941/</v>
      </c>
      <c r="D11586" s="248" t="str">
        <f>IF(AND(A11586&lt;&gt;"",ISNUMBER(A11586)),VLOOKUP(A11586,Studies!A:BR,4,FALSE),"")</f>
        <v>Group C/C</v>
      </c>
      <c r="E11586" s="248" t="str">
        <f>IF(AND(A11586&lt;&gt;"",ISNUMBER(A11586)),VLOOKUP(A11586,Studies!A:BR,5,FALSE),"")</f>
        <v>Pravastatin</v>
      </c>
      <c r="F11586" s="249" t="str">
        <f>IF(AND(A11586&lt;&gt;"",ISNUMBER(A11586)),VLOOKUP(A11586,Studies!A:BR,6,FALSE),"")</f>
        <v>Plasma</v>
      </c>
      <c r="G11586" s="269">
        <v>12</v>
      </c>
      <c r="H11586" s="50" t="s">
        <v>59</v>
      </c>
      <c r="I11586" s="185" t="s">
        <v>1029</v>
      </c>
      <c r="J11586" s="41" t="s">
        <v>938</v>
      </c>
      <c r="K11586" s="41" t="s">
        <v>334</v>
      </c>
      <c r="O11586" s="59">
        <v>1</v>
      </c>
    </row>
    <row r="11587" spans="1:15" x14ac:dyDescent="0.25">
      <c r="A11587" s="30">
        <v>447</v>
      </c>
      <c r="B11587" s="247" t="str">
        <f>IF(AND(A11587&lt;&gt;"",ISNUMBER(A11587)),VLOOKUP(A11587,Studies!A:BR,2,FALSE),"")</f>
        <v>Ho 2007</v>
      </c>
      <c r="C11587" s="248" t="str">
        <f>IF(AND(A11587&lt;&gt;"",ISNUMBER(A11587)),VLOOKUP(A11587,Studies!A:BR,3,FALSE),"")</f>
        <v>https://pubmed.ncbi.nlm.nih.gov/17622941/</v>
      </c>
      <c r="D11587" s="248" t="str">
        <f>IF(AND(A11587&lt;&gt;"",ISNUMBER(A11587)),VLOOKUP(A11587,Studies!A:BR,4,FALSE),"")</f>
        <v>Group T/C</v>
      </c>
      <c r="E11587" s="248" t="str">
        <f>IF(AND(A11587&lt;&gt;"",ISNUMBER(A11587)),VLOOKUP(A11587,Studies!A:BR,5,FALSE),"")</f>
        <v>Pravastatin</v>
      </c>
      <c r="F11587" s="249" t="str">
        <f>IF(AND(A11587&lt;&gt;"",ISNUMBER(A11587)),VLOOKUP(A11587,Studies!A:BR,6,FALSE),"")</f>
        <v>Plasma</v>
      </c>
      <c r="G11587" s="269">
        <v>1</v>
      </c>
      <c r="H11587" s="50" t="s">
        <v>59</v>
      </c>
      <c r="I11587" s="185">
        <v>57.08128</v>
      </c>
      <c r="J11587" s="41" t="s">
        <v>938</v>
      </c>
      <c r="K11587" s="41" t="s">
        <v>334</v>
      </c>
      <c r="L11587" s="193">
        <v>24.87125</v>
      </c>
      <c r="M11587" s="52" t="s">
        <v>938</v>
      </c>
      <c r="N11587" s="52" t="s">
        <v>116</v>
      </c>
      <c r="O11587" s="59">
        <v>1</v>
      </c>
    </row>
    <row r="11588" spans="1:15" x14ac:dyDescent="0.25">
      <c r="A11588" s="30">
        <v>447</v>
      </c>
      <c r="B11588" s="247" t="str">
        <f>IF(AND(A11588&lt;&gt;"",ISNUMBER(A11588)),VLOOKUP(A11588,Studies!A:BR,2,FALSE),"")</f>
        <v>Ho 2007</v>
      </c>
      <c r="C11588" s="248" t="str">
        <f>IF(AND(A11588&lt;&gt;"",ISNUMBER(A11588)),VLOOKUP(A11588,Studies!A:BR,3,FALSE),"")</f>
        <v>https://pubmed.ncbi.nlm.nih.gov/17622941/</v>
      </c>
      <c r="D11588" s="248" t="str">
        <f>IF(AND(A11588&lt;&gt;"",ISNUMBER(A11588)),VLOOKUP(A11588,Studies!A:BR,4,FALSE),"")</f>
        <v>Group T/C</v>
      </c>
      <c r="E11588" s="248" t="str">
        <f>IF(AND(A11588&lt;&gt;"",ISNUMBER(A11588)),VLOOKUP(A11588,Studies!A:BR,5,FALSE),"")</f>
        <v>Pravastatin</v>
      </c>
      <c r="F11588" s="249" t="str">
        <f>IF(AND(A11588&lt;&gt;"",ISNUMBER(A11588)),VLOOKUP(A11588,Studies!A:BR,6,FALSE),"")</f>
        <v>Plasma</v>
      </c>
      <c r="G11588" s="269">
        <v>2</v>
      </c>
      <c r="H11588" s="50" t="s">
        <v>59</v>
      </c>
      <c r="I11588" s="185">
        <v>30.564160000000001</v>
      </c>
      <c r="J11588" s="41" t="s">
        <v>938</v>
      </c>
      <c r="K11588" s="41" t="s">
        <v>334</v>
      </c>
      <c r="L11588" s="193">
        <v>12.85014</v>
      </c>
      <c r="M11588" s="52" t="s">
        <v>938</v>
      </c>
      <c r="N11588" s="52" t="s">
        <v>116</v>
      </c>
      <c r="O11588" s="59">
        <v>1</v>
      </c>
    </row>
    <row r="11589" spans="1:15" x14ac:dyDescent="0.25">
      <c r="A11589" s="30">
        <v>447</v>
      </c>
      <c r="B11589" s="247" t="str">
        <f>IF(AND(A11589&lt;&gt;"",ISNUMBER(A11589)),VLOOKUP(A11589,Studies!A:BR,2,FALSE),"")</f>
        <v>Ho 2007</v>
      </c>
      <c r="C11589" s="248" t="str">
        <f>IF(AND(A11589&lt;&gt;"",ISNUMBER(A11589)),VLOOKUP(A11589,Studies!A:BR,3,FALSE),"")</f>
        <v>https://pubmed.ncbi.nlm.nih.gov/17622941/</v>
      </c>
      <c r="D11589" s="248" t="str">
        <f>IF(AND(A11589&lt;&gt;"",ISNUMBER(A11589)),VLOOKUP(A11589,Studies!A:BR,4,FALSE),"")</f>
        <v>Group T/C</v>
      </c>
      <c r="E11589" s="248" t="str">
        <f>IF(AND(A11589&lt;&gt;"",ISNUMBER(A11589)),VLOOKUP(A11589,Studies!A:BR,5,FALSE),"")</f>
        <v>Pravastatin</v>
      </c>
      <c r="F11589" s="249" t="str">
        <f>IF(AND(A11589&lt;&gt;"",ISNUMBER(A11589)),VLOOKUP(A11589,Studies!A:BR,6,FALSE),"")</f>
        <v>Plasma</v>
      </c>
      <c r="G11589" s="269">
        <v>3</v>
      </c>
      <c r="H11589" s="50" t="s">
        <v>59</v>
      </c>
      <c r="I11589" s="185">
        <v>14.82427</v>
      </c>
      <c r="J11589" s="41" t="s">
        <v>938</v>
      </c>
      <c r="K11589" s="41" t="s">
        <v>334</v>
      </c>
      <c r="L11589" s="193">
        <v>6.9088399999999996</v>
      </c>
      <c r="M11589" s="52" t="s">
        <v>938</v>
      </c>
      <c r="N11589" s="52" t="s">
        <v>116</v>
      </c>
      <c r="O11589" s="59">
        <v>1</v>
      </c>
    </row>
    <row r="11590" spans="1:15" x14ac:dyDescent="0.25">
      <c r="A11590" s="30">
        <v>447</v>
      </c>
      <c r="B11590" s="247" t="str">
        <f>IF(AND(A11590&lt;&gt;"",ISNUMBER(A11590)),VLOOKUP(A11590,Studies!A:BR,2,FALSE),"")</f>
        <v>Ho 2007</v>
      </c>
      <c r="C11590" s="248" t="str">
        <f>IF(AND(A11590&lt;&gt;"",ISNUMBER(A11590)),VLOOKUP(A11590,Studies!A:BR,3,FALSE),"")</f>
        <v>https://pubmed.ncbi.nlm.nih.gov/17622941/</v>
      </c>
      <c r="D11590" s="248" t="str">
        <f>IF(AND(A11590&lt;&gt;"",ISNUMBER(A11590)),VLOOKUP(A11590,Studies!A:BR,4,FALSE),"")</f>
        <v>Group T/C</v>
      </c>
      <c r="E11590" s="248" t="str">
        <f>IF(AND(A11590&lt;&gt;"",ISNUMBER(A11590)),VLOOKUP(A11590,Studies!A:BR,5,FALSE),"")</f>
        <v>Pravastatin</v>
      </c>
      <c r="F11590" s="249" t="str">
        <f>IF(AND(A11590&lt;&gt;"",ISNUMBER(A11590)),VLOOKUP(A11590,Studies!A:BR,6,FALSE),"")</f>
        <v>Plasma</v>
      </c>
      <c r="G11590" s="269">
        <v>4</v>
      </c>
      <c r="H11590" s="50" t="s">
        <v>59</v>
      </c>
      <c r="I11590" s="185">
        <v>4.0583</v>
      </c>
      <c r="J11590" s="41" t="s">
        <v>938</v>
      </c>
      <c r="K11590" s="41" t="s">
        <v>334</v>
      </c>
      <c r="L11590" s="193">
        <v>5.6658600000000003</v>
      </c>
      <c r="M11590" s="52" t="s">
        <v>938</v>
      </c>
      <c r="N11590" s="52" t="s">
        <v>116</v>
      </c>
      <c r="O11590" s="59">
        <v>1</v>
      </c>
    </row>
    <row r="11591" spans="1:15" x14ac:dyDescent="0.25">
      <c r="A11591" s="30">
        <v>447</v>
      </c>
      <c r="B11591" s="247" t="str">
        <f>IF(AND(A11591&lt;&gt;"",ISNUMBER(A11591)),VLOOKUP(A11591,Studies!A:BR,2,FALSE),"")</f>
        <v>Ho 2007</v>
      </c>
      <c r="C11591" s="248" t="str">
        <f>IF(AND(A11591&lt;&gt;"",ISNUMBER(A11591)),VLOOKUP(A11591,Studies!A:BR,3,FALSE),"")</f>
        <v>https://pubmed.ncbi.nlm.nih.gov/17622941/</v>
      </c>
      <c r="D11591" s="248" t="str">
        <f>IF(AND(A11591&lt;&gt;"",ISNUMBER(A11591)),VLOOKUP(A11591,Studies!A:BR,4,FALSE),"")</f>
        <v>Group T/C</v>
      </c>
      <c r="E11591" s="248" t="str">
        <f>IF(AND(A11591&lt;&gt;"",ISNUMBER(A11591)),VLOOKUP(A11591,Studies!A:BR,5,FALSE),"")</f>
        <v>Pravastatin</v>
      </c>
      <c r="F11591" s="249" t="str">
        <f>IF(AND(A11591&lt;&gt;"",ISNUMBER(A11591)),VLOOKUP(A11591,Studies!A:BR,6,FALSE),"")</f>
        <v>Plasma</v>
      </c>
      <c r="G11591" s="269">
        <v>5</v>
      </c>
      <c r="H11591" s="50" t="s">
        <v>59</v>
      </c>
      <c r="I11591" s="185">
        <v>3.5168789999999999</v>
      </c>
      <c r="J11591" s="41" t="s">
        <v>938</v>
      </c>
      <c r="K11591" s="41" t="s">
        <v>334</v>
      </c>
      <c r="L11591" s="193">
        <v>4.8366600000000002</v>
      </c>
      <c r="M11591" s="52" t="s">
        <v>938</v>
      </c>
      <c r="N11591" s="52" t="s">
        <v>116</v>
      </c>
      <c r="O11591" s="59">
        <v>1</v>
      </c>
    </row>
    <row r="11592" spans="1:15" x14ac:dyDescent="0.25">
      <c r="A11592" s="30">
        <v>447</v>
      </c>
      <c r="B11592" s="247" t="str">
        <f>IF(AND(A11592&lt;&gt;"",ISNUMBER(A11592)),VLOOKUP(A11592,Studies!A:BR,2,FALSE),"")</f>
        <v>Ho 2007</v>
      </c>
      <c r="C11592" s="248" t="str">
        <f>IF(AND(A11592&lt;&gt;"",ISNUMBER(A11592)),VLOOKUP(A11592,Studies!A:BR,3,FALSE),"")</f>
        <v>https://pubmed.ncbi.nlm.nih.gov/17622941/</v>
      </c>
      <c r="D11592" s="248" t="str">
        <f>IF(AND(A11592&lt;&gt;"",ISNUMBER(A11592)),VLOOKUP(A11592,Studies!A:BR,4,FALSE),"")</f>
        <v>Group T/C</v>
      </c>
      <c r="E11592" s="248" t="str">
        <f>IF(AND(A11592&lt;&gt;"",ISNUMBER(A11592)),VLOOKUP(A11592,Studies!A:BR,5,FALSE),"")</f>
        <v>Pravastatin</v>
      </c>
      <c r="F11592" s="249" t="str">
        <f>IF(AND(A11592&lt;&gt;"",ISNUMBER(A11592)),VLOOKUP(A11592,Studies!A:BR,6,FALSE),"")</f>
        <v>Plasma</v>
      </c>
      <c r="G11592" s="269">
        <v>6</v>
      </c>
      <c r="H11592" s="50" t="s">
        <v>59</v>
      </c>
      <c r="I11592" s="185">
        <v>7.1210889999999996</v>
      </c>
      <c r="J11592" s="41" t="s">
        <v>938</v>
      </c>
      <c r="K11592" s="41" t="s">
        <v>334</v>
      </c>
      <c r="L11592" s="193">
        <v>2.3496090000000001</v>
      </c>
      <c r="M11592" s="52" t="s">
        <v>938</v>
      </c>
      <c r="N11592" s="52" t="s">
        <v>116</v>
      </c>
      <c r="O11592" s="59">
        <v>1</v>
      </c>
    </row>
    <row r="11593" spans="1:15" x14ac:dyDescent="0.25">
      <c r="A11593" s="30">
        <v>447</v>
      </c>
      <c r="B11593" s="247" t="str">
        <f>IF(AND(A11593&lt;&gt;"",ISNUMBER(A11593)),VLOOKUP(A11593,Studies!A:BR,2,FALSE),"")</f>
        <v>Ho 2007</v>
      </c>
      <c r="C11593" s="248" t="str">
        <f>IF(AND(A11593&lt;&gt;"",ISNUMBER(A11593)),VLOOKUP(A11593,Studies!A:BR,3,FALSE),"")</f>
        <v>https://pubmed.ncbi.nlm.nih.gov/17622941/</v>
      </c>
      <c r="D11593" s="248" t="str">
        <f>IF(AND(A11593&lt;&gt;"",ISNUMBER(A11593)),VLOOKUP(A11593,Studies!A:BR,4,FALSE),"")</f>
        <v>Group T/C</v>
      </c>
      <c r="E11593" s="248" t="str">
        <f>IF(AND(A11593&lt;&gt;"",ISNUMBER(A11593)),VLOOKUP(A11593,Studies!A:BR,5,FALSE),"")</f>
        <v>Pravastatin</v>
      </c>
      <c r="F11593" s="249" t="str">
        <f>IF(AND(A11593&lt;&gt;"",ISNUMBER(A11593)),VLOOKUP(A11593,Studies!A:BR,6,FALSE),"")</f>
        <v>Plasma</v>
      </c>
      <c r="G11593" s="269">
        <v>8</v>
      </c>
      <c r="H11593" s="50" t="s">
        <v>59</v>
      </c>
      <c r="I11593" s="185">
        <v>4.519107</v>
      </c>
      <c r="J11593" s="41" t="s">
        <v>938</v>
      </c>
      <c r="K11593" s="41" t="s">
        <v>334</v>
      </c>
      <c r="L11593" s="193">
        <v>3.8692929999999999</v>
      </c>
      <c r="M11593" s="52" t="s">
        <v>938</v>
      </c>
      <c r="N11593" s="52" t="s">
        <v>116</v>
      </c>
      <c r="O11593" s="59">
        <v>1</v>
      </c>
    </row>
    <row r="11594" spans="1:15" x14ac:dyDescent="0.25">
      <c r="A11594" s="30">
        <v>447</v>
      </c>
      <c r="B11594" s="247" t="str">
        <f>IF(AND(A11594&lt;&gt;"",ISNUMBER(A11594)),VLOOKUP(A11594,Studies!A:BR,2,FALSE),"")</f>
        <v>Ho 2007</v>
      </c>
      <c r="C11594" s="248" t="str">
        <f>IF(AND(A11594&lt;&gt;"",ISNUMBER(A11594)),VLOOKUP(A11594,Studies!A:BR,3,FALSE),"")</f>
        <v>https://pubmed.ncbi.nlm.nih.gov/17622941/</v>
      </c>
      <c r="D11594" s="248" t="str">
        <f>IF(AND(A11594&lt;&gt;"",ISNUMBER(A11594)),VLOOKUP(A11594,Studies!A:BR,4,FALSE),"")</f>
        <v>Group T/C</v>
      </c>
      <c r="E11594" s="248" t="str">
        <f>IF(AND(A11594&lt;&gt;"",ISNUMBER(A11594)),VLOOKUP(A11594,Studies!A:BR,5,FALSE),"")</f>
        <v>Pravastatin</v>
      </c>
      <c r="F11594" s="249" t="str">
        <f>IF(AND(A11594&lt;&gt;"",ISNUMBER(A11594)),VLOOKUP(A11594,Studies!A:BR,6,FALSE),"")</f>
        <v>Plasma</v>
      </c>
      <c r="G11594" s="269">
        <v>12</v>
      </c>
      <c r="H11594" s="50" t="s">
        <v>59</v>
      </c>
      <c r="I11594" s="185" t="s">
        <v>1029</v>
      </c>
      <c r="J11594" s="41" t="s">
        <v>938</v>
      </c>
      <c r="K11594" s="41" t="s">
        <v>334</v>
      </c>
      <c r="O11594" s="59">
        <v>1</v>
      </c>
    </row>
    <row r="11595" spans="1:15" x14ac:dyDescent="0.25">
      <c r="A11595" s="30">
        <v>448</v>
      </c>
      <c r="B11595" s="247" t="str">
        <f>IF(AND(A11595&lt;&gt;"",ISNUMBER(A11595)),VLOOKUP(A11595,Studies!A:BR,2,FALSE),"")</f>
        <v>Ho 2007</v>
      </c>
      <c r="C11595" s="248" t="str">
        <f>IF(AND(A11595&lt;&gt;"",ISNUMBER(A11595)),VLOOKUP(A11595,Studies!A:BR,3,FALSE),"")</f>
        <v>https://pubmed.ncbi.nlm.nih.gov/17622941/</v>
      </c>
      <c r="D11595" s="248" t="str">
        <f>IF(AND(A11595&lt;&gt;"",ISNUMBER(A11595)),VLOOKUP(A11595,Studies!A:BR,4,FALSE),"")</f>
        <v>Group T/T</v>
      </c>
      <c r="E11595" s="248" t="str">
        <f>IF(AND(A11595&lt;&gt;"",ISNUMBER(A11595)),VLOOKUP(A11595,Studies!A:BR,5,FALSE),"")</f>
        <v>Pravastatin</v>
      </c>
      <c r="F11595" s="249" t="str">
        <f>IF(AND(A11595&lt;&gt;"",ISNUMBER(A11595)),VLOOKUP(A11595,Studies!A:BR,6,FALSE),"")</f>
        <v>Plasma</v>
      </c>
      <c r="G11595" s="269">
        <v>1</v>
      </c>
      <c r="H11595" s="50" t="s">
        <v>59</v>
      </c>
      <c r="I11595" s="185">
        <v>43.678649999999998</v>
      </c>
      <c r="J11595" s="41" t="s">
        <v>938</v>
      </c>
      <c r="K11595" s="41" t="s">
        <v>334</v>
      </c>
      <c r="L11595" s="193">
        <v>35.09507</v>
      </c>
      <c r="M11595" s="52" t="s">
        <v>938</v>
      </c>
      <c r="N11595" s="52" t="s">
        <v>116</v>
      </c>
      <c r="O11595" s="59">
        <v>1</v>
      </c>
    </row>
    <row r="11596" spans="1:15" x14ac:dyDescent="0.25">
      <c r="A11596" s="30">
        <v>448</v>
      </c>
      <c r="B11596" s="247" t="str">
        <f>IF(AND(A11596&lt;&gt;"",ISNUMBER(A11596)),VLOOKUP(A11596,Studies!A:BR,2,FALSE),"")</f>
        <v>Ho 2007</v>
      </c>
      <c r="C11596" s="248" t="str">
        <f>IF(AND(A11596&lt;&gt;"",ISNUMBER(A11596)),VLOOKUP(A11596,Studies!A:BR,3,FALSE),"")</f>
        <v>https://pubmed.ncbi.nlm.nih.gov/17622941/</v>
      </c>
      <c r="D11596" s="248" t="str">
        <f>IF(AND(A11596&lt;&gt;"",ISNUMBER(A11596)),VLOOKUP(A11596,Studies!A:BR,4,FALSE),"")</f>
        <v>Group T/T</v>
      </c>
      <c r="E11596" s="248" t="str">
        <f>IF(AND(A11596&lt;&gt;"",ISNUMBER(A11596)),VLOOKUP(A11596,Studies!A:BR,5,FALSE),"")</f>
        <v>Pravastatin</v>
      </c>
      <c r="F11596" s="249" t="str">
        <f>IF(AND(A11596&lt;&gt;"",ISNUMBER(A11596)),VLOOKUP(A11596,Studies!A:BR,6,FALSE),"")</f>
        <v>Plasma</v>
      </c>
      <c r="G11596" s="269">
        <v>2</v>
      </c>
      <c r="H11596" s="50" t="s">
        <v>59</v>
      </c>
      <c r="I11596" s="185">
        <v>22.41198</v>
      </c>
      <c r="J11596" s="41" t="s">
        <v>938</v>
      </c>
      <c r="K11596" s="41" t="s">
        <v>334</v>
      </c>
      <c r="L11596" s="193">
        <v>18.10004</v>
      </c>
      <c r="M11596" s="52" t="s">
        <v>938</v>
      </c>
      <c r="N11596" s="52" t="s">
        <v>116</v>
      </c>
      <c r="O11596" s="59">
        <v>1</v>
      </c>
    </row>
    <row r="11597" spans="1:15" x14ac:dyDescent="0.25">
      <c r="A11597" s="30">
        <v>448</v>
      </c>
      <c r="B11597" s="247" t="str">
        <f>IF(AND(A11597&lt;&gt;"",ISNUMBER(A11597)),VLOOKUP(A11597,Studies!A:BR,2,FALSE),"")</f>
        <v>Ho 2007</v>
      </c>
      <c r="C11597" s="248" t="str">
        <f>IF(AND(A11597&lt;&gt;"",ISNUMBER(A11597)),VLOOKUP(A11597,Studies!A:BR,3,FALSE),"")</f>
        <v>https://pubmed.ncbi.nlm.nih.gov/17622941/</v>
      </c>
      <c r="D11597" s="248" t="str">
        <f>IF(AND(A11597&lt;&gt;"",ISNUMBER(A11597)),VLOOKUP(A11597,Studies!A:BR,4,FALSE),"")</f>
        <v>Group T/T</v>
      </c>
      <c r="E11597" s="248" t="str">
        <f>IF(AND(A11597&lt;&gt;"",ISNUMBER(A11597)),VLOOKUP(A11597,Studies!A:BR,5,FALSE),"")</f>
        <v>Pravastatin</v>
      </c>
      <c r="F11597" s="249" t="str">
        <f>IF(AND(A11597&lt;&gt;"",ISNUMBER(A11597)),VLOOKUP(A11597,Studies!A:BR,6,FALSE),"")</f>
        <v>Plasma</v>
      </c>
      <c r="G11597" s="269">
        <v>3</v>
      </c>
      <c r="H11597" s="50" t="s">
        <v>59</v>
      </c>
      <c r="I11597" s="185">
        <v>10.54119</v>
      </c>
      <c r="J11597" s="41" t="s">
        <v>938</v>
      </c>
      <c r="K11597" s="41" t="s">
        <v>334</v>
      </c>
      <c r="L11597" s="193">
        <v>9.6718650000000004</v>
      </c>
      <c r="M11597" s="52" t="s">
        <v>938</v>
      </c>
      <c r="N11597" s="52" t="s">
        <v>116</v>
      </c>
      <c r="O11597" s="59">
        <v>1</v>
      </c>
    </row>
    <row r="11598" spans="1:15" x14ac:dyDescent="0.25">
      <c r="A11598" s="30">
        <v>448</v>
      </c>
      <c r="B11598" s="247" t="str">
        <f>IF(AND(A11598&lt;&gt;"",ISNUMBER(A11598)),VLOOKUP(A11598,Studies!A:BR,2,FALSE),"")</f>
        <v>Ho 2007</v>
      </c>
      <c r="C11598" s="248" t="str">
        <f>IF(AND(A11598&lt;&gt;"",ISNUMBER(A11598)),VLOOKUP(A11598,Studies!A:BR,3,FALSE),"")</f>
        <v>https://pubmed.ncbi.nlm.nih.gov/17622941/</v>
      </c>
      <c r="D11598" s="248" t="str">
        <f>IF(AND(A11598&lt;&gt;"",ISNUMBER(A11598)),VLOOKUP(A11598,Studies!A:BR,4,FALSE),"")</f>
        <v>Group T/T</v>
      </c>
      <c r="E11598" s="248" t="str">
        <f>IF(AND(A11598&lt;&gt;"",ISNUMBER(A11598)),VLOOKUP(A11598,Studies!A:BR,5,FALSE),"")</f>
        <v>Pravastatin</v>
      </c>
      <c r="F11598" s="249" t="str">
        <f>IF(AND(A11598&lt;&gt;"",ISNUMBER(A11598)),VLOOKUP(A11598,Studies!A:BR,6,FALSE),"")</f>
        <v>Plasma</v>
      </c>
      <c r="G11598" s="269">
        <v>4</v>
      </c>
      <c r="H11598" s="50" t="s">
        <v>59</v>
      </c>
      <c r="I11598" s="185">
        <v>5.4399959999999998</v>
      </c>
      <c r="J11598" s="41" t="s">
        <v>938</v>
      </c>
      <c r="K11598" s="41" t="s">
        <v>334</v>
      </c>
      <c r="L11598" s="193">
        <v>6.9084789999999998</v>
      </c>
      <c r="M11598" s="52" t="s">
        <v>938</v>
      </c>
      <c r="N11598" s="52" t="s">
        <v>116</v>
      </c>
      <c r="O11598" s="59">
        <v>1</v>
      </c>
    </row>
    <row r="11599" spans="1:15" x14ac:dyDescent="0.25">
      <c r="A11599" s="30">
        <v>448</v>
      </c>
      <c r="B11599" s="247" t="str">
        <f>IF(AND(A11599&lt;&gt;"",ISNUMBER(A11599)),VLOOKUP(A11599,Studies!A:BR,2,FALSE),"")</f>
        <v>Ho 2007</v>
      </c>
      <c r="C11599" s="248" t="str">
        <f>IF(AND(A11599&lt;&gt;"",ISNUMBER(A11599)),VLOOKUP(A11599,Studies!A:BR,3,FALSE),"")</f>
        <v>https://pubmed.ncbi.nlm.nih.gov/17622941/</v>
      </c>
      <c r="D11599" s="248" t="str">
        <f>IF(AND(A11599&lt;&gt;"",ISNUMBER(A11599)),VLOOKUP(A11599,Studies!A:BR,4,FALSE),"")</f>
        <v>Group T/T</v>
      </c>
      <c r="E11599" s="248" t="str">
        <f>IF(AND(A11599&lt;&gt;"",ISNUMBER(A11599)),VLOOKUP(A11599,Studies!A:BR,5,FALSE),"")</f>
        <v>Pravastatin</v>
      </c>
      <c r="F11599" s="249" t="str">
        <f>IF(AND(A11599&lt;&gt;"",ISNUMBER(A11599)),VLOOKUP(A11599,Studies!A:BR,6,FALSE),"")</f>
        <v>Plasma</v>
      </c>
      <c r="G11599" s="269">
        <v>5</v>
      </c>
      <c r="H11599" s="50" t="s">
        <v>59</v>
      </c>
      <c r="I11599" s="185">
        <v>3.2407210000000002</v>
      </c>
      <c r="J11599" s="41" t="s">
        <v>938</v>
      </c>
      <c r="K11599" s="41" t="s">
        <v>334</v>
      </c>
      <c r="L11599" s="193">
        <v>5.5266010000000003</v>
      </c>
      <c r="M11599" s="52" t="s">
        <v>938</v>
      </c>
      <c r="N11599" s="52" t="s">
        <v>116</v>
      </c>
      <c r="O11599" s="59">
        <v>1</v>
      </c>
    </row>
    <row r="11600" spans="1:15" x14ac:dyDescent="0.25">
      <c r="A11600" s="30">
        <v>448</v>
      </c>
      <c r="B11600" s="247" t="str">
        <f>IF(AND(A11600&lt;&gt;"",ISNUMBER(A11600)),VLOOKUP(A11600,Studies!A:BR,2,FALSE),"")</f>
        <v>Ho 2007</v>
      </c>
      <c r="C11600" s="248" t="str">
        <f>IF(AND(A11600&lt;&gt;"",ISNUMBER(A11600)),VLOOKUP(A11600,Studies!A:BR,3,FALSE),"")</f>
        <v>https://pubmed.ncbi.nlm.nih.gov/17622941/</v>
      </c>
      <c r="D11600" s="248" t="str">
        <f>IF(AND(A11600&lt;&gt;"",ISNUMBER(A11600)),VLOOKUP(A11600,Studies!A:BR,4,FALSE),"")</f>
        <v>Group T/T</v>
      </c>
      <c r="E11600" s="248" t="str">
        <f>IF(AND(A11600&lt;&gt;"",ISNUMBER(A11600)),VLOOKUP(A11600,Studies!A:BR,5,FALSE),"")</f>
        <v>Pravastatin</v>
      </c>
      <c r="F11600" s="249" t="str">
        <f>IF(AND(A11600&lt;&gt;"",ISNUMBER(A11600)),VLOOKUP(A11600,Studies!A:BR,6,FALSE),"")</f>
        <v>Plasma</v>
      </c>
      <c r="G11600" s="269">
        <v>6</v>
      </c>
      <c r="H11600" s="50" t="s">
        <v>59</v>
      </c>
      <c r="I11600" s="185">
        <v>6.4304230000000002</v>
      </c>
      <c r="J11600" s="41" t="s">
        <v>938</v>
      </c>
      <c r="K11600" s="41" t="s">
        <v>334</v>
      </c>
      <c r="L11600" s="193">
        <v>6.7704909999999998</v>
      </c>
      <c r="M11600" s="52" t="s">
        <v>938</v>
      </c>
      <c r="N11600" s="52" t="s">
        <v>116</v>
      </c>
      <c r="O11600" s="59">
        <v>1</v>
      </c>
    </row>
    <row r="11601" spans="1:15" x14ac:dyDescent="0.25">
      <c r="A11601" s="30">
        <v>448</v>
      </c>
      <c r="B11601" s="247" t="str">
        <f>IF(AND(A11601&lt;&gt;"",ISNUMBER(A11601)),VLOOKUP(A11601,Studies!A:BR,2,FALSE),"")</f>
        <v>Ho 2007</v>
      </c>
      <c r="C11601" s="248" t="str">
        <f>IF(AND(A11601&lt;&gt;"",ISNUMBER(A11601)),VLOOKUP(A11601,Studies!A:BR,3,FALSE),"")</f>
        <v>https://pubmed.ncbi.nlm.nih.gov/17622941/</v>
      </c>
      <c r="D11601" s="248" t="str">
        <f>IF(AND(A11601&lt;&gt;"",ISNUMBER(A11601)),VLOOKUP(A11601,Studies!A:BR,4,FALSE),"")</f>
        <v>Group T/T</v>
      </c>
      <c r="E11601" s="248" t="str">
        <f>IF(AND(A11601&lt;&gt;"",ISNUMBER(A11601)),VLOOKUP(A11601,Studies!A:BR,5,FALSE),"")</f>
        <v>Pravastatin</v>
      </c>
      <c r="F11601" s="249" t="str">
        <f>IF(AND(A11601&lt;&gt;"",ISNUMBER(A11601)),VLOOKUP(A11601,Studies!A:BR,6,FALSE),"")</f>
        <v>Plasma</v>
      </c>
      <c r="G11601" s="269">
        <v>8</v>
      </c>
      <c r="H11601" s="50" t="s">
        <v>59</v>
      </c>
      <c r="I11601" s="185">
        <v>4.3807559999999999</v>
      </c>
      <c r="J11601" s="41" t="s">
        <v>938</v>
      </c>
      <c r="K11601" s="41" t="s">
        <v>334</v>
      </c>
      <c r="L11601" s="193">
        <v>3.7305779999999999</v>
      </c>
      <c r="M11601" s="52" t="s">
        <v>938</v>
      </c>
      <c r="N11601" s="52" t="s">
        <v>116</v>
      </c>
      <c r="O11601" s="59">
        <v>1</v>
      </c>
    </row>
    <row r="11602" spans="1:15" x14ac:dyDescent="0.25">
      <c r="A11602" s="30">
        <v>448</v>
      </c>
      <c r="B11602" s="247" t="str">
        <f>IF(AND(A11602&lt;&gt;"",ISNUMBER(A11602)),VLOOKUP(A11602,Studies!A:BR,2,FALSE),"")</f>
        <v>Ho 2007</v>
      </c>
      <c r="C11602" s="248" t="str">
        <f>IF(AND(A11602&lt;&gt;"",ISNUMBER(A11602)),VLOOKUP(A11602,Studies!A:BR,3,FALSE),"")</f>
        <v>https://pubmed.ncbi.nlm.nih.gov/17622941/</v>
      </c>
      <c r="D11602" s="248" t="str">
        <f>IF(AND(A11602&lt;&gt;"",ISNUMBER(A11602)),VLOOKUP(A11602,Studies!A:BR,4,FALSE),"")</f>
        <v>Group T/T</v>
      </c>
      <c r="E11602" s="248" t="str">
        <f>IF(AND(A11602&lt;&gt;"",ISNUMBER(A11602)),VLOOKUP(A11602,Studies!A:BR,5,FALSE),"")</f>
        <v>Pravastatin</v>
      </c>
      <c r="F11602" s="249" t="str">
        <f>IF(AND(A11602&lt;&gt;"",ISNUMBER(A11602)),VLOOKUP(A11602,Studies!A:BR,6,FALSE),"")</f>
        <v>Plasma</v>
      </c>
      <c r="G11602" s="269">
        <v>12</v>
      </c>
      <c r="H11602" s="50" t="s">
        <v>59</v>
      </c>
      <c r="I11602" s="185" t="s">
        <v>1029</v>
      </c>
      <c r="J11602" s="41" t="s">
        <v>938</v>
      </c>
      <c r="K11602" s="41" t="s">
        <v>334</v>
      </c>
      <c r="O11602" s="59">
        <v>1</v>
      </c>
    </row>
    <row r="11603" spans="1:15" x14ac:dyDescent="0.25">
      <c r="A11603" s="30">
        <v>449</v>
      </c>
      <c r="B11603" s="247" t="str">
        <f>IF(AND(A11603&lt;&gt;"",ISNUMBER(A11603)),VLOOKUP(A11603,Studies!A:BR,2,FALSE),"")</f>
        <v>Ho 2007</v>
      </c>
      <c r="C11603" s="248" t="str">
        <f>IF(AND(A11603&lt;&gt;"",ISNUMBER(A11603)),VLOOKUP(A11603,Studies!A:BR,3,FALSE),"")</f>
        <v>https://pubmed.ncbi.nlm.nih.gov/17622941/</v>
      </c>
      <c r="D11603" s="248" t="str">
        <f>IF(AND(A11603&lt;&gt;"",ISNUMBER(A11603)),VLOOKUP(A11603,Studies!A:BR,4,FALSE),"")</f>
        <v>European-Americans</v>
      </c>
      <c r="E11603" s="248" t="str">
        <f>IF(AND(A11603&lt;&gt;"",ISNUMBER(A11603)),VLOOKUP(A11603,Studies!A:BR,5,FALSE),"")</f>
        <v>Pravastatin</v>
      </c>
      <c r="F11603" s="249" t="str">
        <f>IF(AND(A11603&lt;&gt;"",ISNUMBER(A11603)),VLOOKUP(A11603,Studies!A:BR,6,FALSE),"")</f>
        <v>Plasma</v>
      </c>
      <c r="G11603" s="269">
        <v>1</v>
      </c>
      <c r="H11603" s="50" t="s">
        <v>59</v>
      </c>
      <c r="I11603" s="185">
        <v>52.131709999999998</v>
      </c>
      <c r="J11603" s="41" t="s">
        <v>938</v>
      </c>
      <c r="K11603" s="41" t="s">
        <v>334</v>
      </c>
      <c r="L11603" s="193">
        <v>34.939349999999997</v>
      </c>
      <c r="M11603" s="52" t="s">
        <v>938</v>
      </c>
      <c r="N11603" s="52" t="s">
        <v>116</v>
      </c>
      <c r="O11603" s="59">
        <v>1</v>
      </c>
    </row>
    <row r="11604" spans="1:15" x14ac:dyDescent="0.25">
      <c r="A11604" s="30">
        <v>449</v>
      </c>
      <c r="B11604" s="247" t="str">
        <f>IF(AND(A11604&lt;&gt;"",ISNUMBER(A11604)),VLOOKUP(A11604,Studies!A:BR,2,FALSE),"")</f>
        <v>Ho 2007</v>
      </c>
      <c r="C11604" s="248" t="str">
        <f>IF(AND(A11604&lt;&gt;"",ISNUMBER(A11604)),VLOOKUP(A11604,Studies!A:BR,3,FALSE),"")</f>
        <v>https://pubmed.ncbi.nlm.nih.gov/17622941/</v>
      </c>
      <c r="D11604" s="248" t="str">
        <f>IF(AND(A11604&lt;&gt;"",ISNUMBER(A11604)),VLOOKUP(A11604,Studies!A:BR,4,FALSE),"")</f>
        <v>European-Americans</v>
      </c>
      <c r="E11604" s="248" t="str">
        <f>IF(AND(A11604&lt;&gt;"",ISNUMBER(A11604)),VLOOKUP(A11604,Studies!A:BR,5,FALSE),"")</f>
        <v>Pravastatin</v>
      </c>
      <c r="F11604" s="249" t="str">
        <f>IF(AND(A11604&lt;&gt;"",ISNUMBER(A11604)),VLOOKUP(A11604,Studies!A:BR,6,FALSE),"")</f>
        <v>Plasma</v>
      </c>
      <c r="G11604" s="269">
        <v>2</v>
      </c>
      <c r="H11604" s="50" t="s">
        <v>59</v>
      </c>
      <c r="I11604" s="185">
        <v>26.4818</v>
      </c>
      <c r="J11604" s="41" t="s">
        <v>938</v>
      </c>
      <c r="K11604" s="41" t="s">
        <v>334</v>
      </c>
      <c r="L11604" s="193">
        <v>17.19238</v>
      </c>
      <c r="M11604" s="52" t="s">
        <v>938</v>
      </c>
      <c r="N11604" s="52" t="s">
        <v>116</v>
      </c>
      <c r="O11604" s="59">
        <v>1</v>
      </c>
    </row>
    <row r="11605" spans="1:15" x14ac:dyDescent="0.25">
      <c r="A11605" s="30">
        <v>449</v>
      </c>
      <c r="B11605" s="247" t="str">
        <f>IF(AND(A11605&lt;&gt;"",ISNUMBER(A11605)),VLOOKUP(A11605,Studies!A:BR,2,FALSE),"")</f>
        <v>Ho 2007</v>
      </c>
      <c r="C11605" s="248" t="str">
        <f>IF(AND(A11605&lt;&gt;"",ISNUMBER(A11605)),VLOOKUP(A11605,Studies!A:BR,3,FALSE),"")</f>
        <v>https://pubmed.ncbi.nlm.nih.gov/17622941/</v>
      </c>
      <c r="D11605" s="248" t="str">
        <f>IF(AND(A11605&lt;&gt;"",ISNUMBER(A11605)),VLOOKUP(A11605,Studies!A:BR,4,FALSE),"")</f>
        <v>European-Americans</v>
      </c>
      <c r="E11605" s="248" t="str">
        <f>IF(AND(A11605&lt;&gt;"",ISNUMBER(A11605)),VLOOKUP(A11605,Studies!A:BR,5,FALSE),"")</f>
        <v>Pravastatin</v>
      </c>
      <c r="F11605" s="249" t="str">
        <f>IF(AND(A11605&lt;&gt;"",ISNUMBER(A11605)),VLOOKUP(A11605,Studies!A:BR,6,FALSE),"")</f>
        <v>Plasma</v>
      </c>
      <c r="G11605" s="269">
        <v>3</v>
      </c>
      <c r="H11605" s="50" t="s">
        <v>59</v>
      </c>
      <c r="I11605" s="185">
        <v>12.201040000000001</v>
      </c>
      <c r="J11605" s="41" t="s">
        <v>938</v>
      </c>
      <c r="K11605" s="41" t="s">
        <v>334</v>
      </c>
      <c r="L11605" s="193">
        <v>9.0121310000000001</v>
      </c>
      <c r="M11605" s="52" t="s">
        <v>938</v>
      </c>
      <c r="N11605" s="52" t="s">
        <v>116</v>
      </c>
      <c r="O11605" s="59">
        <v>1</v>
      </c>
    </row>
    <row r="11606" spans="1:15" x14ac:dyDescent="0.25">
      <c r="A11606" s="30">
        <v>449</v>
      </c>
      <c r="B11606" s="247" t="str">
        <f>IF(AND(A11606&lt;&gt;"",ISNUMBER(A11606)),VLOOKUP(A11606,Studies!A:BR,2,FALSE),"")</f>
        <v>Ho 2007</v>
      </c>
      <c r="C11606" s="248" t="str">
        <f>IF(AND(A11606&lt;&gt;"",ISNUMBER(A11606)),VLOOKUP(A11606,Studies!A:BR,3,FALSE),"")</f>
        <v>https://pubmed.ncbi.nlm.nih.gov/17622941/</v>
      </c>
      <c r="D11606" s="248" t="str">
        <f>IF(AND(A11606&lt;&gt;"",ISNUMBER(A11606)),VLOOKUP(A11606,Studies!A:BR,4,FALSE),"")</f>
        <v>European-Americans</v>
      </c>
      <c r="E11606" s="248" t="str">
        <f>IF(AND(A11606&lt;&gt;"",ISNUMBER(A11606)),VLOOKUP(A11606,Studies!A:BR,5,FALSE),"")</f>
        <v>Pravastatin</v>
      </c>
      <c r="F11606" s="249" t="str">
        <f>IF(AND(A11606&lt;&gt;"",ISNUMBER(A11606)),VLOOKUP(A11606,Studies!A:BR,6,FALSE),"")</f>
        <v>Plasma</v>
      </c>
      <c r="G11606" s="269">
        <v>4</v>
      </c>
      <c r="H11606" s="50" t="s">
        <v>59</v>
      </c>
      <c r="I11606" s="185">
        <v>5.6845759999999999</v>
      </c>
      <c r="J11606" s="41" t="s">
        <v>938</v>
      </c>
      <c r="K11606" s="41" t="s">
        <v>334</v>
      </c>
      <c r="L11606" s="193">
        <v>6.7937599999999998</v>
      </c>
      <c r="M11606" s="52" t="s">
        <v>938</v>
      </c>
      <c r="N11606" s="52" t="s">
        <v>116</v>
      </c>
      <c r="O11606" s="59">
        <v>1</v>
      </c>
    </row>
    <row r="11607" spans="1:15" x14ac:dyDescent="0.25">
      <c r="A11607" s="30">
        <v>449</v>
      </c>
      <c r="B11607" s="247" t="str">
        <f>IF(AND(A11607&lt;&gt;"",ISNUMBER(A11607)),VLOOKUP(A11607,Studies!A:BR,2,FALSE),"")</f>
        <v>Ho 2007</v>
      </c>
      <c r="C11607" s="248" t="str">
        <f>IF(AND(A11607&lt;&gt;"",ISNUMBER(A11607)),VLOOKUP(A11607,Studies!A:BR,3,FALSE),"")</f>
        <v>https://pubmed.ncbi.nlm.nih.gov/17622941/</v>
      </c>
      <c r="D11607" s="248" t="str">
        <f>IF(AND(A11607&lt;&gt;"",ISNUMBER(A11607)),VLOOKUP(A11607,Studies!A:BR,4,FALSE),"")</f>
        <v>European-Americans</v>
      </c>
      <c r="E11607" s="248" t="str">
        <f>IF(AND(A11607&lt;&gt;"",ISNUMBER(A11607)),VLOOKUP(A11607,Studies!A:BR,5,FALSE),"")</f>
        <v>Pravastatin</v>
      </c>
      <c r="F11607" s="249" t="str">
        <f>IF(AND(A11607&lt;&gt;"",ISNUMBER(A11607)),VLOOKUP(A11607,Studies!A:BR,6,FALSE),"")</f>
        <v>Plasma</v>
      </c>
      <c r="G11607" s="269">
        <v>5</v>
      </c>
      <c r="H11607" s="50" t="s">
        <v>59</v>
      </c>
      <c r="I11607" s="185">
        <v>3.1889080000000001</v>
      </c>
      <c r="J11607" s="41" t="s">
        <v>938</v>
      </c>
      <c r="K11607" s="41" t="s">
        <v>334</v>
      </c>
      <c r="L11607" s="193">
        <v>6.5164650000000002</v>
      </c>
      <c r="M11607" s="52" t="s">
        <v>938</v>
      </c>
      <c r="N11607" s="52" t="s">
        <v>116</v>
      </c>
      <c r="O11607" s="59">
        <v>1</v>
      </c>
    </row>
    <row r="11608" spans="1:15" x14ac:dyDescent="0.25">
      <c r="A11608" s="30">
        <v>449</v>
      </c>
      <c r="B11608" s="247" t="str">
        <f>IF(AND(A11608&lt;&gt;"",ISNUMBER(A11608)),VLOOKUP(A11608,Studies!A:BR,2,FALSE),"")</f>
        <v>Ho 2007</v>
      </c>
      <c r="C11608" s="248" t="str">
        <f>IF(AND(A11608&lt;&gt;"",ISNUMBER(A11608)),VLOOKUP(A11608,Studies!A:BR,3,FALSE),"")</f>
        <v>https://pubmed.ncbi.nlm.nih.gov/17622941/</v>
      </c>
      <c r="D11608" s="248" t="str">
        <f>IF(AND(A11608&lt;&gt;"",ISNUMBER(A11608)),VLOOKUP(A11608,Studies!A:BR,4,FALSE),"")</f>
        <v>European-Americans</v>
      </c>
      <c r="E11608" s="248" t="str">
        <f>IF(AND(A11608&lt;&gt;"",ISNUMBER(A11608)),VLOOKUP(A11608,Studies!A:BR,5,FALSE),"")</f>
        <v>Pravastatin</v>
      </c>
      <c r="F11608" s="249" t="str">
        <f>IF(AND(A11608&lt;&gt;"",ISNUMBER(A11608)),VLOOKUP(A11608,Studies!A:BR,6,FALSE),"")</f>
        <v>Plasma</v>
      </c>
      <c r="G11608" s="269">
        <v>6</v>
      </c>
      <c r="H11608" s="50" t="s">
        <v>59</v>
      </c>
      <c r="I11608" s="185">
        <v>6.7937609999999999</v>
      </c>
      <c r="J11608" s="41" t="s">
        <v>938</v>
      </c>
      <c r="K11608" s="41" t="s">
        <v>334</v>
      </c>
      <c r="L11608" s="193">
        <v>6.2391680000000003</v>
      </c>
      <c r="M11608" s="52" t="s">
        <v>938</v>
      </c>
      <c r="N11608" s="52" t="s">
        <v>116</v>
      </c>
      <c r="O11608" s="59">
        <v>1</v>
      </c>
    </row>
    <row r="11609" spans="1:15" x14ac:dyDescent="0.25">
      <c r="A11609" s="30">
        <v>449</v>
      </c>
      <c r="B11609" s="247" t="str">
        <f>IF(AND(A11609&lt;&gt;"",ISNUMBER(A11609)),VLOOKUP(A11609,Studies!A:BR,2,FALSE),"")</f>
        <v>Ho 2007</v>
      </c>
      <c r="C11609" s="248" t="str">
        <f>IF(AND(A11609&lt;&gt;"",ISNUMBER(A11609)),VLOOKUP(A11609,Studies!A:BR,3,FALSE),"")</f>
        <v>https://pubmed.ncbi.nlm.nih.gov/17622941/</v>
      </c>
      <c r="D11609" s="248" t="str">
        <f>IF(AND(A11609&lt;&gt;"",ISNUMBER(A11609)),VLOOKUP(A11609,Studies!A:BR,4,FALSE),"")</f>
        <v>European-Americans</v>
      </c>
      <c r="E11609" s="248" t="str">
        <f>IF(AND(A11609&lt;&gt;"",ISNUMBER(A11609)),VLOOKUP(A11609,Studies!A:BR,5,FALSE),"")</f>
        <v>Pravastatin</v>
      </c>
      <c r="F11609" s="249" t="str">
        <f>IF(AND(A11609&lt;&gt;"",ISNUMBER(A11609)),VLOOKUP(A11609,Studies!A:BR,6,FALSE),"")</f>
        <v>Plasma</v>
      </c>
      <c r="G11609" s="269">
        <v>8</v>
      </c>
      <c r="H11609" s="50" t="s">
        <v>59</v>
      </c>
      <c r="I11609" s="185">
        <v>4.1594449999999998</v>
      </c>
      <c r="J11609" s="41" t="s">
        <v>938</v>
      </c>
      <c r="K11609" s="41" t="s">
        <v>334</v>
      </c>
      <c r="L11609" s="193">
        <v>4.2980939999999999</v>
      </c>
      <c r="M11609" s="52" t="s">
        <v>938</v>
      </c>
      <c r="N11609" s="52" t="s">
        <v>116</v>
      </c>
      <c r="O11609" s="59">
        <v>1</v>
      </c>
    </row>
    <row r="11610" spans="1:15" x14ac:dyDescent="0.25">
      <c r="A11610" s="30">
        <v>449</v>
      </c>
      <c r="B11610" s="247" t="str">
        <f>IF(AND(A11610&lt;&gt;"",ISNUMBER(A11610)),VLOOKUP(A11610,Studies!A:BR,2,FALSE),"")</f>
        <v>Ho 2007</v>
      </c>
      <c r="C11610" s="248" t="str">
        <f>IF(AND(A11610&lt;&gt;"",ISNUMBER(A11610)),VLOOKUP(A11610,Studies!A:BR,3,FALSE),"")</f>
        <v>https://pubmed.ncbi.nlm.nih.gov/17622941/</v>
      </c>
      <c r="D11610" s="248" t="str">
        <f>IF(AND(A11610&lt;&gt;"",ISNUMBER(A11610)),VLOOKUP(A11610,Studies!A:BR,4,FALSE),"")</f>
        <v>European-Americans</v>
      </c>
      <c r="E11610" s="248" t="str">
        <f>IF(AND(A11610&lt;&gt;"",ISNUMBER(A11610)),VLOOKUP(A11610,Studies!A:BR,5,FALSE),"")</f>
        <v>Pravastatin</v>
      </c>
      <c r="F11610" s="249" t="str">
        <f>IF(AND(A11610&lt;&gt;"",ISNUMBER(A11610)),VLOOKUP(A11610,Studies!A:BR,6,FALSE),"")</f>
        <v>Plasma</v>
      </c>
      <c r="G11610" s="269">
        <v>12</v>
      </c>
      <c r="H11610" s="50" t="s">
        <v>59</v>
      </c>
      <c r="I11610" s="185" t="s">
        <v>1029</v>
      </c>
      <c r="J11610" s="41" t="s">
        <v>938</v>
      </c>
      <c r="K11610" s="41" t="s">
        <v>334</v>
      </c>
      <c r="O11610" s="59">
        <v>1</v>
      </c>
    </row>
    <row r="11611" spans="1:15" x14ac:dyDescent="0.25">
      <c r="A11611" s="30">
        <v>450</v>
      </c>
      <c r="B11611" s="247" t="str">
        <f>IF(AND(A11611&lt;&gt;"",ISNUMBER(A11611)),VLOOKUP(A11611,Studies!A:BR,2,FALSE),"")</f>
        <v>Ho 2007</v>
      </c>
      <c r="C11611" s="248" t="str">
        <f>IF(AND(A11611&lt;&gt;"",ISNUMBER(A11611)),VLOOKUP(A11611,Studies!A:BR,3,FALSE),"")</f>
        <v>https://pubmed.ncbi.nlm.nih.gov/17622941/</v>
      </c>
      <c r="D11611" s="248" t="str">
        <f>IF(AND(A11611&lt;&gt;"",ISNUMBER(A11611)),VLOOKUP(A11611,Studies!A:BR,4,FALSE),"")</f>
        <v>African-Americans</v>
      </c>
      <c r="E11611" s="248" t="str">
        <f>IF(AND(A11611&lt;&gt;"",ISNUMBER(A11611)),VLOOKUP(A11611,Studies!A:BR,5,FALSE),"")</f>
        <v>Pravastatin</v>
      </c>
      <c r="F11611" s="249" t="str">
        <f>IF(AND(A11611&lt;&gt;"",ISNUMBER(A11611)),VLOOKUP(A11611,Studies!A:BR,6,FALSE),"")</f>
        <v>Plasma</v>
      </c>
      <c r="G11611" s="269">
        <v>1</v>
      </c>
      <c r="H11611" s="50" t="s">
        <v>59</v>
      </c>
      <c r="I11611" s="185">
        <v>35.771230000000003</v>
      </c>
      <c r="J11611" s="41" t="s">
        <v>938</v>
      </c>
      <c r="K11611" s="41" t="s">
        <v>334</v>
      </c>
      <c r="L11611" s="193">
        <v>29.94801</v>
      </c>
      <c r="M11611" s="52" t="s">
        <v>938</v>
      </c>
      <c r="N11611" s="52" t="s">
        <v>116</v>
      </c>
      <c r="O11611" s="59">
        <v>1</v>
      </c>
    </row>
    <row r="11612" spans="1:15" x14ac:dyDescent="0.25">
      <c r="A11612" s="30">
        <v>450</v>
      </c>
      <c r="B11612" s="247" t="str">
        <f>IF(AND(A11612&lt;&gt;"",ISNUMBER(A11612)),VLOOKUP(A11612,Studies!A:BR,2,FALSE),"")</f>
        <v>Ho 2007</v>
      </c>
      <c r="C11612" s="248" t="str">
        <f>IF(AND(A11612&lt;&gt;"",ISNUMBER(A11612)),VLOOKUP(A11612,Studies!A:BR,3,FALSE),"")</f>
        <v>https://pubmed.ncbi.nlm.nih.gov/17622941/</v>
      </c>
      <c r="D11612" s="248" t="str">
        <f>IF(AND(A11612&lt;&gt;"",ISNUMBER(A11612)),VLOOKUP(A11612,Studies!A:BR,4,FALSE),"")</f>
        <v>African-Americans</v>
      </c>
      <c r="E11612" s="248" t="str">
        <f>IF(AND(A11612&lt;&gt;"",ISNUMBER(A11612)),VLOOKUP(A11612,Studies!A:BR,5,FALSE),"")</f>
        <v>Pravastatin</v>
      </c>
      <c r="F11612" s="249" t="str">
        <f>IF(AND(A11612&lt;&gt;"",ISNUMBER(A11612)),VLOOKUP(A11612,Studies!A:BR,6,FALSE),"")</f>
        <v>Plasma</v>
      </c>
      <c r="G11612" s="269">
        <v>2</v>
      </c>
      <c r="H11612" s="50" t="s">
        <v>59</v>
      </c>
      <c r="I11612" s="185">
        <v>18.717500000000001</v>
      </c>
      <c r="J11612" s="41" t="s">
        <v>938</v>
      </c>
      <c r="K11612" s="41" t="s">
        <v>334</v>
      </c>
      <c r="L11612" s="193">
        <v>18.440200000000001</v>
      </c>
      <c r="M11612" s="52" t="s">
        <v>938</v>
      </c>
      <c r="N11612" s="52" t="s">
        <v>116</v>
      </c>
      <c r="O11612" s="59">
        <v>1</v>
      </c>
    </row>
    <row r="11613" spans="1:15" x14ac:dyDescent="0.25">
      <c r="A11613" s="30">
        <v>450</v>
      </c>
      <c r="B11613" s="247" t="str">
        <f>IF(AND(A11613&lt;&gt;"",ISNUMBER(A11613)),VLOOKUP(A11613,Studies!A:BR,2,FALSE),"")</f>
        <v>Ho 2007</v>
      </c>
      <c r="C11613" s="248" t="str">
        <f>IF(AND(A11613&lt;&gt;"",ISNUMBER(A11613)),VLOOKUP(A11613,Studies!A:BR,3,FALSE),"")</f>
        <v>https://pubmed.ncbi.nlm.nih.gov/17622941/</v>
      </c>
      <c r="D11613" s="248" t="str">
        <f>IF(AND(A11613&lt;&gt;"",ISNUMBER(A11613)),VLOOKUP(A11613,Studies!A:BR,4,FALSE),"")</f>
        <v>African-Americans</v>
      </c>
      <c r="E11613" s="248" t="str">
        <f>IF(AND(A11613&lt;&gt;"",ISNUMBER(A11613)),VLOOKUP(A11613,Studies!A:BR,5,FALSE),"")</f>
        <v>Pravastatin</v>
      </c>
      <c r="F11613" s="249" t="str">
        <f>IF(AND(A11613&lt;&gt;"",ISNUMBER(A11613)),VLOOKUP(A11613,Studies!A:BR,6,FALSE),"")</f>
        <v>Plasma</v>
      </c>
      <c r="G11613" s="269">
        <v>3</v>
      </c>
      <c r="H11613" s="50" t="s">
        <v>59</v>
      </c>
      <c r="I11613" s="185">
        <v>9.1507799999999992</v>
      </c>
      <c r="J11613" s="41" t="s">
        <v>938</v>
      </c>
      <c r="K11613" s="41" t="s">
        <v>334</v>
      </c>
      <c r="L11613" s="193">
        <v>9.9826689999999996</v>
      </c>
      <c r="M11613" s="52" t="s">
        <v>938</v>
      </c>
      <c r="N11613" s="52" t="s">
        <v>116</v>
      </c>
      <c r="O11613" s="59">
        <v>1</v>
      </c>
    </row>
    <row r="11614" spans="1:15" x14ac:dyDescent="0.25">
      <c r="A11614" s="30">
        <v>450</v>
      </c>
      <c r="B11614" s="247" t="str">
        <f>IF(AND(A11614&lt;&gt;"",ISNUMBER(A11614)),VLOOKUP(A11614,Studies!A:BR,2,FALSE),"")</f>
        <v>Ho 2007</v>
      </c>
      <c r="C11614" s="248" t="str">
        <f>IF(AND(A11614&lt;&gt;"",ISNUMBER(A11614)),VLOOKUP(A11614,Studies!A:BR,3,FALSE),"")</f>
        <v>https://pubmed.ncbi.nlm.nih.gov/17622941/</v>
      </c>
      <c r="D11614" s="248" t="str">
        <f>IF(AND(A11614&lt;&gt;"",ISNUMBER(A11614)),VLOOKUP(A11614,Studies!A:BR,4,FALSE),"")</f>
        <v>African-Americans</v>
      </c>
      <c r="E11614" s="248" t="str">
        <f>IF(AND(A11614&lt;&gt;"",ISNUMBER(A11614)),VLOOKUP(A11614,Studies!A:BR,5,FALSE),"")</f>
        <v>Pravastatin</v>
      </c>
      <c r="F11614" s="249" t="str">
        <f>IF(AND(A11614&lt;&gt;"",ISNUMBER(A11614)),VLOOKUP(A11614,Studies!A:BR,6,FALSE),"")</f>
        <v>Plasma</v>
      </c>
      <c r="G11614" s="269">
        <v>4</v>
      </c>
      <c r="H11614" s="50" t="s">
        <v>59</v>
      </c>
      <c r="I11614" s="185">
        <v>4.1594449999999998</v>
      </c>
      <c r="J11614" s="41" t="s">
        <v>938</v>
      </c>
      <c r="K11614" s="41" t="s">
        <v>334</v>
      </c>
      <c r="L11614" s="193">
        <v>6.2391670000000001</v>
      </c>
      <c r="M11614" s="52" t="s">
        <v>938</v>
      </c>
      <c r="N11614" s="52" t="s">
        <v>116</v>
      </c>
      <c r="O11614" s="59">
        <v>1</v>
      </c>
    </row>
    <row r="11615" spans="1:15" x14ac:dyDescent="0.25">
      <c r="A11615" s="30">
        <v>450</v>
      </c>
      <c r="B11615" s="247" t="str">
        <f>IF(AND(A11615&lt;&gt;"",ISNUMBER(A11615)),VLOOKUP(A11615,Studies!A:BR,2,FALSE),"")</f>
        <v>Ho 2007</v>
      </c>
      <c r="C11615" s="248" t="str">
        <f>IF(AND(A11615&lt;&gt;"",ISNUMBER(A11615)),VLOOKUP(A11615,Studies!A:BR,3,FALSE),"")</f>
        <v>https://pubmed.ncbi.nlm.nih.gov/17622941/</v>
      </c>
      <c r="D11615" s="248" t="str">
        <f>IF(AND(A11615&lt;&gt;"",ISNUMBER(A11615)),VLOOKUP(A11615,Studies!A:BR,4,FALSE),"")</f>
        <v>African-Americans</v>
      </c>
      <c r="E11615" s="248" t="str">
        <f>IF(AND(A11615&lt;&gt;"",ISNUMBER(A11615)),VLOOKUP(A11615,Studies!A:BR,5,FALSE),"")</f>
        <v>Pravastatin</v>
      </c>
      <c r="F11615" s="249" t="str">
        <f>IF(AND(A11615&lt;&gt;"",ISNUMBER(A11615)),VLOOKUP(A11615,Studies!A:BR,6,FALSE),"")</f>
        <v>Plasma</v>
      </c>
      <c r="G11615" s="269">
        <v>5</v>
      </c>
      <c r="H11615" s="50" t="s">
        <v>59</v>
      </c>
      <c r="I11615" s="185">
        <v>2.2183709999999999</v>
      </c>
      <c r="J11615" s="41" t="s">
        <v>938</v>
      </c>
      <c r="K11615" s="41" t="s">
        <v>334</v>
      </c>
      <c r="L11615" s="193">
        <v>4.020797</v>
      </c>
      <c r="M11615" s="52" t="s">
        <v>938</v>
      </c>
      <c r="N11615" s="52" t="s">
        <v>116</v>
      </c>
      <c r="O11615" s="59">
        <v>1</v>
      </c>
    </row>
    <row r="11616" spans="1:15" x14ac:dyDescent="0.25">
      <c r="A11616" s="30">
        <v>450</v>
      </c>
      <c r="B11616" s="247" t="str">
        <f>IF(AND(A11616&lt;&gt;"",ISNUMBER(A11616)),VLOOKUP(A11616,Studies!A:BR,2,FALSE),"")</f>
        <v>Ho 2007</v>
      </c>
      <c r="C11616" s="248" t="str">
        <f>IF(AND(A11616&lt;&gt;"",ISNUMBER(A11616)),VLOOKUP(A11616,Studies!A:BR,3,FALSE),"")</f>
        <v>https://pubmed.ncbi.nlm.nih.gov/17622941/</v>
      </c>
      <c r="D11616" s="248" t="str">
        <f>IF(AND(A11616&lt;&gt;"",ISNUMBER(A11616)),VLOOKUP(A11616,Studies!A:BR,4,FALSE),"")</f>
        <v>African-Americans</v>
      </c>
      <c r="E11616" s="248" t="str">
        <f>IF(AND(A11616&lt;&gt;"",ISNUMBER(A11616)),VLOOKUP(A11616,Studies!A:BR,5,FALSE),"")</f>
        <v>Pravastatin</v>
      </c>
      <c r="F11616" s="249" t="str">
        <f>IF(AND(A11616&lt;&gt;"",ISNUMBER(A11616)),VLOOKUP(A11616,Studies!A:BR,6,FALSE),"")</f>
        <v>Plasma</v>
      </c>
      <c r="G11616" s="269">
        <v>6</v>
      </c>
      <c r="H11616" s="50" t="s">
        <v>59</v>
      </c>
      <c r="I11616" s="185">
        <v>5.129982</v>
      </c>
      <c r="J11616" s="41" t="s">
        <v>938</v>
      </c>
      <c r="K11616" s="41" t="s">
        <v>334</v>
      </c>
      <c r="L11616" s="193">
        <v>5.5459269999999998</v>
      </c>
      <c r="M11616" s="52" t="s">
        <v>938</v>
      </c>
      <c r="N11616" s="52" t="s">
        <v>116</v>
      </c>
      <c r="O11616" s="59">
        <v>1</v>
      </c>
    </row>
    <row r="11617" spans="1:16" x14ac:dyDescent="0.25">
      <c r="A11617" s="30">
        <v>450</v>
      </c>
      <c r="B11617" s="247" t="str">
        <f>IF(AND(A11617&lt;&gt;"",ISNUMBER(A11617)),VLOOKUP(A11617,Studies!A:BR,2,FALSE),"")</f>
        <v>Ho 2007</v>
      </c>
      <c r="C11617" s="248" t="str">
        <f>IF(AND(A11617&lt;&gt;"",ISNUMBER(A11617)),VLOOKUP(A11617,Studies!A:BR,3,FALSE),"")</f>
        <v>https://pubmed.ncbi.nlm.nih.gov/17622941/</v>
      </c>
      <c r="D11617" s="248" t="str">
        <f>IF(AND(A11617&lt;&gt;"",ISNUMBER(A11617)),VLOOKUP(A11617,Studies!A:BR,4,FALSE),"")</f>
        <v>African-Americans</v>
      </c>
      <c r="E11617" s="248" t="str">
        <f>IF(AND(A11617&lt;&gt;"",ISNUMBER(A11617)),VLOOKUP(A11617,Studies!A:BR,5,FALSE),"")</f>
        <v>Pravastatin</v>
      </c>
      <c r="F11617" s="249" t="str">
        <f>IF(AND(A11617&lt;&gt;"",ISNUMBER(A11617)),VLOOKUP(A11617,Studies!A:BR,6,FALSE),"")</f>
        <v>Plasma</v>
      </c>
      <c r="G11617" s="269">
        <v>8</v>
      </c>
      <c r="H11617" s="50" t="s">
        <v>59</v>
      </c>
      <c r="I11617" s="185">
        <v>3.6048529999999999</v>
      </c>
      <c r="J11617" s="41" t="s">
        <v>938</v>
      </c>
      <c r="K11617" s="41" t="s">
        <v>334</v>
      </c>
      <c r="L11617" s="193">
        <v>3.6048529999999999</v>
      </c>
      <c r="M11617" s="52" t="s">
        <v>938</v>
      </c>
      <c r="N11617" s="52" t="s">
        <v>116</v>
      </c>
      <c r="O11617" s="59">
        <v>1</v>
      </c>
    </row>
    <row r="11618" spans="1:16" x14ac:dyDescent="0.25">
      <c r="A11618" s="30">
        <v>450</v>
      </c>
      <c r="B11618" s="247" t="str">
        <f>IF(AND(A11618&lt;&gt;"",ISNUMBER(A11618)),VLOOKUP(A11618,Studies!A:BR,2,FALSE),"")</f>
        <v>Ho 2007</v>
      </c>
      <c r="C11618" s="248" t="str">
        <f>IF(AND(A11618&lt;&gt;"",ISNUMBER(A11618)),VLOOKUP(A11618,Studies!A:BR,3,FALSE),"")</f>
        <v>https://pubmed.ncbi.nlm.nih.gov/17622941/</v>
      </c>
      <c r="D11618" s="248" t="str">
        <f>IF(AND(A11618&lt;&gt;"",ISNUMBER(A11618)),VLOOKUP(A11618,Studies!A:BR,4,FALSE),"")</f>
        <v>African-Americans</v>
      </c>
      <c r="E11618" s="248" t="str">
        <f>IF(AND(A11618&lt;&gt;"",ISNUMBER(A11618)),VLOOKUP(A11618,Studies!A:BR,5,FALSE),"")</f>
        <v>Pravastatin</v>
      </c>
      <c r="F11618" s="249" t="str">
        <f>IF(AND(A11618&lt;&gt;"",ISNUMBER(A11618)),VLOOKUP(A11618,Studies!A:BR,6,FALSE),"")</f>
        <v>Plasma</v>
      </c>
      <c r="G11618" s="269">
        <v>12</v>
      </c>
      <c r="H11618" s="50" t="s">
        <v>59</v>
      </c>
      <c r="I11618" s="185" t="s">
        <v>1029</v>
      </c>
      <c r="J11618" s="41" t="s">
        <v>938</v>
      </c>
      <c r="K11618" s="41" t="s">
        <v>334</v>
      </c>
      <c r="O11618" s="59">
        <v>1</v>
      </c>
    </row>
    <row r="11619" spans="1:16" x14ac:dyDescent="0.25">
      <c r="A11619" s="30">
        <v>451</v>
      </c>
      <c r="B11619" s="247" t="str">
        <f>IF(AND(A11619&lt;&gt;"",ISNUMBER(A11619)),VLOOKUP(A11619,Studies!A:BR,2,FALSE),"")</f>
        <v>Escobar 2005</v>
      </c>
      <c r="C11619" s="248" t="str">
        <f>IF(AND(A11619&lt;&gt;"",ISNUMBER(A11619)),VLOOKUP(A11619,Studies!A:BR,3,FALSE),"")</f>
        <v>https://pubmed.ncbi.nlm.nih.gov/24672127/</v>
      </c>
      <c r="D11619" s="248" t="str">
        <f>IF(AND(A11619&lt;&gt;"",ISNUMBER(A11619)),VLOOKUP(A11619,Studies!A:BR,4,FALSE),"")</f>
        <v>Mexican subjects</v>
      </c>
      <c r="E11619" s="248" t="str">
        <f>IF(AND(A11619&lt;&gt;"",ISNUMBER(A11619)),VLOOKUP(A11619,Studies!A:BR,5,FALSE),"")</f>
        <v>Pravastatin</v>
      </c>
      <c r="F11619" s="249" t="str">
        <f>IF(AND(A11619&lt;&gt;"",ISNUMBER(A11619)),VLOOKUP(A11619,Studies!A:BR,6,FALSE),"")</f>
        <v>Plasma</v>
      </c>
      <c r="G11619" s="269">
        <v>0.25</v>
      </c>
      <c r="H11619" s="50" t="s">
        <v>59</v>
      </c>
      <c r="I11619" s="185">
        <v>4470.3770000000004</v>
      </c>
      <c r="J11619" s="41" t="s">
        <v>1186</v>
      </c>
      <c r="K11619" s="41" t="s">
        <v>334</v>
      </c>
      <c r="L11619" s="193">
        <v>736.08640000000003</v>
      </c>
      <c r="M11619" s="52" t="s">
        <v>1186</v>
      </c>
      <c r="N11619" s="52" t="s">
        <v>116</v>
      </c>
      <c r="O11619" s="59">
        <v>5</v>
      </c>
      <c r="P11619" s="42" t="s">
        <v>4056</v>
      </c>
    </row>
    <row r="11620" spans="1:16" x14ac:dyDescent="0.25">
      <c r="A11620" s="30">
        <v>451</v>
      </c>
      <c r="B11620" s="247" t="str">
        <f>IF(AND(A11620&lt;&gt;"",ISNUMBER(A11620)),VLOOKUP(A11620,Studies!A:BR,2,FALSE),"")</f>
        <v>Escobar 2005</v>
      </c>
      <c r="C11620" s="248" t="str">
        <f>IF(AND(A11620&lt;&gt;"",ISNUMBER(A11620)),VLOOKUP(A11620,Studies!A:BR,3,FALSE),"")</f>
        <v>https://pubmed.ncbi.nlm.nih.gov/24672127/</v>
      </c>
      <c r="D11620" s="248" t="str">
        <f>IF(AND(A11620&lt;&gt;"",ISNUMBER(A11620)),VLOOKUP(A11620,Studies!A:BR,4,FALSE),"")</f>
        <v>Mexican subjects</v>
      </c>
      <c r="E11620" s="248" t="str">
        <f>IF(AND(A11620&lt;&gt;"",ISNUMBER(A11620)),VLOOKUP(A11620,Studies!A:BR,5,FALSE),"")</f>
        <v>Pravastatin</v>
      </c>
      <c r="F11620" s="249" t="str">
        <f>IF(AND(A11620&lt;&gt;"",ISNUMBER(A11620)),VLOOKUP(A11620,Studies!A:BR,6,FALSE),"")</f>
        <v>Plasma</v>
      </c>
      <c r="G11620" s="269">
        <v>0.5</v>
      </c>
      <c r="H11620" s="50" t="s">
        <v>59</v>
      </c>
      <c r="I11620" s="185">
        <v>6588.8689999999997</v>
      </c>
      <c r="J11620" s="41" t="s">
        <v>1186</v>
      </c>
      <c r="K11620" s="41" t="s">
        <v>334</v>
      </c>
      <c r="L11620" s="193">
        <v>592.45950000000005</v>
      </c>
      <c r="M11620" s="52" t="s">
        <v>1186</v>
      </c>
      <c r="N11620" s="52" t="s">
        <v>116</v>
      </c>
      <c r="O11620" s="59">
        <v>5</v>
      </c>
      <c r="P11620" s="42" t="s">
        <v>4056</v>
      </c>
    </row>
    <row r="11621" spans="1:16" x14ac:dyDescent="0.25">
      <c r="A11621" s="30">
        <v>451</v>
      </c>
      <c r="B11621" s="247" t="str">
        <f>IF(AND(A11621&lt;&gt;"",ISNUMBER(A11621)),VLOOKUP(A11621,Studies!A:BR,2,FALSE),"")</f>
        <v>Escobar 2005</v>
      </c>
      <c r="C11621" s="248" t="str">
        <f>IF(AND(A11621&lt;&gt;"",ISNUMBER(A11621)),VLOOKUP(A11621,Studies!A:BR,3,FALSE),"")</f>
        <v>https://pubmed.ncbi.nlm.nih.gov/24672127/</v>
      </c>
      <c r="D11621" s="248" t="str">
        <f>IF(AND(A11621&lt;&gt;"",ISNUMBER(A11621)),VLOOKUP(A11621,Studies!A:BR,4,FALSE),"")</f>
        <v>Mexican subjects</v>
      </c>
      <c r="E11621" s="248" t="str">
        <f>IF(AND(A11621&lt;&gt;"",ISNUMBER(A11621)),VLOOKUP(A11621,Studies!A:BR,5,FALSE),"")</f>
        <v>Pravastatin</v>
      </c>
      <c r="F11621" s="249" t="str">
        <f>IF(AND(A11621&lt;&gt;"",ISNUMBER(A11621)),VLOOKUP(A11621,Studies!A:BR,6,FALSE),"")</f>
        <v>Plasma</v>
      </c>
      <c r="G11621" s="269">
        <v>1</v>
      </c>
      <c r="H11621" s="50" t="s">
        <v>59</v>
      </c>
      <c r="I11621" s="185">
        <v>8850.9869999999992</v>
      </c>
      <c r="J11621" s="41" t="s">
        <v>1186</v>
      </c>
      <c r="K11621" s="41" t="s">
        <v>334</v>
      </c>
      <c r="L11621" s="193">
        <v>484.74020000000002</v>
      </c>
      <c r="M11621" s="52" t="s">
        <v>1186</v>
      </c>
      <c r="N11621" s="52" t="s">
        <v>116</v>
      </c>
      <c r="O11621" s="59">
        <v>5</v>
      </c>
      <c r="P11621" s="42" t="s">
        <v>4056</v>
      </c>
    </row>
    <row r="11622" spans="1:16" x14ac:dyDescent="0.25">
      <c r="A11622" s="30">
        <v>451</v>
      </c>
      <c r="B11622" s="247" t="str">
        <f>IF(AND(A11622&lt;&gt;"",ISNUMBER(A11622)),VLOOKUP(A11622,Studies!A:BR,2,FALSE),"")</f>
        <v>Escobar 2005</v>
      </c>
      <c r="C11622" s="248" t="str">
        <f>IF(AND(A11622&lt;&gt;"",ISNUMBER(A11622)),VLOOKUP(A11622,Studies!A:BR,3,FALSE),"")</f>
        <v>https://pubmed.ncbi.nlm.nih.gov/24672127/</v>
      </c>
      <c r="D11622" s="248" t="str">
        <f>IF(AND(A11622&lt;&gt;"",ISNUMBER(A11622)),VLOOKUP(A11622,Studies!A:BR,4,FALSE),"")</f>
        <v>Mexican subjects</v>
      </c>
      <c r="E11622" s="248" t="str">
        <f>IF(AND(A11622&lt;&gt;"",ISNUMBER(A11622)),VLOOKUP(A11622,Studies!A:BR,5,FALSE),"")</f>
        <v>Pravastatin</v>
      </c>
      <c r="F11622" s="249" t="str">
        <f>IF(AND(A11622&lt;&gt;"",ISNUMBER(A11622)),VLOOKUP(A11622,Studies!A:BR,6,FALSE),"")</f>
        <v>Plasma</v>
      </c>
      <c r="G11622" s="269">
        <v>2</v>
      </c>
      <c r="H11622" s="50" t="s">
        <v>59</v>
      </c>
      <c r="I11622" s="185">
        <v>4506.2839999999997</v>
      </c>
      <c r="J11622" s="41" t="s">
        <v>1186</v>
      </c>
      <c r="K11622" s="41" t="s">
        <v>334</v>
      </c>
      <c r="L11622" s="193">
        <v>538.59910000000002</v>
      </c>
      <c r="M11622" s="52" t="s">
        <v>1186</v>
      </c>
      <c r="N11622" s="52" t="s">
        <v>116</v>
      </c>
      <c r="O11622" s="59">
        <v>5</v>
      </c>
      <c r="P11622" s="42" t="s">
        <v>4056</v>
      </c>
    </row>
    <row r="11623" spans="1:16" x14ac:dyDescent="0.25">
      <c r="A11623" s="30">
        <v>451</v>
      </c>
      <c r="B11623" s="247" t="str">
        <f>IF(AND(A11623&lt;&gt;"",ISNUMBER(A11623)),VLOOKUP(A11623,Studies!A:BR,2,FALSE),"")</f>
        <v>Escobar 2005</v>
      </c>
      <c r="C11623" s="248" t="str">
        <f>IF(AND(A11623&lt;&gt;"",ISNUMBER(A11623)),VLOOKUP(A11623,Studies!A:BR,3,FALSE),"")</f>
        <v>https://pubmed.ncbi.nlm.nih.gov/24672127/</v>
      </c>
      <c r="D11623" s="248" t="str">
        <f>IF(AND(A11623&lt;&gt;"",ISNUMBER(A11623)),VLOOKUP(A11623,Studies!A:BR,4,FALSE),"")</f>
        <v>Mexican subjects</v>
      </c>
      <c r="E11623" s="248" t="str">
        <f>IF(AND(A11623&lt;&gt;"",ISNUMBER(A11623)),VLOOKUP(A11623,Studies!A:BR,5,FALSE),"")</f>
        <v>Pravastatin</v>
      </c>
      <c r="F11623" s="249" t="str">
        <f>IF(AND(A11623&lt;&gt;"",ISNUMBER(A11623)),VLOOKUP(A11623,Studies!A:BR,6,FALSE),"")</f>
        <v>Plasma</v>
      </c>
      <c r="G11623" s="269">
        <v>4</v>
      </c>
      <c r="H11623" s="50" t="s">
        <v>59</v>
      </c>
      <c r="I11623" s="185">
        <v>2567.3249999999998</v>
      </c>
      <c r="J11623" s="41" t="s">
        <v>1186</v>
      </c>
      <c r="K11623" s="41" t="s">
        <v>334</v>
      </c>
      <c r="L11623" s="193">
        <v>269.2998</v>
      </c>
      <c r="M11623" s="52" t="s">
        <v>1186</v>
      </c>
      <c r="N11623" s="52" t="s">
        <v>116</v>
      </c>
      <c r="O11623" s="59">
        <v>5</v>
      </c>
      <c r="P11623" s="42" t="s">
        <v>4056</v>
      </c>
    </row>
    <row r="11624" spans="1:16" x14ac:dyDescent="0.25">
      <c r="A11624" s="30">
        <v>451</v>
      </c>
      <c r="B11624" s="247" t="str">
        <f>IF(AND(A11624&lt;&gt;"",ISNUMBER(A11624)),VLOOKUP(A11624,Studies!A:BR,2,FALSE),"")</f>
        <v>Escobar 2005</v>
      </c>
      <c r="C11624" s="248" t="str">
        <f>IF(AND(A11624&lt;&gt;"",ISNUMBER(A11624)),VLOOKUP(A11624,Studies!A:BR,3,FALSE),"")</f>
        <v>https://pubmed.ncbi.nlm.nih.gov/24672127/</v>
      </c>
      <c r="D11624" s="248" t="str">
        <f>IF(AND(A11624&lt;&gt;"",ISNUMBER(A11624)),VLOOKUP(A11624,Studies!A:BR,4,FALSE),"")</f>
        <v>Mexican subjects</v>
      </c>
      <c r="E11624" s="248" t="str">
        <f>IF(AND(A11624&lt;&gt;"",ISNUMBER(A11624)),VLOOKUP(A11624,Studies!A:BR,5,FALSE),"")</f>
        <v>Pravastatin</v>
      </c>
      <c r="F11624" s="249" t="str">
        <f>IF(AND(A11624&lt;&gt;"",ISNUMBER(A11624)),VLOOKUP(A11624,Studies!A:BR,6,FALSE),"")</f>
        <v>Plasma</v>
      </c>
      <c r="G11624" s="269">
        <v>8</v>
      </c>
      <c r="H11624" s="50" t="s">
        <v>59</v>
      </c>
      <c r="I11624" s="185">
        <v>1921.0050000000001</v>
      </c>
      <c r="J11624" s="41" t="s">
        <v>1186</v>
      </c>
      <c r="K11624" s="41" t="s">
        <v>334</v>
      </c>
      <c r="L11624" s="193">
        <v>341.11340000000001</v>
      </c>
      <c r="M11624" s="52" t="s">
        <v>1186</v>
      </c>
      <c r="N11624" s="52" t="s">
        <v>116</v>
      </c>
      <c r="O11624" s="59">
        <v>5</v>
      </c>
      <c r="P11624" s="42" t="s">
        <v>4056</v>
      </c>
    </row>
    <row r="11625" spans="1:16" x14ac:dyDescent="0.25">
      <c r="A11625" s="30">
        <v>451</v>
      </c>
      <c r="B11625" s="247" t="str">
        <f>IF(AND(A11625&lt;&gt;"",ISNUMBER(A11625)),VLOOKUP(A11625,Studies!A:BR,2,FALSE),"")</f>
        <v>Escobar 2005</v>
      </c>
      <c r="C11625" s="248" t="str">
        <f>IF(AND(A11625&lt;&gt;"",ISNUMBER(A11625)),VLOOKUP(A11625,Studies!A:BR,3,FALSE),"")</f>
        <v>https://pubmed.ncbi.nlm.nih.gov/24672127/</v>
      </c>
      <c r="D11625" s="248" t="str">
        <f>IF(AND(A11625&lt;&gt;"",ISNUMBER(A11625)),VLOOKUP(A11625,Studies!A:BR,4,FALSE),"")</f>
        <v>Mexican subjects</v>
      </c>
      <c r="E11625" s="248" t="str">
        <f>IF(AND(A11625&lt;&gt;"",ISNUMBER(A11625)),VLOOKUP(A11625,Studies!A:BR,5,FALSE),"")</f>
        <v>Pravastatin</v>
      </c>
      <c r="F11625" s="249" t="str">
        <f>IF(AND(A11625&lt;&gt;"",ISNUMBER(A11625)),VLOOKUP(A11625,Studies!A:BR,6,FALSE),"")</f>
        <v>Plasma</v>
      </c>
      <c r="G11625" s="269">
        <v>10</v>
      </c>
      <c r="H11625" s="50" t="s">
        <v>59</v>
      </c>
      <c r="I11625" s="185">
        <v>736.08619999999996</v>
      </c>
      <c r="J11625" s="41" t="s">
        <v>1186</v>
      </c>
      <c r="K11625" s="41" t="s">
        <v>334</v>
      </c>
      <c r="L11625" s="193">
        <v>269.2998</v>
      </c>
      <c r="M11625" s="52" t="s">
        <v>1186</v>
      </c>
      <c r="N11625" s="52" t="s">
        <v>116</v>
      </c>
      <c r="O11625" s="59">
        <v>5</v>
      </c>
      <c r="P11625" s="42" t="s">
        <v>4056</v>
      </c>
    </row>
    <row r="11626" spans="1:16" x14ac:dyDescent="0.25">
      <c r="A11626" s="30">
        <v>451</v>
      </c>
      <c r="B11626" s="247" t="str">
        <f>IF(AND(A11626&lt;&gt;"",ISNUMBER(A11626)),VLOOKUP(A11626,Studies!A:BR,2,FALSE),"")</f>
        <v>Escobar 2005</v>
      </c>
      <c r="C11626" s="248" t="str">
        <f>IF(AND(A11626&lt;&gt;"",ISNUMBER(A11626)),VLOOKUP(A11626,Studies!A:BR,3,FALSE),"")</f>
        <v>https://pubmed.ncbi.nlm.nih.gov/24672127/</v>
      </c>
      <c r="D11626" s="248" t="str">
        <f>IF(AND(A11626&lt;&gt;"",ISNUMBER(A11626)),VLOOKUP(A11626,Studies!A:BR,4,FALSE),"")</f>
        <v>Mexican subjects</v>
      </c>
      <c r="E11626" s="248" t="str">
        <f>IF(AND(A11626&lt;&gt;"",ISNUMBER(A11626)),VLOOKUP(A11626,Studies!A:BR,5,FALSE),"")</f>
        <v>Pravastatin</v>
      </c>
      <c r="F11626" s="249" t="str">
        <f>IF(AND(A11626&lt;&gt;"",ISNUMBER(A11626)),VLOOKUP(A11626,Studies!A:BR,6,FALSE),"")</f>
        <v>Plasma</v>
      </c>
      <c r="G11626" s="269">
        <v>12</v>
      </c>
      <c r="H11626" s="50" t="s">
        <v>59</v>
      </c>
      <c r="I11626" s="185">
        <v>1472.172</v>
      </c>
      <c r="J11626" s="41" t="s">
        <v>1186</v>
      </c>
      <c r="K11626" s="41" t="s">
        <v>334</v>
      </c>
      <c r="L11626" s="193">
        <v>394.97340000000003</v>
      </c>
      <c r="M11626" s="52" t="s">
        <v>1186</v>
      </c>
      <c r="N11626" s="52" t="s">
        <v>116</v>
      </c>
      <c r="O11626" s="59">
        <v>5</v>
      </c>
      <c r="P11626" s="42" t="s">
        <v>4056</v>
      </c>
    </row>
    <row r="11627" spans="1:16" x14ac:dyDescent="0.25">
      <c r="A11627" s="30">
        <v>452</v>
      </c>
      <c r="B11627" s="247" t="str">
        <f>IF(AND(A11627&lt;&gt;"",ISNUMBER(A11627)),VLOOKUP(A11627,Studies!A:BR,2,FALSE),"")</f>
        <v>Almeida 2006</v>
      </c>
      <c r="C11627" s="248" t="str">
        <f>IF(AND(A11627&lt;&gt;"",ISNUMBER(A11627)),VLOOKUP(A11627,Studies!A:BR,3,FALSE),"")</f>
        <v>https://pubmed.ncbi.nlm.nih.gov/16572920/</v>
      </c>
      <c r="D11627" s="248" t="str">
        <f>IF(AND(A11627&lt;&gt;"",ISNUMBER(A11627)),VLOOKUP(A11627,Studies!A:BR,4,FALSE),"")</f>
        <v>Male subjects test formulation</v>
      </c>
      <c r="E11627" s="248" t="str">
        <f>IF(AND(A11627&lt;&gt;"",ISNUMBER(A11627)),VLOOKUP(A11627,Studies!A:BR,5,FALSE),"")</f>
        <v>Pravastatin</v>
      </c>
      <c r="F11627" s="249" t="str">
        <f>IF(AND(A11627&lt;&gt;"",ISNUMBER(A11627)),VLOOKUP(A11627,Studies!A:BR,6,FALSE),"")</f>
        <v>Plasma</v>
      </c>
      <c r="G11627" s="269">
        <v>0.25</v>
      </c>
      <c r="H11627" s="50" t="s">
        <v>59</v>
      </c>
      <c r="I11627" s="185">
        <v>2.8739499999999998</v>
      </c>
      <c r="J11627" s="41" t="s">
        <v>938</v>
      </c>
      <c r="K11627" s="41" t="s">
        <v>334</v>
      </c>
      <c r="O11627" s="59">
        <v>0.4</v>
      </c>
    </row>
    <row r="11628" spans="1:16" x14ac:dyDescent="0.25">
      <c r="A11628" s="30">
        <v>452</v>
      </c>
      <c r="B11628" s="247" t="str">
        <f>IF(AND(A11628&lt;&gt;"",ISNUMBER(A11628)),VLOOKUP(A11628,Studies!A:BR,2,FALSE),"")</f>
        <v>Almeida 2006</v>
      </c>
      <c r="C11628" s="248" t="str">
        <f>IF(AND(A11628&lt;&gt;"",ISNUMBER(A11628)),VLOOKUP(A11628,Studies!A:BR,3,FALSE),"")</f>
        <v>https://pubmed.ncbi.nlm.nih.gov/16572920/</v>
      </c>
      <c r="D11628" s="248" t="str">
        <f>IF(AND(A11628&lt;&gt;"",ISNUMBER(A11628)),VLOOKUP(A11628,Studies!A:BR,4,FALSE),"")</f>
        <v>Male subjects test formulation</v>
      </c>
      <c r="E11628" s="248" t="str">
        <f>IF(AND(A11628&lt;&gt;"",ISNUMBER(A11628)),VLOOKUP(A11628,Studies!A:BR,5,FALSE),"")</f>
        <v>Pravastatin</v>
      </c>
      <c r="F11628" s="249" t="str">
        <f>IF(AND(A11628&lt;&gt;"",ISNUMBER(A11628)),VLOOKUP(A11628,Studies!A:BR,6,FALSE),"")</f>
        <v>Plasma</v>
      </c>
      <c r="G11628" s="269">
        <v>0.5</v>
      </c>
      <c r="H11628" s="50" t="s">
        <v>59</v>
      </c>
      <c r="I11628" s="185">
        <v>40.537820000000004</v>
      </c>
      <c r="J11628" s="41" t="s">
        <v>938</v>
      </c>
      <c r="K11628" s="41" t="s">
        <v>334</v>
      </c>
      <c r="O11628" s="59">
        <v>0.4</v>
      </c>
    </row>
    <row r="11629" spans="1:16" x14ac:dyDescent="0.25">
      <c r="A11629" s="30">
        <v>452</v>
      </c>
      <c r="B11629" s="247" t="str">
        <f>IF(AND(A11629&lt;&gt;"",ISNUMBER(A11629)),VLOOKUP(A11629,Studies!A:BR,2,FALSE),"")</f>
        <v>Almeida 2006</v>
      </c>
      <c r="C11629" s="248" t="str">
        <f>IF(AND(A11629&lt;&gt;"",ISNUMBER(A11629)),VLOOKUP(A11629,Studies!A:BR,3,FALSE),"")</f>
        <v>https://pubmed.ncbi.nlm.nih.gov/16572920/</v>
      </c>
      <c r="D11629" s="248" t="str">
        <f>IF(AND(A11629&lt;&gt;"",ISNUMBER(A11629)),VLOOKUP(A11629,Studies!A:BR,4,FALSE),"")</f>
        <v>Male subjects test formulation</v>
      </c>
      <c r="E11629" s="248" t="str">
        <f>IF(AND(A11629&lt;&gt;"",ISNUMBER(A11629)),VLOOKUP(A11629,Studies!A:BR,5,FALSE),"")</f>
        <v>Pravastatin</v>
      </c>
      <c r="F11629" s="249" t="str">
        <f>IF(AND(A11629&lt;&gt;"",ISNUMBER(A11629)),VLOOKUP(A11629,Studies!A:BR,6,FALSE),"")</f>
        <v>Plasma</v>
      </c>
      <c r="G11629" s="269">
        <v>0.75</v>
      </c>
      <c r="H11629" s="50" t="s">
        <v>59</v>
      </c>
      <c r="I11629" s="185">
        <v>76.689080000000004</v>
      </c>
      <c r="J11629" s="41" t="s">
        <v>938</v>
      </c>
      <c r="K11629" s="41" t="s">
        <v>334</v>
      </c>
      <c r="O11629" s="59">
        <v>0.4</v>
      </c>
    </row>
    <row r="11630" spans="1:16" x14ac:dyDescent="0.25">
      <c r="A11630" s="30">
        <v>452</v>
      </c>
      <c r="B11630" s="247" t="str">
        <f>IF(AND(A11630&lt;&gt;"",ISNUMBER(A11630)),VLOOKUP(A11630,Studies!A:BR,2,FALSE),"")</f>
        <v>Almeida 2006</v>
      </c>
      <c r="C11630" s="248" t="str">
        <f>IF(AND(A11630&lt;&gt;"",ISNUMBER(A11630)),VLOOKUP(A11630,Studies!A:BR,3,FALSE),"")</f>
        <v>https://pubmed.ncbi.nlm.nih.gov/16572920/</v>
      </c>
      <c r="D11630" s="248" t="str">
        <f>IF(AND(A11630&lt;&gt;"",ISNUMBER(A11630)),VLOOKUP(A11630,Studies!A:BR,4,FALSE),"")</f>
        <v>Male subjects test formulation</v>
      </c>
      <c r="E11630" s="248" t="str">
        <f>IF(AND(A11630&lt;&gt;"",ISNUMBER(A11630)),VLOOKUP(A11630,Studies!A:BR,5,FALSE),"")</f>
        <v>Pravastatin</v>
      </c>
      <c r="F11630" s="249" t="str">
        <f>IF(AND(A11630&lt;&gt;"",ISNUMBER(A11630)),VLOOKUP(A11630,Studies!A:BR,6,FALSE),"")</f>
        <v>Plasma</v>
      </c>
      <c r="G11630" s="269">
        <v>1</v>
      </c>
      <c r="H11630" s="50" t="s">
        <v>59</v>
      </c>
      <c r="I11630" s="185">
        <v>85.462180000000004</v>
      </c>
      <c r="J11630" s="41" t="s">
        <v>938</v>
      </c>
      <c r="K11630" s="41" t="s">
        <v>334</v>
      </c>
      <c r="O11630" s="59">
        <v>0.4</v>
      </c>
    </row>
    <row r="11631" spans="1:16" x14ac:dyDescent="0.25">
      <c r="A11631" s="30">
        <v>452</v>
      </c>
      <c r="B11631" s="247" t="str">
        <f>IF(AND(A11631&lt;&gt;"",ISNUMBER(A11631)),VLOOKUP(A11631,Studies!A:BR,2,FALSE),"")</f>
        <v>Almeida 2006</v>
      </c>
      <c r="C11631" s="248" t="str">
        <f>IF(AND(A11631&lt;&gt;"",ISNUMBER(A11631)),VLOOKUP(A11631,Studies!A:BR,3,FALSE),"")</f>
        <v>https://pubmed.ncbi.nlm.nih.gov/16572920/</v>
      </c>
      <c r="D11631" s="248" t="str">
        <f>IF(AND(A11631&lt;&gt;"",ISNUMBER(A11631)),VLOOKUP(A11631,Studies!A:BR,4,FALSE),"")</f>
        <v>Male subjects test formulation</v>
      </c>
      <c r="E11631" s="248" t="str">
        <f>IF(AND(A11631&lt;&gt;"",ISNUMBER(A11631)),VLOOKUP(A11631,Studies!A:BR,5,FALSE),"")</f>
        <v>Pravastatin</v>
      </c>
      <c r="F11631" s="249" t="str">
        <f>IF(AND(A11631&lt;&gt;"",ISNUMBER(A11631)),VLOOKUP(A11631,Studies!A:BR,6,FALSE),"")</f>
        <v>Plasma</v>
      </c>
      <c r="G11631" s="269">
        <v>1.25</v>
      </c>
      <c r="H11631" s="50" t="s">
        <v>59</v>
      </c>
      <c r="I11631" s="185">
        <v>73.815119999999993</v>
      </c>
      <c r="J11631" s="41" t="s">
        <v>938</v>
      </c>
      <c r="K11631" s="41" t="s">
        <v>334</v>
      </c>
      <c r="O11631" s="59">
        <v>0.4</v>
      </c>
    </row>
    <row r="11632" spans="1:16" x14ac:dyDescent="0.25">
      <c r="A11632" s="30">
        <v>452</v>
      </c>
      <c r="B11632" s="247" t="str">
        <f>IF(AND(A11632&lt;&gt;"",ISNUMBER(A11632)),VLOOKUP(A11632,Studies!A:BR,2,FALSE),"")</f>
        <v>Almeida 2006</v>
      </c>
      <c r="C11632" s="248" t="str">
        <f>IF(AND(A11632&lt;&gt;"",ISNUMBER(A11632)),VLOOKUP(A11632,Studies!A:BR,3,FALSE),"")</f>
        <v>https://pubmed.ncbi.nlm.nih.gov/16572920/</v>
      </c>
      <c r="D11632" s="248" t="str">
        <f>IF(AND(A11632&lt;&gt;"",ISNUMBER(A11632)),VLOOKUP(A11632,Studies!A:BR,4,FALSE),"")</f>
        <v>Male subjects test formulation</v>
      </c>
      <c r="E11632" s="248" t="str">
        <f>IF(AND(A11632&lt;&gt;"",ISNUMBER(A11632)),VLOOKUP(A11632,Studies!A:BR,5,FALSE),"")</f>
        <v>Pravastatin</v>
      </c>
      <c r="F11632" s="249" t="str">
        <f>IF(AND(A11632&lt;&gt;"",ISNUMBER(A11632)),VLOOKUP(A11632,Studies!A:BR,6,FALSE),"")</f>
        <v>Plasma</v>
      </c>
      <c r="G11632" s="269">
        <v>1.5</v>
      </c>
      <c r="H11632" s="50" t="s">
        <v>59</v>
      </c>
      <c r="I11632" s="185">
        <v>65.495800000000003</v>
      </c>
      <c r="J11632" s="41" t="s">
        <v>938</v>
      </c>
      <c r="K11632" s="41" t="s">
        <v>334</v>
      </c>
      <c r="O11632" s="59">
        <v>0.4</v>
      </c>
    </row>
    <row r="11633" spans="1:15" x14ac:dyDescent="0.25">
      <c r="A11633" s="30">
        <v>452</v>
      </c>
      <c r="B11633" s="247" t="str">
        <f>IF(AND(A11633&lt;&gt;"",ISNUMBER(A11633)),VLOOKUP(A11633,Studies!A:BR,2,FALSE),"")</f>
        <v>Almeida 2006</v>
      </c>
      <c r="C11633" s="248" t="str">
        <f>IF(AND(A11633&lt;&gt;"",ISNUMBER(A11633)),VLOOKUP(A11633,Studies!A:BR,3,FALSE),"")</f>
        <v>https://pubmed.ncbi.nlm.nih.gov/16572920/</v>
      </c>
      <c r="D11633" s="248" t="str">
        <f>IF(AND(A11633&lt;&gt;"",ISNUMBER(A11633)),VLOOKUP(A11633,Studies!A:BR,4,FALSE),"")</f>
        <v>Male subjects test formulation</v>
      </c>
      <c r="E11633" s="248" t="str">
        <f>IF(AND(A11633&lt;&gt;"",ISNUMBER(A11633)),VLOOKUP(A11633,Studies!A:BR,5,FALSE),"")</f>
        <v>Pravastatin</v>
      </c>
      <c r="F11633" s="249" t="str">
        <f>IF(AND(A11633&lt;&gt;"",ISNUMBER(A11633)),VLOOKUP(A11633,Studies!A:BR,6,FALSE),"")</f>
        <v>Plasma</v>
      </c>
      <c r="G11633" s="269">
        <v>1.75</v>
      </c>
      <c r="H11633" s="50" t="s">
        <v>59</v>
      </c>
      <c r="I11633" s="185">
        <v>53.092440000000003</v>
      </c>
      <c r="J11633" s="41" t="s">
        <v>938</v>
      </c>
      <c r="K11633" s="41" t="s">
        <v>334</v>
      </c>
      <c r="O11633" s="59">
        <v>0.4</v>
      </c>
    </row>
    <row r="11634" spans="1:15" x14ac:dyDescent="0.25">
      <c r="A11634" s="30">
        <v>452</v>
      </c>
      <c r="B11634" s="247" t="str">
        <f>IF(AND(A11634&lt;&gt;"",ISNUMBER(A11634)),VLOOKUP(A11634,Studies!A:BR,2,FALSE),"")</f>
        <v>Almeida 2006</v>
      </c>
      <c r="C11634" s="248" t="str">
        <f>IF(AND(A11634&lt;&gt;"",ISNUMBER(A11634)),VLOOKUP(A11634,Studies!A:BR,3,FALSE),"")</f>
        <v>https://pubmed.ncbi.nlm.nih.gov/16572920/</v>
      </c>
      <c r="D11634" s="248" t="str">
        <f>IF(AND(A11634&lt;&gt;"",ISNUMBER(A11634)),VLOOKUP(A11634,Studies!A:BR,4,FALSE),"")</f>
        <v>Male subjects test formulation</v>
      </c>
      <c r="E11634" s="248" t="str">
        <f>IF(AND(A11634&lt;&gt;"",ISNUMBER(A11634)),VLOOKUP(A11634,Studies!A:BR,5,FALSE),"")</f>
        <v>Pravastatin</v>
      </c>
      <c r="F11634" s="249" t="str">
        <f>IF(AND(A11634&lt;&gt;"",ISNUMBER(A11634)),VLOOKUP(A11634,Studies!A:BR,6,FALSE),"")</f>
        <v>Plasma</v>
      </c>
      <c r="G11634" s="269">
        <v>2</v>
      </c>
      <c r="H11634" s="50" t="s">
        <v>59</v>
      </c>
      <c r="I11634" s="185">
        <v>40.084029999999998</v>
      </c>
      <c r="J11634" s="41" t="s">
        <v>938</v>
      </c>
      <c r="K11634" s="41" t="s">
        <v>334</v>
      </c>
      <c r="O11634" s="59">
        <v>0.4</v>
      </c>
    </row>
    <row r="11635" spans="1:15" x14ac:dyDescent="0.25">
      <c r="A11635" s="30">
        <v>452</v>
      </c>
      <c r="B11635" s="247" t="str">
        <f>IF(AND(A11635&lt;&gt;"",ISNUMBER(A11635)),VLOOKUP(A11635,Studies!A:BR,2,FALSE),"")</f>
        <v>Almeida 2006</v>
      </c>
      <c r="C11635" s="248" t="str">
        <f>IF(AND(A11635&lt;&gt;"",ISNUMBER(A11635)),VLOOKUP(A11635,Studies!A:BR,3,FALSE),"")</f>
        <v>https://pubmed.ncbi.nlm.nih.gov/16572920/</v>
      </c>
      <c r="D11635" s="248" t="str">
        <f>IF(AND(A11635&lt;&gt;"",ISNUMBER(A11635)),VLOOKUP(A11635,Studies!A:BR,4,FALSE),"")</f>
        <v>Male subjects test formulation</v>
      </c>
      <c r="E11635" s="248" t="str">
        <f>IF(AND(A11635&lt;&gt;"",ISNUMBER(A11635)),VLOOKUP(A11635,Studies!A:BR,5,FALSE),"")</f>
        <v>Pravastatin</v>
      </c>
      <c r="F11635" s="249" t="str">
        <f>IF(AND(A11635&lt;&gt;"",ISNUMBER(A11635)),VLOOKUP(A11635,Studies!A:BR,6,FALSE),"")</f>
        <v>Plasma</v>
      </c>
      <c r="G11635" s="269">
        <v>2.5</v>
      </c>
      <c r="H11635" s="50" t="s">
        <v>59</v>
      </c>
      <c r="I11635" s="185">
        <v>26.773109999999999</v>
      </c>
      <c r="J11635" s="41" t="s">
        <v>938</v>
      </c>
      <c r="K11635" s="41" t="s">
        <v>334</v>
      </c>
      <c r="O11635" s="59">
        <v>0.4</v>
      </c>
    </row>
    <row r="11636" spans="1:15" x14ac:dyDescent="0.25">
      <c r="A11636" s="30">
        <v>452</v>
      </c>
      <c r="B11636" s="247" t="str">
        <f>IF(AND(A11636&lt;&gt;"",ISNUMBER(A11636)),VLOOKUP(A11636,Studies!A:BR,2,FALSE),"")</f>
        <v>Almeida 2006</v>
      </c>
      <c r="C11636" s="248" t="str">
        <f>IF(AND(A11636&lt;&gt;"",ISNUMBER(A11636)),VLOOKUP(A11636,Studies!A:BR,3,FALSE),"")</f>
        <v>https://pubmed.ncbi.nlm.nih.gov/16572920/</v>
      </c>
      <c r="D11636" s="248" t="str">
        <f>IF(AND(A11636&lt;&gt;"",ISNUMBER(A11636)),VLOOKUP(A11636,Studies!A:BR,4,FALSE),"")</f>
        <v>Male subjects test formulation</v>
      </c>
      <c r="E11636" s="248" t="str">
        <f>IF(AND(A11636&lt;&gt;"",ISNUMBER(A11636)),VLOOKUP(A11636,Studies!A:BR,5,FALSE),"")</f>
        <v>Pravastatin</v>
      </c>
      <c r="F11636" s="249" t="str">
        <f>IF(AND(A11636&lt;&gt;"",ISNUMBER(A11636)),VLOOKUP(A11636,Studies!A:BR,6,FALSE),"")</f>
        <v>Plasma</v>
      </c>
      <c r="G11636" s="269">
        <v>3</v>
      </c>
      <c r="H11636" s="50" t="s">
        <v>59</v>
      </c>
      <c r="I11636" s="185">
        <v>18.151260000000001</v>
      </c>
      <c r="J11636" s="41" t="s">
        <v>938</v>
      </c>
      <c r="K11636" s="41" t="s">
        <v>334</v>
      </c>
      <c r="O11636" s="59">
        <v>0.4</v>
      </c>
    </row>
    <row r="11637" spans="1:15" x14ac:dyDescent="0.25">
      <c r="A11637" s="30">
        <v>452</v>
      </c>
      <c r="B11637" s="247" t="str">
        <f>IF(AND(A11637&lt;&gt;"",ISNUMBER(A11637)),VLOOKUP(A11637,Studies!A:BR,2,FALSE),"")</f>
        <v>Almeida 2006</v>
      </c>
      <c r="C11637" s="248" t="str">
        <f>IF(AND(A11637&lt;&gt;"",ISNUMBER(A11637)),VLOOKUP(A11637,Studies!A:BR,3,FALSE),"")</f>
        <v>https://pubmed.ncbi.nlm.nih.gov/16572920/</v>
      </c>
      <c r="D11637" s="248" t="str">
        <f>IF(AND(A11637&lt;&gt;"",ISNUMBER(A11637)),VLOOKUP(A11637,Studies!A:BR,4,FALSE),"")</f>
        <v>Male subjects test formulation</v>
      </c>
      <c r="E11637" s="248" t="str">
        <f>IF(AND(A11637&lt;&gt;"",ISNUMBER(A11637)),VLOOKUP(A11637,Studies!A:BR,5,FALSE),"")</f>
        <v>Pravastatin</v>
      </c>
      <c r="F11637" s="249" t="str">
        <f>IF(AND(A11637&lt;&gt;"",ISNUMBER(A11637)),VLOOKUP(A11637,Studies!A:BR,6,FALSE),"")</f>
        <v>Plasma</v>
      </c>
      <c r="G11637" s="269">
        <v>4</v>
      </c>
      <c r="H11637" s="50" t="s">
        <v>59</v>
      </c>
      <c r="I11637" s="185">
        <v>10.7395</v>
      </c>
      <c r="J11637" s="41" t="s">
        <v>938</v>
      </c>
      <c r="K11637" s="41" t="s">
        <v>334</v>
      </c>
      <c r="O11637" s="59">
        <v>0.4</v>
      </c>
    </row>
    <row r="11638" spans="1:15" x14ac:dyDescent="0.25">
      <c r="A11638" s="30">
        <v>452</v>
      </c>
      <c r="B11638" s="247" t="str">
        <f>IF(AND(A11638&lt;&gt;"",ISNUMBER(A11638)),VLOOKUP(A11638,Studies!A:BR,2,FALSE),"")</f>
        <v>Almeida 2006</v>
      </c>
      <c r="C11638" s="248" t="str">
        <f>IF(AND(A11638&lt;&gt;"",ISNUMBER(A11638)),VLOOKUP(A11638,Studies!A:BR,3,FALSE),"")</f>
        <v>https://pubmed.ncbi.nlm.nih.gov/16572920/</v>
      </c>
      <c r="D11638" s="248" t="str">
        <f>IF(AND(A11638&lt;&gt;"",ISNUMBER(A11638)),VLOOKUP(A11638,Studies!A:BR,4,FALSE),"")</f>
        <v>Male subjects test formulation</v>
      </c>
      <c r="E11638" s="248" t="str">
        <f>IF(AND(A11638&lt;&gt;"",ISNUMBER(A11638)),VLOOKUP(A11638,Studies!A:BR,5,FALSE),"")</f>
        <v>Pravastatin</v>
      </c>
      <c r="F11638" s="249" t="str">
        <f>IF(AND(A11638&lt;&gt;"",ISNUMBER(A11638)),VLOOKUP(A11638,Studies!A:BR,6,FALSE),"")</f>
        <v>Plasma</v>
      </c>
      <c r="G11638" s="269">
        <v>6</v>
      </c>
      <c r="H11638" s="50" t="s">
        <v>59</v>
      </c>
      <c r="I11638" s="185">
        <v>6.655462</v>
      </c>
      <c r="J11638" s="41" t="s">
        <v>938</v>
      </c>
      <c r="K11638" s="41" t="s">
        <v>334</v>
      </c>
      <c r="O11638" s="59">
        <v>0.4</v>
      </c>
    </row>
    <row r="11639" spans="1:15" x14ac:dyDescent="0.25">
      <c r="A11639" s="30">
        <v>452</v>
      </c>
      <c r="B11639" s="247" t="str">
        <f>IF(AND(A11639&lt;&gt;"",ISNUMBER(A11639)),VLOOKUP(A11639,Studies!A:BR,2,FALSE),"")</f>
        <v>Almeida 2006</v>
      </c>
      <c r="C11639" s="248" t="str">
        <f>IF(AND(A11639&lt;&gt;"",ISNUMBER(A11639)),VLOOKUP(A11639,Studies!A:BR,3,FALSE),"")</f>
        <v>https://pubmed.ncbi.nlm.nih.gov/16572920/</v>
      </c>
      <c r="D11639" s="248" t="str">
        <f>IF(AND(A11639&lt;&gt;"",ISNUMBER(A11639)),VLOOKUP(A11639,Studies!A:BR,4,FALSE),"")</f>
        <v>Male subjects test formulation</v>
      </c>
      <c r="E11639" s="248" t="str">
        <f>IF(AND(A11639&lt;&gt;"",ISNUMBER(A11639)),VLOOKUP(A11639,Studies!A:BR,5,FALSE),"")</f>
        <v>Pravastatin</v>
      </c>
      <c r="F11639" s="249" t="str">
        <f>IF(AND(A11639&lt;&gt;"",ISNUMBER(A11639)),VLOOKUP(A11639,Studies!A:BR,6,FALSE),"")</f>
        <v>Plasma</v>
      </c>
      <c r="G11639" s="269">
        <v>8</v>
      </c>
      <c r="H11639" s="50" t="s">
        <v>59</v>
      </c>
      <c r="I11639" s="185">
        <v>3.630252</v>
      </c>
      <c r="J11639" s="41" t="s">
        <v>938</v>
      </c>
      <c r="K11639" s="41" t="s">
        <v>334</v>
      </c>
      <c r="O11639" s="59">
        <v>0.4</v>
      </c>
    </row>
    <row r="11640" spans="1:15" x14ac:dyDescent="0.25">
      <c r="A11640" s="30">
        <v>452</v>
      </c>
      <c r="B11640" s="247" t="str">
        <f>IF(AND(A11640&lt;&gt;"",ISNUMBER(A11640)),VLOOKUP(A11640,Studies!A:BR,2,FALSE),"")</f>
        <v>Almeida 2006</v>
      </c>
      <c r="C11640" s="248" t="str">
        <f>IF(AND(A11640&lt;&gt;"",ISNUMBER(A11640)),VLOOKUP(A11640,Studies!A:BR,3,FALSE),"")</f>
        <v>https://pubmed.ncbi.nlm.nih.gov/16572920/</v>
      </c>
      <c r="D11640" s="248" t="str">
        <f>IF(AND(A11640&lt;&gt;"",ISNUMBER(A11640)),VLOOKUP(A11640,Studies!A:BR,4,FALSE),"")</f>
        <v>Male subjects test formulation</v>
      </c>
      <c r="E11640" s="248" t="str">
        <f>IF(AND(A11640&lt;&gt;"",ISNUMBER(A11640)),VLOOKUP(A11640,Studies!A:BR,5,FALSE),"")</f>
        <v>Pravastatin</v>
      </c>
      <c r="F11640" s="249" t="str">
        <f>IF(AND(A11640&lt;&gt;"",ISNUMBER(A11640)),VLOOKUP(A11640,Studies!A:BR,6,FALSE),"")</f>
        <v>Plasma</v>
      </c>
      <c r="G11640" s="269">
        <v>10</v>
      </c>
      <c r="H11640" s="50" t="s">
        <v>59</v>
      </c>
      <c r="I11640" s="185">
        <v>2.1176469999999998</v>
      </c>
      <c r="J11640" s="41" t="s">
        <v>938</v>
      </c>
      <c r="K11640" s="41" t="s">
        <v>334</v>
      </c>
      <c r="O11640" s="59">
        <v>0.4</v>
      </c>
    </row>
    <row r="11641" spans="1:15" x14ac:dyDescent="0.25">
      <c r="A11641" s="30">
        <v>452</v>
      </c>
      <c r="B11641" s="247" t="str">
        <f>IF(AND(A11641&lt;&gt;"",ISNUMBER(A11641)),VLOOKUP(A11641,Studies!A:BR,2,FALSE),"")</f>
        <v>Almeida 2006</v>
      </c>
      <c r="C11641" s="248" t="str">
        <f>IF(AND(A11641&lt;&gt;"",ISNUMBER(A11641)),VLOOKUP(A11641,Studies!A:BR,3,FALSE),"")</f>
        <v>https://pubmed.ncbi.nlm.nih.gov/16572920/</v>
      </c>
      <c r="D11641" s="248" t="str">
        <f>IF(AND(A11641&lt;&gt;"",ISNUMBER(A11641)),VLOOKUP(A11641,Studies!A:BR,4,FALSE),"")</f>
        <v>Male subjects test formulation</v>
      </c>
      <c r="E11641" s="248" t="str">
        <f>IF(AND(A11641&lt;&gt;"",ISNUMBER(A11641)),VLOOKUP(A11641,Studies!A:BR,5,FALSE),"")</f>
        <v>Pravastatin</v>
      </c>
      <c r="F11641" s="249" t="str">
        <f>IF(AND(A11641&lt;&gt;"",ISNUMBER(A11641)),VLOOKUP(A11641,Studies!A:BR,6,FALSE),"")</f>
        <v>Plasma</v>
      </c>
      <c r="G11641" s="269">
        <v>12</v>
      </c>
      <c r="H11641" s="50" t="s">
        <v>59</v>
      </c>
      <c r="I11641" s="185">
        <v>1.2100839999999999</v>
      </c>
      <c r="J11641" s="41" t="s">
        <v>938</v>
      </c>
      <c r="K11641" s="41" t="s">
        <v>334</v>
      </c>
      <c r="O11641" s="59">
        <v>0.4</v>
      </c>
    </row>
    <row r="11642" spans="1:15" x14ac:dyDescent="0.25">
      <c r="A11642" s="30">
        <v>452</v>
      </c>
      <c r="B11642" s="247" t="str">
        <f>IF(AND(A11642&lt;&gt;"",ISNUMBER(A11642)),VLOOKUP(A11642,Studies!A:BR,2,FALSE),"")</f>
        <v>Almeida 2006</v>
      </c>
      <c r="C11642" s="248" t="str">
        <f>IF(AND(A11642&lt;&gt;"",ISNUMBER(A11642)),VLOOKUP(A11642,Studies!A:BR,3,FALSE),"")</f>
        <v>https://pubmed.ncbi.nlm.nih.gov/16572920/</v>
      </c>
      <c r="D11642" s="248" t="str">
        <f>IF(AND(A11642&lt;&gt;"",ISNUMBER(A11642)),VLOOKUP(A11642,Studies!A:BR,4,FALSE),"")</f>
        <v>Male subjects test formulation</v>
      </c>
      <c r="E11642" s="248" t="str">
        <f>IF(AND(A11642&lt;&gt;"",ISNUMBER(A11642)),VLOOKUP(A11642,Studies!A:BR,5,FALSE),"")</f>
        <v>Pravastatin</v>
      </c>
      <c r="F11642" s="249" t="str">
        <f>IF(AND(A11642&lt;&gt;"",ISNUMBER(A11642)),VLOOKUP(A11642,Studies!A:BR,6,FALSE),"")</f>
        <v>Plasma</v>
      </c>
      <c r="G11642" s="269">
        <v>14</v>
      </c>
      <c r="H11642" s="50" t="s">
        <v>59</v>
      </c>
      <c r="I11642" s="185">
        <v>0.60504199999999997</v>
      </c>
      <c r="J11642" s="41" t="s">
        <v>938</v>
      </c>
      <c r="K11642" s="41" t="s">
        <v>334</v>
      </c>
      <c r="O11642" s="59">
        <v>0.4</v>
      </c>
    </row>
    <row r="11643" spans="1:15" x14ac:dyDescent="0.25">
      <c r="A11643" s="30">
        <v>453</v>
      </c>
      <c r="B11643" s="247" t="str">
        <f>IF(AND(A11643&lt;&gt;"",ISNUMBER(A11643)),VLOOKUP(A11643,Studies!A:BR,2,FALSE),"")</f>
        <v>Almeida 2006</v>
      </c>
      <c r="C11643" s="248" t="str">
        <f>IF(AND(A11643&lt;&gt;"",ISNUMBER(A11643)),VLOOKUP(A11643,Studies!A:BR,3,FALSE),"")</f>
        <v>https://pubmed.ncbi.nlm.nih.gov/16572920/</v>
      </c>
      <c r="D11643" s="248" t="str">
        <f>IF(AND(A11643&lt;&gt;"",ISNUMBER(A11643)),VLOOKUP(A11643,Studies!A:BR,4,FALSE),"")</f>
        <v>Male subjects reference formulation</v>
      </c>
      <c r="E11643" s="248" t="str">
        <f>IF(AND(A11643&lt;&gt;"",ISNUMBER(A11643)),VLOOKUP(A11643,Studies!A:BR,5,FALSE),"")</f>
        <v>Pravastatin</v>
      </c>
      <c r="F11643" s="249" t="str">
        <f>IF(AND(A11643&lt;&gt;"",ISNUMBER(A11643)),VLOOKUP(A11643,Studies!A:BR,6,FALSE),"")</f>
        <v>Plasma</v>
      </c>
      <c r="G11643" s="269">
        <v>0.25</v>
      </c>
      <c r="H11643" s="50" t="s">
        <v>59</v>
      </c>
      <c r="I11643" s="185">
        <v>4.2352939999999997</v>
      </c>
      <c r="J11643" s="41" t="s">
        <v>938</v>
      </c>
      <c r="K11643" s="41" t="s">
        <v>334</v>
      </c>
      <c r="O11643" s="59">
        <v>0.4</v>
      </c>
    </row>
    <row r="11644" spans="1:15" x14ac:dyDescent="0.25">
      <c r="A11644" s="30">
        <v>453</v>
      </c>
      <c r="B11644" s="247" t="str">
        <f>IF(AND(A11644&lt;&gt;"",ISNUMBER(A11644)),VLOOKUP(A11644,Studies!A:BR,2,FALSE),"")</f>
        <v>Almeida 2006</v>
      </c>
      <c r="C11644" s="248" t="str">
        <f>IF(AND(A11644&lt;&gt;"",ISNUMBER(A11644)),VLOOKUP(A11644,Studies!A:BR,3,FALSE),"")</f>
        <v>https://pubmed.ncbi.nlm.nih.gov/16572920/</v>
      </c>
      <c r="D11644" s="248" t="str">
        <f>IF(AND(A11644&lt;&gt;"",ISNUMBER(A11644)),VLOOKUP(A11644,Studies!A:BR,4,FALSE),"")</f>
        <v>Male subjects reference formulation</v>
      </c>
      <c r="E11644" s="248" t="str">
        <f>IF(AND(A11644&lt;&gt;"",ISNUMBER(A11644)),VLOOKUP(A11644,Studies!A:BR,5,FALSE),"")</f>
        <v>Pravastatin</v>
      </c>
      <c r="F11644" s="249" t="str">
        <f>IF(AND(A11644&lt;&gt;"",ISNUMBER(A11644)),VLOOKUP(A11644,Studies!A:BR,6,FALSE),"")</f>
        <v>Plasma</v>
      </c>
      <c r="G11644" s="269">
        <v>0.5</v>
      </c>
      <c r="H11644" s="50" t="s">
        <v>59</v>
      </c>
      <c r="I11644" s="185">
        <v>42.201680000000003</v>
      </c>
      <c r="J11644" s="41" t="s">
        <v>938</v>
      </c>
      <c r="K11644" s="41" t="s">
        <v>334</v>
      </c>
      <c r="O11644" s="59">
        <v>0.4</v>
      </c>
    </row>
    <row r="11645" spans="1:15" x14ac:dyDescent="0.25">
      <c r="A11645" s="30">
        <v>453</v>
      </c>
      <c r="B11645" s="247" t="str">
        <f>IF(AND(A11645&lt;&gt;"",ISNUMBER(A11645)),VLOOKUP(A11645,Studies!A:BR,2,FALSE),"")</f>
        <v>Almeida 2006</v>
      </c>
      <c r="C11645" s="248" t="str">
        <f>IF(AND(A11645&lt;&gt;"",ISNUMBER(A11645)),VLOOKUP(A11645,Studies!A:BR,3,FALSE),"")</f>
        <v>https://pubmed.ncbi.nlm.nih.gov/16572920/</v>
      </c>
      <c r="D11645" s="248" t="str">
        <f>IF(AND(A11645&lt;&gt;"",ISNUMBER(A11645)),VLOOKUP(A11645,Studies!A:BR,4,FALSE),"")</f>
        <v>Male subjects reference formulation</v>
      </c>
      <c r="E11645" s="248" t="str">
        <f>IF(AND(A11645&lt;&gt;"",ISNUMBER(A11645)),VLOOKUP(A11645,Studies!A:BR,5,FALSE),"")</f>
        <v>Pravastatin</v>
      </c>
      <c r="F11645" s="249" t="str">
        <f>IF(AND(A11645&lt;&gt;"",ISNUMBER(A11645)),VLOOKUP(A11645,Studies!A:BR,6,FALSE),"")</f>
        <v>Plasma</v>
      </c>
      <c r="G11645" s="269">
        <v>0.75</v>
      </c>
      <c r="H11645" s="50" t="s">
        <v>59</v>
      </c>
      <c r="I11645" s="185">
        <v>83.949579999999997</v>
      </c>
      <c r="J11645" s="41" t="s">
        <v>938</v>
      </c>
      <c r="K11645" s="41" t="s">
        <v>334</v>
      </c>
      <c r="O11645" s="59">
        <v>0.4</v>
      </c>
    </row>
    <row r="11646" spans="1:15" x14ac:dyDescent="0.25">
      <c r="A11646" s="30">
        <v>453</v>
      </c>
      <c r="B11646" s="247" t="str">
        <f>IF(AND(A11646&lt;&gt;"",ISNUMBER(A11646)),VLOOKUP(A11646,Studies!A:BR,2,FALSE),"")</f>
        <v>Almeida 2006</v>
      </c>
      <c r="C11646" s="248" t="str">
        <f>IF(AND(A11646&lt;&gt;"",ISNUMBER(A11646)),VLOOKUP(A11646,Studies!A:BR,3,FALSE),"")</f>
        <v>https://pubmed.ncbi.nlm.nih.gov/16572920/</v>
      </c>
      <c r="D11646" s="248" t="str">
        <f>IF(AND(A11646&lt;&gt;"",ISNUMBER(A11646)),VLOOKUP(A11646,Studies!A:BR,4,FALSE),"")</f>
        <v>Male subjects reference formulation</v>
      </c>
      <c r="E11646" s="248" t="str">
        <f>IF(AND(A11646&lt;&gt;"",ISNUMBER(A11646)),VLOOKUP(A11646,Studies!A:BR,5,FALSE),"")</f>
        <v>Pravastatin</v>
      </c>
      <c r="F11646" s="249" t="str">
        <f>IF(AND(A11646&lt;&gt;"",ISNUMBER(A11646)),VLOOKUP(A11646,Studies!A:BR,6,FALSE),"")</f>
        <v>Plasma</v>
      </c>
      <c r="G11646" s="269">
        <v>1</v>
      </c>
      <c r="H11646" s="50" t="s">
        <v>59</v>
      </c>
      <c r="I11646" s="185">
        <v>83.344539999999995</v>
      </c>
      <c r="J11646" s="41" t="s">
        <v>938</v>
      </c>
      <c r="K11646" s="41" t="s">
        <v>334</v>
      </c>
      <c r="O11646" s="59">
        <v>0.4</v>
      </c>
    </row>
    <row r="11647" spans="1:15" x14ac:dyDescent="0.25">
      <c r="A11647" s="30">
        <v>453</v>
      </c>
      <c r="B11647" s="247" t="str">
        <f>IF(AND(A11647&lt;&gt;"",ISNUMBER(A11647)),VLOOKUP(A11647,Studies!A:BR,2,FALSE),"")</f>
        <v>Almeida 2006</v>
      </c>
      <c r="C11647" s="248" t="str">
        <f>IF(AND(A11647&lt;&gt;"",ISNUMBER(A11647)),VLOOKUP(A11647,Studies!A:BR,3,FALSE),"")</f>
        <v>https://pubmed.ncbi.nlm.nih.gov/16572920/</v>
      </c>
      <c r="D11647" s="248" t="str">
        <f>IF(AND(A11647&lt;&gt;"",ISNUMBER(A11647)),VLOOKUP(A11647,Studies!A:BR,4,FALSE),"")</f>
        <v>Male subjects reference formulation</v>
      </c>
      <c r="E11647" s="248" t="str">
        <f>IF(AND(A11647&lt;&gt;"",ISNUMBER(A11647)),VLOOKUP(A11647,Studies!A:BR,5,FALSE),"")</f>
        <v>Pravastatin</v>
      </c>
      <c r="F11647" s="249" t="str">
        <f>IF(AND(A11647&lt;&gt;"",ISNUMBER(A11647)),VLOOKUP(A11647,Studies!A:BR,6,FALSE),"")</f>
        <v>Plasma</v>
      </c>
      <c r="G11647" s="269">
        <v>1.25</v>
      </c>
      <c r="H11647" s="50" t="s">
        <v>59</v>
      </c>
      <c r="I11647" s="185">
        <v>79.563029999999998</v>
      </c>
      <c r="J11647" s="41" t="s">
        <v>938</v>
      </c>
      <c r="K11647" s="41" t="s">
        <v>334</v>
      </c>
      <c r="O11647" s="59">
        <v>0.4</v>
      </c>
    </row>
    <row r="11648" spans="1:15" x14ac:dyDescent="0.25">
      <c r="A11648" s="30">
        <v>453</v>
      </c>
      <c r="B11648" s="247" t="str">
        <f>IF(AND(A11648&lt;&gt;"",ISNUMBER(A11648)),VLOOKUP(A11648,Studies!A:BR,2,FALSE),"")</f>
        <v>Almeida 2006</v>
      </c>
      <c r="C11648" s="248" t="str">
        <f>IF(AND(A11648&lt;&gt;"",ISNUMBER(A11648)),VLOOKUP(A11648,Studies!A:BR,3,FALSE),"")</f>
        <v>https://pubmed.ncbi.nlm.nih.gov/16572920/</v>
      </c>
      <c r="D11648" s="248" t="str">
        <f>IF(AND(A11648&lt;&gt;"",ISNUMBER(A11648)),VLOOKUP(A11648,Studies!A:BR,4,FALSE),"")</f>
        <v>Male subjects reference formulation</v>
      </c>
      <c r="E11648" s="248" t="str">
        <f>IF(AND(A11648&lt;&gt;"",ISNUMBER(A11648)),VLOOKUP(A11648,Studies!A:BR,5,FALSE),"")</f>
        <v>Pravastatin</v>
      </c>
      <c r="F11648" s="249" t="str">
        <f>IF(AND(A11648&lt;&gt;"",ISNUMBER(A11648)),VLOOKUP(A11648,Studies!A:BR,6,FALSE),"")</f>
        <v>Plasma</v>
      </c>
      <c r="G11648" s="269">
        <v>1.5</v>
      </c>
      <c r="H11648" s="50" t="s">
        <v>59</v>
      </c>
      <c r="I11648" s="185">
        <v>64.739490000000004</v>
      </c>
      <c r="J11648" s="41" t="s">
        <v>938</v>
      </c>
      <c r="K11648" s="41" t="s">
        <v>334</v>
      </c>
      <c r="O11648" s="59">
        <v>0.4</v>
      </c>
    </row>
    <row r="11649" spans="1:15" x14ac:dyDescent="0.25">
      <c r="A11649" s="30">
        <v>453</v>
      </c>
      <c r="B11649" s="247" t="str">
        <f>IF(AND(A11649&lt;&gt;"",ISNUMBER(A11649)),VLOOKUP(A11649,Studies!A:BR,2,FALSE),"")</f>
        <v>Almeida 2006</v>
      </c>
      <c r="C11649" s="248" t="str">
        <f>IF(AND(A11649&lt;&gt;"",ISNUMBER(A11649)),VLOOKUP(A11649,Studies!A:BR,3,FALSE),"")</f>
        <v>https://pubmed.ncbi.nlm.nih.gov/16572920/</v>
      </c>
      <c r="D11649" s="248" t="str">
        <f>IF(AND(A11649&lt;&gt;"",ISNUMBER(A11649)),VLOOKUP(A11649,Studies!A:BR,4,FALSE),"")</f>
        <v>Male subjects reference formulation</v>
      </c>
      <c r="E11649" s="248" t="str">
        <f>IF(AND(A11649&lt;&gt;"",ISNUMBER(A11649)),VLOOKUP(A11649,Studies!A:BR,5,FALSE),"")</f>
        <v>Pravastatin</v>
      </c>
      <c r="F11649" s="249" t="str">
        <f>IF(AND(A11649&lt;&gt;"",ISNUMBER(A11649)),VLOOKUP(A11649,Studies!A:BR,6,FALSE),"")</f>
        <v>Plasma</v>
      </c>
      <c r="G11649" s="269">
        <v>1.75</v>
      </c>
      <c r="H11649" s="50" t="s">
        <v>59</v>
      </c>
      <c r="I11649" s="185">
        <v>52.941180000000003</v>
      </c>
      <c r="J11649" s="41" t="s">
        <v>938</v>
      </c>
      <c r="K11649" s="41" t="s">
        <v>334</v>
      </c>
      <c r="O11649" s="59">
        <v>0.4</v>
      </c>
    </row>
    <row r="11650" spans="1:15" x14ac:dyDescent="0.25">
      <c r="A11650" s="30">
        <v>453</v>
      </c>
      <c r="B11650" s="247" t="str">
        <f>IF(AND(A11650&lt;&gt;"",ISNUMBER(A11650)),VLOOKUP(A11650,Studies!A:BR,2,FALSE),"")</f>
        <v>Almeida 2006</v>
      </c>
      <c r="C11650" s="248" t="str">
        <f>IF(AND(A11650&lt;&gt;"",ISNUMBER(A11650)),VLOOKUP(A11650,Studies!A:BR,3,FALSE),"")</f>
        <v>https://pubmed.ncbi.nlm.nih.gov/16572920/</v>
      </c>
      <c r="D11650" s="248" t="str">
        <f>IF(AND(A11650&lt;&gt;"",ISNUMBER(A11650)),VLOOKUP(A11650,Studies!A:BR,4,FALSE),"")</f>
        <v>Male subjects reference formulation</v>
      </c>
      <c r="E11650" s="248" t="str">
        <f>IF(AND(A11650&lt;&gt;"",ISNUMBER(A11650)),VLOOKUP(A11650,Studies!A:BR,5,FALSE),"")</f>
        <v>Pravastatin</v>
      </c>
      <c r="F11650" s="249" t="str">
        <f>IF(AND(A11650&lt;&gt;"",ISNUMBER(A11650)),VLOOKUP(A11650,Studies!A:BR,6,FALSE),"")</f>
        <v>Plasma</v>
      </c>
      <c r="G11650" s="269">
        <v>2</v>
      </c>
      <c r="H11650" s="50" t="s">
        <v>59</v>
      </c>
      <c r="I11650" s="185">
        <v>44.01681</v>
      </c>
      <c r="J11650" s="41" t="s">
        <v>938</v>
      </c>
      <c r="K11650" s="41" t="s">
        <v>334</v>
      </c>
      <c r="O11650" s="59">
        <v>0.4</v>
      </c>
    </row>
    <row r="11651" spans="1:15" x14ac:dyDescent="0.25">
      <c r="A11651" s="30">
        <v>453</v>
      </c>
      <c r="B11651" s="247" t="str">
        <f>IF(AND(A11651&lt;&gt;"",ISNUMBER(A11651)),VLOOKUP(A11651,Studies!A:BR,2,FALSE),"")</f>
        <v>Almeida 2006</v>
      </c>
      <c r="C11651" s="248" t="str">
        <f>IF(AND(A11651&lt;&gt;"",ISNUMBER(A11651)),VLOOKUP(A11651,Studies!A:BR,3,FALSE),"")</f>
        <v>https://pubmed.ncbi.nlm.nih.gov/16572920/</v>
      </c>
      <c r="D11651" s="248" t="str">
        <f>IF(AND(A11651&lt;&gt;"",ISNUMBER(A11651)),VLOOKUP(A11651,Studies!A:BR,4,FALSE),"")</f>
        <v>Male subjects reference formulation</v>
      </c>
      <c r="E11651" s="248" t="str">
        <f>IF(AND(A11651&lt;&gt;"",ISNUMBER(A11651)),VLOOKUP(A11651,Studies!A:BR,5,FALSE),"")</f>
        <v>Pravastatin</v>
      </c>
      <c r="F11651" s="249" t="str">
        <f>IF(AND(A11651&lt;&gt;"",ISNUMBER(A11651)),VLOOKUP(A11651,Studies!A:BR,6,FALSE),"")</f>
        <v>Plasma</v>
      </c>
      <c r="G11651" s="269">
        <v>2.5</v>
      </c>
      <c r="H11651" s="50" t="s">
        <v>59</v>
      </c>
      <c r="I11651" s="185">
        <v>28.7395</v>
      </c>
      <c r="J11651" s="41" t="s">
        <v>938</v>
      </c>
      <c r="K11651" s="41" t="s">
        <v>334</v>
      </c>
      <c r="O11651" s="59">
        <v>0.4</v>
      </c>
    </row>
    <row r="11652" spans="1:15" x14ac:dyDescent="0.25">
      <c r="A11652" s="30">
        <v>453</v>
      </c>
      <c r="B11652" s="247" t="str">
        <f>IF(AND(A11652&lt;&gt;"",ISNUMBER(A11652)),VLOOKUP(A11652,Studies!A:BR,2,FALSE),"")</f>
        <v>Almeida 2006</v>
      </c>
      <c r="C11652" s="248" t="str">
        <f>IF(AND(A11652&lt;&gt;"",ISNUMBER(A11652)),VLOOKUP(A11652,Studies!A:BR,3,FALSE),"")</f>
        <v>https://pubmed.ncbi.nlm.nih.gov/16572920/</v>
      </c>
      <c r="D11652" s="248" t="str">
        <f>IF(AND(A11652&lt;&gt;"",ISNUMBER(A11652)),VLOOKUP(A11652,Studies!A:BR,4,FALSE),"")</f>
        <v>Male subjects reference formulation</v>
      </c>
      <c r="E11652" s="248" t="str">
        <f>IF(AND(A11652&lt;&gt;"",ISNUMBER(A11652)),VLOOKUP(A11652,Studies!A:BR,5,FALSE),"")</f>
        <v>Pravastatin</v>
      </c>
      <c r="F11652" s="249" t="str">
        <f>IF(AND(A11652&lt;&gt;"",ISNUMBER(A11652)),VLOOKUP(A11652,Studies!A:BR,6,FALSE),"")</f>
        <v>Plasma</v>
      </c>
      <c r="G11652" s="269">
        <v>3</v>
      </c>
      <c r="H11652" s="50" t="s">
        <v>59</v>
      </c>
      <c r="I11652" s="185">
        <v>17.848739999999999</v>
      </c>
      <c r="J11652" s="41" t="s">
        <v>938</v>
      </c>
      <c r="K11652" s="41" t="s">
        <v>334</v>
      </c>
      <c r="O11652" s="59">
        <v>0.4</v>
      </c>
    </row>
    <row r="11653" spans="1:15" x14ac:dyDescent="0.25">
      <c r="A11653" s="30">
        <v>453</v>
      </c>
      <c r="B11653" s="247" t="str">
        <f>IF(AND(A11653&lt;&gt;"",ISNUMBER(A11653)),VLOOKUP(A11653,Studies!A:BR,2,FALSE),"")</f>
        <v>Almeida 2006</v>
      </c>
      <c r="C11653" s="248" t="str">
        <f>IF(AND(A11653&lt;&gt;"",ISNUMBER(A11653)),VLOOKUP(A11653,Studies!A:BR,3,FALSE),"")</f>
        <v>https://pubmed.ncbi.nlm.nih.gov/16572920/</v>
      </c>
      <c r="D11653" s="248" t="str">
        <f>IF(AND(A11653&lt;&gt;"",ISNUMBER(A11653)),VLOOKUP(A11653,Studies!A:BR,4,FALSE),"")</f>
        <v>Male subjects reference formulation</v>
      </c>
      <c r="E11653" s="248" t="str">
        <f>IF(AND(A11653&lt;&gt;"",ISNUMBER(A11653)),VLOOKUP(A11653,Studies!A:BR,5,FALSE),"")</f>
        <v>Pravastatin</v>
      </c>
      <c r="F11653" s="249" t="str">
        <f>IF(AND(A11653&lt;&gt;"",ISNUMBER(A11653)),VLOOKUP(A11653,Studies!A:BR,6,FALSE),"")</f>
        <v>Plasma</v>
      </c>
      <c r="G11653" s="269">
        <v>4</v>
      </c>
      <c r="H11653" s="50" t="s">
        <v>59</v>
      </c>
      <c r="I11653" s="185">
        <v>10.436970000000001</v>
      </c>
      <c r="J11653" s="41" t="s">
        <v>938</v>
      </c>
      <c r="K11653" s="41" t="s">
        <v>334</v>
      </c>
      <c r="O11653" s="59">
        <v>0.4</v>
      </c>
    </row>
    <row r="11654" spans="1:15" x14ac:dyDescent="0.25">
      <c r="A11654" s="30">
        <v>453</v>
      </c>
      <c r="B11654" s="247" t="str">
        <f>IF(AND(A11654&lt;&gt;"",ISNUMBER(A11654)),VLOOKUP(A11654,Studies!A:BR,2,FALSE),"")</f>
        <v>Almeida 2006</v>
      </c>
      <c r="C11654" s="248" t="str">
        <f>IF(AND(A11654&lt;&gt;"",ISNUMBER(A11654)),VLOOKUP(A11654,Studies!A:BR,3,FALSE),"")</f>
        <v>https://pubmed.ncbi.nlm.nih.gov/16572920/</v>
      </c>
      <c r="D11654" s="248" t="str">
        <f>IF(AND(A11654&lt;&gt;"",ISNUMBER(A11654)),VLOOKUP(A11654,Studies!A:BR,4,FALSE),"")</f>
        <v>Male subjects reference formulation</v>
      </c>
      <c r="E11654" s="248" t="str">
        <f>IF(AND(A11654&lt;&gt;"",ISNUMBER(A11654)),VLOOKUP(A11654,Studies!A:BR,5,FALSE),"")</f>
        <v>Pravastatin</v>
      </c>
      <c r="F11654" s="249" t="str">
        <f>IF(AND(A11654&lt;&gt;"",ISNUMBER(A11654)),VLOOKUP(A11654,Studies!A:BR,6,FALSE),"")</f>
        <v>Plasma</v>
      </c>
      <c r="G11654" s="269">
        <v>6</v>
      </c>
      <c r="H11654" s="50" t="s">
        <v>59</v>
      </c>
      <c r="I11654" s="185">
        <v>6.8067229999999999</v>
      </c>
      <c r="J11654" s="41" t="s">
        <v>938</v>
      </c>
      <c r="K11654" s="41" t="s">
        <v>334</v>
      </c>
      <c r="O11654" s="59">
        <v>0.4</v>
      </c>
    </row>
    <row r="11655" spans="1:15" x14ac:dyDescent="0.25">
      <c r="A11655" s="30">
        <v>453</v>
      </c>
      <c r="B11655" s="247" t="str">
        <f>IF(AND(A11655&lt;&gt;"",ISNUMBER(A11655)),VLOOKUP(A11655,Studies!A:BR,2,FALSE),"")</f>
        <v>Almeida 2006</v>
      </c>
      <c r="C11655" s="248" t="str">
        <f>IF(AND(A11655&lt;&gt;"",ISNUMBER(A11655)),VLOOKUP(A11655,Studies!A:BR,3,FALSE),"")</f>
        <v>https://pubmed.ncbi.nlm.nih.gov/16572920/</v>
      </c>
      <c r="D11655" s="248" t="str">
        <f>IF(AND(A11655&lt;&gt;"",ISNUMBER(A11655)),VLOOKUP(A11655,Studies!A:BR,4,FALSE),"")</f>
        <v>Male subjects reference formulation</v>
      </c>
      <c r="E11655" s="248" t="str">
        <f>IF(AND(A11655&lt;&gt;"",ISNUMBER(A11655)),VLOOKUP(A11655,Studies!A:BR,5,FALSE),"")</f>
        <v>Pravastatin</v>
      </c>
      <c r="F11655" s="249" t="str">
        <f>IF(AND(A11655&lt;&gt;"",ISNUMBER(A11655)),VLOOKUP(A11655,Studies!A:BR,6,FALSE),"")</f>
        <v>Plasma</v>
      </c>
      <c r="G11655" s="269">
        <v>8</v>
      </c>
      <c r="H11655" s="50" t="s">
        <v>59</v>
      </c>
      <c r="I11655" s="185">
        <v>3.4789919999999999</v>
      </c>
      <c r="J11655" s="41" t="s">
        <v>938</v>
      </c>
      <c r="K11655" s="41" t="s">
        <v>334</v>
      </c>
      <c r="O11655" s="59">
        <v>0.4</v>
      </c>
    </row>
    <row r="11656" spans="1:15" x14ac:dyDescent="0.25">
      <c r="A11656" s="30">
        <v>453</v>
      </c>
      <c r="B11656" s="247" t="str">
        <f>IF(AND(A11656&lt;&gt;"",ISNUMBER(A11656)),VLOOKUP(A11656,Studies!A:BR,2,FALSE),"")</f>
        <v>Almeida 2006</v>
      </c>
      <c r="C11656" s="248" t="str">
        <f>IF(AND(A11656&lt;&gt;"",ISNUMBER(A11656)),VLOOKUP(A11656,Studies!A:BR,3,FALSE),"")</f>
        <v>https://pubmed.ncbi.nlm.nih.gov/16572920/</v>
      </c>
      <c r="D11656" s="248" t="str">
        <f>IF(AND(A11656&lt;&gt;"",ISNUMBER(A11656)),VLOOKUP(A11656,Studies!A:BR,4,FALSE),"")</f>
        <v>Male subjects reference formulation</v>
      </c>
      <c r="E11656" s="248" t="str">
        <f>IF(AND(A11656&lt;&gt;"",ISNUMBER(A11656)),VLOOKUP(A11656,Studies!A:BR,5,FALSE),"")</f>
        <v>Pravastatin</v>
      </c>
      <c r="F11656" s="249" t="str">
        <f>IF(AND(A11656&lt;&gt;"",ISNUMBER(A11656)),VLOOKUP(A11656,Studies!A:BR,6,FALSE),"")</f>
        <v>Plasma</v>
      </c>
      <c r="G11656" s="269">
        <v>10</v>
      </c>
      <c r="H11656" s="50" t="s">
        <v>59</v>
      </c>
      <c r="I11656" s="185">
        <v>3.327731</v>
      </c>
      <c r="J11656" s="41" t="s">
        <v>938</v>
      </c>
      <c r="K11656" s="41" t="s">
        <v>334</v>
      </c>
      <c r="O11656" s="59">
        <v>0.4</v>
      </c>
    </row>
    <row r="11657" spans="1:15" x14ac:dyDescent="0.25">
      <c r="A11657" s="30">
        <v>453</v>
      </c>
      <c r="B11657" s="247" t="str">
        <f>IF(AND(A11657&lt;&gt;"",ISNUMBER(A11657)),VLOOKUP(A11657,Studies!A:BR,2,FALSE),"")</f>
        <v>Almeida 2006</v>
      </c>
      <c r="C11657" s="248" t="str">
        <f>IF(AND(A11657&lt;&gt;"",ISNUMBER(A11657)),VLOOKUP(A11657,Studies!A:BR,3,FALSE),"")</f>
        <v>https://pubmed.ncbi.nlm.nih.gov/16572920/</v>
      </c>
      <c r="D11657" s="248" t="str">
        <f>IF(AND(A11657&lt;&gt;"",ISNUMBER(A11657)),VLOOKUP(A11657,Studies!A:BR,4,FALSE),"")</f>
        <v>Male subjects reference formulation</v>
      </c>
      <c r="E11657" s="248" t="str">
        <f>IF(AND(A11657&lt;&gt;"",ISNUMBER(A11657)),VLOOKUP(A11657,Studies!A:BR,5,FALSE),"")</f>
        <v>Pravastatin</v>
      </c>
      <c r="F11657" s="249" t="str">
        <f>IF(AND(A11657&lt;&gt;"",ISNUMBER(A11657)),VLOOKUP(A11657,Studies!A:BR,6,FALSE),"")</f>
        <v>Plasma</v>
      </c>
      <c r="G11657" s="269">
        <v>12</v>
      </c>
      <c r="H11657" s="50" t="s">
        <v>59</v>
      </c>
      <c r="I11657" s="185">
        <v>1.512605</v>
      </c>
      <c r="J11657" s="41" t="s">
        <v>938</v>
      </c>
      <c r="K11657" s="41" t="s">
        <v>334</v>
      </c>
      <c r="O11657" s="59">
        <v>0.4</v>
      </c>
    </row>
    <row r="11658" spans="1:15" x14ac:dyDescent="0.25">
      <c r="A11658" s="30">
        <v>453</v>
      </c>
      <c r="B11658" s="247" t="str">
        <f>IF(AND(A11658&lt;&gt;"",ISNUMBER(A11658)),VLOOKUP(A11658,Studies!A:BR,2,FALSE),"")</f>
        <v>Almeida 2006</v>
      </c>
      <c r="C11658" s="248" t="str">
        <f>IF(AND(A11658&lt;&gt;"",ISNUMBER(A11658)),VLOOKUP(A11658,Studies!A:BR,3,FALSE),"")</f>
        <v>https://pubmed.ncbi.nlm.nih.gov/16572920/</v>
      </c>
      <c r="D11658" s="248" t="str">
        <f>IF(AND(A11658&lt;&gt;"",ISNUMBER(A11658)),VLOOKUP(A11658,Studies!A:BR,4,FALSE),"")</f>
        <v>Male subjects reference formulation</v>
      </c>
      <c r="E11658" s="248" t="str">
        <f>IF(AND(A11658&lt;&gt;"",ISNUMBER(A11658)),VLOOKUP(A11658,Studies!A:BR,5,FALSE),"")</f>
        <v>Pravastatin</v>
      </c>
      <c r="F11658" s="249" t="str">
        <f>IF(AND(A11658&lt;&gt;"",ISNUMBER(A11658)),VLOOKUP(A11658,Studies!A:BR,6,FALSE),"")</f>
        <v>Plasma</v>
      </c>
      <c r="G11658" s="269">
        <v>14</v>
      </c>
      <c r="H11658" s="50" t="s">
        <v>59</v>
      </c>
      <c r="I11658" s="185">
        <v>0.75630249999999999</v>
      </c>
      <c r="J11658" s="41" t="s">
        <v>938</v>
      </c>
      <c r="K11658" s="41" t="s">
        <v>334</v>
      </c>
      <c r="O11658" s="59">
        <v>0.4</v>
      </c>
    </row>
    <row r="11659" spans="1:15" x14ac:dyDescent="0.25">
      <c r="A11659" s="30">
        <v>454</v>
      </c>
      <c r="B11659" s="247" t="str">
        <f>IF(AND(A11659&lt;&gt;"",ISNUMBER(A11659)),VLOOKUP(A11659,Studies!A:BR,2,FALSE),"")</f>
        <v>Almeida 2006</v>
      </c>
      <c r="C11659" s="248" t="str">
        <f>IF(AND(A11659&lt;&gt;"",ISNUMBER(A11659)),VLOOKUP(A11659,Studies!A:BR,3,FALSE),"")</f>
        <v>https://pubmed.ncbi.nlm.nih.gov/16572920/</v>
      </c>
      <c r="D11659" s="248" t="str">
        <f>IF(AND(A11659&lt;&gt;"",ISNUMBER(A11659)),VLOOKUP(A11659,Studies!A:BR,4,FALSE),"")</f>
        <v>Female subjects test formulation</v>
      </c>
      <c r="E11659" s="248" t="str">
        <f>IF(AND(A11659&lt;&gt;"",ISNUMBER(A11659)),VLOOKUP(A11659,Studies!A:BR,5,FALSE),"")</f>
        <v>Pravastatin</v>
      </c>
      <c r="F11659" s="249" t="str">
        <f>IF(AND(A11659&lt;&gt;"",ISNUMBER(A11659)),VLOOKUP(A11659,Studies!A:BR,6,FALSE),"")</f>
        <v>Plasma</v>
      </c>
      <c r="G11659" s="269">
        <v>0.25</v>
      </c>
      <c r="H11659" s="50" t="s">
        <v>59</v>
      </c>
      <c r="I11659" s="185">
        <v>7.5294119999999998</v>
      </c>
      <c r="J11659" s="41" t="s">
        <v>938</v>
      </c>
      <c r="K11659" s="41" t="s">
        <v>334</v>
      </c>
      <c r="O11659" s="59">
        <v>0.4</v>
      </c>
    </row>
    <row r="11660" spans="1:15" x14ac:dyDescent="0.25">
      <c r="A11660" s="30">
        <v>454</v>
      </c>
      <c r="B11660" s="247" t="str">
        <f>IF(AND(A11660&lt;&gt;"",ISNUMBER(A11660)),VLOOKUP(A11660,Studies!A:BR,2,FALSE),"")</f>
        <v>Almeida 2006</v>
      </c>
      <c r="C11660" s="248" t="str">
        <f>IF(AND(A11660&lt;&gt;"",ISNUMBER(A11660)),VLOOKUP(A11660,Studies!A:BR,3,FALSE),"")</f>
        <v>https://pubmed.ncbi.nlm.nih.gov/16572920/</v>
      </c>
      <c r="D11660" s="248" t="str">
        <f>IF(AND(A11660&lt;&gt;"",ISNUMBER(A11660)),VLOOKUP(A11660,Studies!A:BR,4,FALSE),"")</f>
        <v>Female subjects test formulation</v>
      </c>
      <c r="E11660" s="248" t="str">
        <f>IF(AND(A11660&lt;&gt;"",ISNUMBER(A11660)),VLOOKUP(A11660,Studies!A:BR,5,FALSE),"")</f>
        <v>Pravastatin</v>
      </c>
      <c r="F11660" s="249" t="str">
        <f>IF(AND(A11660&lt;&gt;"",ISNUMBER(A11660)),VLOOKUP(A11660,Studies!A:BR,6,FALSE),"")</f>
        <v>Plasma</v>
      </c>
      <c r="G11660" s="269">
        <v>0.5</v>
      </c>
      <c r="H11660" s="50" t="s">
        <v>59</v>
      </c>
      <c r="I11660" s="185">
        <v>80.134450000000001</v>
      </c>
      <c r="J11660" s="41" t="s">
        <v>938</v>
      </c>
      <c r="K11660" s="41" t="s">
        <v>334</v>
      </c>
      <c r="O11660" s="59">
        <v>0.4</v>
      </c>
    </row>
    <row r="11661" spans="1:15" x14ac:dyDescent="0.25">
      <c r="A11661" s="30">
        <v>454</v>
      </c>
      <c r="B11661" s="247" t="str">
        <f>IF(AND(A11661&lt;&gt;"",ISNUMBER(A11661)),VLOOKUP(A11661,Studies!A:BR,2,FALSE),"")</f>
        <v>Almeida 2006</v>
      </c>
      <c r="C11661" s="248" t="str">
        <f>IF(AND(A11661&lt;&gt;"",ISNUMBER(A11661)),VLOOKUP(A11661,Studies!A:BR,3,FALSE),"")</f>
        <v>https://pubmed.ncbi.nlm.nih.gov/16572920/</v>
      </c>
      <c r="D11661" s="248" t="str">
        <f>IF(AND(A11661&lt;&gt;"",ISNUMBER(A11661)),VLOOKUP(A11661,Studies!A:BR,4,FALSE),"")</f>
        <v>Female subjects test formulation</v>
      </c>
      <c r="E11661" s="248" t="str">
        <f>IF(AND(A11661&lt;&gt;"",ISNUMBER(A11661)),VLOOKUP(A11661,Studies!A:BR,5,FALSE),"")</f>
        <v>Pravastatin</v>
      </c>
      <c r="F11661" s="249" t="str">
        <f>IF(AND(A11661&lt;&gt;"",ISNUMBER(A11661)),VLOOKUP(A11661,Studies!A:BR,6,FALSE),"")</f>
        <v>Plasma</v>
      </c>
      <c r="G11661" s="269">
        <v>0.75</v>
      </c>
      <c r="H11661" s="50" t="s">
        <v>59</v>
      </c>
      <c r="I11661" s="185">
        <v>145.47900000000001</v>
      </c>
      <c r="J11661" s="41" t="s">
        <v>938</v>
      </c>
      <c r="K11661" s="41" t="s">
        <v>334</v>
      </c>
      <c r="O11661" s="59">
        <v>0.4</v>
      </c>
    </row>
    <row r="11662" spans="1:15" x14ac:dyDescent="0.25">
      <c r="A11662" s="30">
        <v>454</v>
      </c>
      <c r="B11662" s="247" t="str">
        <f>IF(AND(A11662&lt;&gt;"",ISNUMBER(A11662)),VLOOKUP(A11662,Studies!A:BR,2,FALSE),"")</f>
        <v>Almeida 2006</v>
      </c>
      <c r="C11662" s="248" t="str">
        <f>IF(AND(A11662&lt;&gt;"",ISNUMBER(A11662)),VLOOKUP(A11662,Studies!A:BR,3,FALSE),"")</f>
        <v>https://pubmed.ncbi.nlm.nih.gov/16572920/</v>
      </c>
      <c r="D11662" s="248" t="str">
        <f>IF(AND(A11662&lt;&gt;"",ISNUMBER(A11662)),VLOOKUP(A11662,Studies!A:BR,4,FALSE),"")</f>
        <v>Female subjects test formulation</v>
      </c>
      <c r="E11662" s="248" t="str">
        <f>IF(AND(A11662&lt;&gt;"",ISNUMBER(A11662)),VLOOKUP(A11662,Studies!A:BR,5,FALSE),"")</f>
        <v>Pravastatin</v>
      </c>
      <c r="F11662" s="249" t="str">
        <f>IF(AND(A11662&lt;&gt;"",ISNUMBER(A11662)),VLOOKUP(A11662,Studies!A:BR,6,FALSE),"")</f>
        <v>Plasma</v>
      </c>
      <c r="G11662" s="269">
        <v>1</v>
      </c>
      <c r="H11662" s="50" t="s">
        <v>59</v>
      </c>
      <c r="I11662" s="185">
        <v>145.47900000000001</v>
      </c>
      <c r="J11662" s="41" t="s">
        <v>938</v>
      </c>
      <c r="K11662" s="41" t="s">
        <v>334</v>
      </c>
      <c r="O11662" s="59">
        <v>0.4</v>
      </c>
    </row>
    <row r="11663" spans="1:15" x14ac:dyDescent="0.25">
      <c r="A11663" s="30">
        <v>454</v>
      </c>
      <c r="B11663" s="247" t="str">
        <f>IF(AND(A11663&lt;&gt;"",ISNUMBER(A11663)),VLOOKUP(A11663,Studies!A:BR,2,FALSE),"")</f>
        <v>Almeida 2006</v>
      </c>
      <c r="C11663" s="248" t="str">
        <f>IF(AND(A11663&lt;&gt;"",ISNUMBER(A11663)),VLOOKUP(A11663,Studies!A:BR,3,FALSE),"")</f>
        <v>https://pubmed.ncbi.nlm.nih.gov/16572920/</v>
      </c>
      <c r="D11663" s="248" t="str">
        <f>IF(AND(A11663&lt;&gt;"",ISNUMBER(A11663)),VLOOKUP(A11663,Studies!A:BR,4,FALSE),"")</f>
        <v>Female subjects test formulation</v>
      </c>
      <c r="E11663" s="248" t="str">
        <f>IF(AND(A11663&lt;&gt;"",ISNUMBER(A11663)),VLOOKUP(A11663,Studies!A:BR,5,FALSE),"")</f>
        <v>Pravastatin</v>
      </c>
      <c r="F11663" s="249" t="str">
        <f>IF(AND(A11663&lt;&gt;"",ISNUMBER(A11663)),VLOOKUP(A11663,Studies!A:BR,6,FALSE),"")</f>
        <v>Plasma</v>
      </c>
      <c r="G11663" s="269">
        <v>1.25</v>
      </c>
      <c r="H11663" s="50" t="s">
        <v>59</v>
      </c>
      <c r="I11663" s="185">
        <v>107.8319</v>
      </c>
      <c r="J11663" s="41" t="s">
        <v>938</v>
      </c>
      <c r="K11663" s="41" t="s">
        <v>334</v>
      </c>
      <c r="O11663" s="59">
        <v>0.4</v>
      </c>
    </row>
    <row r="11664" spans="1:15" x14ac:dyDescent="0.25">
      <c r="A11664" s="30">
        <v>454</v>
      </c>
      <c r="B11664" s="247" t="str">
        <f>IF(AND(A11664&lt;&gt;"",ISNUMBER(A11664)),VLOOKUP(A11664,Studies!A:BR,2,FALSE),"")</f>
        <v>Almeida 2006</v>
      </c>
      <c r="C11664" s="248" t="str">
        <f>IF(AND(A11664&lt;&gt;"",ISNUMBER(A11664)),VLOOKUP(A11664,Studies!A:BR,3,FALSE),"")</f>
        <v>https://pubmed.ncbi.nlm.nih.gov/16572920/</v>
      </c>
      <c r="D11664" s="248" t="str">
        <f>IF(AND(A11664&lt;&gt;"",ISNUMBER(A11664)),VLOOKUP(A11664,Studies!A:BR,4,FALSE),"")</f>
        <v>Female subjects test formulation</v>
      </c>
      <c r="E11664" s="248" t="str">
        <f>IF(AND(A11664&lt;&gt;"",ISNUMBER(A11664)),VLOOKUP(A11664,Studies!A:BR,5,FALSE),"")</f>
        <v>Pravastatin</v>
      </c>
      <c r="F11664" s="249" t="str">
        <f>IF(AND(A11664&lt;&gt;"",ISNUMBER(A11664)),VLOOKUP(A11664,Studies!A:BR,6,FALSE),"")</f>
        <v>Plasma</v>
      </c>
      <c r="G11664" s="269">
        <v>1.5</v>
      </c>
      <c r="H11664" s="50" t="s">
        <v>59</v>
      </c>
      <c r="I11664" s="185">
        <v>97.882350000000002</v>
      </c>
      <c r="J11664" s="41" t="s">
        <v>938</v>
      </c>
      <c r="K11664" s="41" t="s">
        <v>334</v>
      </c>
      <c r="O11664" s="59">
        <v>0.4</v>
      </c>
    </row>
    <row r="11665" spans="1:15" x14ac:dyDescent="0.25">
      <c r="A11665" s="30">
        <v>454</v>
      </c>
      <c r="B11665" s="247" t="str">
        <f>IF(AND(A11665&lt;&gt;"",ISNUMBER(A11665)),VLOOKUP(A11665,Studies!A:BR,2,FALSE),"")</f>
        <v>Almeida 2006</v>
      </c>
      <c r="C11665" s="248" t="str">
        <f>IF(AND(A11665&lt;&gt;"",ISNUMBER(A11665)),VLOOKUP(A11665,Studies!A:BR,3,FALSE),"")</f>
        <v>https://pubmed.ncbi.nlm.nih.gov/16572920/</v>
      </c>
      <c r="D11665" s="248" t="str">
        <f>IF(AND(A11665&lt;&gt;"",ISNUMBER(A11665)),VLOOKUP(A11665,Studies!A:BR,4,FALSE),"")</f>
        <v>Female subjects test formulation</v>
      </c>
      <c r="E11665" s="248" t="str">
        <f>IF(AND(A11665&lt;&gt;"",ISNUMBER(A11665)),VLOOKUP(A11665,Studies!A:BR,5,FALSE),"")</f>
        <v>Pravastatin</v>
      </c>
      <c r="F11665" s="249" t="str">
        <f>IF(AND(A11665&lt;&gt;"",ISNUMBER(A11665)),VLOOKUP(A11665,Studies!A:BR,6,FALSE),"")</f>
        <v>Plasma</v>
      </c>
      <c r="G11665" s="269">
        <v>1.75</v>
      </c>
      <c r="H11665" s="50" t="s">
        <v>59</v>
      </c>
      <c r="I11665" s="185">
        <v>69.915970000000002</v>
      </c>
      <c r="J11665" s="41" t="s">
        <v>938</v>
      </c>
      <c r="K11665" s="41" t="s">
        <v>334</v>
      </c>
      <c r="O11665" s="59">
        <v>0.4</v>
      </c>
    </row>
    <row r="11666" spans="1:15" x14ac:dyDescent="0.25">
      <c r="A11666" s="30">
        <v>454</v>
      </c>
      <c r="B11666" s="247" t="str">
        <f>IF(AND(A11666&lt;&gt;"",ISNUMBER(A11666)),VLOOKUP(A11666,Studies!A:BR,2,FALSE),"")</f>
        <v>Almeida 2006</v>
      </c>
      <c r="C11666" s="248" t="str">
        <f>IF(AND(A11666&lt;&gt;"",ISNUMBER(A11666)),VLOOKUP(A11666,Studies!A:BR,3,FALSE),"")</f>
        <v>https://pubmed.ncbi.nlm.nih.gov/16572920/</v>
      </c>
      <c r="D11666" s="248" t="str">
        <f>IF(AND(A11666&lt;&gt;"",ISNUMBER(A11666)),VLOOKUP(A11666,Studies!A:BR,4,FALSE),"")</f>
        <v>Female subjects test formulation</v>
      </c>
      <c r="E11666" s="248" t="str">
        <f>IF(AND(A11666&lt;&gt;"",ISNUMBER(A11666)),VLOOKUP(A11666,Studies!A:BR,5,FALSE),"")</f>
        <v>Pravastatin</v>
      </c>
      <c r="F11666" s="249" t="str">
        <f>IF(AND(A11666&lt;&gt;"",ISNUMBER(A11666)),VLOOKUP(A11666,Studies!A:BR,6,FALSE),"")</f>
        <v>Plasma</v>
      </c>
      <c r="G11666" s="269">
        <v>2</v>
      </c>
      <c r="H11666" s="50" t="s">
        <v>59</v>
      </c>
      <c r="I11666" s="185">
        <v>45.44538</v>
      </c>
      <c r="J11666" s="41" t="s">
        <v>938</v>
      </c>
      <c r="K11666" s="41" t="s">
        <v>334</v>
      </c>
      <c r="O11666" s="59">
        <v>0.4</v>
      </c>
    </row>
    <row r="11667" spans="1:15" x14ac:dyDescent="0.25">
      <c r="A11667" s="30">
        <v>454</v>
      </c>
      <c r="B11667" s="247" t="str">
        <f>IF(AND(A11667&lt;&gt;"",ISNUMBER(A11667)),VLOOKUP(A11667,Studies!A:BR,2,FALSE),"")</f>
        <v>Almeida 2006</v>
      </c>
      <c r="C11667" s="248" t="str">
        <f>IF(AND(A11667&lt;&gt;"",ISNUMBER(A11667)),VLOOKUP(A11667,Studies!A:BR,3,FALSE),"")</f>
        <v>https://pubmed.ncbi.nlm.nih.gov/16572920/</v>
      </c>
      <c r="D11667" s="248" t="str">
        <f>IF(AND(A11667&lt;&gt;"",ISNUMBER(A11667)),VLOOKUP(A11667,Studies!A:BR,4,FALSE),"")</f>
        <v>Female subjects test formulation</v>
      </c>
      <c r="E11667" s="248" t="str">
        <f>IF(AND(A11667&lt;&gt;"",ISNUMBER(A11667)),VLOOKUP(A11667,Studies!A:BR,5,FALSE),"")</f>
        <v>Pravastatin</v>
      </c>
      <c r="F11667" s="249" t="str">
        <f>IF(AND(A11667&lt;&gt;"",ISNUMBER(A11667)),VLOOKUP(A11667,Studies!A:BR,6,FALSE),"")</f>
        <v>Plasma</v>
      </c>
      <c r="G11667" s="269">
        <v>2.5</v>
      </c>
      <c r="H11667" s="50" t="s">
        <v>59</v>
      </c>
      <c r="I11667" s="185">
        <v>30.655460000000001</v>
      </c>
      <c r="J11667" s="41" t="s">
        <v>938</v>
      </c>
      <c r="K11667" s="41" t="s">
        <v>334</v>
      </c>
      <c r="O11667" s="59">
        <v>0.4</v>
      </c>
    </row>
    <row r="11668" spans="1:15" x14ac:dyDescent="0.25">
      <c r="A11668" s="30">
        <v>454</v>
      </c>
      <c r="B11668" s="247" t="str">
        <f>IF(AND(A11668&lt;&gt;"",ISNUMBER(A11668)),VLOOKUP(A11668,Studies!A:BR,2,FALSE),"")</f>
        <v>Almeida 2006</v>
      </c>
      <c r="C11668" s="248" t="str">
        <f>IF(AND(A11668&lt;&gt;"",ISNUMBER(A11668)),VLOOKUP(A11668,Studies!A:BR,3,FALSE),"")</f>
        <v>https://pubmed.ncbi.nlm.nih.gov/16572920/</v>
      </c>
      <c r="D11668" s="248" t="str">
        <f>IF(AND(A11668&lt;&gt;"",ISNUMBER(A11668)),VLOOKUP(A11668,Studies!A:BR,4,FALSE),"")</f>
        <v>Female subjects test formulation</v>
      </c>
      <c r="E11668" s="248" t="str">
        <f>IF(AND(A11668&lt;&gt;"",ISNUMBER(A11668)),VLOOKUP(A11668,Studies!A:BR,5,FALSE),"")</f>
        <v>Pravastatin</v>
      </c>
      <c r="F11668" s="249" t="str">
        <f>IF(AND(A11668&lt;&gt;"",ISNUMBER(A11668)),VLOOKUP(A11668,Studies!A:BR,6,FALSE),"")</f>
        <v>Plasma</v>
      </c>
      <c r="G11668" s="269">
        <v>3</v>
      </c>
      <c r="H11668" s="50" t="s">
        <v>59</v>
      </c>
      <c r="I11668" s="185">
        <v>20.974789999999999</v>
      </c>
      <c r="J11668" s="41" t="s">
        <v>938</v>
      </c>
      <c r="K11668" s="41" t="s">
        <v>334</v>
      </c>
      <c r="O11668" s="59">
        <v>0.4</v>
      </c>
    </row>
    <row r="11669" spans="1:15" x14ac:dyDescent="0.25">
      <c r="A11669" s="30">
        <v>454</v>
      </c>
      <c r="B11669" s="247" t="str">
        <f>IF(AND(A11669&lt;&gt;"",ISNUMBER(A11669)),VLOOKUP(A11669,Studies!A:BR,2,FALSE),"")</f>
        <v>Almeida 2006</v>
      </c>
      <c r="C11669" s="248" t="str">
        <f>IF(AND(A11669&lt;&gt;"",ISNUMBER(A11669)),VLOOKUP(A11669,Studies!A:BR,3,FALSE),"")</f>
        <v>https://pubmed.ncbi.nlm.nih.gov/16572920/</v>
      </c>
      <c r="D11669" s="248" t="str">
        <f>IF(AND(A11669&lt;&gt;"",ISNUMBER(A11669)),VLOOKUP(A11669,Studies!A:BR,4,FALSE),"")</f>
        <v>Female subjects test formulation</v>
      </c>
      <c r="E11669" s="248" t="str">
        <f>IF(AND(A11669&lt;&gt;"",ISNUMBER(A11669)),VLOOKUP(A11669,Studies!A:BR,5,FALSE),"")</f>
        <v>Pravastatin</v>
      </c>
      <c r="F11669" s="249" t="str">
        <f>IF(AND(A11669&lt;&gt;"",ISNUMBER(A11669)),VLOOKUP(A11669,Studies!A:BR,6,FALSE),"")</f>
        <v>Plasma</v>
      </c>
      <c r="G11669" s="269">
        <v>4</v>
      </c>
      <c r="H11669" s="50" t="s">
        <v>59</v>
      </c>
      <c r="I11669" s="185">
        <v>13.44538</v>
      </c>
      <c r="J11669" s="41" t="s">
        <v>938</v>
      </c>
      <c r="K11669" s="41" t="s">
        <v>334</v>
      </c>
      <c r="O11669" s="59">
        <v>0.4</v>
      </c>
    </row>
    <row r="11670" spans="1:15" x14ac:dyDescent="0.25">
      <c r="A11670" s="30">
        <v>454</v>
      </c>
      <c r="B11670" s="247" t="str">
        <f>IF(AND(A11670&lt;&gt;"",ISNUMBER(A11670)),VLOOKUP(A11670,Studies!A:BR,2,FALSE),"")</f>
        <v>Almeida 2006</v>
      </c>
      <c r="C11670" s="248" t="str">
        <f>IF(AND(A11670&lt;&gt;"",ISNUMBER(A11670)),VLOOKUP(A11670,Studies!A:BR,3,FALSE),"")</f>
        <v>https://pubmed.ncbi.nlm.nih.gov/16572920/</v>
      </c>
      <c r="D11670" s="248" t="str">
        <f>IF(AND(A11670&lt;&gt;"",ISNUMBER(A11670)),VLOOKUP(A11670,Studies!A:BR,4,FALSE),"")</f>
        <v>Female subjects test formulation</v>
      </c>
      <c r="E11670" s="248" t="str">
        <f>IF(AND(A11670&lt;&gt;"",ISNUMBER(A11670)),VLOOKUP(A11670,Studies!A:BR,5,FALSE),"")</f>
        <v>Pravastatin</v>
      </c>
      <c r="F11670" s="249" t="str">
        <f>IF(AND(A11670&lt;&gt;"",ISNUMBER(A11670)),VLOOKUP(A11670,Studies!A:BR,6,FALSE),"")</f>
        <v>Plasma</v>
      </c>
      <c r="G11670" s="269">
        <v>6</v>
      </c>
      <c r="H11670" s="50" t="s">
        <v>59</v>
      </c>
      <c r="I11670" s="185">
        <v>7.5294119999999998</v>
      </c>
      <c r="J11670" s="41" t="s">
        <v>938</v>
      </c>
      <c r="K11670" s="41" t="s">
        <v>334</v>
      </c>
      <c r="O11670" s="59">
        <v>0.4</v>
      </c>
    </row>
    <row r="11671" spans="1:15" x14ac:dyDescent="0.25">
      <c r="A11671" s="30">
        <v>454</v>
      </c>
      <c r="B11671" s="247" t="str">
        <f>IF(AND(A11671&lt;&gt;"",ISNUMBER(A11671)),VLOOKUP(A11671,Studies!A:BR,2,FALSE),"")</f>
        <v>Almeida 2006</v>
      </c>
      <c r="C11671" s="248" t="str">
        <f>IF(AND(A11671&lt;&gt;"",ISNUMBER(A11671)),VLOOKUP(A11671,Studies!A:BR,3,FALSE),"")</f>
        <v>https://pubmed.ncbi.nlm.nih.gov/16572920/</v>
      </c>
      <c r="D11671" s="248" t="str">
        <f>IF(AND(A11671&lt;&gt;"",ISNUMBER(A11671)),VLOOKUP(A11671,Studies!A:BR,4,FALSE),"")</f>
        <v>Female subjects test formulation</v>
      </c>
      <c r="E11671" s="248" t="str">
        <f>IF(AND(A11671&lt;&gt;"",ISNUMBER(A11671)),VLOOKUP(A11671,Studies!A:BR,5,FALSE),"")</f>
        <v>Pravastatin</v>
      </c>
      <c r="F11671" s="249" t="str">
        <f>IF(AND(A11671&lt;&gt;"",ISNUMBER(A11671)),VLOOKUP(A11671,Studies!A:BR,6,FALSE),"")</f>
        <v>Plasma</v>
      </c>
      <c r="G11671" s="269">
        <v>8</v>
      </c>
      <c r="H11671" s="50" t="s">
        <v>59</v>
      </c>
      <c r="I11671" s="185">
        <v>5.6470589999999996</v>
      </c>
      <c r="J11671" s="41" t="s">
        <v>938</v>
      </c>
      <c r="K11671" s="41" t="s">
        <v>334</v>
      </c>
      <c r="O11671" s="59">
        <v>0.4</v>
      </c>
    </row>
    <row r="11672" spans="1:15" x14ac:dyDescent="0.25">
      <c r="A11672" s="30">
        <v>454</v>
      </c>
      <c r="B11672" s="247" t="str">
        <f>IF(AND(A11672&lt;&gt;"",ISNUMBER(A11672)),VLOOKUP(A11672,Studies!A:BR,2,FALSE),"")</f>
        <v>Almeida 2006</v>
      </c>
      <c r="C11672" s="248" t="str">
        <f>IF(AND(A11672&lt;&gt;"",ISNUMBER(A11672)),VLOOKUP(A11672,Studies!A:BR,3,FALSE),"")</f>
        <v>https://pubmed.ncbi.nlm.nih.gov/16572920/</v>
      </c>
      <c r="D11672" s="248" t="str">
        <f>IF(AND(A11672&lt;&gt;"",ISNUMBER(A11672)),VLOOKUP(A11672,Studies!A:BR,4,FALSE),"")</f>
        <v>Female subjects test formulation</v>
      </c>
      <c r="E11672" s="248" t="str">
        <f>IF(AND(A11672&lt;&gt;"",ISNUMBER(A11672)),VLOOKUP(A11672,Studies!A:BR,5,FALSE),"")</f>
        <v>Pravastatin</v>
      </c>
      <c r="F11672" s="249" t="str">
        <f>IF(AND(A11672&lt;&gt;"",ISNUMBER(A11672)),VLOOKUP(A11672,Studies!A:BR,6,FALSE),"")</f>
        <v>Plasma</v>
      </c>
      <c r="G11672" s="269">
        <v>10</v>
      </c>
      <c r="H11672" s="50" t="s">
        <v>59</v>
      </c>
      <c r="I11672" s="185">
        <v>2.4201679999999999</v>
      </c>
      <c r="J11672" s="41" t="s">
        <v>938</v>
      </c>
      <c r="K11672" s="41" t="s">
        <v>334</v>
      </c>
      <c r="O11672" s="59">
        <v>0.4</v>
      </c>
    </row>
    <row r="11673" spans="1:15" x14ac:dyDescent="0.25">
      <c r="A11673" s="30">
        <v>454</v>
      </c>
      <c r="B11673" s="247" t="str">
        <f>IF(AND(A11673&lt;&gt;"",ISNUMBER(A11673)),VLOOKUP(A11673,Studies!A:BR,2,FALSE),"")</f>
        <v>Almeida 2006</v>
      </c>
      <c r="C11673" s="248" t="str">
        <f>IF(AND(A11673&lt;&gt;"",ISNUMBER(A11673)),VLOOKUP(A11673,Studies!A:BR,3,FALSE),"")</f>
        <v>https://pubmed.ncbi.nlm.nih.gov/16572920/</v>
      </c>
      <c r="D11673" s="248" t="str">
        <f>IF(AND(A11673&lt;&gt;"",ISNUMBER(A11673)),VLOOKUP(A11673,Studies!A:BR,4,FALSE),"")</f>
        <v>Female subjects test formulation</v>
      </c>
      <c r="E11673" s="248" t="str">
        <f>IF(AND(A11673&lt;&gt;"",ISNUMBER(A11673)),VLOOKUP(A11673,Studies!A:BR,5,FALSE),"")</f>
        <v>Pravastatin</v>
      </c>
      <c r="F11673" s="249" t="str">
        <f>IF(AND(A11673&lt;&gt;"",ISNUMBER(A11673)),VLOOKUP(A11673,Studies!A:BR,6,FALSE),"")</f>
        <v>Plasma</v>
      </c>
      <c r="G11673" s="269">
        <v>12</v>
      </c>
      <c r="H11673" s="50" t="s">
        <v>59</v>
      </c>
      <c r="I11673" s="185">
        <v>1.0756300000000001</v>
      </c>
      <c r="J11673" s="41" t="s">
        <v>938</v>
      </c>
      <c r="K11673" s="41" t="s">
        <v>334</v>
      </c>
      <c r="O11673" s="59">
        <v>0.4</v>
      </c>
    </row>
    <row r="11674" spans="1:15" x14ac:dyDescent="0.25">
      <c r="A11674" s="30">
        <v>454</v>
      </c>
      <c r="B11674" s="247" t="str">
        <f>IF(AND(A11674&lt;&gt;"",ISNUMBER(A11674)),VLOOKUP(A11674,Studies!A:BR,2,FALSE),"")</f>
        <v>Almeida 2006</v>
      </c>
      <c r="C11674" s="248" t="str">
        <f>IF(AND(A11674&lt;&gt;"",ISNUMBER(A11674)),VLOOKUP(A11674,Studies!A:BR,3,FALSE),"")</f>
        <v>https://pubmed.ncbi.nlm.nih.gov/16572920/</v>
      </c>
      <c r="D11674" s="248" t="str">
        <f>IF(AND(A11674&lt;&gt;"",ISNUMBER(A11674)),VLOOKUP(A11674,Studies!A:BR,4,FALSE),"")</f>
        <v>Female subjects test formulation</v>
      </c>
      <c r="E11674" s="248" t="str">
        <f>IF(AND(A11674&lt;&gt;"",ISNUMBER(A11674)),VLOOKUP(A11674,Studies!A:BR,5,FALSE),"")</f>
        <v>Pravastatin</v>
      </c>
      <c r="F11674" s="249" t="str">
        <f>IF(AND(A11674&lt;&gt;"",ISNUMBER(A11674)),VLOOKUP(A11674,Studies!A:BR,6,FALSE),"")</f>
        <v>Plasma</v>
      </c>
      <c r="G11674" s="269">
        <v>14</v>
      </c>
      <c r="H11674" s="50" t="s">
        <v>59</v>
      </c>
      <c r="I11674" s="185">
        <v>0.53781520000000005</v>
      </c>
      <c r="J11674" s="41" t="s">
        <v>938</v>
      </c>
      <c r="K11674" s="41" t="s">
        <v>334</v>
      </c>
      <c r="O11674" s="59">
        <v>0.4</v>
      </c>
    </row>
    <row r="11675" spans="1:15" x14ac:dyDescent="0.25">
      <c r="A11675" s="30">
        <v>455</v>
      </c>
      <c r="B11675" s="247" t="str">
        <f>IF(AND(A11675&lt;&gt;"",ISNUMBER(A11675)),VLOOKUP(A11675,Studies!A:BR,2,FALSE),"")</f>
        <v>Almeida 2006</v>
      </c>
      <c r="C11675" s="248" t="str">
        <f>IF(AND(A11675&lt;&gt;"",ISNUMBER(A11675)),VLOOKUP(A11675,Studies!A:BR,3,FALSE),"")</f>
        <v>https://pubmed.ncbi.nlm.nih.gov/16572920/</v>
      </c>
      <c r="D11675" s="248" t="str">
        <f>IF(AND(A11675&lt;&gt;"",ISNUMBER(A11675)),VLOOKUP(A11675,Studies!A:BR,4,FALSE),"")</f>
        <v>Female subjects reference formulation</v>
      </c>
      <c r="E11675" s="248" t="str">
        <f>IF(AND(A11675&lt;&gt;"",ISNUMBER(A11675)),VLOOKUP(A11675,Studies!A:BR,5,FALSE),"")</f>
        <v>Pravastatin</v>
      </c>
      <c r="F11675" s="249" t="str">
        <f>IF(AND(A11675&lt;&gt;"",ISNUMBER(A11675)),VLOOKUP(A11675,Studies!A:BR,6,FALSE),"")</f>
        <v>Plasma</v>
      </c>
      <c r="G11675" s="269">
        <v>0.25</v>
      </c>
      <c r="H11675" s="50" t="s">
        <v>59</v>
      </c>
      <c r="I11675" s="185">
        <v>7.5294119999999998</v>
      </c>
      <c r="J11675" s="41" t="s">
        <v>938</v>
      </c>
      <c r="K11675" s="41" t="s">
        <v>334</v>
      </c>
      <c r="O11675" s="59">
        <v>0.4</v>
      </c>
    </row>
    <row r="11676" spans="1:15" x14ac:dyDescent="0.25">
      <c r="A11676" s="30">
        <v>455</v>
      </c>
      <c r="B11676" s="247" t="str">
        <f>IF(AND(A11676&lt;&gt;"",ISNUMBER(A11676)),VLOOKUP(A11676,Studies!A:BR,2,FALSE),"")</f>
        <v>Almeida 2006</v>
      </c>
      <c r="C11676" s="248" t="str">
        <f>IF(AND(A11676&lt;&gt;"",ISNUMBER(A11676)),VLOOKUP(A11676,Studies!A:BR,3,FALSE),"")</f>
        <v>https://pubmed.ncbi.nlm.nih.gov/16572920/</v>
      </c>
      <c r="D11676" s="248" t="str">
        <f>IF(AND(A11676&lt;&gt;"",ISNUMBER(A11676)),VLOOKUP(A11676,Studies!A:BR,4,FALSE),"")</f>
        <v>Female subjects reference formulation</v>
      </c>
      <c r="E11676" s="248" t="str">
        <f>IF(AND(A11676&lt;&gt;"",ISNUMBER(A11676)),VLOOKUP(A11676,Studies!A:BR,5,FALSE),"")</f>
        <v>Pravastatin</v>
      </c>
      <c r="F11676" s="249" t="str">
        <f>IF(AND(A11676&lt;&gt;"",ISNUMBER(A11676)),VLOOKUP(A11676,Studies!A:BR,6,FALSE),"")</f>
        <v>Plasma</v>
      </c>
      <c r="G11676" s="269">
        <v>0.5</v>
      </c>
      <c r="H11676" s="50" t="s">
        <v>59</v>
      </c>
      <c r="I11676" s="185">
        <v>82.016810000000007</v>
      </c>
      <c r="J11676" s="41" t="s">
        <v>938</v>
      </c>
      <c r="K11676" s="41" t="s">
        <v>334</v>
      </c>
      <c r="O11676" s="59">
        <v>0.4</v>
      </c>
    </row>
    <row r="11677" spans="1:15" x14ac:dyDescent="0.25">
      <c r="A11677" s="30">
        <v>455</v>
      </c>
      <c r="B11677" s="247" t="str">
        <f>IF(AND(A11677&lt;&gt;"",ISNUMBER(A11677)),VLOOKUP(A11677,Studies!A:BR,2,FALSE),"")</f>
        <v>Almeida 2006</v>
      </c>
      <c r="C11677" s="248" t="str">
        <f>IF(AND(A11677&lt;&gt;"",ISNUMBER(A11677)),VLOOKUP(A11677,Studies!A:BR,3,FALSE),"")</f>
        <v>https://pubmed.ncbi.nlm.nih.gov/16572920/</v>
      </c>
      <c r="D11677" s="248" t="str">
        <f>IF(AND(A11677&lt;&gt;"",ISNUMBER(A11677)),VLOOKUP(A11677,Studies!A:BR,4,FALSE),"")</f>
        <v>Female subjects reference formulation</v>
      </c>
      <c r="E11677" s="248" t="str">
        <f>IF(AND(A11677&lt;&gt;"",ISNUMBER(A11677)),VLOOKUP(A11677,Studies!A:BR,5,FALSE),"")</f>
        <v>Pravastatin</v>
      </c>
      <c r="F11677" s="249" t="str">
        <f>IF(AND(A11677&lt;&gt;"",ISNUMBER(A11677)),VLOOKUP(A11677,Studies!A:BR,6,FALSE),"")</f>
        <v>Plasma</v>
      </c>
      <c r="G11677" s="269">
        <v>0.75</v>
      </c>
      <c r="H11677" s="50" t="s">
        <v>59</v>
      </c>
      <c r="I11677" s="185">
        <v>133.10919999999999</v>
      </c>
      <c r="J11677" s="41" t="s">
        <v>938</v>
      </c>
      <c r="K11677" s="41" t="s">
        <v>334</v>
      </c>
      <c r="O11677" s="59">
        <v>0.4</v>
      </c>
    </row>
    <row r="11678" spans="1:15" x14ac:dyDescent="0.25">
      <c r="A11678" s="30">
        <v>455</v>
      </c>
      <c r="B11678" s="247" t="str">
        <f>IF(AND(A11678&lt;&gt;"",ISNUMBER(A11678)),VLOOKUP(A11678,Studies!A:BR,2,FALSE),"")</f>
        <v>Almeida 2006</v>
      </c>
      <c r="C11678" s="248" t="str">
        <f>IF(AND(A11678&lt;&gt;"",ISNUMBER(A11678)),VLOOKUP(A11678,Studies!A:BR,3,FALSE),"")</f>
        <v>https://pubmed.ncbi.nlm.nih.gov/16572920/</v>
      </c>
      <c r="D11678" s="248" t="str">
        <f>IF(AND(A11678&lt;&gt;"",ISNUMBER(A11678)),VLOOKUP(A11678,Studies!A:BR,4,FALSE),"")</f>
        <v>Female subjects reference formulation</v>
      </c>
      <c r="E11678" s="248" t="str">
        <f>IF(AND(A11678&lt;&gt;"",ISNUMBER(A11678)),VLOOKUP(A11678,Studies!A:BR,5,FALSE),"")</f>
        <v>Pravastatin</v>
      </c>
      <c r="F11678" s="249" t="str">
        <f>IF(AND(A11678&lt;&gt;"",ISNUMBER(A11678)),VLOOKUP(A11678,Studies!A:BR,6,FALSE),"")</f>
        <v>Plasma</v>
      </c>
      <c r="G11678" s="269">
        <v>1</v>
      </c>
      <c r="H11678" s="50" t="s">
        <v>59</v>
      </c>
      <c r="I11678" s="185">
        <v>129.61340000000001</v>
      </c>
      <c r="J11678" s="41" t="s">
        <v>938</v>
      </c>
      <c r="K11678" s="41" t="s">
        <v>334</v>
      </c>
      <c r="O11678" s="59">
        <v>0.4</v>
      </c>
    </row>
    <row r="11679" spans="1:15" x14ac:dyDescent="0.25">
      <c r="A11679" s="30">
        <v>455</v>
      </c>
      <c r="B11679" s="247" t="str">
        <f>IF(AND(A11679&lt;&gt;"",ISNUMBER(A11679)),VLOOKUP(A11679,Studies!A:BR,2,FALSE),"")</f>
        <v>Almeida 2006</v>
      </c>
      <c r="C11679" s="248" t="str">
        <f>IF(AND(A11679&lt;&gt;"",ISNUMBER(A11679)),VLOOKUP(A11679,Studies!A:BR,3,FALSE),"")</f>
        <v>https://pubmed.ncbi.nlm.nih.gov/16572920/</v>
      </c>
      <c r="D11679" s="248" t="str">
        <f>IF(AND(A11679&lt;&gt;"",ISNUMBER(A11679)),VLOOKUP(A11679,Studies!A:BR,4,FALSE),"")</f>
        <v>Female subjects reference formulation</v>
      </c>
      <c r="E11679" s="248" t="str">
        <f>IF(AND(A11679&lt;&gt;"",ISNUMBER(A11679)),VLOOKUP(A11679,Studies!A:BR,5,FALSE),"")</f>
        <v>Pravastatin</v>
      </c>
      <c r="F11679" s="249" t="str">
        <f>IF(AND(A11679&lt;&gt;"",ISNUMBER(A11679)),VLOOKUP(A11679,Studies!A:BR,6,FALSE),"")</f>
        <v>Plasma</v>
      </c>
      <c r="G11679" s="269">
        <v>1.25</v>
      </c>
      <c r="H11679" s="50" t="s">
        <v>59</v>
      </c>
      <c r="I11679" s="185">
        <v>107.2941</v>
      </c>
      <c r="J11679" s="41" t="s">
        <v>938</v>
      </c>
      <c r="K11679" s="41" t="s">
        <v>334</v>
      </c>
      <c r="O11679" s="59">
        <v>0.4</v>
      </c>
    </row>
    <row r="11680" spans="1:15" x14ac:dyDescent="0.25">
      <c r="A11680" s="30">
        <v>455</v>
      </c>
      <c r="B11680" s="247" t="str">
        <f>IF(AND(A11680&lt;&gt;"",ISNUMBER(A11680)),VLOOKUP(A11680,Studies!A:BR,2,FALSE),"")</f>
        <v>Almeida 2006</v>
      </c>
      <c r="C11680" s="248" t="str">
        <f>IF(AND(A11680&lt;&gt;"",ISNUMBER(A11680)),VLOOKUP(A11680,Studies!A:BR,3,FALSE),"")</f>
        <v>https://pubmed.ncbi.nlm.nih.gov/16572920/</v>
      </c>
      <c r="D11680" s="248" t="str">
        <f>IF(AND(A11680&lt;&gt;"",ISNUMBER(A11680)),VLOOKUP(A11680,Studies!A:BR,4,FALSE),"")</f>
        <v>Female subjects reference formulation</v>
      </c>
      <c r="E11680" s="248" t="str">
        <f>IF(AND(A11680&lt;&gt;"",ISNUMBER(A11680)),VLOOKUP(A11680,Studies!A:BR,5,FALSE),"")</f>
        <v>Pravastatin</v>
      </c>
      <c r="F11680" s="249" t="str">
        <f>IF(AND(A11680&lt;&gt;"",ISNUMBER(A11680)),VLOOKUP(A11680,Studies!A:BR,6,FALSE),"")</f>
        <v>Plasma</v>
      </c>
      <c r="G11680" s="269">
        <v>1.5</v>
      </c>
      <c r="H11680" s="50" t="s">
        <v>59</v>
      </c>
      <c r="I11680" s="185">
        <v>82.016810000000007</v>
      </c>
      <c r="J11680" s="41" t="s">
        <v>938</v>
      </c>
      <c r="K11680" s="41" t="s">
        <v>334</v>
      </c>
      <c r="O11680" s="59">
        <v>0.4</v>
      </c>
    </row>
    <row r="11681" spans="1:15" x14ac:dyDescent="0.25">
      <c r="A11681" s="30">
        <v>455</v>
      </c>
      <c r="B11681" s="247" t="str">
        <f>IF(AND(A11681&lt;&gt;"",ISNUMBER(A11681)),VLOOKUP(A11681,Studies!A:BR,2,FALSE),"")</f>
        <v>Almeida 2006</v>
      </c>
      <c r="C11681" s="248" t="str">
        <f>IF(AND(A11681&lt;&gt;"",ISNUMBER(A11681)),VLOOKUP(A11681,Studies!A:BR,3,FALSE),"")</f>
        <v>https://pubmed.ncbi.nlm.nih.gov/16572920/</v>
      </c>
      <c r="D11681" s="248" t="str">
        <f>IF(AND(A11681&lt;&gt;"",ISNUMBER(A11681)),VLOOKUP(A11681,Studies!A:BR,4,FALSE),"")</f>
        <v>Female subjects reference formulation</v>
      </c>
      <c r="E11681" s="248" t="str">
        <f>IF(AND(A11681&lt;&gt;"",ISNUMBER(A11681)),VLOOKUP(A11681,Studies!A:BR,5,FALSE),"")</f>
        <v>Pravastatin</v>
      </c>
      <c r="F11681" s="249" t="str">
        <f>IF(AND(A11681&lt;&gt;"",ISNUMBER(A11681)),VLOOKUP(A11681,Studies!A:BR,6,FALSE),"")</f>
        <v>Plasma</v>
      </c>
      <c r="G11681" s="269">
        <v>1.75</v>
      </c>
      <c r="H11681" s="50" t="s">
        <v>59</v>
      </c>
      <c r="I11681" s="185">
        <v>65.882350000000002</v>
      </c>
      <c r="J11681" s="41" t="s">
        <v>938</v>
      </c>
      <c r="K11681" s="41" t="s">
        <v>334</v>
      </c>
      <c r="O11681" s="59">
        <v>0.4</v>
      </c>
    </row>
    <row r="11682" spans="1:15" x14ac:dyDescent="0.25">
      <c r="A11682" s="30">
        <v>455</v>
      </c>
      <c r="B11682" s="247" t="str">
        <f>IF(AND(A11682&lt;&gt;"",ISNUMBER(A11682)),VLOOKUP(A11682,Studies!A:BR,2,FALSE),"")</f>
        <v>Almeida 2006</v>
      </c>
      <c r="C11682" s="248" t="str">
        <f>IF(AND(A11682&lt;&gt;"",ISNUMBER(A11682)),VLOOKUP(A11682,Studies!A:BR,3,FALSE),"")</f>
        <v>https://pubmed.ncbi.nlm.nih.gov/16572920/</v>
      </c>
      <c r="D11682" s="248" t="str">
        <f>IF(AND(A11682&lt;&gt;"",ISNUMBER(A11682)),VLOOKUP(A11682,Studies!A:BR,4,FALSE),"")</f>
        <v>Female subjects reference formulation</v>
      </c>
      <c r="E11682" s="248" t="str">
        <f>IF(AND(A11682&lt;&gt;"",ISNUMBER(A11682)),VLOOKUP(A11682,Studies!A:BR,5,FALSE),"")</f>
        <v>Pravastatin</v>
      </c>
      <c r="F11682" s="249" t="str">
        <f>IF(AND(A11682&lt;&gt;"",ISNUMBER(A11682)),VLOOKUP(A11682,Studies!A:BR,6,FALSE),"")</f>
        <v>Plasma</v>
      </c>
      <c r="G11682" s="269">
        <v>2</v>
      </c>
      <c r="H11682" s="50" t="s">
        <v>59</v>
      </c>
      <c r="I11682" s="185">
        <v>51.899160000000002</v>
      </c>
      <c r="J11682" s="41" t="s">
        <v>938</v>
      </c>
      <c r="K11682" s="41" t="s">
        <v>334</v>
      </c>
      <c r="O11682" s="59">
        <v>0.4</v>
      </c>
    </row>
    <row r="11683" spans="1:15" x14ac:dyDescent="0.25">
      <c r="A11683" s="30">
        <v>455</v>
      </c>
      <c r="B11683" s="247" t="str">
        <f>IF(AND(A11683&lt;&gt;"",ISNUMBER(A11683)),VLOOKUP(A11683,Studies!A:BR,2,FALSE),"")</f>
        <v>Almeida 2006</v>
      </c>
      <c r="C11683" s="248" t="str">
        <f>IF(AND(A11683&lt;&gt;"",ISNUMBER(A11683)),VLOOKUP(A11683,Studies!A:BR,3,FALSE),"")</f>
        <v>https://pubmed.ncbi.nlm.nih.gov/16572920/</v>
      </c>
      <c r="D11683" s="248" t="str">
        <f>IF(AND(A11683&lt;&gt;"",ISNUMBER(A11683)),VLOOKUP(A11683,Studies!A:BR,4,FALSE),"")</f>
        <v>Female subjects reference formulation</v>
      </c>
      <c r="E11683" s="248" t="str">
        <f>IF(AND(A11683&lt;&gt;"",ISNUMBER(A11683)),VLOOKUP(A11683,Studies!A:BR,5,FALSE),"")</f>
        <v>Pravastatin</v>
      </c>
      <c r="F11683" s="249" t="str">
        <f>IF(AND(A11683&lt;&gt;"",ISNUMBER(A11683)),VLOOKUP(A11683,Studies!A:BR,6,FALSE),"")</f>
        <v>Plasma</v>
      </c>
      <c r="G11683" s="269">
        <v>2.5</v>
      </c>
      <c r="H11683" s="50" t="s">
        <v>59</v>
      </c>
      <c r="I11683" s="185">
        <v>33.882350000000002</v>
      </c>
      <c r="J11683" s="41" t="s">
        <v>938</v>
      </c>
      <c r="K11683" s="41" t="s">
        <v>334</v>
      </c>
      <c r="O11683" s="59">
        <v>0.4</v>
      </c>
    </row>
    <row r="11684" spans="1:15" x14ac:dyDescent="0.25">
      <c r="A11684" s="30">
        <v>455</v>
      </c>
      <c r="B11684" s="247" t="str">
        <f>IF(AND(A11684&lt;&gt;"",ISNUMBER(A11684)),VLOOKUP(A11684,Studies!A:BR,2,FALSE),"")</f>
        <v>Almeida 2006</v>
      </c>
      <c r="C11684" s="248" t="str">
        <f>IF(AND(A11684&lt;&gt;"",ISNUMBER(A11684)),VLOOKUP(A11684,Studies!A:BR,3,FALSE),"")</f>
        <v>https://pubmed.ncbi.nlm.nih.gov/16572920/</v>
      </c>
      <c r="D11684" s="248" t="str">
        <f>IF(AND(A11684&lt;&gt;"",ISNUMBER(A11684)),VLOOKUP(A11684,Studies!A:BR,4,FALSE),"")</f>
        <v>Female subjects reference formulation</v>
      </c>
      <c r="E11684" s="248" t="str">
        <f>IF(AND(A11684&lt;&gt;"",ISNUMBER(A11684)),VLOOKUP(A11684,Studies!A:BR,5,FALSE),"")</f>
        <v>Pravastatin</v>
      </c>
      <c r="F11684" s="249" t="str">
        <f>IF(AND(A11684&lt;&gt;"",ISNUMBER(A11684)),VLOOKUP(A11684,Studies!A:BR,6,FALSE),"")</f>
        <v>Plasma</v>
      </c>
      <c r="G11684" s="269">
        <v>3</v>
      </c>
      <c r="H11684" s="50" t="s">
        <v>59</v>
      </c>
      <c r="I11684" s="185">
        <v>20.436979999999998</v>
      </c>
      <c r="J11684" s="41" t="s">
        <v>938</v>
      </c>
      <c r="K11684" s="41" t="s">
        <v>334</v>
      </c>
      <c r="O11684" s="59">
        <v>0.4</v>
      </c>
    </row>
    <row r="11685" spans="1:15" x14ac:dyDescent="0.25">
      <c r="A11685" s="30">
        <v>455</v>
      </c>
      <c r="B11685" s="247" t="str">
        <f>IF(AND(A11685&lt;&gt;"",ISNUMBER(A11685)),VLOOKUP(A11685,Studies!A:BR,2,FALSE),"")</f>
        <v>Almeida 2006</v>
      </c>
      <c r="C11685" s="248" t="str">
        <f>IF(AND(A11685&lt;&gt;"",ISNUMBER(A11685)),VLOOKUP(A11685,Studies!A:BR,3,FALSE),"")</f>
        <v>https://pubmed.ncbi.nlm.nih.gov/16572920/</v>
      </c>
      <c r="D11685" s="248" t="str">
        <f>IF(AND(A11685&lt;&gt;"",ISNUMBER(A11685)),VLOOKUP(A11685,Studies!A:BR,4,FALSE),"")</f>
        <v>Female subjects reference formulation</v>
      </c>
      <c r="E11685" s="248" t="str">
        <f>IF(AND(A11685&lt;&gt;"",ISNUMBER(A11685)),VLOOKUP(A11685,Studies!A:BR,5,FALSE),"")</f>
        <v>Pravastatin</v>
      </c>
      <c r="F11685" s="249" t="str">
        <f>IF(AND(A11685&lt;&gt;"",ISNUMBER(A11685)),VLOOKUP(A11685,Studies!A:BR,6,FALSE),"")</f>
        <v>Plasma</v>
      </c>
      <c r="G11685" s="269">
        <v>4</v>
      </c>
      <c r="H11685" s="50" t="s">
        <v>59</v>
      </c>
      <c r="I11685" s="185">
        <v>11.83193</v>
      </c>
      <c r="J11685" s="41" t="s">
        <v>938</v>
      </c>
      <c r="K11685" s="41" t="s">
        <v>334</v>
      </c>
      <c r="O11685" s="59">
        <v>0.4</v>
      </c>
    </row>
    <row r="11686" spans="1:15" x14ac:dyDescent="0.25">
      <c r="A11686" s="30">
        <v>455</v>
      </c>
      <c r="B11686" s="247" t="str">
        <f>IF(AND(A11686&lt;&gt;"",ISNUMBER(A11686)),VLOOKUP(A11686,Studies!A:BR,2,FALSE),"")</f>
        <v>Almeida 2006</v>
      </c>
      <c r="C11686" s="248" t="str">
        <f>IF(AND(A11686&lt;&gt;"",ISNUMBER(A11686)),VLOOKUP(A11686,Studies!A:BR,3,FALSE),"")</f>
        <v>https://pubmed.ncbi.nlm.nih.gov/16572920/</v>
      </c>
      <c r="D11686" s="248" t="str">
        <f>IF(AND(A11686&lt;&gt;"",ISNUMBER(A11686)),VLOOKUP(A11686,Studies!A:BR,4,FALSE),"")</f>
        <v>Female subjects reference formulation</v>
      </c>
      <c r="E11686" s="248" t="str">
        <f>IF(AND(A11686&lt;&gt;"",ISNUMBER(A11686)),VLOOKUP(A11686,Studies!A:BR,5,FALSE),"")</f>
        <v>Pravastatin</v>
      </c>
      <c r="F11686" s="249" t="str">
        <f>IF(AND(A11686&lt;&gt;"",ISNUMBER(A11686)),VLOOKUP(A11686,Studies!A:BR,6,FALSE),"")</f>
        <v>Plasma</v>
      </c>
      <c r="G11686" s="269">
        <v>6</v>
      </c>
      <c r="H11686" s="50" t="s">
        <v>59</v>
      </c>
      <c r="I11686" s="185">
        <v>9.1428580000000004</v>
      </c>
      <c r="J11686" s="41" t="s">
        <v>938</v>
      </c>
      <c r="K11686" s="41" t="s">
        <v>334</v>
      </c>
      <c r="O11686" s="59">
        <v>0.4</v>
      </c>
    </row>
    <row r="11687" spans="1:15" x14ac:dyDescent="0.25">
      <c r="A11687" s="30">
        <v>455</v>
      </c>
      <c r="B11687" s="247" t="str">
        <f>IF(AND(A11687&lt;&gt;"",ISNUMBER(A11687)),VLOOKUP(A11687,Studies!A:BR,2,FALSE),"")</f>
        <v>Almeida 2006</v>
      </c>
      <c r="C11687" s="248" t="str">
        <f>IF(AND(A11687&lt;&gt;"",ISNUMBER(A11687)),VLOOKUP(A11687,Studies!A:BR,3,FALSE),"")</f>
        <v>https://pubmed.ncbi.nlm.nih.gov/16572920/</v>
      </c>
      <c r="D11687" s="248" t="str">
        <f>IF(AND(A11687&lt;&gt;"",ISNUMBER(A11687)),VLOOKUP(A11687,Studies!A:BR,4,FALSE),"")</f>
        <v>Female subjects reference formulation</v>
      </c>
      <c r="E11687" s="248" t="str">
        <f>IF(AND(A11687&lt;&gt;"",ISNUMBER(A11687)),VLOOKUP(A11687,Studies!A:BR,5,FALSE),"")</f>
        <v>Pravastatin</v>
      </c>
      <c r="F11687" s="249" t="str">
        <f>IF(AND(A11687&lt;&gt;"",ISNUMBER(A11687)),VLOOKUP(A11687,Studies!A:BR,6,FALSE),"")</f>
        <v>Plasma</v>
      </c>
      <c r="G11687" s="269">
        <v>8</v>
      </c>
      <c r="H11687" s="50" t="s">
        <v>59</v>
      </c>
      <c r="I11687" s="185">
        <v>3.7647059999999999</v>
      </c>
      <c r="J11687" s="41" t="s">
        <v>938</v>
      </c>
      <c r="K11687" s="41" t="s">
        <v>334</v>
      </c>
      <c r="O11687" s="59">
        <v>0.4</v>
      </c>
    </row>
    <row r="11688" spans="1:15" x14ac:dyDescent="0.25">
      <c r="A11688" s="30">
        <v>455</v>
      </c>
      <c r="B11688" s="247" t="str">
        <f>IF(AND(A11688&lt;&gt;"",ISNUMBER(A11688)),VLOOKUP(A11688,Studies!A:BR,2,FALSE),"")</f>
        <v>Almeida 2006</v>
      </c>
      <c r="C11688" s="248" t="str">
        <f>IF(AND(A11688&lt;&gt;"",ISNUMBER(A11688)),VLOOKUP(A11688,Studies!A:BR,3,FALSE),"")</f>
        <v>https://pubmed.ncbi.nlm.nih.gov/16572920/</v>
      </c>
      <c r="D11688" s="248" t="str">
        <f>IF(AND(A11688&lt;&gt;"",ISNUMBER(A11688)),VLOOKUP(A11688,Studies!A:BR,4,FALSE),"")</f>
        <v>Female subjects reference formulation</v>
      </c>
      <c r="E11688" s="248" t="str">
        <f>IF(AND(A11688&lt;&gt;"",ISNUMBER(A11688)),VLOOKUP(A11688,Studies!A:BR,5,FALSE),"")</f>
        <v>Pravastatin</v>
      </c>
      <c r="F11688" s="249" t="str">
        <f>IF(AND(A11688&lt;&gt;"",ISNUMBER(A11688)),VLOOKUP(A11688,Studies!A:BR,6,FALSE),"")</f>
        <v>Plasma</v>
      </c>
      <c r="G11688" s="269">
        <v>10</v>
      </c>
      <c r="H11688" s="50" t="s">
        <v>59</v>
      </c>
      <c r="I11688" s="185">
        <v>2.689076</v>
      </c>
      <c r="J11688" s="41" t="s">
        <v>938</v>
      </c>
      <c r="K11688" s="41" t="s">
        <v>334</v>
      </c>
      <c r="O11688" s="59">
        <v>0.4</v>
      </c>
    </row>
    <row r="11689" spans="1:15" x14ac:dyDescent="0.25">
      <c r="A11689" s="30">
        <v>455</v>
      </c>
      <c r="B11689" s="247" t="str">
        <f>IF(AND(A11689&lt;&gt;"",ISNUMBER(A11689)),VLOOKUP(A11689,Studies!A:BR,2,FALSE),"")</f>
        <v>Almeida 2006</v>
      </c>
      <c r="C11689" s="248" t="str">
        <f>IF(AND(A11689&lt;&gt;"",ISNUMBER(A11689)),VLOOKUP(A11689,Studies!A:BR,3,FALSE),"")</f>
        <v>https://pubmed.ncbi.nlm.nih.gov/16572920/</v>
      </c>
      <c r="D11689" s="248" t="str">
        <f>IF(AND(A11689&lt;&gt;"",ISNUMBER(A11689)),VLOOKUP(A11689,Studies!A:BR,4,FALSE),"")</f>
        <v>Female subjects reference formulation</v>
      </c>
      <c r="E11689" s="248" t="str">
        <f>IF(AND(A11689&lt;&gt;"",ISNUMBER(A11689)),VLOOKUP(A11689,Studies!A:BR,5,FALSE),"")</f>
        <v>Pravastatin</v>
      </c>
      <c r="F11689" s="249" t="str">
        <f>IF(AND(A11689&lt;&gt;"",ISNUMBER(A11689)),VLOOKUP(A11689,Studies!A:BR,6,FALSE),"")</f>
        <v>Plasma</v>
      </c>
      <c r="G11689" s="269">
        <v>12</v>
      </c>
      <c r="H11689" s="50" t="s">
        <v>59</v>
      </c>
      <c r="I11689" s="185">
        <v>0.80672270000000001</v>
      </c>
      <c r="J11689" s="41" t="s">
        <v>938</v>
      </c>
      <c r="K11689" s="41" t="s">
        <v>334</v>
      </c>
      <c r="O11689" s="59">
        <v>0.4</v>
      </c>
    </row>
    <row r="11690" spans="1:15" x14ac:dyDescent="0.25">
      <c r="A11690" s="30">
        <v>455</v>
      </c>
      <c r="B11690" s="247" t="str">
        <f>IF(AND(A11690&lt;&gt;"",ISNUMBER(A11690)),VLOOKUP(A11690,Studies!A:BR,2,FALSE),"")</f>
        <v>Almeida 2006</v>
      </c>
      <c r="C11690" s="248" t="str">
        <f>IF(AND(A11690&lt;&gt;"",ISNUMBER(A11690)),VLOOKUP(A11690,Studies!A:BR,3,FALSE),"")</f>
        <v>https://pubmed.ncbi.nlm.nih.gov/16572920/</v>
      </c>
      <c r="D11690" s="248" t="str">
        <f>IF(AND(A11690&lt;&gt;"",ISNUMBER(A11690)),VLOOKUP(A11690,Studies!A:BR,4,FALSE),"")</f>
        <v>Female subjects reference formulation</v>
      </c>
      <c r="E11690" s="248" t="str">
        <f>IF(AND(A11690&lt;&gt;"",ISNUMBER(A11690)),VLOOKUP(A11690,Studies!A:BR,5,FALSE),"")</f>
        <v>Pravastatin</v>
      </c>
      <c r="F11690" s="249" t="str">
        <f>IF(AND(A11690&lt;&gt;"",ISNUMBER(A11690)),VLOOKUP(A11690,Studies!A:BR,6,FALSE),"")</f>
        <v>Plasma</v>
      </c>
      <c r="G11690" s="269">
        <v>14</v>
      </c>
      <c r="H11690" s="50" t="s">
        <v>59</v>
      </c>
      <c r="I11690" s="185">
        <v>1.0756300000000001</v>
      </c>
      <c r="J11690" s="41" t="s">
        <v>938</v>
      </c>
      <c r="K11690" s="41" t="s">
        <v>334</v>
      </c>
      <c r="O11690" s="59">
        <v>0.4</v>
      </c>
    </row>
    <row r="11691" spans="1:15" x14ac:dyDescent="0.25">
      <c r="A11691" s="30">
        <v>456</v>
      </c>
      <c r="B11691" s="247" t="str">
        <f>IF(AND(A11691&lt;&gt;"",ISNUMBER(A11691)),VLOOKUP(A11691,Studies!A:BR,2,FALSE),"")</f>
        <v>Ogawa 2003</v>
      </c>
      <c r="C11691" s="248" t="str">
        <f>IF(AND(A11691&lt;&gt;"",ISNUMBER(A11691)),VLOOKUP(A11691,Studies!A:BR,3,FALSE),"")</f>
        <v>https://pubmed.ncbi.nlm.nih.gov/14551181/</v>
      </c>
      <c r="D11691" s="248" t="str">
        <f>IF(AND(A11691&lt;&gt;"",ISNUMBER(A11691)),VLOOKUP(A11691,Studies!A:BR,4,FALSE),"")</f>
        <v>Japanese subjects</v>
      </c>
      <c r="E11691" s="248" t="str">
        <f>IF(AND(A11691&lt;&gt;"",ISNUMBER(A11691)),VLOOKUP(A11691,Studies!A:BR,5,FALSE),"")</f>
        <v>Pravastatin</v>
      </c>
      <c r="F11691" s="249" t="str">
        <f>IF(AND(A11691&lt;&gt;"",ISNUMBER(A11691)),VLOOKUP(A11691,Studies!A:BR,6,FALSE),"")</f>
        <v>Serum</v>
      </c>
      <c r="G11691" s="269">
        <v>0.5</v>
      </c>
      <c r="H11691" s="50" t="s">
        <v>59</v>
      </c>
      <c r="I11691" s="185">
        <v>3.5256460000000001</v>
      </c>
      <c r="J11691" s="41" t="s">
        <v>938</v>
      </c>
      <c r="K11691" s="41" t="s">
        <v>334</v>
      </c>
    </row>
    <row r="11692" spans="1:15" x14ac:dyDescent="0.25">
      <c r="A11692" s="30">
        <v>456</v>
      </c>
      <c r="B11692" s="247" t="str">
        <f>IF(AND(A11692&lt;&gt;"",ISNUMBER(A11692)),VLOOKUP(A11692,Studies!A:BR,2,FALSE),"")</f>
        <v>Ogawa 2003</v>
      </c>
      <c r="C11692" s="248" t="str">
        <f>IF(AND(A11692&lt;&gt;"",ISNUMBER(A11692)),VLOOKUP(A11692,Studies!A:BR,3,FALSE),"")</f>
        <v>https://pubmed.ncbi.nlm.nih.gov/14551181/</v>
      </c>
      <c r="D11692" s="248" t="str">
        <f>IF(AND(A11692&lt;&gt;"",ISNUMBER(A11692)),VLOOKUP(A11692,Studies!A:BR,4,FALSE),"")</f>
        <v>Japanese subjects</v>
      </c>
      <c r="E11692" s="248" t="str">
        <f>IF(AND(A11692&lt;&gt;"",ISNUMBER(A11692)),VLOOKUP(A11692,Studies!A:BR,5,FALSE),"")</f>
        <v>Pravastatin</v>
      </c>
      <c r="F11692" s="249" t="str">
        <f>IF(AND(A11692&lt;&gt;"",ISNUMBER(A11692)),VLOOKUP(A11692,Studies!A:BR,6,FALSE),"")</f>
        <v>Serum</v>
      </c>
      <c r="G11692" s="269">
        <v>1</v>
      </c>
      <c r="H11692" s="50" t="s">
        <v>59</v>
      </c>
      <c r="I11692" s="185">
        <v>12.37571</v>
      </c>
      <c r="J11692" s="41" t="s">
        <v>938</v>
      </c>
      <c r="K11692" s="41" t="s">
        <v>334</v>
      </c>
    </row>
    <row r="11693" spans="1:15" x14ac:dyDescent="0.25">
      <c r="A11693" s="30">
        <v>456</v>
      </c>
      <c r="B11693" s="247" t="str">
        <f>IF(AND(A11693&lt;&gt;"",ISNUMBER(A11693)),VLOOKUP(A11693,Studies!A:BR,2,FALSE),"")</f>
        <v>Ogawa 2003</v>
      </c>
      <c r="C11693" s="248" t="str">
        <f>IF(AND(A11693&lt;&gt;"",ISNUMBER(A11693)),VLOOKUP(A11693,Studies!A:BR,3,FALSE),"")</f>
        <v>https://pubmed.ncbi.nlm.nih.gov/14551181/</v>
      </c>
      <c r="D11693" s="248" t="str">
        <f>IF(AND(A11693&lt;&gt;"",ISNUMBER(A11693)),VLOOKUP(A11693,Studies!A:BR,4,FALSE),"")</f>
        <v>Japanese subjects</v>
      </c>
      <c r="E11693" s="248" t="str">
        <f>IF(AND(A11693&lt;&gt;"",ISNUMBER(A11693)),VLOOKUP(A11693,Studies!A:BR,5,FALSE),"")</f>
        <v>Pravastatin</v>
      </c>
      <c r="F11693" s="249" t="str">
        <f>IF(AND(A11693&lt;&gt;"",ISNUMBER(A11693)),VLOOKUP(A11693,Studies!A:BR,6,FALSE),"")</f>
        <v>Serum</v>
      </c>
      <c r="G11693" s="269">
        <v>2</v>
      </c>
      <c r="H11693" s="50" t="s">
        <v>59</v>
      </c>
      <c r="I11693" s="185">
        <v>7.5609229999999998</v>
      </c>
      <c r="J11693" s="41" t="s">
        <v>938</v>
      </c>
      <c r="K11693" s="41" t="s">
        <v>334</v>
      </c>
    </row>
    <row r="11694" spans="1:15" x14ac:dyDescent="0.25">
      <c r="A11694" s="30">
        <v>456</v>
      </c>
      <c r="B11694" s="247" t="str">
        <f>IF(AND(A11694&lt;&gt;"",ISNUMBER(A11694)),VLOOKUP(A11694,Studies!A:BR,2,FALSE),"")</f>
        <v>Ogawa 2003</v>
      </c>
      <c r="C11694" s="248" t="str">
        <f>IF(AND(A11694&lt;&gt;"",ISNUMBER(A11694)),VLOOKUP(A11694,Studies!A:BR,3,FALSE),"")</f>
        <v>https://pubmed.ncbi.nlm.nih.gov/14551181/</v>
      </c>
      <c r="D11694" s="248" t="str">
        <f>IF(AND(A11694&lt;&gt;"",ISNUMBER(A11694)),VLOOKUP(A11694,Studies!A:BR,4,FALSE),"")</f>
        <v>Japanese subjects</v>
      </c>
      <c r="E11694" s="248" t="str">
        <f>IF(AND(A11694&lt;&gt;"",ISNUMBER(A11694)),VLOOKUP(A11694,Studies!A:BR,5,FALSE),"")</f>
        <v>Pravastatin</v>
      </c>
      <c r="F11694" s="249" t="str">
        <f>IF(AND(A11694&lt;&gt;"",ISNUMBER(A11694)),VLOOKUP(A11694,Studies!A:BR,6,FALSE),"")</f>
        <v>Serum</v>
      </c>
      <c r="G11694" s="269">
        <v>3</v>
      </c>
      <c r="H11694" s="50" t="s">
        <v>59</v>
      </c>
      <c r="I11694" s="185">
        <v>4.0545080000000002</v>
      </c>
      <c r="J11694" s="41" t="s">
        <v>938</v>
      </c>
      <c r="K11694" s="41" t="s">
        <v>334</v>
      </c>
    </row>
    <row r="11695" spans="1:15" x14ac:dyDescent="0.25">
      <c r="A11695" s="30">
        <v>456</v>
      </c>
      <c r="B11695" s="247" t="str">
        <f>IF(AND(A11695&lt;&gt;"",ISNUMBER(A11695)),VLOOKUP(A11695,Studies!A:BR,2,FALSE),"")</f>
        <v>Ogawa 2003</v>
      </c>
      <c r="C11695" s="248" t="str">
        <f>IF(AND(A11695&lt;&gt;"",ISNUMBER(A11695)),VLOOKUP(A11695,Studies!A:BR,3,FALSE),"")</f>
        <v>https://pubmed.ncbi.nlm.nih.gov/14551181/</v>
      </c>
      <c r="D11695" s="248" t="str">
        <f>IF(AND(A11695&lt;&gt;"",ISNUMBER(A11695)),VLOOKUP(A11695,Studies!A:BR,4,FALSE),"")</f>
        <v>Japanese subjects</v>
      </c>
      <c r="E11695" s="248" t="str">
        <f>IF(AND(A11695&lt;&gt;"",ISNUMBER(A11695)),VLOOKUP(A11695,Studies!A:BR,5,FALSE),"")</f>
        <v>Pravastatin</v>
      </c>
      <c r="F11695" s="249" t="str">
        <f>IF(AND(A11695&lt;&gt;"",ISNUMBER(A11695)),VLOOKUP(A11695,Studies!A:BR,6,FALSE),"")</f>
        <v>Serum</v>
      </c>
      <c r="G11695" s="269">
        <v>4</v>
      </c>
      <c r="H11695" s="50" t="s">
        <v>59</v>
      </c>
      <c r="I11695" s="185">
        <v>2.5863260000000001</v>
      </c>
      <c r="J11695" s="41" t="s">
        <v>938</v>
      </c>
      <c r="K11695" s="41" t="s">
        <v>334</v>
      </c>
    </row>
    <row r="11696" spans="1:15" x14ac:dyDescent="0.25">
      <c r="A11696" s="30">
        <v>456</v>
      </c>
      <c r="B11696" s="247" t="str">
        <f>IF(AND(A11696&lt;&gt;"",ISNUMBER(A11696)),VLOOKUP(A11696,Studies!A:BR,2,FALSE),"")</f>
        <v>Ogawa 2003</v>
      </c>
      <c r="C11696" s="248" t="str">
        <f>IF(AND(A11696&lt;&gt;"",ISNUMBER(A11696)),VLOOKUP(A11696,Studies!A:BR,3,FALSE),"")</f>
        <v>https://pubmed.ncbi.nlm.nih.gov/14551181/</v>
      </c>
      <c r="D11696" s="248" t="str">
        <f>IF(AND(A11696&lt;&gt;"",ISNUMBER(A11696)),VLOOKUP(A11696,Studies!A:BR,4,FALSE),"")</f>
        <v>Japanese subjects</v>
      </c>
      <c r="E11696" s="248" t="str">
        <f>IF(AND(A11696&lt;&gt;"",ISNUMBER(A11696)),VLOOKUP(A11696,Studies!A:BR,5,FALSE),"")</f>
        <v>Pravastatin</v>
      </c>
      <c r="F11696" s="249" t="str">
        <f>IF(AND(A11696&lt;&gt;"",ISNUMBER(A11696)),VLOOKUP(A11696,Studies!A:BR,6,FALSE),"")</f>
        <v>Serum</v>
      </c>
      <c r="G11696" s="269">
        <v>6</v>
      </c>
      <c r="H11696" s="50" t="s">
        <v>59</v>
      </c>
      <c r="I11696" s="185">
        <v>1.932245</v>
      </c>
      <c r="J11696" s="41" t="s">
        <v>938</v>
      </c>
      <c r="K11696" s="41" t="s">
        <v>334</v>
      </c>
    </row>
    <row r="11697" spans="1:14" x14ac:dyDescent="0.25">
      <c r="A11697" s="30">
        <v>456</v>
      </c>
      <c r="B11697" s="247" t="str">
        <f>IF(AND(A11697&lt;&gt;"",ISNUMBER(A11697)),VLOOKUP(A11697,Studies!A:BR,2,FALSE),"")</f>
        <v>Ogawa 2003</v>
      </c>
      <c r="C11697" s="248" t="str">
        <f>IF(AND(A11697&lt;&gt;"",ISNUMBER(A11697)),VLOOKUP(A11697,Studies!A:BR,3,FALSE),"")</f>
        <v>https://pubmed.ncbi.nlm.nih.gov/14551181/</v>
      </c>
      <c r="D11697" s="248" t="str">
        <f>IF(AND(A11697&lt;&gt;"",ISNUMBER(A11697)),VLOOKUP(A11697,Studies!A:BR,4,FALSE),"")</f>
        <v>Japanese subjects</v>
      </c>
      <c r="E11697" s="248" t="str">
        <f>IF(AND(A11697&lt;&gt;"",ISNUMBER(A11697)),VLOOKUP(A11697,Studies!A:BR,5,FALSE),"")</f>
        <v>Pravastatin</v>
      </c>
      <c r="F11697" s="249" t="str">
        <f>IF(AND(A11697&lt;&gt;"",ISNUMBER(A11697)),VLOOKUP(A11697,Studies!A:BR,6,FALSE),"")</f>
        <v>Serum</v>
      </c>
      <c r="G11697" s="269">
        <v>8</v>
      </c>
      <c r="H11697" s="50" t="s">
        <v>59</v>
      </c>
      <c r="I11697" s="185">
        <v>0.91305720000000001</v>
      </c>
      <c r="J11697" s="41" t="s">
        <v>938</v>
      </c>
      <c r="K11697" s="41" t="s">
        <v>334</v>
      </c>
    </row>
    <row r="11698" spans="1:14" x14ac:dyDescent="0.25">
      <c r="A11698" s="30">
        <v>457</v>
      </c>
      <c r="B11698" s="247" t="str">
        <f>IF(AND(A11698&lt;&gt;"",ISNUMBER(A11698)),VLOOKUP(A11698,Studies!A:BR,2,FALSE),"")</f>
        <v>Maeda 2006</v>
      </c>
      <c r="C11698" s="248" t="str">
        <f>IF(AND(A11698&lt;&gt;"",ISNUMBER(A11698)),VLOOKUP(A11698,Studies!A:BR,3,FALSE),"")</f>
        <v>https://pubmed.ncbi.nlm.nih.gov/16678545/</v>
      </c>
      <c r="D11698" s="248" t="str">
        <f>IF(AND(A11698&lt;&gt;"",ISNUMBER(A11698)),VLOOKUP(A11698,Studies!A:BR,4,FALSE),"")</f>
        <v>OATP1B1 *1a/*1a subjects</v>
      </c>
      <c r="E11698" s="248" t="str">
        <f>IF(AND(A11698&lt;&gt;"",ISNUMBER(A11698)),VLOOKUP(A11698,Studies!A:BR,5,FALSE),"")</f>
        <v>Pravastatin</v>
      </c>
      <c r="F11698" s="249" t="str">
        <f>IF(AND(A11698&lt;&gt;"",ISNUMBER(A11698)),VLOOKUP(A11698,Studies!A:BR,6,FALSE),"")</f>
        <v>Plasma</v>
      </c>
      <c r="G11698" s="269">
        <v>0.25</v>
      </c>
      <c r="H11698" s="50" t="s">
        <v>59</v>
      </c>
      <c r="I11698" s="185">
        <v>0.55865920000000002</v>
      </c>
      <c r="J11698" s="41" t="s">
        <v>938</v>
      </c>
      <c r="K11698" s="41" t="s">
        <v>115</v>
      </c>
    </row>
    <row r="11699" spans="1:14" x14ac:dyDescent="0.25">
      <c r="A11699" s="30">
        <v>457</v>
      </c>
      <c r="B11699" s="247" t="str">
        <f>IF(AND(A11699&lt;&gt;"",ISNUMBER(A11699)),VLOOKUP(A11699,Studies!A:BR,2,FALSE),"")</f>
        <v>Maeda 2006</v>
      </c>
      <c r="C11699" s="248" t="str">
        <f>IF(AND(A11699&lt;&gt;"",ISNUMBER(A11699)),VLOOKUP(A11699,Studies!A:BR,3,FALSE),"")</f>
        <v>https://pubmed.ncbi.nlm.nih.gov/16678545/</v>
      </c>
      <c r="D11699" s="248" t="str">
        <f>IF(AND(A11699&lt;&gt;"",ISNUMBER(A11699)),VLOOKUP(A11699,Studies!A:BR,4,FALSE),"")</f>
        <v>OATP1B1 *1a/*1a subjects</v>
      </c>
      <c r="E11699" s="248" t="str">
        <f>IF(AND(A11699&lt;&gt;"",ISNUMBER(A11699)),VLOOKUP(A11699,Studies!A:BR,5,FALSE),"")</f>
        <v>Pravastatin</v>
      </c>
      <c r="F11699" s="249" t="str">
        <f>IF(AND(A11699&lt;&gt;"",ISNUMBER(A11699)),VLOOKUP(A11699,Studies!A:BR,6,FALSE),"")</f>
        <v>Plasma</v>
      </c>
      <c r="G11699" s="269">
        <v>0.5</v>
      </c>
      <c r="H11699" s="50" t="s">
        <v>59</v>
      </c>
      <c r="I11699" s="185">
        <v>5.8659220000000003</v>
      </c>
      <c r="J11699" s="41" t="s">
        <v>938</v>
      </c>
      <c r="K11699" s="41" t="s">
        <v>115</v>
      </c>
      <c r="L11699" s="193">
        <v>3.002793</v>
      </c>
      <c r="M11699" s="52" t="s">
        <v>938</v>
      </c>
      <c r="N11699" s="52" t="s">
        <v>116</v>
      </c>
    </row>
    <row r="11700" spans="1:14" x14ac:dyDescent="0.25">
      <c r="A11700" s="30">
        <v>457</v>
      </c>
      <c r="B11700" s="247" t="str">
        <f>IF(AND(A11700&lt;&gt;"",ISNUMBER(A11700)),VLOOKUP(A11700,Studies!A:BR,2,FALSE),"")</f>
        <v>Maeda 2006</v>
      </c>
      <c r="C11700" s="248" t="str">
        <f>IF(AND(A11700&lt;&gt;"",ISNUMBER(A11700)),VLOOKUP(A11700,Studies!A:BR,3,FALSE),"")</f>
        <v>https://pubmed.ncbi.nlm.nih.gov/16678545/</v>
      </c>
      <c r="D11700" s="248" t="str">
        <f>IF(AND(A11700&lt;&gt;"",ISNUMBER(A11700)),VLOOKUP(A11700,Studies!A:BR,4,FALSE),"")</f>
        <v>OATP1B1 *1a/*1a subjects</v>
      </c>
      <c r="E11700" s="248" t="str">
        <f>IF(AND(A11700&lt;&gt;"",ISNUMBER(A11700)),VLOOKUP(A11700,Studies!A:BR,5,FALSE),"")</f>
        <v>Pravastatin</v>
      </c>
      <c r="F11700" s="249" t="str">
        <f>IF(AND(A11700&lt;&gt;"",ISNUMBER(A11700)),VLOOKUP(A11700,Studies!A:BR,6,FALSE),"")</f>
        <v>Plasma</v>
      </c>
      <c r="G11700" s="269">
        <v>0.75</v>
      </c>
      <c r="H11700" s="50" t="s">
        <v>59</v>
      </c>
      <c r="I11700" s="185">
        <v>14.10614</v>
      </c>
      <c r="J11700" s="41" t="s">
        <v>938</v>
      </c>
      <c r="K11700" s="41" t="s">
        <v>115</v>
      </c>
      <c r="L11700" s="193">
        <v>5.4469320000000003</v>
      </c>
      <c r="M11700" s="52" t="s">
        <v>938</v>
      </c>
      <c r="N11700" s="52" t="s">
        <v>116</v>
      </c>
    </row>
    <row r="11701" spans="1:14" x14ac:dyDescent="0.25">
      <c r="A11701" s="30">
        <v>457</v>
      </c>
      <c r="B11701" s="247" t="str">
        <f>IF(AND(A11701&lt;&gt;"",ISNUMBER(A11701)),VLOOKUP(A11701,Studies!A:BR,2,FALSE),"")</f>
        <v>Maeda 2006</v>
      </c>
      <c r="C11701" s="248" t="str">
        <f>IF(AND(A11701&lt;&gt;"",ISNUMBER(A11701)),VLOOKUP(A11701,Studies!A:BR,3,FALSE),"")</f>
        <v>https://pubmed.ncbi.nlm.nih.gov/16678545/</v>
      </c>
      <c r="D11701" s="248" t="str">
        <f>IF(AND(A11701&lt;&gt;"",ISNUMBER(A11701)),VLOOKUP(A11701,Studies!A:BR,4,FALSE),"")</f>
        <v>OATP1B1 *1a/*1a subjects</v>
      </c>
      <c r="E11701" s="248" t="str">
        <f>IF(AND(A11701&lt;&gt;"",ISNUMBER(A11701)),VLOOKUP(A11701,Studies!A:BR,5,FALSE),"")</f>
        <v>Pravastatin</v>
      </c>
      <c r="F11701" s="249" t="str">
        <f>IF(AND(A11701&lt;&gt;"",ISNUMBER(A11701)),VLOOKUP(A11701,Studies!A:BR,6,FALSE),"")</f>
        <v>Plasma</v>
      </c>
      <c r="G11701" s="269">
        <v>1</v>
      </c>
      <c r="H11701" s="50" t="s">
        <v>59</v>
      </c>
      <c r="I11701" s="185">
        <v>19.622910000000001</v>
      </c>
      <c r="J11701" s="41" t="s">
        <v>938</v>
      </c>
      <c r="K11701" s="41" t="s">
        <v>115</v>
      </c>
      <c r="L11701" s="193">
        <v>5.3770899999999999</v>
      </c>
      <c r="M11701" s="52" t="s">
        <v>938</v>
      </c>
      <c r="N11701" s="52" t="s">
        <v>116</v>
      </c>
    </row>
    <row r="11702" spans="1:14" x14ac:dyDescent="0.25">
      <c r="A11702" s="30">
        <v>457</v>
      </c>
      <c r="B11702" s="247" t="str">
        <f>IF(AND(A11702&lt;&gt;"",ISNUMBER(A11702)),VLOOKUP(A11702,Studies!A:BR,2,FALSE),"")</f>
        <v>Maeda 2006</v>
      </c>
      <c r="C11702" s="248" t="str">
        <f>IF(AND(A11702&lt;&gt;"",ISNUMBER(A11702)),VLOOKUP(A11702,Studies!A:BR,3,FALSE),"")</f>
        <v>https://pubmed.ncbi.nlm.nih.gov/16678545/</v>
      </c>
      <c r="D11702" s="248" t="str">
        <f>IF(AND(A11702&lt;&gt;"",ISNUMBER(A11702)),VLOOKUP(A11702,Studies!A:BR,4,FALSE),"")</f>
        <v>OATP1B1 *1a/*1a subjects</v>
      </c>
      <c r="E11702" s="248" t="str">
        <f>IF(AND(A11702&lt;&gt;"",ISNUMBER(A11702)),VLOOKUP(A11702,Studies!A:BR,5,FALSE),"")</f>
        <v>Pravastatin</v>
      </c>
      <c r="F11702" s="249" t="str">
        <f>IF(AND(A11702&lt;&gt;"",ISNUMBER(A11702)),VLOOKUP(A11702,Studies!A:BR,6,FALSE),"")</f>
        <v>Plasma</v>
      </c>
      <c r="G11702" s="269">
        <v>2</v>
      </c>
      <c r="H11702" s="50" t="s">
        <v>59</v>
      </c>
      <c r="I11702" s="185">
        <v>15.712289999999999</v>
      </c>
      <c r="J11702" s="41" t="s">
        <v>938</v>
      </c>
      <c r="K11702" s="41" t="s">
        <v>115</v>
      </c>
      <c r="L11702" s="193">
        <v>2.583799</v>
      </c>
      <c r="M11702" s="52" t="s">
        <v>938</v>
      </c>
      <c r="N11702" s="52" t="s">
        <v>116</v>
      </c>
    </row>
    <row r="11703" spans="1:14" x14ac:dyDescent="0.25">
      <c r="A11703" s="30">
        <v>457</v>
      </c>
      <c r="B11703" s="247" t="str">
        <f>IF(AND(A11703&lt;&gt;"",ISNUMBER(A11703)),VLOOKUP(A11703,Studies!A:BR,2,FALSE),"")</f>
        <v>Maeda 2006</v>
      </c>
      <c r="C11703" s="248" t="str">
        <f>IF(AND(A11703&lt;&gt;"",ISNUMBER(A11703)),VLOOKUP(A11703,Studies!A:BR,3,FALSE),"")</f>
        <v>https://pubmed.ncbi.nlm.nih.gov/16678545/</v>
      </c>
      <c r="D11703" s="248" t="str">
        <f>IF(AND(A11703&lt;&gt;"",ISNUMBER(A11703)),VLOOKUP(A11703,Studies!A:BR,4,FALSE),"")</f>
        <v>OATP1B1 *1a/*1a subjects</v>
      </c>
      <c r="E11703" s="248" t="str">
        <f>IF(AND(A11703&lt;&gt;"",ISNUMBER(A11703)),VLOOKUP(A11703,Studies!A:BR,5,FALSE),"")</f>
        <v>Pravastatin</v>
      </c>
      <c r="F11703" s="249" t="str">
        <f>IF(AND(A11703&lt;&gt;"",ISNUMBER(A11703)),VLOOKUP(A11703,Studies!A:BR,6,FALSE),"")</f>
        <v>Plasma</v>
      </c>
      <c r="G11703" s="269">
        <v>4</v>
      </c>
      <c r="H11703" s="50" t="s">
        <v>59</v>
      </c>
      <c r="I11703" s="185">
        <v>5.2374299999999998</v>
      </c>
      <c r="J11703" s="41" t="s">
        <v>938</v>
      </c>
      <c r="K11703" s="41" t="s">
        <v>115</v>
      </c>
      <c r="L11703" s="193">
        <v>1.1871510000000001</v>
      </c>
      <c r="M11703" s="52" t="s">
        <v>938</v>
      </c>
      <c r="N11703" s="52" t="s">
        <v>116</v>
      </c>
    </row>
    <row r="11704" spans="1:14" x14ac:dyDescent="0.25">
      <c r="A11704" s="30">
        <v>457</v>
      </c>
      <c r="B11704" s="247" t="str">
        <f>IF(AND(A11704&lt;&gt;"",ISNUMBER(A11704)),VLOOKUP(A11704,Studies!A:BR,2,FALSE),"")</f>
        <v>Maeda 2006</v>
      </c>
      <c r="C11704" s="248" t="str">
        <f>IF(AND(A11704&lt;&gt;"",ISNUMBER(A11704)),VLOOKUP(A11704,Studies!A:BR,3,FALSE),"")</f>
        <v>https://pubmed.ncbi.nlm.nih.gov/16678545/</v>
      </c>
      <c r="D11704" s="248" t="str">
        <f>IF(AND(A11704&lt;&gt;"",ISNUMBER(A11704)),VLOOKUP(A11704,Studies!A:BR,4,FALSE),"")</f>
        <v>OATP1B1 *1a/*1a subjects</v>
      </c>
      <c r="E11704" s="248" t="str">
        <f>IF(AND(A11704&lt;&gt;"",ISNUMBER(A11704)),VLOOKUP(A11704,Studies!A:BR,5,FALSE),"")</f>
        <v>Pravastatin</v>
      </c>
      <c r="F11704" s="249" t="str">
        <f>IF(AND(A11704&lt;&gt;"",ISNUMBER(A11704)),VLOOKUP(A11704,Studies!A:BR,6,FALSE),"")</f>
        <v>Plasma</v>
      </c>
      <c r="G11704" s="269">
        <v>6</v>
      </c>
      <c r="H11704" s="50" t="s">
        <v>59</v>
      </c>
      <c r="I11704" s="185">
        <v>3.8407819999999999</v>
      </c>
      <c r="J11704" s="41" t="s">
        <v>938</v>
      </c>
      <c r="K11704" s="41" t="s">
        <v>115</v>
      </c>
      <c r="L11704" s="193">
        <v>1.0474859999999999</v>
      </c>
      <c r="M11704" s="52" t="s">
        <v>938</v>
      </c>
      <c r="N11704" s="52" t="s">
        <v>116</v>
      </c>
    </row>
    <row r="11705" spans="1:14" x14ac:dyDescent="0.25">
      <c r="A11705" s="30">
        <v>457</v>
      </c>
      <c r="B11705" s="247" t="str">
        <f>IF(AND(A11705&lt;&gt;"",ISNUMBER(A11705)),VLOOKUP(A11705,Studies!A:BR,2,FALSE),"")</f>
        <v>Maeda 2006</v>
      </c>
      <c r="C11705" s="248" t="str">
        <f>IF(AND(A11705&lt;&gt;"",ISNUMBER(A11705)),VLOOKUP(A11705,Studies!A:BR,3,FALSE),"")</f>
        <v>https://pubmed.ncbi.nlm.nih.gov/16678545/</v>
      </c>
      <c r="D11705" s="248" t="str">
        <f>IF(AND(A11705&lt;&gt;"",ISNUMBER(A11705)),VLOOKUP(A11705,Studies!A:BR,4,FALSE),"")</f>
        <v>OATP1B1 *1a/*1a subjects</v>
      </c>
      <c r="E11705" s="248" t="str">
        <f>IF(AND(A11705&lt;&gt;"",ISNUMBER(A11705)),VLOOKUP(A11705,Studies!A:BR,5,FALSE),"")</f>
        <v>Pravastatin</v>
      </c>
      <c r="F11705" s="249" t="str">
        <f>IF(AND(A11705&lt;&gt;"",ISNUMBER(A11705)),VLOOKUP(A11705,Studies!A:BR,6,FALSE),"")</f>
        <v>Plasma</v>
      </c>
      <c r="G11705" s="269">
        <v>8</v>
      </c>
      <c r="H11705" s="50" t="s">
        <v>59</v>
      </c>
      <c r="I11705" s="185">
        <v>2.6536309999999999</v>
      </c>
      <c r="J11705" s="41" t="s">
        <v>938</v>
      </c>
      <c r="K11705" s="41" t="s">
        <v>115</v>
      </c>
    </row>
    <row r="11706" spans="1:14" x14ac:dyDescent="0.25">
      <c r="A11706" s="30">
        <v>457</v>
      </c>
      <c r="B11706" s="247" t="str">
        <f>IF(AND(A11706&lt;&gt;"",ISNUMBER(A11706)),VLOOKUP(A11706,Studies!A:BR,2,FALSE),"")</f>
        <v>Maeda 2006</v>
      </c>
      <c r="C11706" s="248" t="str">
        <f>IF(AND(A11706&lt;&gt;"",ISNUMBER(A11706)),VLOOKUP(A11706,Studies!A:BR,3,FALSE),"")</f>
        <v>https://pubmed.ncbi.nlm.nih.gov/16678545/</v>
      </c>
      <c r="D11706" s="248" t="str">
        <f>IF(AND(A11706&lt;&gt;"",ISNUMBER(A11706)),VLOOKUP(A11706,Studies!A:BR,4,FALSE),"")</f>
        <v>OATP1B1 *1a/*1a subjects</v>
      </c>
      <c r="E11706" s="248" t="str">
        <f>IF(AND(A11706&lt;&gt;"",ISNUMBER(A11706)),VLOOKUP(A11706,Studies!A:BR,5,FALSE),"")</f>
        <v>Pravastatin</v>
      </c>
      <c r="F11706" s="249" t="str">
        <f>IF(AND(A11706&lt;&gt;"",ISNUMBER(A11706)),VLOOKUP(A11706,Studies!A:BR,6,FALSE),"")</f>
        <v>Plasma</v>
      </c>
      <c r="G11706" s="269">
        <v>12</v>
      </c>
      <c r="H11706" s="50" t="s">
        <v>59</v>
      </c>
      <c r="I11706" s="185">
        <v>0.90782119999999999</v>
      </c>
      <c r="J11706" s="41" t="s">
        <v>938</v>
      </c>
      <c r="K11706" s="41" t="s">
        <v>115</v>
      </c>
    </row>
    <row r="11707" spans="1:14" x14ac:dyDescent="0.25">
      <c r="A11707" s="30">
        <v>458</v>
      </c>
      <c r="B11707" s="247" t="str">
        <f>IF(AND(A11707&lt;&gt;"",ISNUMBER(A11707)),VLOOKUP(A11707,Studies!A:BR,2,FALSE),"")</f>
        <v>Maeda 2006</v>
      </c>
      <c r="C11707" s="248" t="str">
        <f>IF(AND(A11707&lt;&gt;"",ISNUMBER(A11707)),VLOOKUP(A11707,Studies!A:BR,3,FALSE),"")</f>
        <v>https://pubmed.ncbi.nlm.nih.gov/16678545/</v>
      </c>
      <c r="D11707" s="248" t="str">
        <f>IF(AND(A11707&lt;&gt;"",ISNUMBER(A11707)),VLOOKUP(A11707,Studies!A:BR,4,FALSE),"")</f>
        <v>OATP1B1 *1b/*1b subjects</v>
      </c>
      <c r="E11707" s="248" t="str">
        <f>IF(AND(A11707&lt;&gt;"",ISNUMBER(A11707)),VLOOKUP(A11707,Studies!A:BR,5,FALSE),"")</f>
        <v>Pravastatin</v>
      </c>
      <c r="F11707" s="249" t="str">
        <f>IF(AND(A11707&lt;&gt;"",ISNUMBER(A11707)),VLOOKUP(A11707,Studies!A:BR,6,FALSE),"")</f>
        <v>Plasma</v>
      </c>
      <c r="G11707" s="269">
        <v>0.25</v>
      </c>
      <c r="H11707" s="50" t="s">
        <v>59</v>
      </c>
      <c r="I11707" s="185">
        <v>0.55865920000000002</v>
      </c>
      <c r="J11707" s="41" t="s">
        <v>938</v>
      </c>
      <c r="K11707" s="41" t="s">
        <v>115</v>
      </c>
    </row>
    <row r="11708" spans="1:14" x14ac:dyDescent="0.25">
      <c r="A11708" s="30">
        <v>458</v>
      </c>
      <c r="B11708" s="247" t="str">
        <f>IF(AND(A11708&lt;&gt;"",ISNUMBER(A11708)),VLOOKUP(A11708,Studies!A:BR,2,FALSE),"")</f>
        <v>Maeda 2006</v>
      </c>
      <c r="C11708" s="248" t="str">
        <f>IF(AND(A11708&lt;&gt;"",ISNUMBER(A11708)),VLOOKUP(A11708,Studies!A:BR,3,FALSE),"")</f>
        <v>https://pubmed.ncbi.nlm.nih.gov/16678545/</v>
      </c>
      <c r="D11708" s="248" t="str">
        <f>IF(AND(A11708&lt;&gt;"",ISNUMBER(A11708)),VLOOKUP(A11708,Studies!A:BR,4,FALSE),"")</f>
        <v>OATP1B1 *1b/*1b subjects</v>
      </c>
      <c r="E11708" s="248" t="str">
        <f>IF(AND(A11708&lt;&gt;"",ISNUMBER(A11708)),VLOOKUP(A11708,Studies!A:BR,5,FALSE),"")</f>
        <v>Pravastatin</v>
      </c>
      <c r="F11708" s="249" t="str">
        <f>IF(AND(A11708&lt;&gt;"",ISNUMBER(A11708)),VLOOKUP(A11708,Studies!A:BR,6,FALSE),"")</f>
        <v>Plasma</v>
      </c>
      <c r="G11708" s="269">
        <v>0.5</v>
      </c>
      <c r="H11708" s="50" t="s">
        <v>59</v>
      </c>
      <c r="I11708" s="185">
        <v>4.1201119999999998</v>
      </c>
      <c r="J11708" s="41" t="s">
        <v>938</v>
      </c>
      <c r="K11708" s="41" t="s">
        <v>115</v>
      </c>
      <c r="L11708" s="193">
        <v>1.326816</v>
      </c>
      <c r="M11708" s="52" t="s">
        <v>938</v>
      </c>
      <c r="N11708" s="52" t="s">
        <v>116</v>
      </c>
    </row>
    <row r="11709" spans="1:14" x14ac:dyDescent="0.25">
      <c r="A11709" s="30">
        <v>458</v>
      </c>
      <c r="B11709" s="247" t="str">
        <f>IF(AND(A11709&lt;&gt;"",ISNUMBER(A11709)),VLOOKUP(A11709,Studies!A:BR,2,FALSE),"")</f>
        <v>Maeda 2006</v>
      </c>
      <c r="C11709" s="248" t="str">
        <f>IF(AND(A11709&lt;&gt;"",ISNUMBER(A11709)),VLOOKUP(A11709,Studies!A:BR,3,FALSE),"")</f>
        <v>https://pubmed.ncbi.nlm.nih.gov/16678545/</v>
      </c>
      <c r="D11709" s="248" t="str">
        <f>IF(AND(A11709&lt;&gt;"",ISNUMBER(A11709)),VLOOKUP(A11709,Studies!A:BR,4,FALSE),"")</f>
        <v>OATP1B1 *1b/*1b subjects</v>
      </c>
      <c r="E11709" s="248" t="str">
        <f>IF(AND(A11709&lt;&gt;"",ISNUMBER(A11709)),VLOOKUP(A11709,Studies!A:BR,5,FALSE),"")</f>
        <v>Pravastatin</v>
      </c>
      <c r="F11709" s="249" t="str">
        <f>IF(AND(A11709&lt;&gt;"",ISNUMBER(A11709)),VLOOKUP(A11709,Studies!A:BR,6,FALSE),"")</f>
        <v>Plasma</v>
      </c>
      <c r="G11709" s="269">
        <v>0.75</v>
      </c>
      <c r="H11709" s="50" t="s">
        <v>59</v>
      </c>
      <c r="I11709" s="185">
        <v>7.7513969999999999</v>
      </c>
      <c r="J11709" s="41" t="s">
        <v>938</v>
      </c>
      <c r="K11709" s="41" t="s">
        <v>115</v>
      </c>
      <c r="L11709" s="193">
        <v>1.675978</v>
      </c>
      <c r="M11709" s="52" t="s">
        <v>938</v>
      </c>
      <c r="N11709" s="52" t="s">
        <v>116</v>
      </c>
    </row>
    <row r="11710" spans="1:14" x14ac:dyDescent="0.25">
      <c r="A11710" s="30">
        <v>458</v>
      </c>
      <c r="B11710" s="247" t="str">
        <f>IF(AND(A11710&lt;&gt;"",ISNUMBER(A11710)),VLOOKUP(A11710,Studies!A:BR,2,FALSE),"")</f>
        <v>Maeda 2006</v>
      </c>
      <c r="C11710" s="248" t="str">
        <f>IF(AND(A11710&lt;&gt;"",ISNUMBER(A11710)),VLOOKUP(A11710,Studies!A:BR,3,FALSE),"")</f>
        <v>https://pubmed.ncbi.nlm.nih.gov/16678545/</v>
      </c>
      <c r="D11710" s="248" t="str">
        <f>IF(AND(A11710&lt;&gt;"",ISNUMBER(A11710)),VLOOKUP(A11710,Studies!A:BR,4,FALSE),"")</f>
        <v>OATP1B1 *1b/*1b subjects</v>
      </c>
      <c r="E11710" s="248" t="str">
        <f>IF(AND(A11710&lt;&gt;"",ISNUMBER(A11710)),VLOOKUP(A11710,Studies!A:BR,5,FALSE),"")</f>
        <v>Pravastatin</v>
      </c>
      <c r="F11710" s="249" t="str">
        <f>IF(AND(A11710&lt;&gt;"",ISNUMBER(A11710)),VLOOKUP(A11710,Studies!A:BR,6,FALSE),"")</f>
        <v>Plasma</v>
      </c>
      <c r="G11710" s="269">
        <v>1</v>
      </c>
      <c r="H11710" s="50" t="s">
        <v>59</v>
      </c>
      <c r="I11710" s="185">
        <v>10.614520000000001</v>
      </c>
      <c r="J11710" s="41" t="s">
        <v>938</v>
      </c>
      <c r="K11710" s="41" t="s">
        <v>115</v>
      </c>
      <c r="L11710" s="193">
        <v>2.1648000000000001</v>
      </c>
      <c r="M11710" s="52" t="s">
        <v>938</v>
      </c>
      <c r="N11710" s="52" t="s">
        <v>116</v>
      </c>
    </row>
    <row r="11711" spans="1:14" x14ac:dyDescent="0.25">
      <c r="A11711" s="30">
        <v>458</v>
      </c>
      <c r="B11711" s="247" t="str">
        <f>IF(AND(A11711&lt;&gt;"",ISNUMBER(A11711)),VLOOKUP(A11711,Studies!A:BR,2,FALSE),"")</f>
        <v>Maeda 2006</v>
      </c>
      <c r="C11711" s="248" t="str">
        <f>IF(AND(A11711&lt;&gt;"",ISNUMBER(A11711)),VLOOKUP(A11711,Studies!A:BR,3,FALSE),"")</f>
        <v>https://pubmed.ncbi.nlm.nih.gov/16678545/</v>
      </c>
      <c r="D11711" s="248" t="str">
        <f>IF(AND(A11711&lt;&gt;"",ISNUMBER(A11711)),VLOOKUP(A11711,Studies!A:BR,4,FALSE),"")</f>
        <v>OATP1B1 *1b/*1b subjects</v>
      </c>
      <c r="E11711" s="248" t="str">
        <f>IF(AND(A11711&lt;&gt;"",ISNUMBER(A11711)),VLOOKUP(A11711,Studies!A:BR,5,FALSE),"")</f>
        <v>Pravastatin</v>
      </c>
      <c r="F11711" s="249" t="str">
        <f>IF(AND(A11711&lt;&gt;"",ISNUMBER(A11711)),VLOOKUP(A11711,Studies!A:BR,6,FALSE),"")</f>
        <v>Plasma</v>
      </c>
      <c r="G11711" s="269">
        <v>2</v>
      </c>
      <c r="H11711" s="50" t="s">
        <v>59</v>
      </c>
      <c r="I11711" s="185">
        <v>7.9608939999999997</v>
      </c>
      <c r="J11711" s="41" t="s">
        <v>938</v>
      </c>
      <c r="K11711" s="41" t="s">
        <v>115</v>
      </c>
      <c r="L11711" s="193">
        <v>1.117319</v>
      </c>
      <c r="M11711" s="52" t="s">
        <v>938</v>
      </c>
      <c r="N11711" s="52" t="s">
        <v>116</v>
      </c>
    </row>
    <row r="11712" spans="1:14" x14ac:dyDescent="0.25">
      <c r="A11712" s="30">
        <v>458</v>
      </c>
      <c r="B11712" s="247" t="str">
        <f>IF(AND(A11712&lt;&gt;"",ISNUMBER(A11712)),VLOOKUP(A11712,Studies!A:BR,2,FALSE),"")</f>
        <v>Maeda 2006</v>
      </c>
      <c r="C11712" s="248" t="str">
        <f>IF(AND(A11712&lt;&gt;"",ISNUMBER(A11712)),VLOOKUP(A11712,Studies!A:BR,3,FALSE),"")</f>
        <v>https://pubmed.ncbi.nlm.nih.gov/16678545/</v>
      </c>
      <c r="D11712" s="248" t="str">
        <f>IF(AND(A11712&lt;&gt;"",ISNUMBER(A11712)),VLOOKUP(A11712,Studies!A:BR,4,FALSE),"")</f>
        <v>OATP1B1 *1b/*1b subjects</v>
      </c>
      <c r="E11712" s="248" t="str">
        <f>IF(AND(A11712&lt;&gt;"",ISNUMBER(A11712)),VLOOKUP(A11712,Studies!A:BR,5,FALSE),"")</f>
        <v>Pravastatin</v>
      </c>
      <c r="F11712" s="249" t="str">
        <f>IF(AND(A11712&lt;&gt;"",ISNUMBER(A11712)),VLOOKUP(A11712,Studies!A:BR,6,FALSE),"")</f>
        <v>Plasma</v>
      </c>
      <c r="G11712" s="269">
        <v>4</v>
      </c>
      <c r="H11712" s="50" t="s">
        <v>59</v>
      </c>
      <c r="I11712" s="185">
        <v>4.3296089999999996</v>
      </c>
      <c r="J11712" s="41" t="s">
        <v>938</v>
      </c>
      <c r="K11712" s="41" t="s">
        <v>115</v>
      </c>
      <c r="L11712" s="193">
        <v>1.6061449999999999</v>
      </c>
      <c r="M11712" s="52" t="s">
        <v>938</v>
      </c>
      <c r="N11712" s="52" t="s">
        <v>116</v>
      </c>
    </row>
    <row r="11713" spans="1:14" x14ac:dyDescent="0.25">
      <c r="A11713" s="30">
        <v>458</v>
      </c>
      <c r="B11713" s="247" t="str">
        <f>IF(AND(A11713&lt;&gt;"",ISNUMBER(A11713)),VLOOKUP(A11713,Studies!A:BR,2,FALSE),"")</f>
        <v>Maeda 2006</v>
      </c>
      <c r="C11713" s="248" t="str">
        <f>IF(AND(A11713&lt;&gt;"",ISNUMBER(A11713)),VLOOKUP(A11713,Studies!A:BR,3,FALSE),"")</f>
        <v>https://pubmed.ncbi.nlm.nih.gov/16678545/</v>
      </c>
      <c r="D11713" s="248" t="str">
        <f>IF(AND(A11713&lt;&gt;"",ISNUMBER(A11713)),VLOOKUP(A11713,Studies!A:BR,4,FALSE),"")</f>
        <v>OATP1B1 *1b/*1b subjects</v>
      </c>
      <c r="E11713" s="248" t="str">
        <f>IF(AND(A11713&lt;&gt;"",ISNUMBER(A11713)),VLOOKUP(A11713,Studies!A:BR,5,FALSE),"")</f>
        <v>Pravastatin</v>
      </c>
      <c r="F11713" s="249" t="str">
        <f>IF(AND(A11713&lt;&gt;"",ISNUMBER(A11713)),VLOOKUP(A11713,Studies!A:BR,6,FALSE),"")</f>
        <v>Plasma</v>
      </c>
      <c r="G11713" s="269">
        <v>6</v>
      </c>
      <c r="H11713" s="50" t="s">
        <v>59</v>
      </c>
      <c r="I11713" s="185">
        <v>4.3994410000000004</v>
      </c>
      <c r="J11713" s="41" t="s">
        <v>938</v>
      </c>
      <c r="K11713" s="41" t="s">
        <v>115</v>
      </c>
      <c r="L11713" s="193">
        <v>1.1871510000000001</v>
      </c>
      <c r="M11713" s="52" t="s">
        <v>938</v>
      </c>
      <c r="N11713" s="52" t="s">
        <v>116</v>
      </c>
    </row>
    <row r="11714" spans="1:14" x14ac:dyDescent="0.25">
      <c r="A11714" s="30">
        <v>458</v>
      </c>
      <c r="B11714" s="247" t="str">
        <f>IF(AND(A11714&lt;&gt;"",ISNUMBER(A11714)),VLOOKUP(A11714,Studies!A:BR,2,FALSE),"")</f>
        <v>Maeda 2006</v>
      </c>
      <c r="C11714" s="248" t="str">
        <f>IF(AND(A11714&lt;&gt;"",ISNUMBER(A11714)),VLOOKUP(A11714,Studies!A:BR,3,FALSE),"")</f>
        <v>https://pubmed.ncbi.nlm.nih.gov/16678545/</v>
      </c>
      <c r="D11714" s="248" t="str">
        <f>IF(AND(A11714&lt;&gt;"",ISNUMBER(A11714)),VLOOKUP(A11714,Studies!A:BR,4,FALSE),"")</f>
        <v>OATP1B1 *1b/*1b subjects</v>
      </c>
      <c r="E11714" s="248" t="str">
        <f>IF(AND(A11714&lt;&gt;"",ISNUMBER(A11714)),VLOOKUP(A11714,Studies!A:BR,5,FALSE),"")</f>
        <v>Pravastatin</v>
      </c>
      <c r="F11714" s="249" t="str">
        <f>IF(AND(A11714&lt;&gt;"",ISNUMBER(A11714)),VLOOKUP(A11714,Studies!A:BR,6,FALSE),"")</f>
        <v>Plasma</v>
      </c>
      <c r="G11714" s="269">
        <v>8</v>
      </c>
      <c r="H11714" s="50" t="s">
        <v>59</v>
      </c>
      <c r="I11714" s="185">
        <v>2.3044690000000001</v>
      </c>
      <c r="J11714" s="41" t="s">
        <v>938</v>
      </c>
      <c r="K11714" s="41" t="s">
        <v>115</v>
      </c>
      <c r="L11714" s="193">
        <v>0.97765349999999995</v>
      </c>
      <c r="M11714" s="52" t="s">
        <v>938</v>
      </c>
      <c r="N11714" s="52" t="s">
        <v>116</v>
      </c>
    </row>
    <row r="11715" spans="1:14" x14ac:dyDescent="0.25">
      <c r="A11715" s="30">
        <v>458</v>
      </c>
      <c r="B11715" s="247" t="str">
        <f>IF(AND(A11715&lt;&gt;"",ISNUMBER(A11715)),VLOOKUP(A11715,Studies!A:BR,2,FALSE),"")</f>
        <v>Maeda 2006</v>
      </c>
      <c r="C11715" s="248" t="str">
        <f>IF(AND(A11715&lt;&gt;"",ISNUMBER(A11715)),VLOOKUP(A11715,Studies!A:BR,3,FALSE),"")</f>
        <v>https://pubmed.ncbi.nlm.nih.gov/16678545/</v>
      </c>
      <c r="D11715" s="248" t="str">
        <f>IF(AND(A11715&lt;&gt;"",ISNUMBER(A11715)),VLOOKUP(A11715,Studies!A:BR,4,FALSE),"")</f>
        <v>OATP1B1 *1b/*1b subjects</v>
      </c>
      <c r="E11715" s="248" t="str">
        <f>IF(AND(A11715&lt;&gt;"",ISNUMBER(A11715)),VLOOKUP(A11715,Studies!A:BR,5,FALSE),"")</f>
        <v>Pravastatin</v>
      </c>
      <c r="F11715" s="249" t="str">
        <f>IF(AND(A11715&lt;&gt;"",ISNUMBER(A11715)),VLOOKUP(A11715,Studies!A:BR,6,FALSE),"")</f>
        <v>Plasma</v>
      </c>
      <c r="G11715" s="269">
        <v>12</v>
      </c>
      <c r="H11715" s="50" t="s">
        <v>59</v>
      </c>
      <c r="I11715" s="185">
        <v>0.48882680000000001</v>
      </c>
      <c r="J11715" s="41" t="s">
        <v>938</v>
      </c>
      <c r="K11715" s="41" t="s">
        <v>115</v>
      </c>
    </row>
    <row r="11716" spans="1:14" x14ac:dyDescent="0.25">
      <c r="A11716" s="30">
        <v>459</v>
      </c>
      <c r="B11716" s="247" t="str">
        <f>IF(AND(A11716&lt;&gt;"",ISNUMBER(A11716)),VLOOKUP(A11716,Studies!A:BR,2,FALSE),"")</f>
        <v>Maeda 2006</v>
      </c>
      <c r="C11716" s="248" t="str">
        <f>IF(AND(A11716&lt;&gt;"",ISNUMBER(A11716)),VLOOKUP(A11716,Studies!A:BR,3,FALSE),"")</f>
        <v>https://pubmed.ncbi.nlm.nih.gov/16678545/</v>
      </c>
      <c r="D11716" s="248" t="str">
        <f>IF(AND(A11716&lt;&gt;"",ISNUMBER(A11716)),VLOOKUP(A11716,Studies!A:BR,4,FALSE),"")</f>
        <v>OATP1B1 *1a/*15 subjects</v>
      </c>
      <c r="E11716" s="248" t="str">
        <f>IF(AND(A11716&lt;&gt;"",ISNUMBER(A11716)),VLOOKUP(A11716,Studies!A:BR,5,FALSE),"")</f>
        <v>Pravastatin</v>
      </c>
      <c r="F11716" s="249" t="str">
        <f>IF(AND(A11716&lt;&gt;"",ISNUMBER(A11716)),VLOOKUP(A11716,Studies!A:BR,6,FALSE),"")</f>
        <v>Plasma</v>
      </c>
      <c r="G11716" s="269">
        <v>0.25</v>
      </c>
      <c r="H11716" s="50" t="s">
        <v>59</v>
      </c>
      <c r="I11716" s="185">
        <v>1.536926</v>
      </c>
      <c r="J11716" s="41" t="s">
        <v>938</v>
      </c>
      <c r="K11716" s="41" t="s">
        <v>115</v>
      </c>
    </row>
    <row r="11717" spans="1:14" x14ac:dyDescent="0.25">
      <c r="A11717" s="30">
        <v>459</v>
      </c>
      <c r="B11717" s="247" t="str">
        <f>IF(AND(A11717&lt;&gt;"",ISNUMBER(A11717)),VLOOKUP(A11717,Studies!A:BR,2,FALSE),"")</f>
        <v>Maeda 2006</v>
      </c>
      <c r="C11717" s="248" t="str">
        <f>IF(AND(A11717&lt;&gt;"",ISNUMBER(A11717)),VLOOKUP(A11717,Studies!A:BR,3,FALSE),"")</f>
        <v>https://pubmed.ncbi.nlm.nih.gov/16678545/</v>
      </c>
      <c r="D11717" s="248" t="str">
        <f>IF(AND(A11717&lt;&gt;"",ISNUMBER(A11717)),VLOOKUP(A11717,Studies!A:BR,4,FALSE),"")</f>
        <v>OATP1B1 *1a/*15 subjects</v>
      </c>
      <c r="E11717" s="248" t="str">
        <f>IF(AND(A11717&lt;&gt;"",ISNUMBER(A11717)),VLOOKUP(A11717,Studies!A:BR,5,FALSE),"")</f>
        <v>Pravastatin</v>
      </c>
      <c r="F11717" s="249" t="str">
        <f>IF(AND(A11717&lt;&gt;"",ISNUMBER(A11717)),VLOOKUP(A11717,Studies!A:BR,6,FALSE),"")</f>
        <v>Plasma</v>
      </c>
      <c r="G11717" s="269">
        <v>0.5</v>
      </c>
      <c r="H11717" s="50" t="s">
        <v>59</v>
      </c>
      <c r="I11717" s="185">
        <v>17.18563</v>
      </c>
      <c r="J11717" s="41" t="s">
        <v>938</v>
      </c>
      <c r="K11717" s="41" t="s">
        <v>115</v>
      </c>
      <c r="L11717" s="193">
        <v>5.3792400000000002</v>
      </c>
      <c r="M11717" s="52" t="s">
        <v>938</v>
      </c>
      <c r="N11717" s="52" t="s">
        <v>116</v>
      </c>
    </row>
    <row r="11718" spans="1:14" x14ac:dyDescent="0.25">
      <c r="A11718" s="30">
        <v>459</v>
      </c>
      <c r="B11718" s="247" t="str">
        <f>IF(AND(A11718&lt;&gt;"",ISNUMBER(A11718)),VLOOKUP(A11718,Studies!A:BR,2,FALSE),"")</f>
        <v>Maeda 2006</v>
      </c>
      <c r="C11718" s="248" t="str">
        <f>IF(AND(A11718&lt;&gt;"",ISNUMBER(A11718)),VLOOKUP(A11718,Studies!A:BR,3,FALSE),"")</f>
        <v>https://pubmed.ncbi.nlm.nih.gov/16678545/</v>
      </c>
      <c r="D11718" s="248" t="str">
        <f>IF(AND(A11718&lt;&gt;"",ISNUMBER(A11718)),VLOOKUP(A11718,Studies!A:BR,4,FALSE),"")</f>
        <v>OATP1B1 *1a/*15 subjects</v>
      </c>
      <c r="E11718" s="248" t="str">
        <f>IF(AND(A11718&lt;&gt;"",ISNUMBER(A11718)),VLOOKUP(A11718,Studies!A:BR,5,FALSE),"")</f>
        <v>Pravastatin</v>
      </c>
      <c r="F11718" s="249" t="str">
        <f>IF(AND(A11718&lt;&gt;"",ISNUMBER(A11718)),VLOOKUP(A11718,Studies!A:BR,6,FALSE),"")</f>
        <v>Plasma</v>
      </c>
      <c r="G11718" s="269">
        <v>0.75</v>
      </c>
      <c r="H11718" s="50" t="s">
        <v>59</v>
      </c>
      <c r="I11718" s="185">
        <v>27.594809999999999</v>
      </c>
      <c r="J11718" s="41" t="s">
        <v>938</v>
      </c>
      <c r="K11718" s="41" t="s">
        <v>115</v>
      </c>
      <c r="L11718" s="193">
        <v>6.1477050000000002</v>
      </c>
      <c r="M11718" s="52" t="s">
        <v>938</v>
      </c>
      <c r="N11718" s="52" t="s">
        <v>116</v>
      </c>
    </row>
    <row r="11719" spans="1:14" x14ac:dyDescent="0.25">
      <c r="A11719" s="30">
        <v>459</v>
      </c>
      <c r="B11719" s="247" t="str">
        <f>IF(AND(A11719&lt;&gt;"",ISNUMBER(A11719)),VLOOKUP(A11719,Studies!A:BR,2,FALSE),"")</f>
        <v>Maeda 2006</v>
      </c>
      <c r="C11719" s="248" t="str">
        <f>IF(AND(A11719&lt;&gt;"",ISNUMBER(A11719)),VLOOKUP(A11719,Studies!A:BR,3,FALSE),"")</f>
        <v>https://pubmed.ncbi.nlm.nih.gov/16678545/</v>
      </c>
      <c r="D11719" s="248" t="str">
        <f>IF(AND(A11719&lt;&gt;"",ISNUMBER(A11719)),VLOOKUP(A11719,Studies!A:BR,4,FALSE),"")</f>
        <v>OATP1B1 *1a/*15 subjects</v>
      </c>
      <c r="E11719" s="248" t="str">
        <f>IF(AND(A11719&lt;&gt;"",ISNUMBER(A11719)),VLOOKUP(A11719,Studies!A:BR,5,FALSE),"")</f>
        <v>Pravastatin</v>
      </c>
      <c r="F11719" s="249" t="str">
        <f>IF(AND(A11719&lt;&gt;"",ISNUMBER(A11719)),VLOOKUP(A11719,Studies!A:BR,6,FALSE),"")</f>
        <v>Plasma</v>
      </c>
      <c r="G11719" s="269">
        <v>1</v>
      </c>
      <c r="H11719" s="50" t="s">
        <v>59</v>
      </c>
      <c r="I11719" s="185">
        <v>24.590820000000001</v>
      </c>
      <c r="J11719" s="41" t="s">
        <v>938</v>
      </c>
      <c r="K11719" s="41" t="s">
        <v>115</v>
      </c>
      <c r="L11719" s="193">
        <v>4.7504980000000003</v>
      </c>
      <c r="M11719" s="52" t="s">
        <v>938</v>
      </c>
      <c r="N11719" s="52" t="s">
        <v>116</v>
      </c>
    </row>
    <row r="11720" spans="1:14" x14ac:dyDescent="0.25">
      <c r="A11720" s="30">
        <v>459</v>
      </c>
      <c r="B11720" s="247" t="str">
        <f>IF(AND(A11720&lt;&gt;"",ISNUMBER(A11720)),VLOOKUP(A11720,Studies!A:BR,2,FALSE),"")</f>
        <v>Maeda 2006</v>
      </c>
      <c r="C11720" s="248" t="str">
        <f>IF(AND(A11720&lt;&gt;"",ISNUMBER(A11720)),VLOOKUP(A11720,Studies!A:BR,3,FALSE),"")</f>
        <v>https://pubmed.ncbi.nlm.nih.gov/16678545/</v>
      </c>
      <c r="D11720" s="248" t="str">
        <f>IF(AND(A11720&lt;&gt;"",ISNUMBER(A11720)),VLOOKUP(A11720,Studies!A:BR,4,FALSE),"")</f>
        <v>OATP1B1 *1a/*15 subjects</v>
      </c>
      <c r="E11720" s="248" t="str">
        <f>IF(AND(A11720&lt;&gt;"",ISNUMBER(A11720)),VLOOKUP(A11720,Studies!A:BR,5,FALSE),"")</f>
        <v>Pravastatin</v>
      </c>
      <c r="F11720" s="249" t="str">
        <f>IF(AND(A11720&lt;&gt;"",ISNUMBER(A11720)),VLOOKUP(A11720,Studies!A:BR,6,FALSE),"")</f>
        <v>Plasma</v>
      </c>
      <c r="G11720" s="269">
        <v>2</v>
      </c>
      <c r="H11720" s="50" t="s">
        <v>59</v>
      </c>
      <c r="I11720" s="185">
        <v>10.68862</v>
      </c>
      <c r="J11720" s="41" t="s">
        <v>938</v>
      </c>
      <c r="K11720" s="41" t="s">
        <v>115</v>
      </c>
      <c r="L11720" s="193">
        <v>1.536929</v>
      </c>
      <c r="M11720" s="52" t="s">
        <v>938</v>
      </c>
      <c r="N11720" s="52" t="s">
        <v>116</v>
      </c>
    </row>
    <row r="11721" spans="1:14" x14ac:dyDescent="0.25">
      <c r="A11721" s="30">
        <v>459</v>
      </c>
      <c r="B11721" s="247" t="str">
        <f>IF(AND(A11721&lt;&gt;"",ISNUMBER(A11721)),VLOOKUP(A11721,Studies!A:BR,2,FALSE),"")</f>
        <v>Maeda 2006</v>
      </c>
      <c r="C11721" s="248" t="str">
        <f>IF(AND(A11721&lt;&gt;"",ISNUMBER(A11721)),VLOOKUP(A11721,Studies!A:BR,3,FALSE),"")</f>
        <v>https://pubmed.ncbi.nlm.nih.gov/16678545/</v>
      </c>
      <c r="D11721" s="248" t="str">
        <f>IF(AND(A11721&lt;&gt;"",ISNUMBER(A11721)),VLOOKUP(A11721,Studies!A:BR,4,FALSE),"")</f>
        <v>OATP1B1 *1a/*15 subjects</v>
      </c>
      <c r="E11721" s="248" t="str">
        <f>IF(AND(A11721&lt;&gt;"",ISNUMBER(A11721)),VLOOKUP(A11721,Studies!A:BR,5,FALSE),"")</f>
        <v>Pravastatin</v>
      </c>
      <c r="F11721" s="249" t="str">
        <f>IF(AND(A11721&lt;&gt;"",ISNUMBER(A11721)),VLOOKUP(A11721,Studies!A:BR,6,FALSE),"")</f>
        <v>Plasma</v>
      </c>
      <c r="G11721" s="269">
        <v>4</v>
      </c>
      <c r="H11721" s="50" t="s">
        <v>59</v>
      </c>
      <c r="I11721" s="185">
        <v>3.7025950000000001</v>
      </c>
      <c r="J11721" s="41" t="s">
        <v>938</v>
      </c>
      <c r="K11721" s="41" t="s">
        <v>115</v>
      </c>
    </row>
    <row r="11722" spans="1:14" x14ac:dyDescent="0.25">
      <c r="A11722" s="30">
        <v>459</v>
      </c>
      <c r="B11722" s="247" t="str">
        <f>IF(AND(A11722&lt;&gt;"",ISNUMBER(A11722)),VLOOKUP(A11722,Studies!A:BR,2,FALSE),"")</f>
        <v>Maeda 2006</v>
      </c>
      <c r="C11722" s="248" t="str">
        <f>IF(AND(A11722&lt;&gt;"",ISNUMBER(A11722)),VLOOKUP(A11722,Studies!A:BR,3,FALSE),"")</f>
        <v>https://pubmed.ncbi.nlm.nih.gov/16678545/</v>
      </c>
      <c r="D11722" s="248" t="str">
        <f>IF(AND(A11722&lt;&gt;"",ISNUMBER(A11722)),VLOOKUP(A11722,Studies!A:BR,4,FALSE),"")</f>
        <v>OATP1B1 *1a/*15 subjects</v>
      </c>
      <c r="E11722" s="248" t="str">
        <f>IF(AND(A11722&lt;&gt;"",ISNUMBER(A11722)),VLOOKUP(A11722,Studies!A:BR,5,FALSE),"")</f>
        <v>Pravastatin</v>
      </c>
      <c r="F11722" s="249" t="str">
        <f>IF(AND(A11722&lt;&gt;"",ISNUMBER(A11722)),VLOOKUP(A11722,Studies!A:BR,6,FALSE),"")</f>
        <v>Plasma</v>
      </c>
      <c r="G11722" s="269">
        <v>6</v>
      </c>
      <c r="H11722" s="50" t="s">
        <v>59</v>
      </c>
      <c r="I11722" s="185">
        <v>3.4930140000000001</v>
      </c>
      <c r="J11722" s="41" t="s">
        <v>938</v>
      </c>
      <c r="K11722" s="41" t="s">
        <v>115</v>
      </c>
    </row>
    <row r="11723" spans="1:14" x14ac:dyDescent="0.25">
      <c r="A11723" s="30">
        <v>459</v>
      </c>
      <c r="B11723" s="247" t="str">
        <f>IF(AND(A11723&lt;&gt;"",ISNUMBER(A11723)),VLOOKUP(A11723,Studies!A:BR,2,FALSE),"")</f>
        <v>Maeda 2006</v>
      </c>
      <c r="C11723" s="248" t="str">
        <f>IF(AND(A11723&lt;&gt;"",ISNUMBER(A11723)),VLOOKUP(A11723,Studies!A:BR,3,FALSE),"")</f>
        <v>https://pubmed.ncbi.nlm.nih.gov/16678545/</v>
      </c>
      <c r="D11723" s="248" t="str">
        <f>IF(AND(A11723&lt;&gt;"",ISNUMBER(A11723)),VLOOKUP(A11723,Studies!A:BR,4,FALSE),"")</f>
        <v>OATP1B1 *1a/*15 subjects</v>
      </c>
      <c r="E11723" s="248" t="str">
        <f>IF(AND(A11723&lt;&gt;"",ISNUMBER(A11723)),VLOOKUP(A11723,Studies!A:BR,5,FALSE),"")</f>
        <v>Pravastatin</v>
      </c>
      <c r="F11723" s="249" t="str">
        <f>IF(AND(A11723&lt;&gt;"",ISNUMBER(A11723)),VLOOKUP(A11723,Studies!A:BR,6,FALSE),"")</f>
        <v>Plasma</v>
      </c>
      <c r="G11723" s="269">
        <v>8</v>
      </c>
      <c r="H11723" s="50" t="s">
        <v>59</v>
      </c>
      <c r="I11723" s="185">
        <v>2.2355290000000001</v>
      </c>
      <c r="J11723" s="41" t="s">
        <v>938</v>
      </c>
      <c r="K11723" s="41" t="s">
        <v>115</v>
      </c>
    </row>
    <row r="11724" spans="1:14" x14ac:dyDescent="0.25">
      <c r="A11724" s="30">
        <v>459</v>
      </c>
      <c r="B11724" s="247" t="str">
        <f>IF(AND(A11724&lt;&gt;"",ISNUMBER(A11724)),VLOOKUP(A11724,Studies!A:BR,2,FALSE),"")</f>
        <v>Maeda 2006</v>
      </c>
      <c r="C11724" s="248" t="str">
        <f>IF(AND(A11724&lt;&gt;"",ISNUMBER(A11724)),VLOOKUP(A11724,Studies!A:BR,3,FALSE),"")</f>
        <v>https://pubmed.ncbi.nlm.nih.gov/16678545/</v>
      </c>
      <c r="D11724" s="248" t="str">
        <f>IF(AND(A11724&lt;&gt;"",ISNUMBER(A11724)),VLOOKUP(A11724,Studies!A:BR,4,FALSE),"")</f>
        <v>OATP1B1 *1a/*15 subjects</v>
      </c>
      <c r="E11724" s="248" t="str">
        <f>IF(AND(A11724&lt;&gt;"",ISNUMBER(A11724)),VLOOKUP(A11724,Studies!A:BR,5,FALSE),"")</f>
        <v>Pravastatin</v>
      </c>
      <c r="F11724" s="249" t="str">
        <f>IF(AND(A11724&lt;&gt;"",ISNUMBER(A11724)),VLOOKUP(A11724,Studies!A:BR,6,FALSE),"")</f>
        <v>Plasma</v>
      </c>
      <c r="G11724" s="269">
        <v>12</v>
      </c>
      <c r="H11724" s="50" t="s">
        <v>59</v>
      </c>
      <c r="I11724" s="185">
        <v>0.34930139999999998</v>
      </c>
      <c r="J11724" s="41" t="s">
        <v>938</v>
      </c>
      <c r="K11724" s="41" t="s">
        <v>115</v>
      </c>
    </row>
    <row r="11725" spans="1:14" x14ac:dyDescent="0.25">
      <c r="A11725" s="30">
        <v>460</v>
      </c>
      <c r="B11725" s="247" t="str">
        <f>IF(AND(A11725&lt;&gt;"",ISNUMBER(A11725)),VLOOKUP(A11725,Studies!A:BR,2,FALSE),"")</f>
        <v>Maeda 2006</v>
      </c>
      <c r="C11725" s="248" t="str">
        <f>IF(AND(A11725&lt;&gt;"",ISNUMBER(A11725)),VLOOKUP(A11725,Studies!A:BR,3,FALSE),"")</f>
        <v>https://pubmed.ncbi.nlm.nih.gov/16678545/</v>
      </c>
      <c r="D11725" s="248" t="str">
        <f>IF(AND(A11725&lt;&gt;"",ISNUMBER(A11725)),VLOOKUP(A11725,Studies!A:BR,4,FALSE),"")</f>
        <v>OATP1B1 *1b/*15 subjects</v>
      </c>
      <c r="E11725" s="248" t="str">
        <f>IF(AND(A11725&lt;&gt;"",ISNUMBER(A11725)),VLOOKUP(A11725,Studies!A:BR,5,FALSE),"")</f>
        <v>Pravastatin</v>
      </c>
      <c r="F11725" s="249" t="str">
        <f>IF(AND(A11725&lt;&gt;"",ISNUMBER(A11725)),VLOOKUP(A11725,Studies!A:BR,6,FALSE),"")</f>
        <v>Plasma</v>
      </c>
      <c r="G11725" s="269">
        <v>0.25</v>
      </c>
      <c r="H11725" s="50" t="s">
        <v>59</v>
      </c>
      <c r="I11725" s="185">
        <v>0.2794411</v>
      </c>
      <c r="J11725" s="41" t="s">
        <v>938</v>
      </c>
      <c r="K11725" s="41" t="s">
        <v>115</v>
      </c>
    </row>
    <row r="11726" spans="1:14" x14ac:dyDescent="0.25">
      <c r="A11726" s="30">
        <v>460</v>
      </c>
      <c r="B11726" s="247" t="str">
        <f>IF(AND(A11726&lt;&gt;"",ISNUMBER(A11726)),VLOOKUP(A11726,Studies!A:BR,2,FALSE),"")</f>
        <v>Maeda 2006</v>
      </c>
      <c r="C11726" s="248" t="str">
        <f>IF(AND(A11726&lt;&gt;"",ISNUMBER(A11726)),VLOOKUP(A11726,Studies!A:BR,3,FALSE),"")</f>
        <v>https://pubmed.ncbi.nlm.nih.gov/16678545/</v>
      </c>
      <c r="D11726" s="248" t="str">
        <f>IF(AND(A11726&lt;&gt;"",ISNUMBER(A11726)),VLOOKUP(A11726,Studies!A:BR,4,FALSE),"")</f>
        <v>OATP1B1 *1b/*15 subjects</v>
      </c>
      <c r="E11726" s="248" t="str">
        <f>IF(AND(A11726&lt;&gt;"",ISNUMBER(A11726)),VLOOKUP(A11726,Studies!A:BR,5,FALSE),"")</f>
        <v>Pravastatin</v>
      </c>
      <c r="F11726" s="249" t="str">
        <f>IF(AND(A11726&lt;&gt;"",ISNUMBER(A11726)),VLOOKUP(A11726,Studies!A:BR,6,FALSE),"")</f>
        <v>Plasma</v>
      </c>
      <c r="G11726" s="269">
        <v>0.5</v>
      </c>
      <c r="H11726" s="50" t="s">
        <v>59</v>
      </c>
      <c r="I11726" s="185">
        <v>5.3792410000000004</v>
      </c>
      <c r="J11726" s="41" t="s">
        <v>938</v>
      </c>
      <c r="K11726" s="41" t="s">
        <v>115</v>
      </c>
      <c r="L11726" s="193">
        <v>3.2135729999999998</v>
      </c>
      <c r="M11726" s="52" t="s">
        <v>938</v>
      </c>
      <c r="N11726" s="52" t="s">
        <v>116</v>
      </c>
    </row>
    <row r="11727" spans="1:14" x14ac:dyDescent="0.25">
      <c r="A11727" s="30">
        <v>460</v>
      </c>
      <c r="B11727" s="247" t="str">
        <f>IF(AND(A11727&lt;&gt;"",ISNUMBER(A11727)),VLOOKUP(A11727,Studies!A:BR,2,FALSE),"")</f>
        <v>Maeda 2006</v>
      </c>
      <c r="C11727" s="248" t="str">
        <f>IF(AND(A11727&lt;&gt;"",ISNUMBER(A11727)),VLOOKUP(A11727,Studies!A:BR,3,FALSE),"")</f>
        <v>https://pubmed.ncbi.nlm.nih.gov/16678545/</v>
      </c>
      <c r="D11727" s="248" t="str">
        <f>IF(AND(A11727&lt;&gt;"",ISNUMBER(A11727)),VLOOKUP(A11727,Studies!A:BR,4,FALSE),"")</f>
        <v>OATP1B1 *1b/*15 subjects</v>
      </c>
      <c r="E11727" s="248" t="str">
        <f>IF(AND(A11727&lt;&gt;"",ISNUMBER(A11727)),VLOOKUP(A11727,Studies!A:BR,5,FALSE),"")</f>
        <v>Pravastatin</v>
      </c>
      <c r="F11727" s="249" t="str">
        <f>IF(AND(A11727&lt;&gt;"",ISNUMBER(A11727)),VLOOKUP(A11727,Studies!A:BR,6,FALSE),"")</f>
        <v>Plasma</v>
      </c>
      <c r="G11727" s="269">
        <v>0.75</v>
      </c>
      <c r="H11727" s="50" t="s">
        <v>59</v>
      </c>
      <c r="I11727" s="185">
        <v>9.2914169999999991</v>
      </c>
      <c r="J11727" s="41" t="s">
        <v>938</v>
      </c>
      <c r="K11727" s="41" t="s">
        <v>115</v>
      </c>
      <c r="L11727" s="193">
        <v>3.9121760000000001</v>
      </c>
      <c r="M11727" s="52" t="s">
        <v>938</v>
      </c>
      <c r="N11727" s="52" t="s">
        <v>116</v>
      </c>
    </row>
    <row r="11728" spans="1:14" x14ac:dyDescent="0.25">
      <c r="A11728" s="30">
        <v>460</v>
      </c>
      <c r="B11728" s="247" t="str">
        <f>IF(AND(A11728&lt;&gt;"",ISNUMBER(A11728)),VLOOKUP(A11728,Studies!A:BR,2,FALSE),"")</f>
        <v>Maeda 2006</v>
      </c>
      <c r="C11728" s="248" t="str">
        <f>IF(AND(A11728&lt;&gt;"",ISNUMBER(A11728)),VLOOKUP(A11728,Studies!A:BR,3,FALSE),"")</f>
        <v>https://pubmed.ncbi.nlm.nih.gov/16678545/</v>
      </c>
      <c r="D11728" s="248" t="str">
        <f>IF(AND(A11728&lt;&gt;"",ISNUMBER(A11728)),VLOOKUP(A11728,Studies!A:BR,4,FALSE),"")</f>
        <v>OATP1B1 *1b/*15 subjects</v>
      </c>
      <c r="E11728" s="248" t="str">
        <f>IF(AND(A11728&lt;&gt;"",ISNUMBER(A11728)),VLOOKUP(A11728,Studies!A:BR,5,FALSE),"")</f>
        <v>Pravastatin</v>
      </c>
      <c r="F11728" s="249" t="str">
        <f>IF(AND(A11728&lt;&gt;"",ISNUMBER(A11728)),VLOOKUP(A11728,Studies!A:BR,6,FALSE),"")</f>
        <v>Plasma</v>
      </c>
      <c r="G11728" s="269">
        <v>1</v>
      </c>
      <c r="H11728" s="50" t="s">
        <v>59</v>
      </c>
      <c r="I11728" s="185">
        <v>12.57485</v>
      </c>
      <c r="J11728" s="41" t="s">
        <v>938</v>
      </c>
      <c r="K11728" s="41" t="s">
        <v>115</v>
      </c>
      <c r="L11728" s="193">
        <v>4.3313370000000004</v>
      </c>
      <c r="M11728" s="52" t="s">
        <v>938</v>
      </c>
      <c r="N11728" s="52" t="s">
        <v>116</v>
      </c>
    </row>
    <row r="11729" spans="1:15" x14ac:dyDescent="0.25">
      <c r="A11729" s="30">
        <v>460</v>
      </c>
      <c r="B11729" s="247" t="str">
        <f>IF(AND(A11729&lt;&gt;"",ISNUMBER(A11729)),VLOOKUP(A11729,Studies!A:BR,2,FALSE),"")</f>
        <v>Maeda 2006</v>
      </c>
      <c r="C11729" s="248" t="str">
        <f>IF(AND(A11729&lt;&gt;"",ISNUMBER(A11729)),VLOOKUP(A11729,Studies!A:BR,3,FALSE),"")</f>
        <v>https://pubmed.ncbi.nlm.nih.gov/16678545/</v>
      </c>
      <c r="D11729" s="248" t="str">
        <f>IF(AND(A11729&lt;&gt;"",ISNUMBER(A11729)),VLOOKUP(A11729,Studies!A:BR,4,FALSE),"")</f>
        <v>OATP1B1 *1b/*15 subjects</v>
      </c>
      <c r="E11729" s="248" t="str">
        <f>IF(AND(A11729&lt;&gt;"",ISNUMBER(A11729)),VLOOKUP(A11729,Studies!A:BR,5,FALSE),"")</f>
        <v>Pravastatin</v>
      </c>
      <c r="F11729" s="249" t="str">
        <f>IF(AND(A11729&lt;&gt;"",ISNUMBER(A11729)),VLOOKUP(A11729,Studies!A:BR,6,FALSE),"")</f>
        <v>Plasma</v>
      </c>
      <c r="G11729" s="269">
        <v>2</v>
      </c>
      <c r="H11729" s="50" t="s">
        <v>59</v>
      </c>
      <c r="I11729" s="185">
        <v>7.9640719999999998</v>
      </c>
      <c r="J11729" s="41" t="s">
        <v>938</v>
      </c>
      <c r="K11729" s="41" t="s">
        <v>115</v>
      </c>
      <c r="L11729" s="193">
        <v>1.3273459999999999</v>
      </c>
      <c r="M11729" s="52" t="s">
        <v>938</v>
      </c>
      <c r="N11729" s="52" t="s">
        <v>116</v>
      </c>
    </row>
    <row r="11730" spans="1:15" x14ac:dyDescent="0.25">
      <c r="A11730" s="30">
        <v>460</v>
      </c>
      <c r="B11730" s="247" t="str">
        <f>IF(AND(A11730&lt;&gt;"",ISNUMBER(A11730)),VLOOKUP(A11730,Studies!A:BR,2,FALSE),"")</f>
        <v>Maeda 2006</v>
      </c>
      <c r="C11730" s="248" t="str">
        <f>IF(AND(A11730&lt;&gt;"",ISNUMBER(A11730)),VLOOKUP(A11730,Studies!A:BR,3,FALSE),"")</f>
        <v>https://pubmed.ncbi.nlm.nih.gov/16678545/</v>
      </c>
      <c r="D11730" s="248" t="str">
        <f>IF(AND(A11730&lt;&gt;"",ISNUMBER(A11730)),VLOOKUP(A11730,Studies!A:BR,4,FALSE),"")</f>
        <v>OATP1B1 *1b/*15 subjects</v>
      </c>
      <c r="E11730" s="248" t="str">
        <f>IF(AND(A11730&lt;&gt;"",ISNUMBER(A11730)),VLOOKUP(A11730,Studies!A:BR,5,FALSE),"")</f>
        <v>Pravastatin</v>
      </c>
      <c r="F11730" s="249" t="str">
        <f>IF(AND(A11730&lt;&gt;"",ISNUMBER(A11730)),VLOOKUP(A11730,Studies!A:BR,6,FALSE),"")</f>
        <v>Plasma</v>
      </c>
      <c r="G11730" s="269">
        <v>4</v>
      </c>
      <c r="H11730" s="50" t="s">
        <v>59</v>
      </c>
      <c r="I11730" s="185">
        <v>2.1656689999999998</v>
      </c>
      <c r="J11730" s="41" t="s">
        <v>938</v>
      </c>
      <c r="K11730" s="41" t="s">
        <v>115</v>
      </c>
    </row>
    <row r="11731" spans="1:15" x14ac:dyDescent="0.25">
      <c r="A11731" s="30">
        <v>460</v>
      </c>
      <c r="B11731" s="247" t="str">
        <f>IF(AND(A11731&lt;&gt;"",ISNUMBER(A11731)),VLOOKUP(A11731,Studies!A:BR,2,FALSE),"")</f>
        <v>Maeda 2006</v>
      </c>
      <c r="C11731" s="248" t="str">
        <f>IF(AND(A11731&lt;&gt;"",ISNUMBER(A11731)),VLOOKUP(A11731,Studies!A:BR,3,FALSE),"")</f>
        <v>https://pubmed.ncbi.nlm.nih.gov/16678545/</v>
      </c>
      <c r="D11731" s="248" t="str">
        <f>IF(AND(A11731&lt;&gt;"",ISNUMBER(A11731)),VLOOKUP(A11731,Studies!A:BR,4,FALSE),"")</f>
        <v>OATP1B1 *1b/*15 subjects</v>
      </c>
      <c r="E11731" s="248" t="str">
        <f>IF(AND(A11731&lt;&gt;"",ISNUMBER(A11731)),VLOOKUP(A11731,Studies!A:BR,5,FALSE),"")</f>
        <v>Pravastatin</v>
      </c>
      <c r="F11731" s="249" t="str">
        <f>IF(AND(A11731&lt;&gt;"",ISNUMBER(A11731)),VLOOKUP(A11731,Studies!A:BR,6,FALSE),"")</f>
        <v>Plasma</v>
      </c>
      <c r="G11731" s="269">
        <v>6</v>
      </c>
      <c r="H11731" s="50" t="s">
        <v>59</v>
      </c>
      <c r="I11731" s="185">
        <v>1.956088</v>
      </c>
      <c r="J11731" s="41" t="s">
        <v>938</v>
      </c>
      <c r="K11731" s="41" t="s">
        <v>115</v>
      </c>
    </row>
    <row r="11732" spans="1:15" x14ac:dyDescent="0.25">
      <c r="A11732" s="30">
        <v>460</v>
      </c>
      <c r="B11732" s="247" t="str">
        <f>IF(AND(A11732&lt;&gt;"",ISNUMBER(A11732)),VLOOKUP(A11732,Studies!A:BR,2,FALSE),"")</f>
        <v>Maeda 2006</v>
      </c>
      <c r="C11732" s="248" t="str">
        <f>IF(AND(A11732&lt;&gt;"",ISNUMBER(A11732)),VLOOKUP(A11732,Studies!A:BR,3,FALSE),"")</f>
        <v>https://pubmed.ncbi.nlm.nih.gov/16678545/</v>
      </c>
      <c r="D11732" s="248" t="str">
        <f>IF(AND(A11732&lt;&gt;"",ISNUMBER(A11732)),VLOOKUP(A11732,Studies!A:BR,4,FALSE),"")</f>
        <v>OATP1B1 *1b/*15 subjects</v>
      </c>
      <c r="E11732" s="248" t="str">
        <f>IF(AND(A11732&lt;&gt;"",ISNUMBER(A11732)),VLOOKUP(A11732,Studies!A:BR,5,FALSE),"")</f>
        <v>Pravastatin</v>
      </c>
      <c r="F11732" s="249" t="str">
        <f>IF(AND(A11732&lt;&gt;"",ISNUMBER(A11732)),VLOOKUP(A11732,Studies!A:BR,6,FALSE),"")</f>
        <v>Plasma</v>
      </c>
      <c r="G11732" s="269">
        <v>8</v>
      </c>
      <c r="H11732" s="50" t="s">
        <v>59</v>
      </c>
      <c r="I11732" s="185">
        <v>1.257485</v>
      </c>
      <c r="J11732" s="41" t="s">
        <v>938</v>
      </c>
      <c r="K11732" s="41" t="s">
        <v>115</v>
      </c>
    </row>
    <row r="11733" spans="1:15" x14ac:dyDescent="0.25">
      <c r="A11733" s="30">
        <v>460</v>
      </c>
      <c r="B11733" s="247" t="str">
        <f>IF(AND(A11733&lt;&gt;"",ISNUMBER(A11733)),VLOOKUP(A11733,Studies!A:BR,2,FALSE),"")</f>
        <v>Maeda 2006</v>
      </c>
      <c r="C11733" s="248" t="str">
        <f>IF(AND(A11733&lt;&gt;"",ISNUMBER(A11733)),VLOOKUP(A11733,Studies!A:BR,3,FALSE),"")</f>
        <v>https://pubmed.ncbi.nlm.nih.gov/16678545/</v>
      </c>
      <c r="D11733" s="248" t="str">
        <f>IF(AND(A11733&lt;&gt;"",ISNUMBER(A11733)),VLOOKUP(A11733,Studies!A:BR,4,FALSE),"")</f>
        <v>OATP1B1 *1b/*15 subjects</v>
      </c>
      <c r="E11733" s="248" t="str">
        <f>IF(AND(A11733&lt;&gt;"",ISNUMBER(A11733)),VLOOKUP(A11733,Studies!A:BR,5,FALSE),"")</f>
        <v>Pravastatin</v>
      </c>
      <c r="F11733" s="249" t="str">
        <f>IF(AND(A11733&lt;&gt;"",ISNUMBER(A11733)),VLOOKUP(A11733,Studies!A:BR,6,FALSE),"")</f>
        <v>Plasma</v>
      </c>
      <c r="G11733" s="269">
        <v>12</v>
      </c>
      <c r="H11733" s="50" t="s">
        <v>59</v>
      </c>
      <c r="I11733" s="185">
        <v>0.2794411</v>
      </c>
      <c r="J11733" s="41" t="s">
        <v>938</v>
      </c>
      <c r="K11733" s="41" t="s">
        <v>115</v>
      </c>
    </row>
    <row r="11734" spans="1:15" x14ac:dyDescent="0.25">
      <c r="A11734" s="30">
        <v>461</v>
      </c>
      <c r="B11734" s="247" t="str">
        <f>IF(AND(A11734&lt;&gt;"",ISNUMBER(A11734)),VLOOKUP(A11734,Studies!A:BR,2,FALSE),"")</f>
        <v>Deng 2008</v>
      </c>
      <c r="C11734" s="248" t="str">
        <f>IF(AND(A11734&lt;&gt;"",ISNUMBER(A11734)),VLOOKUP(A11734,Studies!A:BR,3,FALSE),"")</f>
        <v>https://pubmed.ncbi.nlm.nih.gov/18408565/</v>
      </c>
      <c r="D11734" s="248" t="str">
        <f>IF(AND(A11734&lt;&gt;"",ISNUMBER(A11734)),VLOOKUP(A11734,Studies!A:BR,4,FALSE),"")</f>
        <v>SLCO1B1∗1a/∗1a</v>
      </c>
      <c r="E11734" s="248" t="str">
        <f>IF(AND(A11734&lt;&gt;"",ISNUMBER(A11734)),VLOOKUP(A11734,Studies!A:BR,5,FALSE),"")</f>
        <v>Pravastatin</v>
      </c>
      <c r="F11734" s="249" t="str">
        <f>IF(AND(A11734&lt;&gt;"",ISNUMBER(A11734)),VLOOKUP(A11734,Studies!A:BR,6,FALSE),"")</f>
        <v>Plasma</v>
      </c>
      <c r="G11734" s="269">
        <v>0.33</v>
      </c>
      <c r="H11734" s="50" t="s">
        <v>59</v>
      </c>
      <c r="I11734" s="185">
        <v>18.971160000000001</v>
      </c>
      <c r="J11734" s="41" t="s">
        <v>938</v>
      </c>
      <c r="K11734" s="41" t="s">
        <v>115</v>
      </c>
      <c r="L11734" s="193">
        <v>7.7470929999999996</v>
      </c>
      <c r="M11734" s="52" t="s">
        <v>938</v>
      </c>
      <c r="N11734" s="52" t="s">
        <v>116</v>
      </c>
      <c r="O11734" s="59">
        <v>1</v>
      </c>
    </row>
    <row r="11735" spans="1:15" x14ac:dyDescent="0.25">
      <c r="A11735" s="30">
        <v>461</v>
      </c>
      <c r="B11735" s="247" t="str">
        <f>IF(AND(A11735&lt;&gt;"",ISNUMBER(A11735)),VLOOKUP(A11735,Studies!A:BR,2,FALSE),"")</f>
        <v>Deng 2008</v>
      </c>
      <c r="C11735" s="248" t="str">
        <f>IF(AND(A11735&lt;&gt;"",ISNUMBER(A11735)),VLOOKUP(A11735,Studies!A:BR,3,FALSE),"")</f>
        <v>https://pubmed.ncbi.nlm.nih.gov/18408565/</v>
      </c>
      <c r="D11735" s="248" t="str">
        <f>IF(AND(A11735&lt;&gt;"",ISNUMBER(A11735)),VLOOKUP(A11735,Studies!A:BR,4,FALSE),"")</f>
        <v>SLCO1B1∗1a/∗1a</v>
      </c>
      <c r="E11735" s="248" t="str">
        <f>IF(AND(A11735&lt;&gt;"",ISNUMBER(A11735)),VLOOKUP(A11735,Studies!A:BR,5,FALSE),"")</f>
        <v>Pravastatin</v>
      </c>
      <c r="F11735" s="249" t="str">
        <f>IF(AND(A11735&lt;&gt;"",ISNUMBER(A11735)),VLOOKUP(A11735,Studies!A:BR,6,FALSE),"")</f>
        <v>Plasma</v>
      </c>
      <c r="G11735" s="269">
        <v>0.67</v>
      </c>
      <c r="H11735" s="50" t="s">
        <v>59</v>
      </c>
      <c r="I11735" s="185">
        <v>115.3617</v>
      </c>
      <c r="J11735" s="41" t="s">
        <v>938</v>
      </c>
      <c r="K11735" s="41" t="s">
        <v>115</v>
      </c>
      <c r="L11735" s="193">
        <v>39.57244</v>
      </c>
      <c r="M11735" s="52" t="s">
        <v>938</v>
      </c>
      <c r="N11735" s="52" t="s">
        <v>116</v>
      </c>
      <c r="O11735" s="59">
        <v>1</v>
      </c>
    </row>
    <row r="11736" spans="1:15" x14ac:dyDescent="0.25">
      <c r="A11736" s="30">
        <v>461</v>
      </c>
      <c r="B11736" s="247" t="str">
        <f>IF(AND(A11736&lt;&gt;"",ISNUMBER(A11736)),VLOOKUP(A11736,Studies!A:BR,2,FALSE),"")</f>
        <v>Deng 2008</v>
      </c>
      <c r="C11736" s="248" t="str">
        <f>IF(AND(A11736&lt;&gt;"",ISNUMBER(A11736)),VLOOKUP(A11736,Studies!A:BR,3,FALSE),"")</f>
        <v>https://pubmed.ncbi.nlm.nih.gov/18408565/</v>
      </c>
      <c r="D11736" s="248" t="str">
        <f>IF(AND(A11736&lt;&gt;"",ISNUMBER(A11736)),VLOOKUP(A11736,Studies!A:BR,4,FALSE),"")</f>
        <v>SLCO1B1∗1a/∗1a</v>
      </c>
      <c r="E11736" s="248" t="str">
        <f>IF(AND(A11736&lt;&gt;"",ISNUMBER(A11736)),VLOOKUP(A11736,Studies!A:BR,5,FALSE),"")</f>
        <v>Pravastatin</v>
      </c>
      <c r="F11736" s="249" t="str">
        <f>IF(AND(A11736&lt;&gt;"",ISNUMBER(A11736)),VLOOKUP(A11736,Studies!A:BR,6,FALSE),"")</f>
        <v>Plasma</v>
      </c>
      <c r="G11736" s="269">
        <v>1</v>
      </c>
      <c r="H11736" s="50" t="s">
        <v>59</v>
      </c>
      <c r="I11736" s="185">
        <v>130.89449999999999</v>
      </c>
      <c r="J11736" s="41" t="s">
        <v>938</v>
      </c>
      <c r="K11736" s="41" t="s">
        <v>115</v>
      </c>
      <c r="L11736" s="193">
        <v>46.451659999999997</v>
      </c>
      <c r="M11736" s="52" t="s">
        <v>938</v>
      </c>
      <c r="N11736" s="52" t="s">
        <v>116</v>
      </c>
      <c r="O11736" s="59">
        <v>1</v>
      </c>
    </row>
    <row r="11737" spans="1:15" x14ac:dyDescent="0.25">
      <c r="A11737" s="30">
        <v>461</v>
      </c>
      <c r="B11737" s="247" t="str">
        <f>IF(AND(A11737&lt;&gt;"",ISNUMBER(A11737)),VLOOKUP(A11737,Studies!A:BR,2,FALSE),"")</f>
        <v>Deng 2008</v>
      </c>
      <c r="C11737" s="248" t="str">
        <f>IF(AND(A11737&lt;&gt;"",ISNUMBER(A11737)),VLOOKUP(A11737,Studies!A:BR,3,FALSE),"")</f>
        <v>https://pubmed.ncbi.nlm.nih.gov/18408565/</v>
      </c>
      <c r="D11737" s="248" t="str">
        <f>IF(AND(A11737&lt;&gt;"",ISNUMBER(A11737)),VLOOKUP(A11737,Studies!A:BR,4,FALSE),"")</f>
        <v>SLCO1B1∗1a/∗1a</v>
      </c>
      <c r="E11737" s="248" t="str">
        <f>IF(AND(A11737&lt;&gt;"",ISNUMBER(A11737)),VLOOKUP(A11737,Studies!A:BR,5,FALSE),"")</f>
        <v>Pravastatin</v>
      </c>
      <c r="F11737" s="249" t="str">
        <f>IF(AND(A11737&lt;&gt;"",ISNUMBER(A11737)),VLOOKUP(A11737,Studies!A:BR,6,FALSE),"")</f>
        <v>Plasma</v>
      </c>
      <c r="G11737" s="269">
        <v>1.5</v>
      </c>
      <c r="H11737" s="50" t="s">
        <v>59</v>
      </c>
      <c r="I11737" s="185">
        <v>80.214089999999999</v>
      </c>
      <c r="J11737" s="41" t="s">
        <v>938</v>
      </c>
      <c r="K11737" s="41" t="s">
        <v>115</v>
      </c>
      <c r="L11737" s="193">
        <v>32.68817</v>
      </c>
      <c r="M11737" s="52" t="s">
        <v>938</v>
      </c>
      <c r="N11737" s="52" t="s">
        <v>116</v>
      </c>
      <c r="O11737" s="59">
        <v>1</v>
      </c>
    </row>
    <row r="11738" spans="1:15" x14ac:dyDescent="0.25">
      <c r="A11738" s="30">
        <v>461</v>
      </c>
      <c r="B11738" s="247" t="str">
        <f>IF(AND(A11738&lt;&gt;"",ISNUMBER(A11738)),VLOOKUP(A11738,Studies!A:BR,2,FALSE),"")</f>
        <v>Deng 2008</v>
      </c>
      <c r="C11738" s="248" t="str">
        <f>IF(AND(A11738&lt;&gt;"",ISNUMBER(A11738)),VLOOKUP(A11738,Studies!A:BR,3,FALSE),"")</f>
        <v>https://pubmed.ncbi.nlm.nih.gov/18408565/</v>
      </c>
      <c r="D11738" s="248" t="str">
        <f>IF(AND(A11738&lt;&gt;"",ISNUMBER(A11738)),VLOOKUP(A11738,Studies!A:BR,4,FALSE),"")</f>
        <v>SLCO1B1∗1a/∗1a</v>
      </c>
      <c r="E11738" s="248" t="str">
        <f>IF(AND(A11738&lt;&gt;"",ISNUMBER(A11738)),VLOOKUP(A11738,Studies!A:BR,5,FALSE),"")</f>
        <v>Pravastatin</v>
      </c>
      <c r="F11738" s="249" t="str">
        <f>IF(AND(A11738&lt;&gt;"",ISNUMBER(A11738)),VLOOKUP(A11738,Studies!A:BR,6,FALSE),"")</f>
        <v>Plasma</v>
      </c>
      <c r="G11738" s="269">
        <v>2</v>
      </c>
      <c r="H11738" s="50" t="s">
        <v>59</v>
      </c>
      <c r="I11738" s="185">
        <v>46.736629999999998</v>
      </c>
      <c r="J11738" s="41" t="s">
        <v>938</v>
      </c>
      <c r="K11738" s="41" t="s">
        <v>115</v>
      </c>
      <c r="L11738" s="193">
        <v>21.50667</v>
      </c>
      <c r="M11738" s="52" t="s">
        <v>938</v>
      </c>
      <c r="N11738" s="52" t="s">
        <v>116</v>
      </c>
      <c r="O11738" s="59">
        <v>1</v>
      </c>
    </row>
    <row r="11739" spans="1:15" x14ac:dyDescent="0.25">
      <c r="A11739" s="30">
        <v>461</v>
      </c>
      <c r="B11739" s="247" t="str">
        <f>IF(AND(A11739&lt;&gt;"",ISNUMBER(A11739)),VLOOKUP(A11739,Studies!A:BR,2,FALSE),"")</f>
        <v>Deng 2008</v>
      </c>
      <c r="C11739" s="248" t="str">
        <f>IF(AND(A11739&lt;&gt;"",ISNUMBER(A11739)),VLOOKUP(A11739,Studies!A:BR,3,FALSE),"")</f>
        <v>https://pubmed.ncbi.nlm.nih.gov/18408565/</v>
      </c>
      <c r="D11739" s="248" t="str">
        <f>IF(AND(A11739&lt;&gt;"",ISNUMBER(A11739)),VLOOKUP(A11739,Studies!A:BR,4,FALSE),"")</f>
        <v>SLCO1B1∗1a/∗1a</v>
      </c>
      <c r="E11739" s="248" t="str">
        <f>IF(AND(A11739&lt;&gt;"",ISNUMBER(A11739)),VLOOKUP(A11739,Studies!A:BR,5,FALSE),"")</f>
        <v>Pravastatin</v>
      </c>
      <c r="F11739" s="249" t="str">
        <f>IF(AND(A11739&lt;&gt;"",ISNUMBER(A11739)),VLOOKUP(A11739,Studies!A:BR,6,FALSE),"")</f>
        <v>Plasma</v>
      </c>
      <c r="G11739" s="269">
        <v>3</v>
      </c>
      <c r="H11739" s="50" t="s">
        <v>59</v>
      </c>
      <c r="I11739" s="185">
        <v>23.653980000000001</v>
      </c>
      <c r="J11739" s="41" t="s">
        <v>938</v>
      </c>
      <c r="K11739" s="41" t="s">
        <v>115</v>
      </c>
      <c r="L11739" s="193">
        <v>5.1638679999999999</v>
      </c>
      <c r="M11739" s="52" t="s">
        <v>938</v>
      </c>
      <c r="N11739" s="52" t="s">
        <v>116</v>
      </c>
      <c r="O11739" s="59">
        <v>1</v>
      </c>
    </row>
    <row r="11740" spans="1:15" x14ac:dyDescent="0.25">
      <c r="A11740" s="30">
        <v>461</v>
      </c>
      <c r="B11740" s="247" t="str">
        <f>IF(AND(A11740&lt;&gt;"",ISNUMBER(A11740)),VLOOKUP(A11740,Studies!A:BR,2,FALSE),"")</f>
        <v>Deng 2008</v>
      </c>
      <c r="C11740" s="248" t="str">
        <f>IF(AND(A11740&lt;&gt;"",ISNUMBER(A11740)),VLOOKUP(A11740,Studies!A:BR,3,FALSE),"")</f>
        <v>https://pubmed.ncbi.nlm.nih.gov/18408565/</v>
      </c>
      <c r="D11740" s="248" t="str">
        <f>IF(AND(A11740&lt;&gt;"",ISNUMBER(A11740)),VLOOKUP(A11740,Studies!A:BR,4,FALSE),"")</f>
        <v>SLCO1B1∗1a/∗1a</v>
      </c>
      <c r="E11740" s="248" t="str">
        <f>IF(AND(A11740&lt;&gt;"",ISNUMBER(A11740)),VLOOKUP(A11740,Studies!A:BR,5,FALSE),"")</f>
        <v>Pravastatin</v>
      </c>
      <c r="F11740" s="249" t="str">
        <f>IF(AND(A11740&lt;&gt;"",ISNUMBER(A11740)),VLOOKUP(A11740,Studies!A:BR,6,FALSE),"")</f>
        <v>Plasma</v>
      </c>
      <c r="G11740" s="269">
        <v>4</v>
      </c>
      <c r="H11740" s="50" t="s">
        <v>59</v>
      </c>
      <c r="I11740" s="185">
        <v>16.055199999999999</v>
      </c>
      <c r="J11740" s="41" t="s">
        <v>938</v>
      </c>
      <c r="K11740" s="41" t="s">
        <v>115</v>
      </c>
      <c r="L11740" s="193">
        <v>4.3010729999999997</v>
      </c>
      <c r="M11740" s="52" t="s">
        <v>938</v>
      </c>
      <c r="N11740" s="52" t="s">
        <v>116</v>
      </c>
      <c r="O11740" s="59">
        <v>1</v>
      </c>
    </row>
    <row r="11741" spans="1:15" x14ac:dyDescent="0.25">
      <c r="A11741" s="30">
        <v>461</v>
      </c>
      <c r="B11741" s="247" t="str">
        <f>IF(AND(A11741&lt;&gt;"",ISNUMBER(A11741)),VLOOKUP(A11741,Studies!A:BR,2,FALSE),"")</f>
        <v>Deng 2008</v>
      </c>
      <c r="C11741" s="248" t="str">
        <f>IF(AND(A11741&lt;&gt;"",ISNUMBER(A11741)),VLOOKUP(A11741,Studies!A:BR,3,FALSE),"")</f>
        <v>https://pubmed.ncbi.nlm.nih.gov/18408565/</v>
      </c>
      <c r="D11741" s="248" t="str">
        <f>IF(AND(A11741&lt;&gt;"",ISNUMBER(A11741)),VLOOKUP(A11741,Studies!A:BR,4,FALSE),"")</f>
        <v>SLCO1B1∗1a/∗1a</v>
      </c>
      <c r="E11741" s="248" t="str">
        <f>IF(AND(A11741&lt;&gt;"",ISNUMBER(A11741)),VLOOKUP(A11741,Studies!A:BR,5,FALSE),"")</f>
        <v>Pravastatin</v>
      </c>
      <c r="F11741" s="249" t="str">
        <f>IF(AND(A11741&lt;&gt;"",ISNUMBER(A11741)),VLOOKUP(A11741,Studies!A:BR,6,FALSE),"")</f>
        <v>Plasma</v>
      </c>
      <c r="G11741" s="269">
        <v>6</v>
      </c>
      <c r="H11741" s="50" t="s">
        <v>59</v>
      </c>
      <c r="I11741" s="185">
        <v>12.90194</v>
      </c>
      <c r="J11741" s="41" t="s">
        <v>938</v>
      </c>
      <c r="K11741" s="41" t="s">
        <v>115</v>
      </c>
      <c r="L11741" s="193">
        <v>4.3049400000000002</v>
      </c>
      <c r="M11741" s="52" t="s">
        <v>938</v>
      </c>
      <c r="N11741" s="52" t="s">
        <v>116</v>
      </c>
      <c r="O11741" s="59">
        <v>1</v>
      </c>
    </row>
    <row r="11742" spans="1:15" x14ac:dyDescent="0.25">
      <c r="A11742" s="30">
        <v>461</v>
      </c>
      <c r="B11742" s="247" t="str">
        <f>IF(AND(A11742&lt;&gt;"",ISNUMBER(A11742)),VLOOKUP(A11742,Studies!A:BR,2,FALSE),"")</f>
        <v>Deng 2008</v>
      </c>
      <c r="C11742" s="248" t="str">
        <f>IF(AND(A11742&lt;&gt;"",ISNUMBER(A11742)),VLOOKUP(A11742,Studies!A:BR,3,FALSE),"")</f>
        <v>https://pubmed.ncbi.nlm.nih.gov/18408565/</v>
      </c>
      <c r="D11742" s="248" t="str">
        <f>IF(AND(A11742&lt;&gt;"",ISNUMBER(A11742)),VLOOKUP(A11742,Studies!A:BR,4,FALSE),"")</f>
        <v>SLCO1B1∗1a/∗1a</v>
      </c>
      <c r="E11742" s="248" t="str">
        <f>IF(AND(A11742&lt;&gt;"",ISNUMBER(A11742)),VLOOKUP(A11742,Studies!A:BR,5,FALSE),"")</f>
        <v>Pravastatin</v>
      </c>
      <c r="F11742" s="249" t="str">
        <f>IF(AND(A11742&lt;&gt;"",ISNUMBER(A11742)),VLOOKUP(A11742,Studies!A:BR,6,FALSE),"")</f>
        <v>Plasma</v>
      </c>
      <c r="G11742" s="269">
        <v>8</v>
      </c>
      <c r="H11742" s="50" t="s">
        <v>59</v>
      </c>
      <c r="I11742" s="185">
        <v>8.9560779999999998</v>
      </c>
      <c r="J11742" s="41" t="s">
        <v>938</v>
      </c>
      <c r="K11742" s="41" t="s">
        <v>115</v>
      </c>
      <c r="O11742" s="59">
        <v>1</v>
      </c>
    </row>
    <row r="11743" spans="1:15" x14ac:dyDescent="0.25">
      <c r="A11743" s="30">
        <v>461</v>
      </c>
      <c r="B11743" s="247" t="str">
        <f>IF(AND(A11743&lt;&gt;"",ISNUMBER(A11743)),VLOOKUP(A11743,Studies!A:BR,2,FALSE),"")</f>
        <v>Deng 2008</v>
      </c>
      <c r="C11743" s="248" t="str">
        <f>IF(AND(A11743&lt;&gt;"",ISNUMBER(A11743)),VLOOKUP(A11743,Studies!A:BR,3,FALSE),"")</f>
        <v>https://pubmed.ncbi.nlm.nih.gov/18408565/</v>
      </c>
      <c r="D11743" s="248" t="str">
        <f>IF(AND(A11743&lt;&gt;"",ISNUMBER(A11743)),VLOOKUP(A11743,Studies!A:BR,4,FALSE),"")</f>
        <v>SLCO1B1∗1a/∗1a</v>
      </c>
      <c r="E11743" s="248" t="str">
        <f>IF(AND(A11743&lt;&gt;"",ISNUMBER(A11743)),VLOOKUP(A11743,Studies!A:BR,5,FALSE),"")</f>
        <v>Pravastatin</v>
      </c>
      <c r="F11743" s="249" t="str">
        <f>IF(AND(A11743&lt;&gt;"",ISNUMBER(A11743)),VLOOKUP(A11743,Studies!A:BR,6,FALSE),"")</f>
        <v>Plasma</v>
      </c>
      <c r="G11743" s="269">
        <v>10</v>
      </c>
      <c r="H11743" s="50" t="s">
        <v>59</v>
      </c>
      <c r="I11743" s="185">
        <v>3.9008590000000001</v>
      </c>
      <c r="J11743" s="41" t="s">
        <v>938</v>
      </c>
      <c r="K11743" s="41" t="s">
        <v>115</v>
      </c>
      <c r="O11743" s="59">
        <v>1</v>
      </c>
    </row>
    <row r="11744" spans="1:15" x14ac:dyDescent="0.25">
      <c r="A11744" s="30">
        <v>461</v>
      </c>
      <c r="B11744" s="247" t="str">
        <f>IF(AND(A11744&lt;&gt;"",ISNUMBER(A11744)),VLOOKUP(A11744,Studies!A:BR,2,FALSE),"")</f>
        <v>Deng 2008</v>
      </c>
      <c r="C11744" s="248" t="str">
        <f>IF(AND(A11744&lt;&gt;"",ISNUMBER(A11744)),VLOOKUP(A11744,Studies!A:BR,3,FALSE),"")</f>
        <v>https://pubmed.ncbi.nlm.nih.gov/18408565/</v>
      </c>
      <c r="D11744" s="248" t="str">
        <f>IF(AND(A11744&lt;&gt;"",ISNUMBER(A11744)),VLOOKUP(A11744,Studies!A:BR,4,FALSE),"")</f>
        <v>SLCO1B1∗1a/∗1a</v>
      </c>
      <c r="E11744" s="248" t="str">
        <f>IF(AND(A11744&lt;&gt;"",ISNUMBER(A11744)),VLOOKUP(A11744,Studies!A:BR,5,FALSE),"")</f>
        <v>Pravastatin</v>
      </c>
      <c r="F11744" s="249" t="str">
        <f>IF(AND(A11744&lt;&gt;"",ISNUMBER(A11744)),VLOOKUP(A11744,Studies!A:BR,6,FALSE),"")</f>
        <v>Plasma</v>
      </c>
      <c r="G11744" s="269">
        <v>12</v>
      </c>
      <c r="H11744" s="50" t="s">
        <v>59</v>
      </c>
      <c r="I11744" s="185">
        <v>1.8810549999999999</v>
      </c>
      <c r="J11744" s="41" t="s">
        <v>938</v>
      </c>
      <c r="K11744" s="41" t="s">
        <v>115</v>
      </c>
      <c r="L11744" s="193">
        <v>0.75971829999999996</v>
      </c>
      <c r="M11744" s="52" t="s">
        <v>938</v>
      </c>
      <c r="N11744" s="52" t="s">
        <v>116</v>
      </c>
      <c r="O11744" s="59">
        <v>1</v>
      </c>
    </row>
    <row r="11745" spans="1:15" x14ac:dyDescent="0.25">
      <c r="A11745" s="30">
        <v>461</v>
      </c>
      <c r="B11745" s="247" t="str">
        <f>IF(AND(A11745&lt;&gt;"",ISNUMBER(A11745)),VLOOKUP(A11745,Studies!A:BR,2,FALSE),"")</f>
        <v>Deng 2008</v>
      </c>
      <c r="C11745" s="248" t="str">
        <f>IF(AND(A11745&lt;&gt;"",ISNUMBER(A11745)),VLOOKUP(A11745,Studies!A:BR,3,FALSE),"")</f>
        <v>https://pubmed.ncbi.nlm.nih.gov/18408565/</v>
      </c>
      <c r="D11745" s="248" t="str">
        <f>IF(AND(A11745&lt;&gt;"",ISNUMBER(A11745)),VLOOKUP(A11745,Studies!A:BR,4,FALSE),"")</f>
        <v>SLCO1B1∗1a/∗1a</v>
      </c>
      <c r="E11745" s="248" t="str">
        <f>IF(AND(A11745&lt;&gt;"",ISNUMBER(A11745)),VLOOKUP(A11745,Studies!A:BR,5,FALSE),"")</f>
        <v>Pravastatin</v>
      </c>
      <c r="F11745" s="249" t="str">
        <f>IF(AND(A11745&lt;&gt;"",ISNUMBER(A11745)),VLOOKUP(A11745,Studies!A:BR,6,FALSE),"")</f>
        <v>Plasma</v>
      </c>
      <c r="G11745" s="269">
        <v>24</v>
      </c>
      <c r="H11745" s="50" t="s">
        <v>59</v>
      </c>
      <c r="I11745" s="185" t="s">
        <v>1029</v>
      </c>
      <c r="J11745" s="41" t="s">
        <v>938</v>
      </c>
      <c r="K11745" s="41" t="s">
        <v>115</v>
      </c>
      <c r="L11745" s="193">
        <v>5.2677830000000002E-2</v>
      </c>
      <c r="M11745" s="52" t="s">
        <v>938</v>
      </c>
      <c r="N11745" s="52" t="s">
        <v>116</v>
      </c>
      <c r="O11745" s="59">
        <v>1</v>
      </c>
    </row>
    <row r="11746" spans="1:15" x14ac:dyDescent="0.25">
      <c r="A11746" s="30">
        <v>462</v>
      </c>
      <c r="B11746" s="247" t="str">
        <f>IF(AND(A11746&lt;&gt;"",ISNUMBER(A11746)),VLOOKUP(A11746,Studies!A:BR,2,FALSE),"")</f>
        <v>Deng 2008</v>
      </c>
      <c r="C11746" s="248" t="str">
        <f>IF(AND(A11746&lt;&gt;"",ISNUMBER(A11746)),VLOOKUP(A11746,Studies!A:BR,3,FALSE),"")</f>
        <v>https://pubmed.ncbi.nlm.nih.gov/18408565/</v>
      </c>
      <c r="D11746" s="248" t="str">
        <f>IF(AND(A11746&lt;&gt;"",ISNUMBER(A11746)),VLOOKUP(A11746,Studies!A:BR,4,FALSE),"")</f>
        <v>SLCO1B1∗15/∗15</v>
      </c>
      <c r="E11746" s="248" t="str">
        <f>IF(AND(A11746&lt;&gt;"",ISNUMBER(A11746)),VLOOKUP(A11746,Studies!A:BR,5,FALSE),"")</f>
        <v>Pravastatin</v>
      </c>
      <c r="F11746" s="249" t="str">
        <f>IF(AND(A11746&lt;&gt;"",ISNUMBER(A11746)),VLOOKUP(A11746,Studies!A:BR,6,FALSE),"")</f>
        <v>Plasma</v>
      </c>
      <c r="G11746" s="269">
        <v>0.33</v>
      </c>
      <c r="H11746" s="50" t="s">
        <v>59</v>
      </c>
      <c r="I11746" s="185">
        <v>43.917400000000001</v>
      </c>
      <c r="J11746" s="41" t="s">
        <v>938</v>
      </c>
      <c r="K11746" s="41" t="s">
        <v>115</v>
      </c>
      <c r="L11746" s="193">
        <v>33.549669999999999</v>
      </c>
      <c r="M11746" s="52" t="s">
        <v>938</v>
      </c>
      <c r="N11746" s="52" t="s">
        <v>116</v>
      </c>
      <c r="O11746" s="59">
        <v>1</v>
      </c>
    </row>
    <row r="11747" spans="1:15" x14ac:dyDescent="0.25">
      <c r="A11747" s="30">
        <v>462</v>
      </c>
      <c r="B11747" s="247" t="str">
        <f>IF(AND(A11747&lt;&gt;"",ISNUMBER(A11747)),VLOOKUP(A11747,Studies!A:BR,2,FALSE),"")</f>
        <v>Deng 2008</v>
      </c>
      <c r="C11747" s="248" t="str">
        <f>IF(AND(A11747&lt;&gt;"",ISNUMBER(A11747)),VLOOKUP(A11747,Studies!A:BR,3,FALSE),"")</f>
        <v>https://pubmed.ncbi.nlm.nih.gov/18408565/</v>
      </c>
      <c r="D11747" s="248" t="str">
        <f>IF(AND(A11747&lt;&gt;"",ISNUMBER(A11747)),VLOOKUP(A11747,Studies!A:BR,4,FALSE),"")</f>
        <v>SLCO1B1∗15/∗15</v>
      </c>
      <c r="E11747" s="248" t="str">
        <f>IF(AND(A11747&lt;&gt;"",ISNUMBER(A11747)),VLOOKUP(A11747,Studies!A:BR,5,FALSE),"")</f>
        <v>Pravastatin</v>
      </c>
      <c r="F11747" s="249" t="str">
        <f>IF(AND(A11747&lt;&gt;"",ISNUMBER(A11747)),VLOOKUP(A11747,Studies!A:BR,6,FALSE),"")</f>
        <v>Plasma</v>
      </c>
      <c r="G11747" s="269">
        <v>0.67</v>
      </c>
      <c r="H11747" s="50" t="s">
        <v>59</v>
      </c>
      <c r="I11747" s="185">
        <v>269.3415</v>
      </c>
      <c r="J11747" s="41" t="s">
        <v>938</v>
      </c>
      <c r="K11747" s="41" t="s">
        <v>115</v>
      </c>
      <c r="L11747" s="193">
        <v>145.37629999999999</v>
      </c>
      <c r="M11747" s="52" t="s">
        <v>938</v>
      </c>
      <c r="N11747" s="52" t="s">
        <v>116</v>
      </c>
      <c r="O11747" s="59">
        <v>1</v>
      </c>
    </row>
    <row r="11748" spans="1:15" x14ac:dyDescent="0.25">
      <c r="A11748" s="30">
        <v>462</v>
      </c>
      <c r="B11748" s="247" t="str">
        <f>IF(AND(A11748&lt;&gt;"",ISNUMBER(A11748)),VLOOKUP(A11748,Studies!A:BR,2,FALSE),"")</f>
        <v>Deng 2008</v>
      </c>
      <c r="C11748" s="248" t="str">
        <f>IF(AND(A11748&lt;&gt;"",ISNUMBER(A11748)),VLOOKUP(A11748,Studies!A:BR,3,FALSE),"")</f>
        <v>https://pubmed.ncbi.nlm.nih.gov/18408565/</v>
      </c>
      <c r="D11748" s="248" t="str">
        <f>IF(AND(A11748&lt;&gt;"",ISNUMBER(A11748)),VLOOKUP(A11748,Studies!A:BR,4,FALSE),"")</f>
        <v>SLCO1B1∗15/∗15</v>
      </c>
      <c r="E11748" s="248" t="str">
        <f>IF(AND(A11748&lt;&gt;"",ISNUMBER(A11748)),VLOOKUP(A11748,Studies!A:BR,5,FALSE),"")</f>
        <v>Pravastatin</v>
      </c>
      <c r="F11748" s="249" t="str">
        <f>IF(AND(A11748&lt;&gt;"",ISNUMBER(A11748)),VLOOKUP(A11748,Studies!A:BR,6,FALSE),"")</f>
        <v>Plasma</v>
      </c>
      <c r="G11748" s="269">
        <v>1</v>
      </c>
      <c r="H11748" s="50" t="s">
        <v>59</v>
      </c>
      <c r="I11748" s="185">
        <v>273.69150000000002</v>
      </c>
      <c r="J11748" s="41" t="s">
        <v>938</v>
      </c>
      <c r="K11748" s="41" t="s">
        <v>115</v>
      </c>
      <c r="L11748" s="193">
        <v>112.68689999999999</v>
      </c>
      <c r="M11748" s="52" t="s">
        <v>938</v>
      </c>
      <c r="N11748" s="52" t="s">
        <v>116</v>
      </c>
      <c r="O11748" s="59">
        <v>1</v>
      </c>
    </row>
    <row r="11749" spans="1:15" x14ac:dyDescent="0.25">
      <c r="A11749" s="30">
        <v>462</v>
      </c>
      <c r="B11749" s="247" t="str">
        <f>IF(AND(A11749&lt;&gt;"",ISNUMBER(A11749)),VLOOKUP(A11749,Studies!A:BR,2,FALSE),"")</f>
        <v>Deng 2008</v>
      </c>
      <c r="C11749" s="248" t="str">
        <f>IF(AND(A11749&lt;&gt;"",ISNUMBER(A11749)),VLOOKUP(A11749,Studies!A:BR,3,FALSE),"")</f>
        <v>https://pubmed.ncbi.nlm.nih.gov/18408565/</v>
      </c>
      <c r="D11749" s="248" t="str">
        <f>IF(AND(A11749&lt;&gt;"",ISNUMBER(A11749)),VLOOKUP(A11749,Studies!A:BR,4,FALSE),"")</f>
        <v>SLCO1B1∗15/∗15</v>
      </c>
      <c r="E11749" s="248" t="str">
        <f>IF(AND(A11749&lt;&gt;"",ISNUMBER(A11749)),VLOOKUP(A11749,Studies!A:BR,5,FALSE),"")</f>
        <v>Pravastatin</v>
      </c>
      <c r="F11749" s="249" t="str">
        <f>IF(AND(A11749&lt;&gt;"",ISNUMBER(A11749)),VLOOKUP(A11749,Studies!A:BR,6,FALSE),"")</f>
        <v>Plasma</v>
      </c>
      <c r="G11749" s="269">
        <v>1.5</v>
      </c>
      <c r="H11749" s="50" t="s">
        <v>59</v>
      </c>
      <c r="I11749" s="185">
        <v>162.79470000000001</v>
      </c>
      <c r="J11749" s="41" t="s">
        <v>938</v>
      </c>
      <c r="K11749" s="41" t="s">
        <v>115</v>
      </c>
      <c r="L11749" s="193">
        <v>43.872300000000003</v>
      </c>
      <c r="M11749" s="52" t="s">
        <v>938</v>
      </c>
      <c r="N11749" s="52" t="s">
        <v>116</v>
      </c>
      <c r="O11749" s="59">
        <v>1</v>
      </c>
    </row>
    <row r="11750" spans="1:15" x14ac:dyDescent="0.25">
      <c r="A11750" s="30">
        <v>462</v>
      </c>
      <c r="B11750" s="247" t="str">
        <f>IF(AND(A11750&lt;&gt;"",ISNUMBER(A11750)),VLOOKUP(A11750,Studies!A:BR,2,FALSE),"")</f>
        <v>Deng 2008</v>
      </c>
      <c r="C11750" s="248" t="str">
        <f>IF(AND(A11750&lt;&gt;"",ISNUMBER(A11750)),VLOOKUP(A11750,Studies!A:BR,3,FALSE),"")</f>
        <v>https://pubmed.ncbi.nlm.nih.gov/18408565/</v>
      </c>
      <c r="D11750" s="248" t="str">
        <f>IF(AND(A11750&lt;&gt;"",ISNUMBER(A11750)),VLOOKUP(A11750,Studies!A:BR,4,FALSE),"")</f>
        <v>SLCO1B1∗15/∗15</v>
      </c>
      <c r="E11750" s="248" t="str">
        <f>IF(AND(A11750&lt;&gt;"",ISNUMBER(A11750)),VLOOKUP(A11750,Studies!A:BR,5,FALSE),"")</f>
        <v>Pravastatin</v>
      </c>
      <c r="F11750" s="249" t="str">
        <f>IF(AND(A11750&lt;&gt;"",ISNUMBER(A11750)),VLOOKUP(A11750,Studies!A:BR,6,FALSE),"")</f>
        <v>Plasma</v>
      </c>
      <c r="G11750" s="269">
        <v>2</v>
      </c>
      <c r="H11750" s="50" t="s">
        <v>59</v>
      </c>
      <c r="I11750" s="185">
        <v>116.4153</v>
      </c>
      <c r="J11750" s="41" t="s">
        <v>938</v>
      </c>
      <c r="K11750" s="41" t="s">
        <v>115</v>
      </c>
      <c r="L11750" s="193">
        <v>27.52563</v>
      </c>
      <c r="M11750" s="52" t="s">
        <v>938</v>
      </c>
      <c r="N11750" s="52" t="s">
        <v>116</v>
      </c>
      <c r="O11750" s="59">
        <v>1</v>
      </c>
    </row>
    <row r="11751" spans="1:15" x14ac:dyDescent="0.25">
      <c r="A11751" s="30">
        <v>462</v>
      </c>
      <c r="B11751" s="247" t="str">
        <f>IF(AND(A11751&lt;&gt;"",ISNUMBER(A11751)),VLOOKUP(A11751,Studies!A:BR,2,FALSE),"")</f>
        <v>Deng 2008</v>
      </c>
      <c r="C11751" s="248" t="str">
        <f>IF(AND(A11751&lt;&gt;"",ISNUMBER(A11751)),VLOOKUP(A11751,Studies!A:BR,3,FALSE),"")</f>
        <v>https://pubmed.ncbi.nlm.nih.gov/18408565/</v>
      </c>
      <c r="D11751" s="248" t="str">
        <f>IF(AND(A11751&lt;&gt;"",ISNUMBER(A11751)),VLOOKUP(A11751,Studies!A:BR,4,FALSE),"")</f>
        <v>SLCO1B1∗15/∗15</v>
      </c>
      <c r="E11751" s="248" t="str">
        <f>IF(AND(A11751&lt;&gt;"",ISNUMBER(A11751)),VLOOKUP(A11751,Studies!A:BR,5,FALSE),"")</f>
        <v>Pravastatin</v>
      </c>
      <c r="F11751" s="249" t="str">
        <f>IF(AND(A11751&lt;&gt;"",ISNUMBER(A11751)),VLOOKUP(A11751,Studies!A:BR,6,FALSE),"")</f>
        <v>Plasma</v>
      </c>
      <c r="G11751" s="269">
        <v>3</v>
      </c>
      <c r="H11751" s="50" t="s">
        <v>59</v>
      </c>
      <c r="I11751" s="185">
        <v>44.299140000000001</v>
      </c>
      <c r="J11751" s="41" t="s">
        <v>938</v>
      </c>
      <c r="K11751" s="41" t="s">
        <v>115</v>
      </c>
      <c r="L11751" s="193">
        <v>4.3023639999999999</v>
      </c>
      <c r="M11751" s="52" t="s">
        <v>938</v>
      </c>
      <c r="N11751" s="52" t="s">
        <v>116</v>
      </c>
      <c r="O11751" s="59">
        <v>1</v>
      </c>
    </row>
    <row r="11752" spans="1:15" x14ac:dyDescent="0.25">
      <c r="A11752" s="30">
        <v>462</v>
      </c>
      <c r="B11752" s="247" t="str">
        <f>IF(AND(A11752&lt;&gt;"",ISNUMBER(A11752)),VLOOKUP(A11752,Studies!A:BR,2,FALSE),"")</f>
        <v>Deng 2008</v>
      </c>
      <c r="C11752" s="248" t="str">
        <f>IF(AND(A11752&lt;&gt;"",ISNUMBER(A11752)),VLOOKUP(A11752,Studies!A:BR,3,FALSE),"")</f>
        <v>https://pubmed.ncbi.nlm.nih.gov/18408565/</v>
      </c>
      <c r="D11752" s="248" t="str">
        <f>IF(AND(A11752&lt;&gt;"",ISNUMBER(A11752)),VLOOKUP(A11752,Studies!A:BR,4,FALSE),"")</f>
        <v>SLCO1B1∗15/∗15</v>
      </c>
      <c r="E11752" s="248" t="str">
        <f>IF(AND(A11752&lt;&gt;"",ISNUMBER(A11752)),VLOOKUP(A11752,Studies!A:BR,5,FALSE),"")</f>
        <v>Pravastatin</v>
      </c>
      <c r="F11752" s="249" t="str">
        <f>IF(AND(A11752&lt;&gt;"",ISNUMBER(A11752)),VLOOKUP(A11752,Studies!A:BR,6,FALSE),"")</f>
        <v>Plasma</v>
      </c>
      <c r="G11752" s="269">
        <v>4</v>
      </c>
      <c r="H11752" s="50" t="s">
        <v>59</v>
      </c>
      <c r="I11752" s="185">
        <v>28.098210000000002</v>
      </c>
      <c r="J11752" s="41" t="s">
        <v>938</v>
      </c>
      <c r="K11752" s="41" t="s">
        <v>115</v>
      </c>
      <c r="L11752" s="193">
        <v>6.021503</v>
      </c>
      <c r="M11752" s="52" t="s">
        <v>938</v>
      </c>
      <c r="N11752" s="52" t="s">
        <v>116</v>
      </c>
      <c r="O11752" s="59">
        <v>1</v>
      </c>
    </row>
    <row r="11753" spans="1:15" x14ac:dyDescent="0.25">
      <c r="A11753" s="30">
        <v>462</v>
      </c>
      <c r="B11753" s="247" t="str">
        <f>IF(AND(A11753&lt;&gt;"",ISNUMBER(A11753)),VLOOKUP(A11753,Studies!A:BR,2,FALSE),"")</f>
        <v>Deng 2008</v>
      </c>
      <c r="C11753" s="248" t="str">
        <f>IF(AND(A11753&lt;&gt;"",ISNUMBER(A11753)),VLOOKUP(A11753,Studies!A:BR,3,FALSE),"")</f>
        <v>https://pubmed.ncbi.nlm.nih.gov/18408565/</v>
      </c>
      <c r="D11753" s="248" t="str">
        <f>IF(AND(A11753&lt;&gt;"",ISNUMBER(A11753)),VLOOKUP(A11753,Studies!A:BR,4,FALSE),"")</f>
        <v>SLCO1B1∗15/∗15</v>
      </c>
      <c r="E11753" s="248" t="str">
        <f>IF(AND(A11753&lt;&gt;"",ISNUMBER(A11753)),VLOOKUP(A11753,Studies!A:BR,5,FALSE),"")</f>
        <v>Pravastatin</v>
      </c>
      <c r="F11753" s="249" t="str">
        <f>IF(AND(A11753&lt;&gt;"",ISNUMBER(A11753)),VLOOKUP(A11753,Studies!A:BR,6,FALSE),"")</f>
        <v>Plasma</v>
      </c>
      <c r="G11753" s="269">
        <v>6</v>
      </c>
      <c r="H11753" s="50" t="s">
        <v>59</v>
      </c>
      <c r="I11753" s="185">
        <v>23.224519999999998</v>
      </c>
      <c r="J11753" s="41" t="s">
        <v>938</v>
      </c>
      <c r="K11753" s="41" t="s">
        <v>115</v>
      </c>
      <c r="L11753" s="193">
        <v>7.7432210000000001</v>
      </c>
      <c r="M11753" s="52" t="s">
        <v>938</v>
      </c>
      <c r="N11753" s="52" t="s">
        <v>116</v>
      </c>
      <c r="O11753" s="59">
        <v>1</v>
      </c>
    </row>
    <row r="11754" spans="1:15" x14ac:dyDescent="0.25">
      <c r="A11754" s="30">
        <v>462</v>
      </c>
      <c r="B11754" s="247" t="str">
        <f>IF(AND(A11754&lt;&gt;"",ISNUMBER(A11754)),VLOOKUP(A11754,Studies!A:BR,2,FALSE),"")</f>
        <v>Deng 2008</v>
      </c>
      <c r="C11754" s="248" t="str">
        <f>IF(AND(A11754&lt;&gt;"",ISNUMBER(A11754)),VLOOKUP(A11754,Studies!A:BR,3,FALSE),"")</f>
        <v>https://pubmed.ncbi.nlm.nih.gov/18408565/</v>
      </c>
      <c r="D11754" s="248" t="str">
        <f>IF(AND(A11754&lt;&gt;"",ISNUMBER(A11754)),VLOOKUP(A11754,Studies!A:BR,4,FALSE),"")</f>
        <v>SLCO1B1∗15/∗15</v>
      </c>
      <c r="E11754" s="248" t="str">
        <f>IF(AND(A11754&lt;&gt;"",ISNUMBER(A11754)),VLOOKUP(A11754,Studies!A:BR,5,FALSE),"")</f>
        <v>Pravastatin</v>
      </c>
      <c r="F11754" s="249" t="str">
        <f>IF(AND(A11754&lt;&gt;"",ISNUMBER(A11754)),VLOOKUP(A11754,Studies!A:BR,6,FALSE),"")</f>
        <v>Plasma</v>
      </c>
      <c r="G11754" s="269">
        <v>8</v>
      </c>
      <c r="H11754" s="50" t="s">
        <v>59</v>
      </c>
      <c r="I11754" s="185">
        <v>11.748480000000001</v>
      </c>
      <c r="J11754" s="41" t="s">
        <v>938</v>
      </c>
      <c r="K11754" s="41" t="s">
        <v>115</v>
      </c>
      <c r="O11754" s="59">
        <v>1</v>
      </c>
    </row>
    <row r="11755" spans="1:15" x14ac:dyDescent="0.25">
      <c r="A11755" s="30">
        <v>462</v>
      </c>
      <c r="B11755" s="247" t="str">
        <f>IF(AND(A11755&lt;&gt;"",ISNUMBER(A11755)),VLOOKUP(A11755,Studies!A:BR,2,FALSE),"")</f>
        <v>Deng 2008</v>
      </c>
      <c r="C11755" s="248" t="str">
        <f>IF(AND(A11755&lt;&gt;"",ISNUMBER(A11755)),VLOOKUP(A11755,Studies!A:BR,3,FALSE),"")</f>
        <v>https://pubmed.ncbi.nlm.nih.gov/18408565/</v>
      </c>
      <c r="D11755" s="248" t="str">
        <f>IF(AND(A11755&lt;&gt;"",ISNUMBER(A11755)),VLOOKUP(A11755,Studies!A:BR,4,FALSE),"")</f>
        <v>SLCO1B1∗15/∗15</v>
      </c>
      <c r="E11755" s="248" t="str">
        <f>IF(AND(A11755&lt;&gt;"",ISNUMBER(A11755)),VLOOKUP(A11755,Studies!A:BR,5,FALSE),"")</f>
        <v>Pravastatin</v>
      </c>
      <c r="F11755" s="249" t="str">
        <f>IF(AND(A11755&lt;&gt;"",ISNUMBER(A11755)),VLOOKUP(A11755,Studies!A:BR,6,FALSE),"")</f>
        <v>Plasma</v>
      </c>
      <c r="G11755" s="269">
        <v>10</v>
      </c>
      <c r="H11755" s="50" t="s">
        <v>59</v>
      </c>
      <c r="I11755" s="185">
        <v>3.7073260000000001</v>
      </c>
      <c r="J11755" s="41" t="s">
        <v>938</v>
      </c>
      <c r="K11755" s="41" t="s">
        <v>115</v>
      </c>
      <c r="O11755" s="59">
        <v>1</v>
      </c>
    </row>
    <row r="11756" spans="1:15" x14ac:dyDescent="0.25">
      <c r="A11756" s="30">
        <v>462</v>
      </c>
      <c r="B11756" s="247" t="str">
        <f>IF(AND(A11756&lt;&gt;"",ISNUMBER(A11756)),VLOOKUP(A11756,Studies!A:BR,2,FALSE),"")</f>
        <v>Deng 2008</v>
      </c>
      <c r="C11756" s="248" t="str">
        <f>IF(AND(A11756&lt;&gt;"",ISNUMBER(A11756)),VLOOKUP(A11756,Studies!A:BR,3,FALSE),"")</f>
        <v>https://pubmed.ncbi.nlm.nih.gov/18408565/</v>
      </c>
      <c r="D11756" s="248" t="str">
        <f>IF(AND(A11756&lt;&gt;"",ISNUMBER(A11756)),VLOOKUP(A11756,Studies!A:BR,4,FALSE),"")</f>
        <v>SLCO1B1∗15/∗15</v>
      </c>
      <c r="E11756" s="248" t="str">
        <f>IF(AND(A11756&lt;&gt;"",ISNUMBER(A11756)),VLOOKUP(A11756,Studies!A:BR,5,FALSE),"")</f>
        <v>Pravastatin</v>
      </c>
      <c r="F11756" s="249" t="str">
        <f>IF(AND(A11756&lt;&gt;"",ISNUMBER(A11756)),VLOOKUP(A11756,Studies!A:BR,6,FALSE),"")</f>
        <v>Plasma</v>
      </c>
      <c r="G11756" s="269">
        <v>12</v>
      </c>
      <c r="H11756" s="50" t="s">
        <v>59</v>
      </c>
      <c r="I11756" s="185">
        <v>1.1698759999999999</v>
      </c>
      <c r="J11756" s="41" t="s">
        <v>938</v>
      </c>
      <c r="K11756" s="41" t="s">
        <v>115</v>
      </c>
      <c r="L11756" s="193">
        <v>0.41770780000000002</v>
      </c>
      <c r="M11756" s="52" t="s">
        <v>938</v>
      </c>
      <c r="N11756" s="52" t="s">
        <v>116</v>
      </c>
      <c r="O11756" s="59">
        <v>1</v>
      </c>
    </row>
    <row r="11757" spans="1:15" x14ac:dyDescent="0.25">
      <c r="A11757" s="30">
        <v>462</v>
      </c>
      <c r="B11757" s="247" t="str">
        <f>IF(AND(A11757&lt;&gt;"",ISNUMBER(A11757)),VLOOKUP(A11757,Studies!A:BR,2,FALSE),"")</f>
        <v>Deng 2008</v>
      </c>
      <c r="C11757" s="248" t="str">
        <f>IF(AND(A11757&lt;&gt;"",ISNUMBER(A11757)),VLOOKUP(A11757,Studies!A:BR,3,FALSE),"")</f>
        <v>https://pubmed.ncbi.nlm.nih.gov/18408565/</v>
      </c>
      <c r="D11757" s="248" t="str">
        <f>IF(AND(A11757&lt;&gt;"",ISNUMBER(A11757)),VLOOKUP(A11757,Studies!A:BR,4,FALSE),"")</f>
        <v>SLCO1B1∗15/∗15</v>
      </c>
      <c r="E11757" s="248" t="str">
        <f>IF(AND(A11757&lt;&gt;"",ISNUMBER(A11757)),VLOOKUP(A11757,Studies!A:BR,5,FALSE),"")</f>
        <v>Pravastatin</v>
      </c>
      <c r="F11757" s="249" t="str">
        <f>IF(AND(A11757&lt;&gt;"",ISNUMBER(A11757)),VLOOKUP(A11757,Studies!A:BR,6,FALSE),"")</f>
        <v>Plasma</v>
      </c>
      <c r="G11757" s="269">
        <v>24</v>
      </c>
      <c r="H11757" s="50" t="s">
        <v>59</v>
      </c>
      <c r="I11757" s="185" t="s">
        <v>1029</v>
      </c>
      <c r="J11757" s="41" t="s">
        <v>938</v>
      </c>
      <c r="K11757" s="41" t="s">
        <v>115</v>
      </c>
      <c r="L11757" s="193">
        <v>0.30519259999999998</v>
      </c>
      <c r="M11757" s="52" t="s">
        <v>938</v>
      </c>
      <c r="N11757" s="52" t="s">
        <v>116</v>
      </c>
      <c r="O11757" s="59">
        <v>1</v>
      </c>
    </row>
    <row r="11758" spans="1:15" x14ac:dyDescent="0.25">
      <c r="A11758" s="30">
        <v>1117</v>
      </c>
      <c r="B11758" s="247" t="str">
        <f>IF(AND(A11758&lt;&gt;"",ISNUMBER(A11758)),VLOOKUP(A11758,Studies!A:BR,2,FALSE),"")</f>
        <v>Mwinyi 2004</v>
      </c>
      <c r="C11758" s="248" t="str">
        <f>IF(AND(A11758&lt;&gt;"",ISNUMBER(A11758)),VLOOKUP(A11758,Studies!A:BR,3,FALSE),"")</f>
        <v>https://pubmed.ncbi.nlm.nih.gov/15116054/</v>
      </c>
      <c r="D11758" s="248" t="str">
        <f>IF(AND(A11758&lt;&gt;"",ISNUMBER(A11758)),VLOOKUP(A11758,Studies!A:BR,4,FALSE),"")</f>
        <v>Group 1 OATP-C *1a/*1a</v>
      </c>
      <c r="E11758" s="248" t="str">
        <f>IF(AND(A11758&lt;&gt;"",ISNUMBER(A11758)),VLOOKUP(A11758,Studies!A:BR,5,FALSE),"")</f>
        <v>Pravastatin</v>
      </c>
      <c r="F11758" s="249" t="str">
        <f>IF(AND(A11758&lt;&gt;"",ISNUMBER(A11758)),VLOOKUP(A11758,Studies!A:BR,6,FALSE),"")</f>
        <v>Plasma</v>
      </c>
      <c r="G11758" s="269">
        <v>15</v>
      </c>
      <c r="H11758" s="50" t="s">
        <v>950</v>
      </c>
      <c r="I11758" s="185">
        <v>6.4382440000000001</v>
      </c>
      <c r="J11758" s="41" t="s">
        <v>965</v>
      </c>
      <c r="K11758" s="41" t="s">
        <v>115</v>
      </c>
      <c r="O11758" s="59">
        <v>1.88</v>
      </c>
    </row>
    <row r="11759" spans="1:15" x14ac:dyDescent="0.25">
      <c r="A11759" s="30">
        <v>1117</v>
      </c>
      <c r="B11759" s="247" t="str">
        <f>IF(AND(A11759&lt;&gt;"",ISNUMBER(A11759)),VLOOKUP(A11759,Studies!A:BR,2,FALSE),"")</f>
        <v>Mwinyi 2004</v>
      </c>
      <c r="C11759" s="248" t="str">
        <f>IF(AND(A11759&lt;&gt;"",ISNUMBER(A11759)),VLOOKUP(A11759,Studies!A:BR,3,FALSE),"")</f>
        <v>https://pubmed.ncbi.nlm.nih.gov/15116054/</v>
      </c>
      <c r="D11759" s="248" t="str">
        <f>IF(AND(A11759&lt;&gt;"",ISNUMBER(A11759)),VLOOKUP(A11759,Studies!A:BR,4,FALSE),"")</f>
        <v>Group 1 OATP-C *1a/*1a</v>
      </c>
      <c r="E11759" s="248" t="str">
        <f>IF(AND(A11759&lt;&gt;"",ISNUMBER(A11759)),VLOOKUP(A11759,Studies!A:BR,5,FALSE),"")</f>
        <v>Pravastatin</v>
      </c>
      <c r="F11759" s="249" t="str">
        <f>IF(AND(A11759&lt;&gt;"",ISNUMBER(A11759)),VLOOKUP(A11759,Studies!A:BR,6,FALSE),"")</f>
        <v>Plasma</v>
      </c>
      <c r="G11759" s="269">
        <v>30</v>
      </c>
      <c r="H11759" s="50" t="s">
        <v>950</v>
      </c>
      <c r="I11759" s="185">
        <v>33.489429999999999</v>
      </c>
      <c r="J11759" s="41" t="s">
        <v>965</v>
      </c>
      <c r="K11759" s="41" t="s">
        <v>115</v>
      </c>
      <c r="O11759" s="59">
        <v>1.88</v>
      </c>
    </row>
    <row r="11760" spans="1:15" x14ac:dyDescent="0.25">
      <c r="A11760" s="30">
        <v>1117</v>
      </c>
      <c r="B11760" s="247" t="str">
        <f>IF(AND(A11760&lt;&gt;"",ISNUMBER(A11760)),VLOOKUP(A11760,Studies!A:BR,2,FALSE),"")</f>
        <v>Mwinyi 2004</v>
      </c>
      <c r="C11760" s="248" t="str">
        <f>IF(AND(A11760&lt;&gt;"",ISNUMBER(A11760)),VLOOKUP(A11760,Studies!A:BR,3,FALSE),"")</f>
        <v>https://pubmed.ncbi.nlm.nih.gov/15116054/</v>
      </c>
      <c r="D11760" s="248" t="str">
        <f>IF(AND(A11760&lt;&gt;"",ISNUMBER(A11760)),VLOOKUP(A11760,Studies!A:BR,4,FALSE),"")</f>
        <v>Group 1 OATP-C *1a/*1a</v>
      </c>
      <c r="E11760" s="248" t="str">
        <f>IF(AND(A11760&lt;&gt;"",ISNUMBER(A11760)),VLOOKUP(A11760,Studies!A:BR,5,FALSE),"")</f>
        <v>Pravastatin</v>
      </c>
      <c r="F11760" s="249" t="str">
        <f>IF(AND(A11760&lt;&gt;"",ISNUMBER(A11760)),VLOOKUP(A11760,Studies!A:BR,6,FALSE),"")</f>
        <v>Plasma</v>
      </c>
      <c r="G11760" s="269">
        <v>45</v>
      </c>
      <c r="H11760" s="50" t="s">
        <v>950</v>
      </c>
      <c r="I11760" s="185">
        <v>51.705959999999997</v>
      </c>
      <c r="J11760" s="41" t="s">
        <v>965</v>
      </c>
      <c r="K11760" s="41" t="s">
        <v>115</v>
      </c>
      <c r="O11760" s="59">
        <v>1.88</v>
      </c>
    </row>
    <row r="11761" spans="1:15" x14ac:dyDescent="0.25">
      <c r="A11761" s="30">
        <v>1117</v>
      </c>
      <c r="B11761" s="247" t="str">
        <f>IF(AND(A11761&lt;&gt;"",ISNUMBER(A11761)),VLOOKUP(A11761,Studies!A:BR,2,FALSE),"")</f>
        <v>Mwinyi 2004</v>
      </c>
      <c r="C11761" s="248" t="str">
        <f>IF(AND(A11761&lt;&gt;"",ISNUMBER(A11761)),VLOOKUP(A11761,Studies!A:BR,3,FALSE),"")</f>
        <v>https://pubmed.ncbi.nlm.nih.gov/15116054/</v>
      </c>
      <c r="D11761" s="248" t="str">
        <f>IF(AND(A11761&lt;&gt;"",ISNUMBER(A11761)),VLOOKUP(A11761,Studies!A:BR,4,FALSE),"")</f>
        <v>Group 1 OATP-C *1a/*1a</v>
      </c>
      <c r="E11761" s="248" t="str">
        <f>IF(AND(A11761&lt;&gt;"",ISNUMBER(A11761)),VLOOKUP(A11761,Studies!A:BR,5,FALSE),"")</f>
        <v>Pravastatin</v>
      </c>
      <c r="F11761" s="249" t="str">
        <f>IF(AND(A11761&lt;&gt;"",ISNUMBER(A11761)),VLOOKUP(A11761,Studies!A:BR,6,FALSE),"")</f>
        <v>Plasma</v>
      </c>
      <c r="G11761" s="269">
        <v>60</v>
      </c>
      <c r="H11761" s="50" t="s">
        <v>950</v>
      </c>
      <c r="I11761" s="185">
        <v>53.17454</v>
      </c>
      <c r="J11761" s="41" t="s">
        <v>965</v>
      </c>
      <c r="K11761" s="41" t="s">
        <v>115</v>
      </c>
      <c r="O11761" s="59">
        <v>1.88</v>
      </c>
    </row>
    <row r="11762" spans="1:15" x14ac:dyDescent="0.25">
      <c r="A11762" s="30">
        <v>1117</v>
      </c>
      <c r="B11762" s="247" t="str">
        <f>IF(AND(A11762&lt;&gt;"",ISNUMBER(A11762)),VLOOKUP(A11762,Studies!A:BR,2,FALSE),"")</f>
        <v>Mwinyi 2004</v>
      </c>
      <c r="C11762" s="248" t="str">
        <f>IF(AND(A11762&lt;&gt;"",ISNUMBER(A11762)),VLOOKUP(A11762,Studies!A:BR,3,FALSE),"")</f>
        <v>https://pubmed.ncbi.nlm.nih.gov/15116054/</v>
      </c>
      <c r="D11762" s="248" t="str">
        <f>IF(AND(A11762&lt;&gt;"",ISNUMBER(A11762)),VLOOKUP(A11762,Studies!A:BR,4,FALSE),"")</f>
        <v>Group 1 OATP-C *1a/*1a</v>
      </c>
      <c r="E11762" s="248" t="str">
        <f>IF(AND(A11762&lt;&gt;"",ISNUMBER(A11762)),VLOOKUP(A11762,Studies!A:BR,5,FALSE),"")</f>
        <v>Pravastatin</v>
      </c>
      <c r="F11762" s="249" t="str">
        <f>IF(AND(A11762&lt;&gt;"",ISNUMBER(A11762)),VLOOKUP(A11762,Studies!A:BR,6,FALSE),"")</f>
        <v>Plasma</v>
      </c>
      <c r="G11762" s="269">
        <v>90</v>
      </c>
      <c r="H11762" s="50" t="s">
        <v>950</v>
      </c>
      <c r="I11762" s="185">
        <v>38.25909</v>
      </c>
      <c r="J11762" s="41" t="s">
        <v>965</v>
      </c>
      <c r="K11762" s="41" t="s">
        <v>115</v>
      </c>
      <c r="O11762" s="59">
        <v>1.88</v>
      </c>
    </row>
    <row r="11763" spans="1:15" x14ac:dyDescent="0.25">
      <c r="A11763" s="30">
        <v>1117</v>
      </c>
      <c r="B11763" s="247" t="str">
        <f>IF(AND(A11763&lt;&gt;"",ISNUMBER(A11763)),VLOOKUP(A11763,Studies!A:BR,2,FALSE),"")</f>
        <v>Mwinyi 2004</v>
      </c>
      <c r="C11763" s="248" t="str">
        <f>IF(AND(A11763&lt;&gt;"",ISNUMBER(A11763)),VLOOKUP(A11763,Studies!A:BR,3,FALSE),"")</f>
        <v>https://pubmed.ncbi.nlm.nih.gov/15116054/</v>
      </c>
      <c r="D11763" s="248" t="str">
        <f>IF(AND(A11763&lt;&gt;"",ISNUMBER(A11763)),VLOOKUP(A11763,Studies!A:BR,4,FALSE),"")</f>
        <v>Group 1 OATP-C *1a/*1a</v>
      </c>
      <c r="E11763" s="248" t="str">
        <f>IF(AND(A11763&lt;&gt;"",ISNUMBER(A11763)),VLOOKUP(A11763,Studies!A:BR,5,FALSE),"")</f>
        <v>Pravastatin</v>
      </c>
      <c r="F11763" s="249" t="str">
        <f>IF(AND(A11763&lt;&gt;"",ISNUMBER(A11763)),VLOOKUP(A11763,Studies!A:BR,6,FALSE),"")</f>
        <v>Plasma</v>
      </c>
      <c r="G11763" s="269">
        <v>120</v>
      </c>
      <c r="H11763" s="50" t="s">
        <v>950</v>
      </c>
      <c r="I11763" s="185">
        <v>25.735880000000002</v>
      </c>
      <c r="J11763" s="41" t="s">
        <v>965</v>
      </c>
      <c r="K11763" s="41" t="s">
        <v>115</v>
      </c>
      <c r="O11763" s="59">
        <v>1.88</v>
      </c>
    </row>
    <row r="11764" spans="1:15" x14ac:dyDescent="0.25">
      <c r="A11764" s="30">
        <v>1117</v>
      </c>
      <c r="B11764" s="247" t="str">
        <f>IF(AND(A11764&lt;&gt;"",ISNUMBER(A11764)),VLOOKUP(A11764,Studies!A:BR,2,FALSE),"")</f>
        <v>Mwinyi 2004</v>
      </c>
      <c r="C11764" s="248" t="str">
        <f>IF(AND(A11764&lt;&gt;"",ISNUMBER(A11764)),VLOOKUP(A11764,Studies!A:BR,3,FALSE),"")</f>
        <v>https://pubmed.ncbi.nlm.nih.gov/15116054/</v>
      </c>
      <c r="D11764" s="248" t="str">
        <f>IF(AND(A11764&lt;&gt;"",ISNUMBER(A11764)),VLOOKUP(A11764,Studies!A:BR,4,FALSE),"")</f>
        <v>Group 1 OATP-C *1a/*1a</v>
      </c>
      <c r="E11764" s="248" t="str">
        <f>IF(AND(A11764&lt;&gt;"",ISNUMBER(A11764)),VLOOKUP(A11764,Studies!A:BR,5,FALSE),"")</f>
        <v>Pravastatin</v>
      </c>
      <c r="F11764" s="249" t="str">
        <f>IF(AND(A11764&lt;&gt;"",ISNUMBER(A11764)),VLOOKUP(A11764,Studies!A:BR,6,FALSE),"")</f>
        <v>Plasma</v>
      </c>
      <c r="G11764" s="269">
        <v>180</v>
      </c>
      <c r="H11764" s="50" t="s">
        <v>950</v>
      </c>
      <c r="I11764" s="185">
        <v>14.12532</v>
      </c>
      <c r="J11764" s="41" t="s">
        <v>965</v>
      </c>
      <c r="K11764" s="41" t="s">
        <v>115</v>
      </c>
      <c r="O11764" s="59">
        <v>1.88</v>
      </c>
    </row>
    <row r="11765" spans="1:15" x14ac:dyDescent="0.25">
      <c r="A11765" s="30">
        <v>1117</v>
      </c>
      <c r="B11765" s="247" t="str">
        <f>IF(AND(A11765&lt;&gt;"",ISNUMBER(A11765)),VLOOKUP(A11765,Studies!A:BR,2,FALSE),"")</f>
        <v>Mwinyi 2004</v>
      </c>
      <c r="C11765" s="248" t="str">
        <f>IF(AND(A11765&lt;&gt;"",ISNUMBER(A11765)),VLOOKUP(A11765,Studies!A:BR,3,FALSE),"")</f>
        <v>https://pubmed.ncbi.nlm.nih.gov/15116054/</v>
      </c>
      <c r="D11765" s="248" t="str">
        <f>IF(AND(A11765&lt;&gt;"",ISNUMBER(A11765)),VLOOKUP(A11765,Studies!A:BR,4,FALSE),"")</f>
        <v>Group 1 OATP-C *1a/*1a</v>
      </c>
      <c r="E11765" s="248" t="str">
        <f>IF(AND(A11765&lt;&gt;"",ISNUMBER(A11765)),VLOOKUP(A11765,Studies!A:BR,5,FALSE),"")</f>
        <v>Pravastatin</v>
      </c>
      <c r="F11765" s="249" t="str">
        <f>IF(AND(A11765&lt;&gt;"",ISNUMBER(A11765)),VLOOKUP(A11765,Studies!A:BR,6,FALSE),"")</f>
        <v>Plasma</v>
      </c>
      <c r="G11765" s="269">
        <v>240</v>
      </c>
      <c r="H11765" s="50" t="s">
        <v>950</v>
      </c>
      <c r="I11765" s="185">
        <v>9.3248840000000008</v>
      </c>
      <c r="J11765" s="41" t="s">
        <v>965</v>
      </c>
      <c r="K11765" s="41" t="s">
        <v>115</v>
      </c>
      <c r="O11765" s="59">
        <v>1.88</v>
      </c>
    </row>
    <row r="11766" spans="1:15" x14ac:dyDescent="0.25">
      <c r="A11766" s="30">
        <v>1117</v>
      </c>
      <c r="B11766" s="247" t="str">
        <f>IF(AND(A11766&lt;&gt;"",ISNUMBER(A11766)),VLOOKUP(A11766,Studies!A:BR,2,FALSE),"")</f>
        <v>Mwinyi 2004</v>
      </c>
      <c r="C11766" s="248" t="str">
        <f>IF(AND(A11766&lt;&gt;"",ISNUMBER(A11766)),VLOOKUP(A11766,Studies!A:BR,3,FALSE),"")</f>
        <v>https://pubmed.ncbi.nlm.nih.gov/15116054/</v>
      </c>
      <c r="D11766" s="248" t="str">
        <f>IF(AND(A11766&lt;&gt;"",ISNUMBER(A11766)),VLOOKUP(A11766,Studies!A:BR,4,FALSE),"")</f>
        <v>Group 1 OATP-C *1a/*1a</v>
      </c>
      <c r="E11766" s="248" t="str">
        <f>IF(AND(A11766&lt;&gt;"",ISNUMBER(A11766)),VLOOKUP(A11766,Studies!A:BR,5,FALSE),"")</f>
        <v>Pravastatin</v>
      </c>
      <c r="F11766" s="249" t="str">
        <f>IF(AND(A11766&lt;&gt;"",ISNUMBER(A11766)),VLOOKUP(A11766,Studies!A:BR,6,FALSE),"")</f>
        <v>Plasma</v>
      </c>
      <c r="G11766" s="269">
        <v>360</v>
      </c>
      <c r="H11766" s="50" t="s">
        <v>950</v>
      </c>
      <c r="I11766" s="185">
        <v>5.0610220000000004</v>
      </c>
      <c r="J11766" s="41" t="s">
        <v>965</v>
      </c>
      <c r="K11766" s="41" t="s">
        <v>115</v>
      </c>
      <c r="O11766" s="59">
        <v>1.88</v>
      </c>
    </row>
    <row r="11767" spans="1:15" x14ac:dyDescent="0.25">
      <c r="A11767" s="30">
        <v>1117</v>
      </c>
      <c r="B11767" s="247" t="str">
        <f>IF(AND(A11767&lt;&gt;"",ISNUMBER(A11767)),VLOOKUP(A11767,Studies!A:BR,2,FALSE),"")</f>
        <v>Mwinyi 2004</v>
      </c>
      <c r="C11767" s="248" t="str">
        <f>IF(AND(A11767&lt;&gt;"",ISNUMBER(A11767)),VLOOKUP(A11767,Studies!A:BR,3,FALSE),"")</f>
        <v>https://pubmed.ncbi.nlm.nih.gov/15116054/</v>
      </c>
      <c r="D11767" s="248" t="str">
        <f>IF(AND(A11767&lt;&gt;"",ISNUMBER(A11767)),VLOOKUP(A11767,Studies!A:BR,4,FALSE),"")</f>
        <v>Group 1 OATP-C *1a/*1a</v>
      </c>
      <c r="E11767" s="248" t="str">
        <f>IF(AND(A11767&lt;&gt;"",ISNUMBER(A11767)),VLOOKUP(A11767,Studies!A:BR,5,FALSE),"")</f>
        <v>Pravastatin</v>
      </c>
      <c r="F11767" s="249" t="str">
        <f>IF(AND(A11767&lt;&gt;"",ISNUMBER(A11767)),VLOOKUP(A11767,Studies!A:BR,6,FALSE),"")</f>
        <v>Plasma</v>
      </c>
      <c r="G11767" s="269">
        <v>480</v>
      </c>
      <c r="H11767" s="50" t="s">
        <v>950</v>
      </c>
      <c r="I11767" s="185">
        <v>2.637635</v>
      </c>
      <c r="J11767" s="41" t="s">
        <v>965</v>
      </c>
      <c r="K11767" s="41" t="s">
        <v>115</v>
      </c>
      <c r="O11767" s="59">
        <v>1.88</v>
      </c>
    </row>
    <row r="11768" spans="1:15" x14ac:dyDescent="0.25">
      <c r="A11768" s="30">
        <v>1117</v>
      </c>
      <c r="B11768" s="247" t="str">
        <f>IF(AND(A11768&lt;&gt;"",ISNUMBER(A11768)),VLOOKUP(A11768,Studies!A:BR,2,FALSE),"")</f>
        <v>Mwinyi 2004</v>
      </c>
      <c r="C11768" s="248" t="str">
        <f>IF(AND(A11768&lt;&gt;"",ISNUMBER(A11768)),VLOOKUP(A11768,Studies!A:BR,3,FALSE),"")</f>
        <v>https://pubmed.ncbi.nlm.nih.gov/15116054/</v>
      </c>
      <c r="D11768" s="248" t="str">
        <f>IF(AND(A11768&lt;&gt;"",ISNUMBER(A11768)),VLOOKUP(A11768,Studies!A:BR,4,FALSE),"")</f>
        <v>Group 1 OATP-C *1a/*1a</v>
      </c>
      <c r="E11768" s="248" t="str">
        <f>IF(AND(A11768&lt;&gt;"",ISNUMBER(A11768)),VLOOKUP(A11768,Studies!A:BR,5,FALSE),"")</f>
        <v>Pravastatin</v>
      </c>
      <c r="F11768" s="249" t="str">
        <f>IF(AND(A11768&lt;&gt;"",ISNUMBER(A11768)),VLOOKUP(A11768,Studies!A:BR,6,FALSE),"")</f>
        <v>Plasma</v>
      </c>
      <c r="G11768" s="269">
        <v>720</v>
      </c>
      <c r="H11768" s="50" t="s">
        <v>950</v>
      </c>
      <c r="I11768" s="185" t="s">
        <v>4164</v>
      </c>
      <c r="J11768" s="41" t="s">
        <v>965</v>
      </c>
      <c r="K11768" s="41" t="s">
        <v>115</v>
      </c>
      <c r="O11768" s="59">
        <v>1.88</v>
      </c>
    </row>
    <row r="11769" spans="1:15" x14ac:dyDescent="0.25">
      <c r="A11769" s="30">
        <v>1117</v>
      </c>
      <c r="B11769" s="247" t="str">
        <f>IF(AND(A11769&lt;&gt;"",ISNUMBER(A11769)),VLOOKUP(A11769,Studies!A:BR,2,FALSE),"")</f>
        <v>Mwinyi 2004</v>
      </c>
      <c r="C11769" s="248" t="str">
        <f>IF(AND(A11769&lt;&gt;"",ISNUMBER(A11769)),VLOOKUP(A11769,Studies!A:BR,3,FALSE),"")</f>
        <v>https://pubmed.ncbi.nlm.nih.gov/15116054/</v>
      </c>
      <c r="D11769" s="248" t="str">
        <f>IF(AND(A11769&lt;&gt;"",ISNUMBER(A11769)),VLOOKUP(A11769,Studies!A:BR,4,FALSE),"")</f>
        <v>Group 1 OATP-C *1a/*1a</v>
      </c>
      <c r="E11769" s="248" t="str">
        <f>IF(AND(A11769&lt;&gt;"",ISNUMBER(A11769)),VLOOKUP(A11769,Studies!A:BR,5,FALSE),"")</f>
        <v>Pravastatin</v>
      </c>
      <c r="F11769" s="249" t="str">
        <f>IF(AND(A11769&lt;&gt;"",ISNUMBER(A11769)),VLOOKUP(A11769,Studies!A:BR,6,FALSE),"")</f>
        <v>Plasma</v>
      </c>
      <c r="G11769" s="269">
        <v>1440</v>
      </c>
      <c r="H11769" s="50" t="s">
        <v>950</v>
      </c>
      <c r="I11769" s="185" t="s">
        <v>4164</v>
      </c>
      <c r="J11769" s="41" t="s">
        <v>965</v>
      </c>
      <c r="K11769" s="41" t="s">
        <v>115</v>
      </c>
      <c r="O11769" s="59">
        <v>1.88</v>
      </c>
    </row>
    <row r="11770" spans="1:15" x14ac:dyDescent="0.25">
      <c r="A11770" s="30">
        <v>1118</v>
      </c>
      <c r="B11770" s="247" t="str">
        <f>IF(AND(A11770&lt;&gt;"",ISNUMBER(A11770)),VLOOKUP(A11770,Studies!A:BR,2,FALSE),"")</f>
        <v>Mwinyi 2004</v>
      </c>
      <c r="C11770" s="248" t="str">
        <f>IF(AND(A11770&lt;&gt;"",ISNUMBER(A11770)),VLOOKUP(A11770,Studies!A:BR,3,FALSE),"")</f>
        <v>https://pubmed.ncbi.nlm.nih.gov/15116054/</v>
      </c>
      <c r="D11770" s="248" t="str">
        <f>IF(AND(A11770&lt;&gt;"",ISNUMBER(A11770)),VLOOKUP(A11770,Studies!A:BR,4,FALSE),"")</f>
        <v>Group 3 OATP-C *1a/*5</v>
      </c>
      <c r="E11770" s="248" t="str">
        <f>IF(AND(A11770&lt;&gt;"",ISNUMBER(A11770)),VLOOKUP(A11770,Studies!A:BR,5,FALSE),"")</f>
        <v>Pravastatin</v>
      </c>
      <c r="F11770" s="249" t="str">
        <f>IF(AND(A11770&lt;&gt;"",ISNUMBER(A11770)),VLOOKUP(A11770,Studies!A:BR,6,FALSE),"")</f>
        <v>Plasma</v>
      </c>
      <c r="G11770" s="269">
        <v>15</v>
      </c>
      <c r="H11770" s="50" t="s">
        <v>950</v>
      </c>
      <c r="I11770" s="185">
        <v>7.1744349999999999</v>
      </c>
      <c r="J11770" s="41" t="s">
        <v>965</v>
      </c>
      <c r="K11770" s="41" t="s">
        <v>115</v>
      </c>
      <c r="O11770" s="59">
        <v>1.88</v>
      </c>
    </row>
    <row r="11771" spans="1:15" x14ac:dyDescent="0.25">
      <c r="A11771" s="30">
        <v>1118</v>
      </c>
      <c r="B11771" s="247" t="str">
        <f>IF(AND(A11771&lt;&gt;"",ISNUMBER(A11771)),VLOOKUP(A11771,Studies!A:BR,2,FALSE),"")</f>
        <v>Mwinyi 2004</v>
      </c>
      <c r="C11771" s="248" t="str">
        <f>IF(AND(A11771&lt;&gt;"",ISNUMBER(A11771)),VLOOKUP(A11771,Studies!A:BR,3,FALSE),"")</f>
        <v>https://pubmed.ncbi.nlm.nih.gov/15116054/</v>
      </c>
      <c r="D11771" s="248" t="str">
        <f>IF(AND(A11771&lt;&gt;"",ISNUMBER(A11771)),VLOOKUP(A11771,Studies!A:BR,4,FALSE),"")</f>
        <v>Group 3 OATP-C *1a/*5</v>
      </c>
      <c r="E11771" s="248" t="str">
        <f>IF(AND(A11771&lt;&gt;"",ISNUMBER(A11771)),VLOOKUP(A11771,Studies!A:BR,5,FALSE),"")</f>
        <v>Pravastatin</v>
      </c>
      <c r="F11771" s="249" t="str">
        <f>IF(AND(A11771&lt;&gt;"",ISNUMBER(A11771)),VLOOKUP(A11771,Studies!A:BR,6,FALSE),"")</f>
        <v>Plasma</v>
      </c>
      <c r="G11771" s="269">
        <v>30</v>
      </c>
      <c r="H11771" s="50" t="s">
        <v>950</v>
      </c>
      <c r="I11771" s="185">
        <v>39.379330000000003</v>
      </c>
      <c r="J11771" s="41" t="s">
        <v>965</v>
      </c>
      <c r="K11771" s="41" t="s">
        <v>115</v>
      </c>
      <c r="O11771" s="59">
        <v>1.88</v>
      </c>
    </row>
    <row r="11772" spans="1:15" x14ac:dyDescent="0.25">
      <c r="A11772" s="30">
        <v>1118</v>
      </c>
      <c r="B11772" s="247" t="str">
        <f>IF(AND(A11772&lt;&gt;"",ISNUMBER(A11772)),VLOOKUP(A11772,Studies!A:BR,2,FALSE),"")</f>
        <v>Mwinyi 2004</v>
      </c>
      <c r="C11772" s="248" t="str">
        <f>IF(AND(A11772&lt;&gt;"",ISNUMBER(A11772)),VLOOKUP(A11772,Studies!A:BR,3,FALSE),"")</f>
        <v>https://pubmed.ncbi.nlm.nih.gov/15116054/</v>
      </c>
      <c r="D11772" s="248" t="str">
        <f>IF(AND(A11772&lt;&gt;"",ISNUMBER(A11772)),VLOOKUP(A11772,Studies!A:BR,4,FALSE),"")</f>
        <v>Group 3 OATP-C *1a/*5</v>
      </c>
      <c r="E11772" s="248" t="str">
        <f>IF(AND(A11772&lt;&gt;"",ISNUMBER(A11772)),VLOOKUP(A11772,Studies!A:BR,5,FALSE),"")</f>
        <v>Pravastatin</v>
      </c>
      <c r="F11772" s="249" t="str">
        <f>IF(AND(A11772&lt;&gt;"",ISNUMBER(A11772)),VLOOKUP(A11772,Studies!A:BR,6,FALSE),"")</f>
        <v>Plasma</v>
      </c>
      <c r="G11772" s="269">
        <v>45</v>
      </c>
      <c r="H11772" s="50" t="s">
        <v>950</v>
      </c>
      <c r="I11772" s="185">
        <v>68.822760000000002</v>
      </c>
      <c r="J11772" s="41" t="s">
        <v>965</v>
      </c>
      <c r="K11772" s="41" t="s">
        <v>115</v>
      </c>
      <c r="O11772" s="59">
        <v>1.88</v>
      </c>
    </row>
    <row r="11773" spans="1:15" x14ac:dyDescent="0.25">
      <c r="A11773" s="30">
        <v>1118</v>
      </c>
      <c r="B11773" s="247" t="str">
        <f>IF(AND(A11773&lt;&gt;"",ISNUMBER(A11773)),VLOOKUP(A11773,Studies!A:BR,2,FALSE),"")</f>
        <v>Mwinyi 2004</v>
      </c>
      <c r="C11773" s="248" t="str">
        <f>IF(AND(A11773&lt;&gt;"",ISNUMBER(A11773)),VLOOKUP(A11773,Studies!A:BR,3,FALSE),"")</f>
        <v>https://pubmed.ncbi.nlm.nih.gov/15116054/</v>
      </c>
      <c r="D11773" s="248" t="str">
        <f>IF(AND(A11773&lt;&gt;"",ISNUMBER(A11773)),VLOOKUP(A11773,Studies!A:BR,4,FALSE),"")</f>
        <v>Group 3 OATP-C *1a/*5</v>
      </c>
      <c r="E11773" s="248" t="str">
        <f>IF(AND(A11773&lt;&gt;"",ISNUMBER(A11773)),VLOOKUP(A11773,Studies!A:BR,5,FALSE),"")</f>
        <v>Pravastatin</v>
      </c>
      <c r="F11773" s="249" t="str">
        <f>IF(AND(A11773&lt;&gt;"",ISNUMBER(A11773)),VLOOKUP(A11773,Studies!A:BR,6,FALSE),"")</f>
        <v>Plasma</v>
      </c>
      <c r="G11773" s="269">
        <v>60</v>
      </c>
      <c r="H11773" s="50" t="s">
        <v>950</v>
      </c>
      <c r="I11773" s="185">
        <v>69.923249999999996</v>
      </c>
      <c r="J11773" s="41" t="s">
        <v>965</v>
      </c>
      <c r="K11773" s="41" t="s">
        <v>115</v>
      </c>
      <c r="O11773" s="59">
        <v>1.88</v>
      </c>
    </row>
    <row r="11774" spans="1:15" x14ac:dyDescent="0.25">
      <c r="A11774" s="30">
        <v>1118</v>
      </c>
      <c r="B11774" s="247" t="str">
        <f>IF(AND(A11774&lt;&gt;"",ISNUMBER(A11774)),VLOOKUP(A11774,Studies!A:BR,2,FALSE),"")</f>
        <v>Mwinyi 2004</v>
      </c>
      <c r="C11774" s="248" t="str">
        <f>IF(AND(A11774&lt;&gt;"",ISNUMBER(A11774)),VLOOKUP(A11774,Studies!A:BR,3,FALSE),"")</f>
        <v>https://pubmed.ncbi.nlm.nih.gov/15116054/</v>
      </c>
      <c r="D11774" s="248" t="str">
        <f>IF(AND(A11774&lt;&gt;"",ISNUMBER(A11774)),VLOOKUP(A11774,Studies!A:BR,4,FALSE),"")</f>
        <v>Group 3 OATP-C *1a/*5</v>
      </c>
      <c r="E11774" s="248" t="str">
        <f>IF(AND(A11774&lt;&gt;"",ISNUMBER(A11774)),VLOOKUP(A11774,Studies!A:BR,5,FALSE),"")</f>
        <v>Pravastatin</v>
      </c>
      <c r="F11774" s="249" t="str">
        <f>IF(AND(A11774&lt;&gt;"",ISNUMBER(A11774)),VLOOKUP(A11774,Studies!A:BR,6,FALSE),"")</f>
        <v>Plasma</v>
      </c>
      <c r="G11774" s="269">
        <v>90</v>
      </c>
      <c r="H11774" s="50" t="s">
        <v>950</v>
      </c>
      <c r="I11774" s="185">
        <v>57.216749999999998</v>
      </c>
      <c r="J11774" s="41" t="s">
        <v>965</v>
      </c>
      <c r="K11774" s="41" t="s">
        <v>115</v>
      </c>
      <c r="O11774" s="59">
        <v>1.88</v>
      </c>
    </row>
    <row r="11775" spans="1:15" x14ac:dyDescent="0.25">
      <c r="A11775" s="30">
        <v>1118</v>
      </c>
      <c r="B11775" s="247" t="str">
        <f>IF(AND(A11775&lt;&gt;"",ISNUMBER(A11775)),VLOOKUP(A11775,Studies!A:BR,2,FALSE),"")</f>
        <v>Mwinyi 2004</v>
      </c>
      <c r="C11775" s="248" t="str">
        <f>IF(AND(A11775&lt;&gt;"",ISNUMBER(A11775)),VLOOKUP(A11775,Studies!A:BR,3,FALSE),"")</f>
        <v>https://pubmed.ncbi.nlm.nih.gov/15116054/</v>
      </c>
      <c r="D11775" s="248" t="str">
        <f>IF(AND(A11775&lt;&gt;"",ISNUMBER(A11775)),VLOOKUP(A11775,Studies!A:BR,4,FALSE),"")</f>
        <v>Group 3 OATP-C *1a/*5</v>
      </c>
      <c r="E11775" s="248" t="str">
        <f>IF(AND(A11775&lt;&gt;"",ISNUMBER(A11775)),VLOOKUP(A11775,Studies!A:BR,5,FALSE),"")</f>
        <v>Pravastatin</v>
      </c>
      <c r="F11775" s="249" t="str">
        <f>IF(AND(A11775&lt;&gt;"",ISNUMBER(A11775)),VLOOKUP(A11775,Studies!A:BR,6,FALSE),"")</f>
        <v>Plasma</v>
      </c>
      <c r="G11775" s="269">
        <v>120</v>
      </c>
      <c r="H11775" s="50" t="s">
        <v>950</v>
      </c>
      <c r="I11775" s="185">
        <v>38.619590000000002</v>
      </c>
      <c r="J11775" s="41" t="s">
        <v>965</v>
      </c>
      <c r="K11775" s="41" t="s">
        <v>115</v>
      </c>
      <c r="O11775" s="59">
        <v>1.88</v>
      </c>
    </row>
    <row r="11776" spans="1:15" x14ac:dyDescent="0.25">
      <c r="A11776" s="30">
        <v>1118</v>
      </c>
      <c r="B11776" s="247" t="str">
        <f>IF(AND(A11776&lt;&gt;"",ISNUMBER(A11776)),VLOOKUP(A11776,Studies!A:BR,2,FALSE),"")</f>
        <v>Mwinyi 2004</v>
      </c>
      <c r="C11776" s="248" t="str">
        <f>IF(AND(A11776&lt;&gt;"",ISNUMBER(A11776)),VLOOKUP(A11776,Studies!A:BR,3,FALSE),"")</f>
        <v>https://pubmed.ncbi.nlm.nih.gov/15116054/</v>
      </c>
      <c r="D11776" s="248" t="str">
        <f>IF(AND(A11776&lt;&gt;"",ISNUMBER(A11776)),VLOOKUP(A11776,Studies!A:BR,4,FALSE),"")</f>
        <v>Group 3 OATP-C *1a/*5</v>
      </c>
      <c r="E11776" s="248" t="str">
        <f>IF(AND(A11776&lt;&gt;"",ISNUMBER(A11776)),VLOOKUP(A11776,Studies!A:BR,5,FALSE),"")</f>
        <v>Pravastatin</v>
      </c>
      <c r="F11776" s="249" t="str">
        <f>IF(AND(A11776&lt;&gt;"",ISNUMBER(A11776)),VLOOKUP(A11776,Studies!A:BR,6,FALSE),"")</f>
        <v>Plasma</v>
      </c>
      <c r="G11776" s="269">
        <v>180</v>
      </c>
      <c r="H11776" s="50" t="s">
        <v>950</v>
      </c>
      <c r="I11776" s="185">
        <v>19.647120000000001</v>
      </c>
      <c r="J11776" s="41" t="s">
        <v>965</v>
      </c>
      <c r="K11776" s="41" t="s">
        <v>115</v>
      </c>
      <c r="O11776" s="59">
        <v>1.88</v>
      </c>
    </row>
    <row r="11777" spans="1:15" x14ac:dyDescent="0.25">
      <c r="A11777" s="30">
        <v>1118</v>
      </c>
      <c r="B11777" s="247" t="str">
        <f>IF(AND(A11777&lt;&gt;"",ISNUMBER(A11777)),VLOOKUP(A11777,Studies!A:BR,2,FALSE),"")</f>
        <v>Mwinyi 2004</v>
      </c>
      <c r="C11777" s="248" t="str">
        <f>IF(AND(A11777&lt;&gt;"",ISNUMBER(A11777)),VLOOKUP(A11777,Studies!A:BR,3,FALSE),"")</f>
        <v>https://pubmed.ncbi.nlm.nih.gov/15116054/</v>
      </c>
      <c r="D11777" s="248" t="str">
        <f>IF(AND(A11777&lt;&gt;"",ISNUMBER(A11777)),VLOOKUP(A11777,Studies!A:BR,4,FALSE),"")</f>
        <v>Group 3 OATP-C *1a/*5</v>
      </c>
      <c r="E11777" s="248" t="str">
        <f>IF(AND(A11777&lt;&gt;"",ISNUMBER(A11777)),VLOOKUP(A11777,Studies!A:BR,5,FALSE),"")</f>
        <v>Pravastatin</v>
      </c>
      <c r="F11777" s="249" t="str">
        <f>IF(AND(A11777&lt;&gt;"",ISNUMBER(A11777)),VLOOKUP(A11777,Studies!A:BR,6,FALSE),"")</f>
        <v>Plasma</v>
      </c>
      <c r="G11777" s="269">
        <v>240</v>
      </c>
      <c r="H11777" s="50" t="s">
        <v>950</v>
      </c>
      <c r="I11777" s="185">
        <v>13.374309999999999</v>
      </c>
      <c r="J11777" s="41" t="s">
        <v>965</v>
      </c>
      <c r="K11777" s="41" t="s">
        <v>115</v>
      </c>
      <c r="O11777" s="59">
        <v>1.88</v>
      </c>
    </row>
    <row r="11778" spans="1:15" x14ac:dyDescent="0.25">
      <c r="A11778" s="30">
        <v>1118</v>
      </c>
      <c r="B11778" s="247" t="str">
        <f>IF(AND(A11778&lt;&gt;"",ISNUMBER(A11778)),VLOOKUP(A11778,Studies!A:BR,2,FALSE),"")</f>
        <v>Mwinyi 2004</v>
      </c>
      <c r="C11778" s="248" t="str">
        <f>IF(AND(A11778&lt;&gt;"",ISNUMBER(A11778)),VLOOKUP(A11778,Studies!A:BR,3,FALSE),"")</f>
        <v>https://pubmed.ncbi.nlm.nih.gov/15116054/</v>
      </c>
      <c r="D11778" s="248" t="str">
        <f>IF(AND(A11778&lt;&gt;"",ISNUMBER(A11778)),VLOOKUP(A11778,Studies!A:BR,4,FALSE),"")</f>
        <v>Group 3 OATP-C *1a/*5</v>
      </c>
      <c r="E11778" s="248" t="str">
        <f>IF(AND(A11778&lt;&gt;"",ISNUMBER(A11778)),VLOOKUP(A11778,Studies!A:BR,5,FALSE),"")</f>
        <v>Pravastatin</v>
      </c>
      <c r="F11778" s="249" t="str">
        <f>IF(AND(A11778&lt;&gt;"",ISNUMBER(A11778)),VLOOKUP(A11778,Studies!A:BR,6,FALSE),"")</f>
        <v>Plasma</v>
      </c>
      <c r="G11778" s="269">
        <v>360</v>
      </c>
      <c r="H11778" s="50" t="s">
        <v>950</v>
      </c>
      <c r="I11778" s="185">
        <v>10.95054</v>
      </c>
      <c r="J11778" s="41" t="s">
        <v>965</v>
      </c>
      <c r="K11778" s="41" t="s">
        <v>115</v>
      </c>
      <c r="O11778" s="59">
        <v>1.88</v>
      </c>
    </row>
    <row r="11779" spans="1:15" x14ac:dyDescent="0.25">
      <c r="A11779" s="30">
        <v>1118</v>
      </c>
      <c r="B11779" s="247" t="str">
        <f>IF(AND(A11779&lt;&gt;"",ISNUMBER(A11779)),VLOOKUP(A11779,Studies!A:BR,2,FALSE),"")</f>
        <v>Mwinyi 2004</v>
      </c>
      <c r="C11779" s="248" t="str">
        <f>IF(AND(A11779&lt;&gt;"",ISNUMBER(A11779)),VLOOKUP(A11779,Studies!A:BR,3,FALSE),"")</f>
        <v>https://pubmed.ncbi.nlm.nih.gov/15116054/</v>
      </c>
      <c r="D11779" s="248" t="str">
        <f>IF(AND(A11779&lt;&gt;"",ISNUMBER(A11779)),VLOOKUP(A11779,Studies!A:BR,4,FALSE),"")</f>
        <v>Group 3 OATP-C *1a/*5</v>
      </c>
      <c r="E11779" s="248" t="str">
        <f>IF(AND(A11779&lt;&gt;"",ISNUMBER(A11779)),VLOOKUP(A11779,Studies!A:BR,5,FALSE),"")</f>
        <v>Pravastatin</v>
      </c>
      <c r="F11779" s="249" t="str">
        <f>IF(AND(A11779&lt;&gt;"",ISNUMBER(A11779)),VLOOKUP(A11779,Studies!A:BR,6,FALSE),"")</f>
        <v>Plasma</v>
      </c>
      <c r="G11779" s="269">
        <v>480</v>
      </c>
      <c r="H11779" s="50" t="s">
        <v>950</v>
      </c>
      <c r="I11779" s="185">
        <v>4.8462050000000003</v>
      </c>
      <c r="J11779" s="41" t="s">
        <v>965</v>
      </c>
      <c r="K11779" s="41" t="s">
        <v>115</v>
      </c>
      <c r="O11779" s="59">
        <v>1.88</v>
      </c>
    </row>
    <row r="11780" spans="1:15" x14ac:dyDescent="0.25">
      <c r="A11780" s="30">
        <v>1118</v>
      </c>
      <c r="B11780" s="247" t="str">
        <f>IF(AND(A11780&lt;&gt;"",ISNUMBER(A11780)),VLOOKUP(A11780,Studies!A:BR,2,FALSE),"")</f>
        <v>Mwinyi 2004</v>
      </c>
      <c r="C11780" s="248" t="str">
        <f>IF(AND(A11780&lt;&gt;"",ISNUMBER(A11780)),VLOOKUP(A11780,Studies!A:BR,3,FALSE),"")</f>
        <v>https://pubmed.ncbi.nlm.nih.gov/15116054/</v>
      </c>
      <c r="D11780" s="248" t="str">
        <f>IF(AND(A11780&lt;&gt;"",ISNUMBER(A11780)),VLOOKUP(A11780,Studies!A:BR,4,FALSE),"")</f>
        <v>Group 3 OATP-C *1a/*5</v>
      </c>
      <c r="E11780" s="248" t="str">
        <f>IF(AND(A11780&lt;&gt;"",ISNUMBER(A11780)),VLOOKUP(A11780,Studies!A:BR,5,FALSE),"")</f>
        <v>Pravastatin</v>
      </c>
      <c r="F11780" s="249" t="str">
        <f>IF(AND(A11780&lt;&gt;"",ISNUMBER(A11780)),VLOOKUP(A11780,Studies!A:BR,6,FALSE),"")</f>
        <v>Plasma</v>
      </c>
      <c r="G11780" s="269">
        <v>720</v>
      </c>
      <c r="H11780" s="50" t="s">
        <v>950</v>
      </c>
      <c r="I11780" s="185" t="s">
        <v>4164</v>
      </c>
      <c r="J11780" s="41" t="s">
        <v>965</v>
      </c>
      <c r="K11780" s="41" t="s">
        <v>115</v>
      </c>
      <c r="O11780" s="59">
        <v>1.88</v>
      </c>
    </row>
    <row r="11781" spans="1:15" x14ac:dyDescent="0.25">
      <c r="A11781" s="30">
        <v>1118</v>
      </c>
      <c r="B11781" s="247" t="str">
        <f>IF(AND(A11781&lt;&gt;"",ISNUMBER(A11781)),VLOOKUP(A11781,Studies!A:BR,2,FALSE),"")</f>
        <v>Mwinyi 2004</v>
      </c>
      <c r="C11781" s="248" t="str">
        <f>IF(AND(A11781&lt;&gt;"",ISNUMBER(A11781)),VLOOKUP(A11781,Studies!A:BR,3,FALSE),"")</f>
        <v>https://pubmed.ncbi.nlm.nih.gov/15116054/</v>
      </c>
      <c r="D11781" s="248" t="str">
        <f>IF(AND(A11781&lt;&gt;"",ISNUMBER(A11781)),VLOOKUP(A11781,Studies!A:BR,4,FALSE),"")</f>
        <v>Group 3 OATP-C *1a/*5</v>
      </c>
      <c r="E11781" s="248" t="str">
        <f>IF(AND(A11781&lt;&gt;"",ISNUMBER(A11781)),VLOOKUP(A11781,Studies!A:BR,5,FALSE),"")</f>
        <v>Pravastatin</v>
      </c>
      <c r="F11781" s="249" t="str">
        <f>IF(AND(A11781&lt;&gt;"",ISNUMBER(A11781)),VLOOKUP(A11781,Studies!A:BR,6,FALSE),"")</f>
        <v>Plasma</v>
      </c>
      <c r="G11781" s="269">
        <v>1440</v>
      </c>
      <c r="H11781" s="50" t="s">
        <v>950</v>
      </c>
      <c r="I11781" s="185" t="s">
        <v>4164</v>
      </c>
      <c r="J11781" s="41" t="s">
        <v>965</v>
      </c>
      <c r="K11781" s="41" t="s">
        <v>115</v>
      </c>
      <c r="O11781" s="59">
        <v>1.88</v>
      </c>
    </row>
    <row r="11782" spans="1:15" x14ac:dyDescent="0.25">
      <c r="A11782" s="30">
        <v>1119</v>
      </c>
      <c r="B11782" s="247" t="str">
        <f>IF(AND(A11782&lt;&gt;"",ISNUMBER(A11782)),VLOOKUP(A11782,Studies!A:BR,2,FALSE),"")</f>
        <v>Mwinyi 2004</v>
      </c>
      <c r="C11782" s="248" t="str">
        <f>IF(AND(A11782&lt;&gt;"",ISNUMBER(A11782)),VLOOKUP(A11782,Studies!A:BR,3,FALSE),"")</f>
        <v>https://pubmed.ncbi.nlm.nih.gov/15116054/</v>
      </c>
      <c r="D11782" s="248" t="str">
        <f>IF(AND(A11782&lt;&gt;"",ISNUMBER(A11782)),VLOOKUP(A11782,Studies!A:BR,4,FALSE),"")</f>
        <v>Group 2 OATP-C *1a/*1b; *1b/*1b</v>
      </c>
      <c r="E11782" s="248" t="str">
        <f>IF(AND(A11782&lt;&gt;"",ISNUMBER(A11782)),VLOOKUP(A11782,Studies!A:BR,5,FALSE),"")</f>
        <v>Pravastatin</v>
      </c>
      <c r="F11782" s="249" t="str">
        <f>IF(AND(A11782&lt;&gt;"",ISNUMBER(A11782)),VLOOKUP(A11782,Studies!A:BR,6,FALSE),"")</f>
        <v>Plasma</v>
      </c>
      <c r="G11782" s="269">
        <v>15</v>
      </c>
      <c r="H11782" s="50" t="s">
        <v>950</v>
      </c>
      <c r="I11782" s="185">
        <v>5.7020549999999997</v>
      </c>
      <c r="J11782" s="41" t="s">
        <v>965</v>
      </c>
      <c r="K11782" s="41" t="s">
        <v>115</v>
      </c>
      <c r="O11782" s="59">
        <v>1.88</v>
      </c>
    </row>
    <row r="11783" spans="1:15" x14ac:dyDescent="0.25">
      <c r="A11783" s="30">
        <v>1119</v>
      </c>
      <c r="B11783" s="247" t="str">
        <f>IF(AND(A11783&lt;&gt;"",ISNUMBER(A11783)),VLOOKUP(A11783,Studies!A:BR,2,FALSE),"")</f>
        <v>Mwinyi 2004</v>
      </c>
      <c r="C11783" s="248" t="str">
        <f>IF(AND(A11783&lt;&gt;"",ISNUMBER(A11783)),VLOOKUP(A11783,Studies!A:BR,3,FALSE),"")</f>
        <v>https://pubmed.ncbi.nlm.nih.gov/15116054/</v>
      </c>
      <c r="D11783" s="248" t="str">
        <f>IF(AND(A11783&lt;&gt;"",ISNUMBER(A11783)),VLOOKUP(A11783,Studies!A:BR,4,FALSE),"")</f>
        <v>Group 2 OATP-C *1a/*1b; *1b/*1b</v>
      </c>
      <c r="E11783" s="248" t="str">
        <f>IF(AND(A11783&lt;&gt;"",ISNUMBER(A11783)),VLOOKUP(A11783,Studies!A:BR,5,FALSE),"")</f>
        <v>Pravastatin</v>
      </c>
      <c r="F11783" s="249" t="str">
        <f>IF(AND(A11783&lt;&gt;"",ISNUMBER(A11783)),VLOOKUP(A11783,Studies!A:BR,6,FALSE),"")</f>
        <v>Plasma</v>
      </c>
      <c r="G11783" s="269">
        <v>30</v>
      </c>
      <c r="H11783" s="50" t="s">
        <v>950</v>
      </c>
      <c r="I11783" s="185">
        <v>18.581579999999999</v>
      </c>
      <c r="J11783" s="41" t="s">
        <v>965</v>
      </c>
      <c r="K11783" s="41" t="s">
        <v>115</v>
      </c>
      <c r="O11783" s="59">
        <v>1.88</v>
      </c>
    </row>
    <row r="11784" spans="1:15" x14ac:dyDescent="0.25">
      <c r="A11784" s="30">
        <v>1119</v>
      </c>
      <c r="B11784" s="247" t="str">
        <f>IF(AND(A11784&lt;&gt;"",ISNUMBER(A11784)),VLOOKUP(A11784,Studies!A:BR,2,FALSE),"")</f>
        <v>Mwinyi 2004</v>
      </c>
      <c r="C11784" s="248" t="str">
        <f>IF(AND(A11784&lt;&gt;"",ISNUMBER(A11784)),VLOOKUP(A11784,Studies!A:BR,3,FALSE),"")</f>
        <v>https://pubmed.ncbi.nlm.nih.gov/15116054/</v>
      </c>
      <c r="D11784" s="248" t="str">
        <f>IF(AND(A11784&lt;&gt;"",ISNUMBER(A11784)),VLOOKUP(A11784,Studies!A:BR,4,FALSE),"")</f>
        <v>Group 2 OATP-C *1a/*1b; *1b/*1b</v>
      </c>
      <c r="E11784" s="248" t="str">
        <f>IF(AND(A11784&lt;&gt;"",ISNUMBER(A11784)),VLOOKUP(A11784,Studies!A:BR,5,FALSE),"")</f>
        <v>Pravastatin</v>
      </c>
      <c r="F11784" s="249" t="str">
        <f>IF(AND(A11784&lt;&gt;"",ISNUMBER(A11784)),VLOOKUP(A11784,Studies!A:BR,6,FALSE),"")</f>
        <v>Plasma</v>
      </c>
      <c r="G11784" s="269">
        <v>45</v>
      </c>
      <c r="H11784" s="50" t="s">
        <v>950</v>
      </c>
      <c r="I11784" s="185">
        <v>29.436209999999999</v>
      </c>
      <c r="J11784" s="41" t="s">
        <v>965</v>
      </c>
      <c r="K11784" s="41" t="s">
        <v>115</v>
      </c>
      <c r="O11784" s="59">
        <v>1.88</v>
      </c>
    </row>
    <row r="11785" spans="1:15" x14ac:dyDescent="0.25">
      <c r="A11785" s="30">
        <v>1119</v>
      </c>
      <c r="B11785" s="247" t="str">
        <f>IF(AND(A11785&lt;&gt;"",ISNUMBER(A11785)),VLOOKUP(A11785,Studies!A:BR,2,FALSE),"")</f>
        <v>Mwinyi 2004</v>
      </c>
      <c r="C11785" s="248" t="str">
        <f>IF(AND(A11785&lt;&gt;"",ISNUMBER(A11785)),VLOOKUP(A11785,Studies!A:BR,3,FALSE),"")</f>
        <v>https://pubmed.ncbi.nlm.nih.gov/15116054/</v>
      </c>
      <c r="D11785" s="248" t="str">
        <f>IF(AND(A11785&lt;&gt;"",ISNUMBER(A11785)),VLOOKUP(A11785,Studies!A:BR,4,FALSE),"")</f>
        <v>Group 2 OATP-C *1a/*1b; *1b/*1b</v>
      </c>
      <c r="E11785" s="248" t="str">
        <f>IF(AND(A11785&lt;&gt;"",ISNUMBER(A11785)),VLOOKUP(A11785,Studies!A:BR,5,FALSE),"")</f>
        <v>Pravastatin</v>
      </c>
      <c r="F11785" s="249" t="str">
        <f>IF(AND(A11785&lt;&gt;"",ISNUMBER(A11785)),VLOOKUP(A11785,Studies!A:BR,6,FALSE),"")</f>
        <v>Plasma</v>
      </c>
      <c r="G11785" s="269">
        <v>60</v>
      </c>
      <c r="H11785" s="50" t="s">
        <v>950</v>
      </c>
      <c r="I11785" s="185">
        <v>31.272880000000001</v>
      </c>
      <c r="J11785" s="41" t="s">
        <v>965</v>
      </c>
      <c r="K11785" s="41" t="s">
        <v>115</v>
      </c>
      <c r="O11785" s="59">
        <v>1.88</v>
      </c>
    </row>
    <row r="11786" spans="1:15" x14ac:dyDescent="0.25">
      <c r="A11786" s="30">
        <v>1119</v>
      </c>
      <c r="B11786" s="247" t="str">
        <f>IF(AND(A11786&lt;&gt;"",ISNUMBER(A11786)),VLOOKUP(A11786,Studies!A:BR,2,FALSE),"")</f>
        <v>Mwinyi 2004</v>
      </c>
      <c r="C11786" s="248" t="str">
        <f>IF(AND(A11786&lt;&gt;"",ISNUMBER(A11786)),VLOOKUP(A11786,Studies!A:BR,3,FALSE),"")</f>
        <v>https://pubmed.ncbi.nlm.nih.gov/15116054/</v>
      </c>
      <c r="D11786" s="248" t="str">
        <f>IF(AND(A11786&lt;&gt;"",ISNUMBER(A11786)),VLOOKUP(A11786,Studies!A:BR,4,FALSE),"")</f>
        <v>Group 2 OATP-C *1a/*1b; *1b/*1b</v>
      </c>
      <c r="E11786" s="248" t="str">
        <f>IF(AND(A11786&lt;&gt;"",ISNUMBER(A11786)),VLOOKUP(A11786,Studies!A:BR,5,FALSE),"")</f>
        <v>Pravastatin</v>
      </c>
      <c r="F11786" s="249" t="str">
        <f>IF(AND(A11786&lt;&gt;"",ISNUMBER(A11786)),VLOOKUP(A11786,Studies!A:BR,6,FALSE),"")</f>
        <v>Plasma</v>
      </c>
      <c r="G11786" s="269">
        <v>90</v>
      </c>
      <c r="H11786" s="50" t="s">
        <v>950</v>
      </c>
      <c r="I11786" s="185">
        <v>22.983149999999998</v>
      </c>
      <c r="J11786" s="41" t="s">
        <v>965</v>
      </c>
      <c r="K11786" s="41" t="s">
        <v>115</v>
      </c>
      <c r="O11786" s="59">
        <v>1.88</v>
      </c>
    </row>
    <row r="11787" spans="1:15" x14ac:dyDescent="0.25">
      <c r="A11787" s="30">
        <v>1119</v>
      </c>
      <c r="B11787" s="247" t="str">
        <f>IF(AND(A11787&lt;&gt;"",ISNUMBER(A11787)),VLOOKUP(A11787,Studies!A:BR,2,FALSE),"")</f>
        <v>Mwinyi 2004</v>
      </c>
      <c r="C11787" s="248" t="str">
        <f>IF(AND(A11787&lt;&gt;"",ISNUMBER(A11787)),VLOOKUP(A11787,Studies!A:BR,3,FALSE),"")</f>
        <v>https://pubmed.ncbi.nlm.nih.gov/15116054/</v>
      </c>
      <c r="D11787" s="248" t="str">
        <f>IF(AND(A11787&lt;&gt;"",ISNUMBER(A11787)),VLOOKUP(A11787,Studies!A:BR,4,FALSE),"")</f>
        <v>Group 2 OATP-C *1a/*1b; *1b/*1b</v>
      </c>
      <c r="E11787" s="248" t="str">
        <f>IF(AND(A11787&lt;&gt;"",ISNUMBER(A11787)),VLOOKUP(A11787,Studies!A:BR,5,FALSE),"")</f>
        <v>Pravastatin</v>
      </c>
      <c r="F11787" s="249" t="str">
        <f>IF(AND(A11787&lt;&gt;"",ISNUMBER(A11787)),VLOOKUP(A11787,Studies!A:BR,6,FALSE),"")</f>
        <v>Plasma</v>
      </c>
      <c r="G11787" s="269">
        <v>120</v>
      </c>
      <c r="H11787" s="50" t="s">
        <v>950</v>
      </c>
      <c r="I11787" s="185">
        <v>16.53351</v>
      </c>
      <c r="J11787" s="41" t="s">
        <v>965</v>
      </c>
      <c r="K11787" s="41" t="s">
        <v>115</v>
      </c>
      <c r="O11787" s="59">
        <v>1.88</v>
      </c>
    </row>
    <row r="11788" spans="1:15" x14ac:dyDescent="0.25">
      <c r="A11788" s="30">
        <v>1119</v>
      </c>
      <c r="B11788" s="247" t="str">
        <f>IF(AND(A11788&lt;&gt;"",ISNUMBER(A11788)),VLOOKUP(A11788,Studies!A:BR,2,FALSE),"")</f>
        <v>Mwinyi 2004</v>
      </c>
      <c r="C11788" s="248" t="str">
        <f>IF(AND(A11788&lt;&gt;"",ISNUMBER(A11788)),VLOOKUP(A11788,Studies!A:BR,3,FALSE),"")</f>
        <v>https://pubmed.ncbi.nlm.nih.gov/15116054/</v>
      </c>
      <c r="D11788" s="248" t="str">
        <f>IF(AND(A11788&lt;&gt;"",ISNUMBER(A11788)),VLOOKUP(A11788,Studies!A:BR,4,FALSE),"")</f>
        <v>Group 2 OATP-C *1a/*1b; *1b/*1b</v>
      </c>
      <c r="E11788" s="248" t="str">
        <f>IF(AND(A11788&lt;&gt;"",ISNUMBER(A11788)),VLOOKUP(A11788,Studies!A:BR,5,FALSE),"")</f>
        <v>Pravastatin</v>
      </c>
      <c r="F11788" s="249" t="str">
        <f>IF(AND(A11788&lt;&gt;"",ISNUMBER(A11788)),VLOOKUP(A11788,Studies!A:BR,6,FALSE),"")</f>
        <v>Plasma</v>
      </c>
      <c r="G11788" s="269">
        <v>180</v>
      </c>
      <c r="H11788" s="50" t="s">
        <v>950</v>
      </c>
      <c r="I11788" s="185">
        <v>11.364979999999999</v>
      </c>
      <c r="J11788" s="41" t="s">
        <v>965</v>
      </c>
      <c r="K11788" s="41" t="s">
        <v>115</v>
      </c>
      <c r="O11788" s="59">
        <v>1.88</v>
      </c>
    </row>
    <row r="11789" spans="1:15" x14ac:dyDescent="0.25">
      <c r="A11789" s="30">
        <v>1119</v>
      </c>
      <c r="B11789" s="247" t="str">
        <f>IF(AND(A11789&lt;&gt;"",ISNUMBER(A11789)),VLOOKUP(A11789,Studies!A:BR,2,FALSE),"")</f>
        <v>Mwinyi 2004</v>
      </c>
      <c r="C11789" s="248" t="str">
        <f>IF(AND(A11789&lt;&gt;"",ISNUMBER(A11789)),VLOOKUP(A11789,Studies!A:BR,3,FALSE),"")</f>
        <v>https://pubmed.ncbi.nlm.nih.gov/15116054/</v>
      </c>
      <c r="D11789" s="248" t="str">
        <f>IF(AND(A11789&lt;&gt;"",ISNUMBER(A11789)),VLOOKUP(A11789,Studies!A:BR,4,FALSE),"")</f>
        <v>Group 2 OATP-C *1a/*1b; *1b/*1b</v>
      </c>
      <c r="E11789" s="248" t="str">
        <f>IF(AND(A11789&lt;&gt;"",ISNUMBER(A11789)),VLOOKUP(A11789,Studies!A:BR,5,FALSE),"")</f>
        <v>Pravastatin</v>
      </c>
      <c r="F11789" s="249" t="str">
        <f>IF(AND(A11789&lt;&gt;"",ISNUMBER(A11789)),VLOOKUP(A11789,Studies!A:BR,6,FALSE),"")</f>
        <v>Plasma</v>
      </c>
      <c r="G11789" s="269">
        <v>240</v>
      </c>
      <c r="H11789" s="50" t="s">
        <v>950</v>
      </c>
      <c r="I11789" s="185">
        <v>6.1960769999999998</v>
      </c>
      <c r="J11789" s="41" t="s">
        <v>965</v>
      </c>
      <c r="K11789" s="41" t="s">
        <v>115</v>
      </c>
      <c r="O11789" s="59">
        <v>1.88</v>
      </c>
    </row>
    <row r="11790" spans="1:15" x14ac:dyDescent="0.25">
      <c r="A11790" s="30">
        <v>1119</v>
      </c>
      <c r="B11790" s="247" t="str">
        <f>IF(AND(A11790&lt;&gt;"",ISNUMBER(A11790)),VLOOKUP(A11790,Studies!A:BR,2,FALSE),"")</f>
        <v>Mwinyi 2004</v>
      </c>
      <c r="C11790" s="248" t="str">
        <f>IF(AND(A11790&lt;&gt;"",ISNUMBER(A11790)),VLOOKUP(A11790,Studies!A:BR,3,FALSE),"")</f>
        <v>https://pubmed.ncbi.nlm.nih.gov/15116054/</v>
      </c>
      <c r="D11790" s="248" t="str">
        <f>IF(AND(A11790&lt;&gt;"",ISNUMBER(A11790)),VLOOKUP(A11790,Studies!A:BR,4,FALSE),"")</f>
        <v>Group 2 OATP-C *1a/*1b; *1b/*1b</v>
      </c>
      <c r="E11790" s="248" t="str">
        <f>IF(AND(A11790&lt;&gt;"",ISNUMBER(A11790)),VLOOKUP(A11790,Studies!A:BR,5,FALSE),"")</f>
        <v>Pravastatin</v>
      </c>
      <c r="F11790" s="249" t="str">
        <f>IF(AND(A11790&lt;&gt;"",ISNUMBER(A11790)),VLOOKUP(A11790,Studies!A:BR,6,FALSE),"")</f>
        <v>Plasma</v>
      </c>
      <c r="G11790" s="269">
        <v>360</v>
      </c>
      <c r="H11790" s="50" t="s">
        <v>950</v>
      </c>
      <c r="I11790" s="185">
        <v>3.0364990000000001</v>
      </c>
      <c r="J11790" s="41" t="s">
        <v>965</v>
      </c>
      <c r="K11790" s="41" t="s">
        <v>115</v>
      </c>
      <c r="O11790" s="59">
        <v>1.88</v>
      </c>
    </row>
    <row r="11791" spans="1:15" x14ac:dyDescent="0.25">
      <c r="A11791" s="30">
        <v>1119</v>
      </c>
      <c r="B11791" s="247" t="str">
        <f>IF(AND(A11791&lt;&gt;"",ISNUMBER(A11791)),VLOOKUP(A11791,Studies!A:BR,2,FALSE),"")</f>
        <v>Mwinyi 2004</v>
      </c>
      <c r="C11791" s="248" t="str">
        <f>IF(AND(A11791&lt;&gt;"",ISNUMBER(A11791)),VLOOKUP(A11791,Studies!A:BR,3,FALSE),"")</f>
        <v>https://pubmed.ncbi.nlm.nih.gov/15116054/</v>
      </c>
      <c r="D11791" s="248" t="str">
        <f>IF(AND(A11791&lt;&gt;"",ISNUMBER(A11791)),VLOOKUP(A11791,Studies!A:BR,4,FALSE),"")</f>
        <v>Group 2 OATP-C *1a/*1b; *1b/*1b</v>
      </c>
      <c r="E11791" s="248" t="str">
        <f>IF(AND(A11791&lt;&gt;"",ISNUMBER(A11791)),VLOOKUP(A11791,Studies!A:BR,5,FALSE),"")</f>
        <v>Pravastatin</v>
      </c>
      <c r="F11791" s="249" t="str">
        <f>IF(AND(A11791&lt;&gt;"",ISNUMBER(A11791)),VLOOKUP(A11791,Studies!A:BR,6,FALSE),"")</f>
        <v>Plasma</v>
      </c>
      <c r="G11791" s="269">
        <v>480</v>
      </c>
      <c r="H11791" s="50" t="s">
        <v>950</v>
      </c>
      <c r="I11791" s="185" t="s">
        <v>4164</v>
      </c>
      <c r="J11791" s="41" t="s">
        <v>965</v>
      </c>
      <c r="K11791" s="41" t="s">
        <v>115</v>
      </c>
      <c r="O11791" s="59">
        <v>1.88</v>
      </c>
    </row>
    <row r="11792" spans="1:15" x14ac:dyDescent="0.25">
      <c r="A11792" s="30">
        <v>1119</v>
      </c>
      <c r="B11792" s="247" t="str">
        <f>IF(AND(A11792&lt;&gt;"",ISNUMBER(A11792)),VLOOKUP(A11792,Studies!A:BR,2,FALSE),"")</f>
        <v>Mwinyi 2004</v>
      </c>
      <c r="C11792" s="248" t="str">
        <f>IF(AND(A11792&lt;&gt;"",ISNUMBER(A11792)),VLOOKUP(A11792,Studies!A:BR,3,FALSE),"")</f>
        <v>https://pubmed.ncbi.nlm.nih.gov/15116054/</v>
      </c>
      <c r="D11792" s="248" t="str">
        <f>IF(AND(A11792&lt;&gt;"",ISNUMBER(A11792)),VLOOKUP(A11792,Studies!A:BR,4,FALSE),"")</f>
        <v>Group 2 OATP-C *1a/*1b; *1b/*1b</v>
      </c>
      <c r="E11792" s="248" t="str">
        <f>IF(AND(A11792&lt;&gt;"",ISNUMBER(A11792)),VLOOKUP(A11792,Studies!A:BR,5,FALSE),"")</f>
        <v>Pravastatin</v>
      </c>
      <c r="F11792" s="249" t="str">
        <f>IF(AND(A11792&lt;&gt;"",ISNUMBER(A11792)),VLOOKUP(A11792,Studies!A:BR,6,FALSE),"")</f>
        <v>Plasma</v>
      </c>
      <c r="G11792" s="269">
        <v>720</v>
      </c>
      <c r="H11792" s="50" t="s">
        <v>950</v>
      </c>
      <c r="I11792" s="185" t="s">
        <v>4164</v>
      </c>
      <c r="J11792" s="41" t="s">
        <v>965</v>
      </c>
      <c r="K11792" s="41" t="s">
        <v>115</v>
      </c>
      <c r="O11792" s="59">
        <v>1.88</v>
      </c>
    </row>
    <row r="11793" spans="1:15" x14ac:dyDescent="0.25">
      <c r="A11793" s="30">
        <v>1119</v>
      </c>
      <c r="B11793" s="247" t="str">
        <f>IF(AND(A11793&lt;&gt;"",ISNUMBER(A11793)),VLOOKUP(A11793,Studies!A:BR,2,FALSE),"")</f>
        <v>Mwinyi 2004</v>
      </c>
      <c r="C11793" s="248" t="str">
        <f>IF(AND(A11793&lt;&gt;"",ISNUMBER(A11793)),VLOOKUP(A11793,Studies!A:BR,3,FALSE),"")</f>
        <v>https://pubmed.ncbi.nlm.nih.gov/15116054/</v>
      </c>
      <c r="D11793" s="248" t="str">
        <f>IF(AND(A11793&lt;&gt;"",ISNUMBER(A11793)),VLOOKUP(A11793,Studies!A:BR,4,FALSE),"")</f>
        <v>Group 2 OATP-C *1a/*1b; *1b/*1b</v>
      </c>
      <c r="E11793" s="248" t="str">
        <f>IF(AND(A11793&lt;&gt;"",ISNUMBER(A11793)),VLOOKUP(A11793,Studies!A:BR,5,FALSE),"")</f>
        <v>Pravastatin</v>
      </c>
      <c r="F11793" s="249" t="str">
        <f>IF(AND(A11793&lt;&gt;"",ISNUMBER(A11793)),VLOOKUP(A11793,Studies!A:BR,6,FALSE),"")</f>
        <v>Plasma</v>
      </c>
      <c r="G11793" s="269">
        <v>1440</v>
      </c>
      <c r="H11793" s="50" t="s">
        <v>950</v>
      </c>
      <c r="I11793" s="185" t="s">
        <v>4164</v>
      </c>
      <c r="J11793" s="41" t="s">
        <v>965</v>
      </c>
      <c r="K11793" s="41" t="s">
        <v>115</v>
      </c>
      <c r="O11793" s="59">
        <v>1.88</v>
      </c>
    </row>
    <row r="11794" spans="1:15" x14ac:dyDescent="0.25">
      <c r="A11794" s="30">
        <v>1120</v>
      </c>
      <c r="B11794" s="247" t="str">
        <f>IF(AND(A11794&lt;&gt;"",ISNUMBER(A11794)),VLOOKUP(A11794,Studies!A:BR,2,FALSE),"")</f>
        <v>Niemi 2006</v>
      </c>
      <c r="C11794" s="248" t="str">
        <f>IF(AND(A11794&lt;&gt;"",ISNUMBER(A11794)),VLOOKUP(A11794,Studies!A:BR,3,FALSE),"")</f>
        <v>https://pubmed.ncbi.nlm.nih.gov/17015053/</v>
      </c>
      <c r="D11794" s="248" t="str">
        <f>IF(AND(A11794&lt;&gt;"",ISNUMBER(A11794)),VLOOKUP(A11794,Studies!A:BR,4,FALSE),"")</f>
        <v>SLCO1B1 c.521CC</v>
      </c>
      <c r="E11794" s="248" t="str">
        <f>IF(AND(A11794&lt;&gt;"",ISNUMBER(A11794)),VLOOKUP(A11794,Studies!A:BR,5,FALSE),"")</f>
        <v>Pravastatin</v>
      </c>
      <c r="F11794" s="249" t="str">
        <f>IF(AND(A11794&lt;&gt;"",ISNUMBER(A11794)),VLOOKUP(A11794,Studies!A:BR,6,FALSE),"")</f>
        <v>Plasma</v>
      </c>
      <c r="G11794" s="269">
        <v>0.5</v>
      </c>
      <c r="H11794" s="50" t="s">
        <v>59</v>
      </c>
      <c r="I11794" s="185">
        <v>89.048209999999997</v>
      </c>
      <c r="J11794" s="41" t="s">
        <v>992</v>
      </c>
      <c r="K11794" s="41" t="s">
        <v>115</v>
      </c>
      <c r="O11794" s="59">
        <v>0.1</v>
      </c>
    </row>
    <row r="11795" spans="1:15" x14ac:dyDescent="0.25">
      <c r="A11795" s="30">
        <v>1120</v>
      </c>
      <c r="B11795" s="247" t="str">
        <f>IF(AND(A11795&lt;&gt;"",ISNUMBER(A11795)),VLOOKUP(A11795,Studies!A:BR,2,FALSE),"")</f>
        <v>Niemi 2006</v>
      </c>
      <c r="C11795" s="248" t="str">
        <f>IF(AND(A11795&lt;&gt;"",ISNUMBER(A11795)),VLOOKUP(A11795,Studies!A:BR,3,FALSE),"")</f>
        <v>https://pubmed.ncbi.nlm.nih.gov/17015053/</v>
      </c>
      <c r="D11795" s="248" t="str">
        <f>IF(AND(A11795&lt;&gt;"",ISNUMBER(A11795)),VLOOKUP(A11795,Studies!A:BR,4,FALSE),"")</f>
        <v>SLCO1B1 c.521CC</v>
      </c>
      <c r="E11795" s="248" t="str">
        <f>IF(AND(A11795&lt;&gt;"",ISNUMBER(A11795)),VLOOKUP(A11795,Studies!A:BR,5,FALSE),"")</f>
        <v>Pravastatin</v>
      </c>
      <c r="F11795" s="249" t="str">
        <f>IF(AND(A11795&lt;&gt;"",ISNUMBER(A11795)),VLOOKUP(A11795,Studies!A:BR,6,FALSE),"")</f>
        <v>Plasma</v>
      </c>
      <c r="G11795" s="269">
        <v>1</v>
      </c>
      <c r="H11795" s="50" t="s">
        <v>59</v>
      </c>
      <c r="I11795" s="185">
        <v>141.577</v>
      </c>
      <c r="J11795" s="41" t="s">
        <v>992</v>
      </c>
      <c r="K11795" s="41" t="s">
        <v>115</v>
      </c>
      <c r="O11795" s="59">
        <v>0.1</v>
      </c>
    </row>
    <row r="11796" spans="1:15" x14ac:dyDescent="0.25">
      <c r="A11796" s="30">
        <v>1120</v>
      </c>
      <c r="B11796" s="247" t="str">
        <f>IF(AND(A11796&lt;&gt;"",ISNUMBER(A11796)),VLOOKUP(A11796,Studies!A:BR,2,FALSE),"")</f>
        <v>Niemi 2006</v>
      </c>
      <c r="C11796" s="248" t="str">
        <f>IF(AND(A11796&lt;&gt;"",ISNUMBER(A11796)),VLOOKUP(A11796,Studies!A:BR,3,FALSE),"")</f>
        <v>https://pubmed.ncbi.nlm.nih.gov/17015053/</v>
      </c>
      <c r="D11796" s="248" t="str">
        <f>IF(AND(A11796&lt;&gt;"",ISNUMBER(A11796)),VLOOKUP(A11796,Studies!A:BR,4,FALSE),"")</f>
        <v>SLCO1B1 c.521CC</v>
      </c>
      <c r="E11796" s="248" t="str">
        <f>IF(AND(A11796&lt;&gt;"",ISNUMBER(A11796)),VLOOKUP(A11796,Studies!A:BR,5,FALSE),"")</f>
        <v>Pravastatin</v>
      </c>
      <c r="F11796" s="249" t="str">
        <f>IF(AND(A11796&lt;&gt;"",ISNUMBER(A11796)),VLOOKUP(A11796,Studies!A:BR,6,FALSE),"")</f>
        <v>Plasma</v>
      </c>
      <c r="G11796" s="269">
        <v>1.5</v>
      </c>
      <c r="H11796" s="50" t="s">
        <v>59</v>
      </c>
      <c r="I11796" s="185">
        <v>77.818420000000003</v>
      </c>
      <c r="J11796" s="41" t="s">
        <v>992</v>
      </c>
      <c r="K11796" s="41" t="s">
        <v>115</v>
      </c>
      <c r="O11796" s="59">
        <v>0.1</v>
      </c>
    </row>
    <row r="11797" spans="1:15" x14ac:dyDescent="0.25">
      <c r="A11797" s="30">
        <v>1120</v>
      </c>
      <c r="B11797" s="247" t="str">
        <f>IF(AND(A11797&lt;&gt;"",ISNUMBER(A11797)),VLOOKUP(A11797,Studies!A:BR,2,FALSE),"")</f>
        <v>Niemi 2006</v>
      </c>
      <c r="C11797" s="248" t="str">
        <f>IF(AND(A11797&lt;&gt;"",ISNUMBER(A11797)),VLOOKUP(A11797,Studies!A:BR,3,FALSE),"")</f>
        <v>https://pubmed.ncbi.nlm.nih.gov/17015053/</v>
      </c>
      <c r="D11797" s="248" t="str">
        <f>IF(AND(A11797&lt;&gt;"",ISNUMBER(A11797)),VLOOKUP(A11797,Studies!A:BR,4,FALSE),"")</f>
        <v>SLCO1B1 c.521CC</v>
      </c>
      <c r="E11797" s="248" t="str">
        <f>IF(AND(A11797&lt;&gt;"",ISNUMBER(A11797)),VLOOKUP(A11797,Studies!A:BR,5,FALSE),"")</f>
        <v>Pravastatin</v>
      </c>
      <c r="F11797" s="249" t="str">
        <f>IF(AND(A11797&lt;&gt;"",ISNUMBER(A11797)),VLOOKUP(A11797,Studies!A:BR,6,FALSE),"")</f>
        <v>Plasma</v>
      </c>
      <c r="G11797" s="269">
        <v>2</v>
      </c>
      <c r="H11797" s="50" t="s">
        <v>59</v>
      </c>
      <c r="I11797" s="185">
        <v>48.878019999999999</v>
      </c>
      <c r="J11797" s="41" t="s">
        <v>992</v>
      </c>
      <c r="K11797" s="41" t="s">
        <v>115</v>
      </c>
      <c r="O11797" s="59">
        <v>0.1</v>
      </c>
    </row>
    <row r="11798" spans="1:15" x14ac:dyDescent="0.25">
      <c r="A11798" s="30">
        <v>1120</v>
      </c>
      <c r="B11798" s="247" t="str">
        <f>IF(AND(A11798&lt;&gt;"",ISNUMBER(A11798)),VLOOKUP(A11798,Studies!A:BR,2,FALSE),"")</f>
        <v>Niemi 2006</v>
      </c>
      <c r="C11798" s="248" t="str">
        <f>IF(AND(A11798&lt;&gt;"",ISNUMBER(A11798)),VLOOKUP(A11798,Studies!A:BR,3,FALSE),"")</f>
        <v>https://pubmed.ncbi.nlm.nih.gov/17015053/</v>
      </c>
      <c r="D11798" s="248" t="str">
        <f>IF(AND(A11798&lt;&gt;"",ISNUMBER(A11798)),VLOOKUP(A11798,Studies!A:BR,4,FALSE),"")</f>
        <v>SLCO1B1 c.521CC</v>
      </c>
      <c r="E11798" s="248" t="str">
        <f>IF(AND(A11798&lt;&gt;"",ISNUMBER(A11798)),VLOOKUP(A11798,Studies!A:BR,5,FALSE),"")</f>
        <v>Pravastatin</v>
      </c>
      <c r="F11798" s="249" t="str">
        <f>IF(AND(A11798&lt;&gt;"",ISNUMBER(A11798)),VLOOKUP(A11798,Studies!A:BR,6,FALSE),"")</f>
        <v>Plasma</v>
      </c>
      <c r="G11798" s="269">
        <v>3</v>
      </c>
      <c r="H11798" s="50" t="s">
        <v>59</v>
      </c>
      <c r="I11798" s="185">
        <v>25.812180000000001</v>
      </c>
      <c r="J11798" s="41" t="s">
        <v>992</v>
      </c>
      <c r="K11798" s="41" t="s">
        <v>115</v>
      </c>
      <c r="O11798" s="59">
        <v>0.1</v>
      </c>
    </row>
    <row r="11799" spans="1:15" x14ac:dyDescent="0.25">
      <c r="A11799" s="30">
        <v>1120</v>
      </c>
      <c r="B11799" s="247" t="str">
        <f>IF(AND(A11799&lt;&gt;"",ISNUMBER(A11799)),VLOOKUP(A11799,Studies!A:BR,2,FALSE),"")</f>
        <v>Niemi 2006</v>
      </c>
      <c r="C11799" s="248" t="str">
        <f>IF(AND(A11799&lt;&gt;"",ISNUMBER(A11799)),VLOOKUP(A11799,Studies!A:BR,3,FALSE),"")</f>
        <v>https://pubmed.ncbi.nlm.nih.gov/17015053/</v>
      </c>
      <c r="D11799" s="248" t="str">
        <f>IF(AND(A11799&lt;&gt;"",ISNUMBER(A11799)),VLOOKUP(A11799,Studies!A:BR,4,FALSE),"")</f>
        <v>SLCO1B1 c.521CC</v>
      </c>
      <c r="E11799" s="248" t="str">
        <f>IF(AND(A11799&lt;&gt;"",ISNUMBER(A11799)),VLOOKUP(A11799,Studies!A:BR,5,FALSE),"")</f>
        <v>Pravastatin</v>
      </c>
      <c r="F11799" s="249" t="str">
        <f>IF(AND(A11799&lt;&gt;"",ISNUMBER(A11799)),VLOOKUP(A11799,Studies!A:BR,6,FALSE),"")</f>
        <v>Plasma</v>
      </c>
      <c r="G11799" s="269">
        <v>4</v>
      </c>
      <c r="H11799" s="50" t="s">
        <v>59</v>
      </c>
      <c r="I11799" s="185">
        <v>19.806460000000001</v>
      </c>
      <c r="J11799" s="41" t="s">
        <v>992</v>
      </c>
      <c r="K11799" s="41" t="s">
        <v>115</v>
      </c>
      <c r="O11799" s="59">
        <v>0.1</v>
      </c>
    </row>
    <row r="11800" spans="1:15" x14ac:dyDescent="0.25">
      <c r="A11800" s="30">
        <v>1120</v>
      </c>
      <c r="B11800" s="247" t="str">
        <f>IF(AND(A11800&lt;&gt;"",ISNUMBER(A11800)),VLOOKUP(A11800,Studies!A:BR,2,FALSE),"")</f>
        <v>Niemi 2006</v>
      </c>
      <c r="C11800" s="248" t="str">
        <f>IF(AND(A11800&lt;&gt;"",ISNUMBER(A11800)),VLOOKUP(A11800,Studies!A:BR,3,FALSE),"")</f>
        <v>https://pubmed.ncbi.nlm.nih.gov/17015053/</v>
      </c>
      <c r="D11800" s="248" t="str">
        <f>IF(AND(A11800&lt;&gt;"",ISNUMBER(A11800)),VLOOKUP(A11800,Studies!A:BR,4,FALSE),"")</f>
        <v>SLCO1B1 c.521CC</v>
      </c>
      <c r="E11800" s="248" t="str">
        <f>IF(AND(A11800&lt;&gt;"",ISNUMBER(A11800)),VLOOKUP(A11800,Studies!A:BR,5,FALSE),"")</f>
        <v>Pravastatin</v>
      </c>
      <c r="F11800" s="249" t="str">
        <f>IF(AND(A11800&lt;&gt;"",ISNUMBER(A11800)),VLOOKUP(A11800,Studies!A:BR,6,FALSE),"")</f>
        <v>Plasma</v>
      </c>
      <c r="G11800" s="269">
        <v>5</v>
      </c>
      <c r="H11800" s="50" t="s">
        <v>59</v>
      </c>
      <c r="I11800" s="185">
        <v>16.23789</v>
      </c>
      <c r="J11800" s="41" t="s">
        <v>992</v>
      </c>
      <c r="K11800" s="41" t="s">
        <v>115</v>
      </c>
      <c r="O11800" s="59">
        <v>0.1</v>
      </c>
    </row>
    <row r="11801" spans="1:15" x14ac:dyDescent="0.25">
      <c r="A11801" s="30">
        <v>1120</v>
      </c>
      <c r="B11801" s="247" t="str">
        <f>IF(AND(A11801&lt;&gt;"",ISNUMBER(A11801)),VLOOKUP(A11801,Studies!A:BR,2,FALSE),"")</f>
        <v>Niemi 2006</v>
      </c>
      <c r="C11801" s="248" t="str">
        <f>IF(AND(A11801&lt;&gt;"",ISNUMBER(A11801)),VLOOKUP(A11801,Studies!A:BR,3,FALSE),"")</f>
        <v>https://pubmed.ncbi.nlm.nih.gov/17015053/</v>
      </c>
      <c r="D11801" s="248" t="str">
        <f>IF(AND(A11801&lt;&gt;"",ISNUMBER(A11801)),VLOOKUP(A11801,Studies!A:BR,4,FALSE),"")</f>
        <v>SLCO1B1 c.521CC</v>
      </c>
      <c r="E11801" s="248" t="str">
        <f>IF(AND(A11801&lt;&gt;"",ISNUMBER(A11801)),VLOOKUP(A11801,Studies!A:BR,5,FALSE),"")</f>
        <v>Pravastatin</v>
      </c>
      <c r="F11801" s="249" t="str">
        <f>IF(AND(A11801&lt;&gt;"",ISNUMBER(A11801)),VLOOKUP(A11801,Studies!A:BR,6,FALSE),"")</f>
        <v>Plasma</v>
      </c>
      <c r="G11801" s="269">
        <v>7</v>
      </c>
      <c r="H11801" s="50" t="s">
        <v>59</v>
      </c>
      <c r="I11801" s="185">
        <v>7.0101889999999996</v>
      </c>
      <c r="J11801" s="41" t="s">
        <v>992</v>
      </c>
      <c r="K11801" s="41" t="s">
        <v>115</v>
      </c>
      <c r="O11801" s="59">
        <v>0.1</v>
      </c>
    </row>
    <row r="11802" spans="1:15" x14ac:dyDescent="0.25">
      <c r="A11802" s="30">
        <v>1120</v>
      </c>
      <c r="B11802" s="247" t="str">
        <f>IF(AND(A11802&lt;&gt;"",ISNUMBER(A11802)),VLOOKUP(A11802,Studies!A:BR,2,FALSE),"")</f>
        <v>Niemi 2006</v>
      </c>
      <c r="C11802" s="248" t="str">
        <f>IF(AND(A11802&lt;&gt;"",ISNUMBER(A11802)),VLOOKUP(A11802,Studies!A:BR,3,FALSE),"")</f>
        <v>https://pubmed.ncbi.nlm.nih.gov/17015053/</v>
      </c>
      <c r="D11802" s="248" t="str">
        <f>IF(AND(A11802&lt;&gt;"",ISNUMBER(A11802)),VLOOKUP(A11802,Studies!A:BR,4,FALSE),"")</f>
        <v>SLCO1B1 c.521CC</v>
      </c>
      <c r="E11802" s="248" t="str">
        <f>IF(AND(A11802&lt;&gt;"",ISNUMBER(A11802)),VLOOKUP(A11802,Studies!A:BR,5,FALSE),"")</f>
        <v>Pravastatin</v>
      </c>
      <c r="F11802" s="249" t="str">
        <f>IF(AND(A11802&lt;&gt;"",ISNUMBER(A11802)),VLOOKUP(A11802,Studies!A:BR,6,FALSE),"")</f>
        <v>Plasma</v>
      </c>
      <c r="G11802" s="269">
        <v>9</v>
      </c>
      <c r="H11802" s="50" t="s">
        <v>59</v>
      </c>
      <c r="I11802" s="185">
        <v>1.9620519999999999</v>
      </c>
      <c r="J11802" s="41" t="s">
        <v>992</v>
      </c>
      <c r="K11802" s="41" t="s">
        <v>115</v>
      </c>
      <c r="O11802" s="59">
        <v>0.1</v>
      </c>
    </row>
    <row r="11803" spans="1:15" x14ac:dyDescent="0.25">
      <c r="A11803" s="30">
        <v>1120</v>
      </c>
      <c r="B11803" s="247" t="str">
        <f>IF(AND(A11803&lt;&gt;"",ISNUMBER(A11803)),VLOOKUP(A11803,Studies!A:BR,2,FALSE),"")</f>
        <v>Niemi 2006</v>
      </c>
      <c r="C11803" s="248" t="str">
        <f>IF(AND(A11803&lt;&gt;"",ISNUMBER(A11803)),VLOOKUP(A11803,Studies!A:BR,3,FALSE),"")</f>
        <v>https://pubmed.ncbi.nlm.nih.gov/17015053/</v>
      </c>
      <c r="D11803" s="248" t="str">
        <f>IF(AND(A11803&lt;&gt;"",ISNUMBER(A11803)),VLOOKUP(A11803,Studies!A:BR,4,FALSE),"")</f>
        <v>SLCO1B1 c.521CC</v>
      </c>
      <c r="E11803" s="248" t="str">
        <f>IF(AND(A11803&lt;&gt;"",ISNUMBER(A11803)),VLOOKUP(A11803,Studies!A:BR,5,FALSE),"")</f>
        <v>Pravastatin</v>
      </c>
      <c r="F11803" s="249" t="str">
        <f>IF(AND(A11803&lt;&gt;"",ISNUMBER(A11803)),VLOOKUP(A11803,Studies!A:BR,6,FALSE),"")</f>
        <v>Plasma</v>
      </c>
      <c r="G11803" s="269">
        <v>12</v>
      </c>
      <c r="H11803" s="50" t="s">
        <v>59</v>
      </c>
      <c r="I11803" s="185" t="s">
        <v>1028</v>
      </c>
      <c r="J11803" s="41" t="s">
        <v>992</v>
      </c>
      <c r="K11803" s="41" t="s">
        <v>115</v>
      </c>
      <c r="O11803" s="59">
        <v>0.1</v>
      </c>
    </row>
    <row r="11804" spans="1:15" x14ac:dyDescent="0.25">
      <c r="A11804" s="30">
        <v>1121</v>
      </c>
      <c r="B11804" s="247" t="str">
        <f>IF(AND(A11804&lt;&gt;"",ISNUMBER(A11804)),VLOOKUP(A11804,Studies!A:BR,2,FALSE),"")</f>
        <v>Niemi 2006</v>
      </c>
      <c r="C11804" s="248" t="str">
        <f>IF(AND(A11804&lt;&gt;"",ISNUMBER(A11804)),VLOOKUP(A11804,Studies!A:BR,3,FALSE),"")</f>
        <v>https://pubmed.ncbi.nlm.nih.gov/17015053/</v>
      </c>
      <c r="D11804" s="248" t="str">
        <f>IF(AND(A11804&lt;&gt;"",ISNUMBER(A11804)),VLOOKUP(A11804,Studies!A:BR,4,FALSE),"")</f>
        <v>SLCO1B1 c.521TC</v>
      </c>
      <c r="E11804" s="248" t="str">
        <f>IF(AND(A11804&lt;&gt;"",ISNUMBER(A11804)),VLOOKUP(A11804,Studies!A:BR,5,FALSE),"")</f>
        <v>Pravastatin</v>
      </c>
      <c r="F11804" s="249" t="str">
        <f>IF(AND(A11804&lt;&gt;"",ISNUMBER(A11804)),VLOOKUP(A11804,Studies!A:BR,6,FALSE),"")</f>
        <v>Plasma</v>
      </c>
      <c r="G11804" s="269">
        <v>0.5</v>
      </c>
      <c r="H11804" s="50" t="s">
        <v>59</v>
      </c>
      <c r="I11804" s="185">
        <v>34.386220000000002</v>
      </c>
      <c r="J11804" s="41" t="s">
        <v>992</v>
      </c>
      <c r="K11804" s="41" t="s">
        <v>115</v>
      </c>
      <c r="O11804" s="59">
        <v>0.1</v>
      </c>
    </row>
    <row r="11805" spans="1:15" x14ac:dyDescent="0.25">
      <c r="A11805" s="30">
        <v>1121</v>
      </c>
      <c r="B11805" s="247" t="str">
        <f>IF(AND(A11805&lt;&gt;"",ISNUMBER(A11805)),VLOOKUP(A11805,Studies!A:BR,2,FALSE),"")</f>
        <v>Niemi 2006</v>
      </c>
      <c r="C11805" s="248" t="str">
        <f>IF(AND(A11805&lt;&gt;"",ISNUMBER(A11805)),VLOOKUP(A11805,Studies!A:BR,3,FALSE),"")</f>
        <v>https://pubmed.ncbi.nlm.nih.gov/17015053/</v>
      </c>
      <c r="D11805" s="248" t="str">
        <f>IF(AND(A11805&lt;&gt;"",ISNUMBER(A11805)),VLOOKUP(A11805,Studies!A:BR,4,FALSE),"")</f>
        <v>SLCO1B1 c.521TC</v>
      </c>
      <c r="E11805" s="248" t="str">
        <f>IF(AND(A11805&lt;&gt;"",ISNUMBER(A11805)),VLOOKUP(A11805,Studies!A:BR,5,FALSE),"")</f>
        <v>Pravastatin</v>
      </c>
      <c r="F11805" s="249" t="str">
        <f>IF(AND(A11805&lt;&gt;"",ISNUMBER(A11805)),VLOOKUP(A11805,Studies!A:BR,6,FALSE),"")</f>
        <v>Plasma</v>
      </c>
      <c r="G11805" s="269">
        <v>1</v>
      </c>
      <c r="H11805" s="50" t="s">
        <v>59</v>
      </c>
      <c r="I11805" s="185">
        <v>65.676869999999994</v>
      </c>
      <c r="J11805" s="41" t="s">
        <v>992</v>
      </c>
      <c r="K11805" s="41" t="s">
        <v>115</v>
      </c>
      <c r="O11805" s="59">
        <v>0.1</v>
      </c>
    </row>
    <row r="11806" spans="1:15" x14ac:dyDescent="0.25">
      <c r="A11806" s="30">
        <v>1121</v>
      </c>
      <c r="B11806" s="247" t="str">
        <f>IF(AND(A11806&lt;&gt;"",ISNUMBER(A11806)),VLOOKUP(A11806,Studies!A:BR,2,FALSE),"")</f>
        <v>Niemi 2006</v>
      </c>
      <c r="C11806" s="248" t="str">
        <f>IF(AND(A11806&lt;&gt;"",ISNUMBER(A11806)),VLOOKUP(A11806,Studies!A:BR,3,FALSE),"")</f>
        <v>https://pubmed.ncbi.nlm.nih.gov/17015053/</v>
      </c>
      <c r="D11806" s="248" t="str">
        <f>IF(AND(A11806&lt;&gt;"",ISNUMBER(A11806)),VLOOKUP(A11806,Studies!A:BR,4,FALSE),"")</f>
        <v>SLCO1B1 c.521TC</v>
      </c>
      <c r="E11806" s="248" t="str">
        <f>IF(AND(A11806&lt;&gt;"",ISNUMBER(A11806)),VLOOKUP(A11806,Studies!A:BR,5,FALSE),"")</f>
        <v>Pravastatin</v>
      </c>
      <c r="F11806" s="249" t="str">
        <f>IF(AND(A11806&lt;&gt;"",ISNUMBER(A11806)),VLOOKUP(A11806,Studies!A:BR,6,FALSE),"")</f>
        <v>Plasma</v>
      </c>
      <c r="G11806" s="269">
        <v>1.5</v>
      </c>
      <c r="H11806" s="50" t="s">
        <v>59</v>
      </c>
      <c r="I11806" s="185">
        <v>52.750500000000002</v>
      </c>
      <c r="J11806" s="41" t="s">
        <v>992</v>
      </c>
      <c r="K11806" s="41" t="s">
        <v>115</v>
      </c>
      <c r="O11806" s="59">
        <v>0.1</v>
      </c>
    </row>
    <row r="11807" spans="1:15" x14ac:dyDescent="0.25">
      <c r="A11807" s="30">
        <v>1121</v>
      </c>
      <c r="B11807" s="247" t="str">
        <f>IF(AND(A11807&lt;&gt;"",ISNUMBER(A11807)),VLOOKUP(A11807,Studies!A:BR,2,FALSE),"")</f>
        <v>Niemi 2006</v>
      </c>
      <c r="C11807" s="248" t="str">
        <f>IF(AND(A11807&lt;&gt;"",ISNUMBER(A11807)),VLOOKUP(A11807,Studies!A:BR,3,FALSE),"")</f>
        <v>https://pubmed.ncbi.nlm.nih.gov/17015053/</v>
      </c>
      <c r="D11807" s="248" t="str">
        <f>IF(AND(A11807&lt;&gt;"",ISNUMBER(A11807)),VLOOKUP(A11807,Studies!A:BR,4,FALSE),"")</f>
        <v>SLCO1B1 c.521TC</v>
      </c>
      <c r="E11807" s="248" t="str">
        <f>IF(AND(A11807&lt;&gt;"",ISNUMBER(A11807)),VLOOKUP(A11807,Studies!A:BR,5,FALSE),"")</f>
        <v>Pravastatin</v>
      </c>
      <c r="F11807" s="249" t="str">
        <f>IF(AND(A11807&lt;&gt;"",ISNUMBER(A11807)),VLOOKUP(A11807,Studies!A:BR,6,FALSE),"")</f>
        <v>Plasma</v>
      </c>
      <c r="G11807" s="269">
        <v>2</v>
      </c>
      <c r="H11807" s="50" t="s">
        <v>59</v>
      </c>
      <c r="I11807" s="185">
        <v>33.9069</v>
      </c>
      <c r="J11807" s="41" t="s">
        <v>992</v>
      </c>
      <c r="K11807" s="41" t="s">
        <v>115</v>
      </c>
      <c r="O11807" s="59">
        <v>0.1</v>
      </c>
    </row>
    <row r="11808" spans="1:15" x14ac:dyDescent="0.25">
      <c r="A11808" s="30">
        <v>1121</v>
      </c>
      <c r="B11808" s="247" t="str">
        <f>IF(AND(A11808&lt;&gt;"",ISNUMBER(A11808)),VLOOKUP(A11808,Studies!A:BR,2,FALSE),"")</f>
        <v>Niemi 2006</v>
      </c>
      <c r="C11808" s="248" t="str">
        <f>IF(AND(A11808&lt;&gt;"",ISNUMBER(A11808)),VLOOKUP(A11808,Studies!A:BR,3,FALSE),"")</f>
        <v>https://pubmed.ncbi.nlm.nih.gov/17015053/</v>
      </c>
      <c r="D11808" s="248" t="str">
        <f>IF(AND(A11808&lt;&gt;"",ISNUMBER(A11808)),VLOOKUP(A11808,Studies!A:BR,4,FALSE),"")</f>
        <v>SLCO1B1 c.521TC</v>
      </c>
      <c r="E11808" s="248" t="str">
        <f>IF(AND(A11808&lt;&gt;"",ISNUMBER(A11808)),VLOOKUP(A11808,Studies!A:BR,5,FALSE),"")</f>
        <v>Pravastatin</v>
      </c>
      <c r="F11808" s="249" t="str">
        <f>IF(AND(A11808&lt;&gt;"",ISNUMBER(A11808)),VLOOKUP(A11808,Studies!A:BR,6,FALSE),"")</f>
        <v>Plasma</v>
      </c>
      <c r="G11808" s="269">
        <v>3</v>
      </c>
      <c r="H11808" s="50" t="s">
        <v>59</v>
      </c>
      <c r="I11808" s="185">
        <v>15.71538</v>
      </c>
      <c r="J11808" s="41" t="s">
        <v>992</v>
      </c>
      <c r="K11808" s="41" t="s">
        <v>115</v>
      </c>
      <c r="O11808" s="59">
        <v>0.1</v>
      </c>
    </row>
    <row r="11809" spans="1:15" x14ac:dyDescent="0.25">
      <c r="A11809" s="30">
        <v>1121</v>
      </c>
      <c r="B11809" s="247" t="str">
        <f>IF(AND(A11809&lt;&gt;"",ISNUMBER(A11809)),VLOOKUP(A11809,Studies!A:BR,2,FALSE),"")</f>
        <v>Niemi 2006</v>
      </c>
      <c r="C11809" s="248" t="str">
        <f>IF(AND(A11809&lt;&gt;"",ISNUMBER(A11809)),VLOOKUP(A11809,Studies!A:BR,3,FALSE),"")</f>
        <v>https://pubmed.ncbi.nlm.nih.gov/17015053/</v>
      </c>
      <c r="D11809" s="248" t="str">
        <f>IF(AND(A11809&lt;&gt;"",ISNUMBER(A11809)),VLOOKUP(A11809,Studies!A:BR,4,FALSE),"")</f>
        <v>SLCO1B1 c.521TC</v>
      </c>
      <c r="E11809" s="248" t="str">
        <f>IF(AND(A11809&lt;&gt;"",ISNUMBER(A11809)),VLOOKUP(A11809,Studies!A:BR,5,FALSE),"")</f>
        <v>Pravastatin</v>
      </c>
      <c r="F11809" s="249" t="str">
        <f>IF(AND(A11809&lt;&gt;"",ISNUMBER(A11809)),VLOOKUP(A11809,Studies!A:BR,6,FALSE),"")</f>
        <v>Plasma</v>
      </c>
      <c r="G11809" s="269">
        <v>4</v>
      </c>
      <c r="H11809" s="50" t="s">
        <v>59</v>
      </c>
      <c r="I11809" s="185">
        <v>10.056240000000001</v>
      </c>
      <c r="J11809" s="41" t="s">
        <v>992</v>
      </c>
      <c r="K11809" s="41" t="s">
        <v>115</v>
      </c>
      <c r="O11809" s="59">
        <v>0.1</v>
      </c>
    </row>
    <row r="11810" spans="1:15" x14ac:dyDescent="0.25">
      <c r="A11810" s="30">
        <v>1121</v>
      </c>
      <c r="B11810" s="247" t="str">
        <f>IF(AND(A11810&lt;&gt;"",ISNUMBER(A11810)),VLOOKUP(A11810,Studies!A:BR,2,FALSE),"")</f>
        <v>Niemi 2006</v>
      </c>
      <c r="C11810" s="248" t="str">
        <f>IF(AND(A11810&lt;&gt;"",ISNUMBER(A11810)),VLOOKUP(A11810,Studies!A:BR,3,FALSE),"")</f>
        <v>https://pubmed.ncbi.nlm.nih.gov/17015053/</v>
      </c>
      <c r="D11810" s="248" t="str">
        <f>IF(AND(A11810&lt;&gt;"",ISNUMBER(A11810)),VLOOKUP(A11810,Studies!A:BR,4,FALSE),"")</f>
        <v>SLCO1B1 c.521TC</v>
      </c>
      <c r="E11810" s="248" t="str">
        <f>IF(AND(A11810&lt;&gt;"",ISNUMBER(A11810)),VLOOKUP(A11810,Studies!A:BR,5,FALSE),"")</f>
        <v>Pravastatin</v>
      </c>
      <c r="F11810" s="249" t="str">
        <f>IF(AND(A11810&lt;&gt;"",ISNUMBER(A11810)),VLOOKUP(A11810,Studies!A:BR,6,FALSE),"")</f>
        <v>Plasma</v>
      </c>
      <c r="G11810" s="269">
        <v>5</v>
      </c>
      <c r="H11810" s="50" t="s">
        <v>59</v>
      </c>
      <c r="I11810" s="185">
        <v>9.6211669999999998</v>
      </c>
      <c r="J11810" s="41" t="s">
        <v>992</v>
      </c>
      <c r="K11810" s="41" t="s">
        <v>115</v>
      </c>
      <c r="O11810" s="59">
        <v>0.1</v>
      </c>
    </row>
    <row r="11811" spans="1:15" x14ac:dyDescent="0.25">
      <c r="A11811" s="30">
        <v>1121</v>
      </c>
      <c r="B11811" s="247" t="str">
        <f>IF(AND(A11811&lt;&gt;"",ISNUMBER(A11811)),VLOOKUP(A11811,Studies!A:BR,2,FALSE),"")</f>
        <v>Niemi 2006</v>
      </c>
      <c r="C11811" s="248" t="str">
        <f>IF(AND(A11811&lt;&gt;"",ISNUMBER(A11811)),VLOOKUP(A11811,Studies!A:BR,3,FALSE),"")</f>
        <v>https://pubmed.ncbi.nlm.nih.gov/17015053/</v>
      </c>
      <c r="D11811" s="248" t="str">
        <f>IF(AND(A11811&lt;&gt;"",ISNUMBER(A11811)),VLOOKUP(A11811,Studies!A:BR,4,FALSE),"")</f>
        <v>SLCO1B1 c.521TC</v>
      </c>
      <c r="E11811" s="248" t="str">
        <f>IF(AND(A11811&lt;&gt;"",ISNUMBER(A11811)),VLOOKUP(A11811,Studies!A:BR,5,FALSE),"")</f>
        <v>Pravastatin</v>
      </c>
      <c r="F11811" s="249" t="str">
        <f>IF(AND(A11811&lt;&gt;"",ISNUMBER(A11811)),VLOOKUP(A11811,Studies!A:BR,6,FALSE),"")</f>
        <v>Plasma</v>
      </c>
      <c r="G11811" s="269">
        <v>7</v>
      </c>
      <c r="H11811" s="50" t="s">
        <v>59</v>
      </c>
      <c r="I11811" s="185">
        <v>4.9211960000000001</v>
      </c>
      <c r="J11811" s="41" t="s">
        <v>992</v>
      </c>
      <c r="K11811" s="41" t="s">
        <v>115</v>
      </c>
      <c r="O11811" s="59">
        <v>0.1</v>
      </c>
    </row>
    <row r="11812" spans="1:15" x14ac:dyDescent="0.25">
      <c r="A11812" s="30">
        <v>1121</v>
      </c>
      <c r="B11812" s="247" t="str">
        <f>IF(AND(A11812&lt;&gt;"",ISNUMBER(A11812)),VLOOKUP(A11812,Studies!A:BR,2,FALSE),"")</f>
        <v>Niemi 2006</v>
      </c>
      <c r="C11812" s="248" t="str">
        <f>IF(AND(A11812&lt;&gt;"",ISNUMBER(A11812)),VLOOKUP(A11812,Studies!A:BR,3,FALSE),"")</f>
        <v>https://pubmed.ncbi.nlm.nih.gov/17015053/</v>
      </c>
      <c r="D11812" s="248" t="str">
        <f>IF(AND(A11812&lt;&gt;"",ISNUMBER(A11812)),VLOOKUP(A11812,Studies!A:BR,4,FALSE),"")</f>
        <v>SLCO1B1 c.521TC</v>
      </c>
      <c r="E11812" s="248" t="str">
        <f>IF(AND(A11812&lt;&gt;"",ISNUMBER(A11812)),VLOOKUP(A11812,Studies!A:BR,5,FALSE),"")</f>
        <v>Pravastatin</v>
      </c>
      <c r="F11812" s="249" t="str">
        <f>IF(AND(A11812&lt;&gt;"",ISNUMBER(A11812)),VLOOKUP(A11812,Studies!A:BR,6,FALSE),"")</f>
        <v>Plasma</v>
      </c>
      <c r="G11812" s="269">
        <v>9</v>
      </c>
      <c r="H11812" s="50" t="s">
        <v>59</v>
      </c>
      <c r="I11812" s="185">
        <v>0.56781009999999998</v>
      </c>
      <c r="J11812" s="41" t="s">
        <v>992</v>
      </c>
      <c r="K11812" s="41" t="s">
        <v>115</v>
      </c>
      <c r="O11812" s="59">
        <v>0.1</v>
      </c>
    </row>
    <row r="11813" spans="1:15" x14ac:dyDescent="0.25">
      <c r="A11813" s="30">
        <v>1121</v>
      </c>
      <c r="B11813" s="247" t="str">
        <f>IF(AND(A11813&lt;&gt;"",ISNUMBER(A11813)),VLOOKUP(A11813,Studies!A:BR,2,FALSE),"")</f>
        <v>Niemi 2006</v>
      </c>
      <c r="C11813" s="248" t="str">
        <f>IF(AND(A11813&lt;&gt;"",ISNUMBER(A11813)),VLOOKUP(A11813,Studies!A:BR,3,FALSE),"")</f>
        <v>https://pubmed.ncbi.nlm.nih.gov/17015053/</v>
      </c>
      <c r="D11813" s="248" t="str">
        <f>IF(AND(A11813&lt;&gt;"",ISNUMBER(A11813)),VLOOKUP(A11813,Studies!A:BR,4,FALSE),"")</f>
        <v>SLCO1B1 c.521TC</v>
      </c>
      <c r="E11813" s="248" t="str">
        <f>IF(AND(A11813&lt;&gt;"",ISNUMBER(A11813)),VLOOKUP(A11813,Studies!A:BR,5,FALSE),"")</f>
        <v>Pravastatin</v>
      </c>
      <c r="F11813" s="249" t="str">
        <f>IF(AND(A11813&lt;&gt;"",ISNUMBER(A11813)),VLOOKUP(A11813,Studies!A:BR,6,FALSE),"")</f>
        <v>Plasma</v>
      </c>
      <c r="G11813" s="269">
        <v>12</v>
      </c>
      <c r="H11813" s="50" t="s">
        <v>59</v>
      </c>
      <c r="I11813" s="185" t="s">
        <v>1028</v>
      </c>
      <c r="J11813" s="41" t="s">
        <v>992</v>
      </c>
      <c r="K11813" s="41" t="s">
        <v>115</v>
      </c>
      <c r="O11813" s="59">
        <v>0.1</v>
      </c>
    </row>
    <row r="11814" spans="1:15" x14ac:dyDescent="0.25">
      <c r="A11814" s="30">
        <v>1122</v>
      </c>
      <c r="B11814" s="247" t="str">
        <f>IF(AND(A11814&lt;&gt;"",ISNUMBER(A11814)),VLOOKUP(A11814,Studies!A:BR,2,FALSE),"")</f>
        <v>Niemi 2006</v>
      </c>
      <c r="C11814" s="248" t="str">
        <f>IF(AND(A11814&lt;&gt;"",ISNUMBER(A11814)),VLOOKUP(A11814,Studies!A:BR,3,FALSE),"")</f>
        <v>https://pubmed.ncbi.nlm.nih.gov/17015053/</v>
      </c>
      <c r="D11814" s="248" t="str">
        <f>IF(AND(A11814&lt;&gt;"",ISNUMBER(A11814)),VLOOKUP(A11814,Studies!A:BR,4,FALSE),"")</f>
        <v>SLCO1B1 c.521TT</v>
      </c>
      <c r="E11814" s="248" t="str">
        <f>IF(AND(A11814&lt;&gt;"",ISNUMBER(A11814)),VLOOKUP(A11814,Studies!A:BR,5,FALSE),"")</f>
        <v>Pravastatin</v>
      </c>
      <c r="F11814" s="249" t="str">
        <f>IF(AND(A11814&lt;&gt;"",ISNUMBER(A11814)),VLOOKUP(A11814,Studies!A:BR,6,FALSE),"")</f>
        <v>Plasma</v>
      </c>
      <c r="G11814" s="269">
        <v>0.5</v>
      </c>
      <c r="H11814" s="50" t="s">
        <v>59</v>
      </c>
      <c r="I11814" s="185">
        <v>48.312840000000001</v>
      </c>
      <c r="J11814" s="41" t="s">
        <v>992</v>
      </c>
      <c r="K11814" s="41" t="s">
        <v>115</v>
      </c>
      <c r="O11814" s="59">
        <v>0.1</v>
      </c>
    </row>
    <row r="11815" spans="1:15" x14ac:dyDescent="0.25">
      <c r="A11815" s="30">
        <v>1122</v>
      </c>
      <c r="B11815" s="247" t="str">
        <f>IF(AND(A11815&lt;&gt;"",ISNUMBER(A11815)),VLOOKUP(A11815,Studies!A:BR,2,FALSE),"")</f>
        <v>Niemi 2006</v>
      </c>
      <c r="C11815" s="248" t="str">
        <f>IF(AND(A11815&lt;&gt;"",ISNUMBER(A11815)),VLOOKUP(A11815,Studies!A:BR,3,FALSE),"")</f>
        <v>https://pubmed.ncbi.nlm.nih.gov/17015053/</v>
      </c>
      <c r="D11815" s="248" t="str">
        <f>IF(AND(A11815&lt;&gt;"",ISNUMBER(A11815)),VLOOKUP(A11815,Studies!A:BR,4,FALSE),"")</f>
        <v>SLCO1B1 c.521TT</v>
      </c>
      <c r="E11815" s="248" t="str">
        <f>IF(AND(A11815&lt;&gt;"",ISNUMBER(A11815)),VLOOKUP(A11815,Studies!A:BR,5,FALSE),"")</f>
        <v>Pravastatin</v>
      </c>
      <c r="F11815" s="249" t="str">
        <f>IF(AND(A11815&lt;&gt;"",ISNUMBER(A11815)),VLOOKUP(A11815,Studies!A:BR,6,FALSE),"")</f>
        <v>Plasma</v>
      </c>
      <c r="G11815" s="269">
        <v>1</v>
      </c>
      <c r="H11815" s="50" t="s">
        <v>59</v>
      </c>
      <c r="I11815" s="185">
        <v>64.282629999999997</v>
      </c>
      <c r="J11815" s="41" t="s">
        <v>992</v>
      </c>
      <c r="K11815" s="41" t="s">
        <v>115</v>
      </c>
      <c r="O11815" s="59">
        <v>0.1</v>
      </c>
    </row>
    <row r="11816" spans="1:15" x14ac:dyDescent="0.25">
      <c r="A11816" s="30">
        <v>1122</v>
      </c>
      <c r="B11816" s="247" t="str">
        <f>IF(AND(A11816&lt;&gt;"",ISNUMBER(A11816)),VLOOKUP(A11816,Studies!A:BR,2,FALSE),"")</f>
        <v>Niemi 2006</v>
      </c>
      <c r="C11816" s="248" t="str">
        <f>IF(AND(A11816&lt;&gt;"",ISNUMBER(A11816)),VLOOKUP(A11816,Studies!A:BR,3,FALSE),"")</f>
        <v>https://pubmed.ncbi.nlm.nih.gov/17015053/</v>
      </c>
      <c r="D11816" s="248" t="str">
        <f>IF(AND(A11816&lt;&gt;"",ISNUMBER(A11816)),VLOOKUP(A11816,Studies!A:BR,4,FALSE),"")</f>
        <v>SLCO1B1 c.521TT</v>
      </c>
      <c r="E11816" s="248" t="str">
        <f>IF(AND(A11816&lt;&gt;"",ISNUMBER(A11816)),VLOOKUP(A11816,Studies!A:BR,5,FALSE),"")</f>
        <v>Pravastatin</v>
      </c>
      <c r="F11816" s="249" t="str">
        <f>IF(AND(A11816&lt;&gt;"",ISNUMBER(A11816)),VLOOKUP(A11816,Studies!A:BR,6,FALSE),"")</f>
        <v>Plasma</v>
      </c>
      <c r="G11816" s="269">
        <v>1.5</v>
      </c>
      <c r="H11816" s="50" t="s">
        <v>59</v>
      </c>
      <c r="I11816" s="185">
        <v>40.914459999999998</v>
      </c>
      <c r="J11816" s="41" t="s">
        <v>992</v>
      </c>
      <c r="K11816" s="41" t="s">
        <v>115</v>
      </c>
      <c r="O11816" s="59">
        <v>0.1</v>
      </c>
    </row>
    <row r="11817" spans="1:15" x14ac:dyDescent="0.25">
      <c r="A11817" s="30">
        <v>1122</v>
      </c>
      <c r="B11817" s="247" t="str">
        <f>IF(AND(A11817&lt;&gt;"",ISNUMBER(A11817)),VLOOKUP(A11817,Studies!A:BR,2,FALSE),"")</f>
        <v>Niemi 2006</v>
      </c>
      <c r="C11817" s="248" t="str">
        <f>IF(AND(A11817&lt;&gt;"",ISNUMBER(A11817)),VLOOKUP(A11817,Studies!A:BR,3,FALSE),"")</f>
        <v>https://pubmed.ncbi.nlm.nih.gov/17015053/</v>
      </c>
      <c r="D11817" s="248" t="str">
        <f>IF(AND(A11817&lt;&gt;"",ISNUMBER(A11817)),VLOOKUP(A11817,Studies!A:BR,4,FALSE),"")</f>
        <v>SLCO1B1 c.521TT</v>
      </c>
      <c r="E11817" s="248" t="str">
        <f>IF(AND(A11817&lt;&gt;"",ISNUMBER(A11817)),VLOOKUP(A11817,Studies!A:BR,5,FALSE),"")</f>
        <v>Pravastatin</v>
      </c>
      <c r="F11817" s="249" t="str">
        <f>IF(AND(A11817&lt;&gt;"",ISNUMBER(A11817)),VLOOKUP(A11817,Studies!A:BR,6,FALSE),"")</f>
        <v>Plasma</v>
      </c>
      <c r="G11817" s="269">
        <v>2</v>
      </c>
      <c r="H11817" s="50" t="s">
        <v>59</v>
      </c>
      <c r="I11817" s="185">
        <v>25.899090000000001</v>
      </c>
      <c r="J11817" s="41" t="s">
        <v>992</v>
      </c>
      <c r="K11817" s="41" t="s">
        <v>115</v>
      </c>
      <c r="O11817" s="59">
        <v>0.1</v>
      </c>
    </row>
    <row r="11818" spans="1:15" x14ac:dyDescent="0.25">
      <c r="A11818" s="30">
        <v>1122</v>
      </c>
      <c r="B11818" s="247" t="str">
        <f>IF(AND(A11818&lt;&gt;"",ISNUMBER(A11818)),VLOOKUP(A11818,Studies!A:BR,2,FALSE),"")</f>
        <v>Niemi 2006</v>
      </c>
      <c r="C11818" s="248" t="str">
        <f>IF(AND(A11818&lt;&gt;"",ISNUMBER(A11818)),VLOOKUP(A11818,Studies!A:BR,3,FALSE),"")</f>
        <v>https://pubmed.ncbi.nlm.nih.gov/17015053/</v>
      </c>
      <c r="D11818" s="248" t="str">
        <f>IF(AND(A11818&lt;&gt;"",ISNUMBER(A11818)),VLOOKUP(A11818,Studies!A:BR,4,FALSE),"")</f>
        <v>SLCO1B1 c.521TT</v>
      </c>
      <c r="E11818" s="248" t="str">
        <f>IF(AND(A11818&lt;&gt;"",ISNUMBER(A11818)),VLOOKUP(A11818,Studies!A:BR,5,FALSE),"")</f>
        <v>Pravastatin</v>
      </c>
      <c r="F11818" s="249" t="str">
        <f>IF(AND(A11818&lt;&gt;"",ISNUMBER(A11818)),VLOOKUP(A11818,Studies!A:BR,6,FALSE),"")</f>
        <v>Plasma</v>
      </c>
      <c r="G11818" s="269">
        <v>3</v>
      </c>
      <c r="H11818" s="50" t="s">
        <v>59</v>
      </c>
      <c r="I11818" s="185">
        <v>11.88556</v>
      </c>
      <c r="J11818" s="41" t="s">
        <v>992</v>
      </c>
      <c r="K11818" s="41" t="s">
        <v>115</v>
      </c>
      <c r="O11818" s="59">
        <v>0.1</v>
      </c>
    </row>
    <row r="11819" spans="1:15" x14ac:dyDescent="0.25">
      <c r="A11819" s="30">
        <v>1122</v>
      </c>
      <c r="B11819" s="247" t="str">
        <f>IF(AND(A11819&lt;&gt;"",ISNUMBER(A11819)),VLOOKUP(A11819,Studies!A:BR,2,FALSE),"")</f>
        <v>Niemi 2006</v>
      </c>
      <c r="C11819" s="248" t="str">
        <f>IF(AND(A11819&lt;&gt;"",ISNUMBER(A11819)),VLOOKUP(A11819,Studies!A:BR,3,FALSE),"")</f>
        <v>https://pubmed.ncbi.nlm.nih.gov/17015053/</v>
      </c>
      <c r="D11819" s="248" t="str">
        <f>IF(AND(A11819&lt;&gt;"",ISNUMBER(A11819)),VLOOKUP(A11819,Studies!A:BR,4,FALSE),"")</f>
        <v>SLCO1B1 c.521TT</v>
      </c>
      <c r="E11819" s="248" t="str">
        <f>IF(AND(A11819&lt;&gt;"",ISNUMBER(A11819)),VLOOKUP(A11819,Studies!A:BR,5,FALSE),"")</f>
        <v>Pravastatin</v>
      </c>
      <c r="F11819" s="249" t="str">
        <f>IF(AND(A11819&lt;&gt;"",ISNUMBER(A11819)),VLOOKUP(A11819,Studies!A:BR,6,FALSE),"")</f>
        <v>Plasma</v>
      </c>
      <c r="G11819" s="269">
        <v>4</v>
      </c>
      <c r="H11819" s="50" t="s">
        <v>59</v>
      </c>
      <c r="I11819" s="185">
        <v>6.228002</v>
      </c>
      <c r="J11819" s="41" t="s">
        <v>992</v>
      </c>
      <c r="K11819" s="41" t="s">
        <v>115</v>
      </c>
      <c r="O11819" s="59">
        <v>0.1</v>
      </c>
    </row>
    <row r="11820" spans="1:15" x14ac:dyDescent="0.25">
      <c r="A11820" s="30">
        <v>1122</v>
      </c>
      <c r="B11820" s="247" t="str">
        <f>IF(AND(A11820&lt;&gt;"",ISNUMBER(A11820)),VLOOKUP(A11820,Studies!A:BR,2,FALSE),"")</f>
        <v>Niemi 2006</v>
      </c>
      <c r="C11820" s="248" t="str">
        <f>IF(AND(A11820&lt;&gt;"",ISNUMBER(A11820)),VLOOKUP(A11820,Studies!A:BR,3,FALSE),"")</f>
        <v>https://pubmed.ncbi.nlm.nih.gov/17015053/</v>
      </c>
      <c r="D11820" s="248" t="str">
        <f>IF(AND(A11820&lt;&gt;"",ISNUMBER(A11820)),VLOOKUP(A11820,Studies!A:BR,4,FALSE),"")</f>
        <v>SLCO1B1 c.521TT</v>
      </c>
      <c r="E11820" s="248" t="str">
        <f>IF(AND(A11820&lt;&gt;"",ISNUMBER(A11820)),VLOOKUP(A11820,Studies!A:BR,5,FALSE),"")</f>
        <v>Pravastatin</v>
      </c>
      <c r="F11820" s="249" t="str">
        <f>IF(AND(A11820&lt;&gt;"",ISNUMBER(A11820)),VLOOKUP(A11820,Studies!A:BR,6,FALSE),"")</f>
        <v>Plasma</v>
      </c>
      <c r="G11820" s="269">
        <v>5</v>
      </c>
      <c r="H11820" s="50" t="s">
        <v>59</v>
      </c>
      <c r="I11820" s="185">
        <v>10.317500000000001</v>
      </c>
      <c r="J11820" s="41" t="s">
        <v>992</v>
      </c>
      <c r="K11820" s="41" t="s">
        <v>115</v>
      </c>
      <c r="O11820" s="59">
        <v>0.1</v>
      </c>
    </row>
    <row r="11821" spans="1:15" x14ac:dyDescent="0.25">
      <c r="A11821" s="30">
        <v>1122</v>
      </c>
      <c r="B11821" s="247" t="str">
        <f>IF(AND(A11821&lt;&gt;"",ISNUMBER(A11821)),VLOOKUP(A11821,Studies!A:BR,2,FALSE),"")</f>
        <v>Niemi 2006</v>
      </c>
      <c r="C11821" s="248" t="str">
        <f>IF(AND(A11821&lt;&gt;"",ISNUMBER(A11821)),VLOOKUP(A11821,Studies!A:BR,3,FALSE),"")</f>
        <v>https://pubmed.ncbi.nlm.nih.gov/17015053/</v>
      </c>
      <c r="D11821" s="248" t="str">
        <f>IF(AND(A11821&lt;&gt;"",ISNUMBER(A11821)),VLOOKUP(A11821,Studies!A:BR,4,FALSE),"")</f>
        <v>SLCO1B1 c.521TT</v>
      </c>
      <c r="E11821" s="248" t="str">
        <f>IF(AND(A11821&lt;&gt;"",ISNUMBER(A11821)),VLOOKUP(A11821,Studies!A:BR,5,FALSE),"")</f>
        <v>Pravastatin</v>
      </c>
      <c r="F11821" s="249" t="str">
        <f>IF(AND(A11821&lt;&gt;"",ISNUMBER(A11821)),VLOOKUP(A11821,Studies!A:BR,6,FALSE),"")</f>
        <v>Plasma</v>
      </c>
      <c r="G11821" s="269">
        <v>7</v>
      </c>
      <c r="H11821" s="50" t="s">
        <v>59</v>
      </c>
      <c r="I11821" s="185">
        <v>5.269361</v>
      </c>
      <c r="J11821" s="41" t="s">
        <v>992</v>
      </c>
      <c r="K11821" s="41" t="s">
        <v>115</v>
      </c>
      <c r="O11821" s="59">
        <v>0.1</v>
      </c>
    </row>
    <row r="11822" spans="1:15" x14ac:dyDescent="0.25">
      <c r="A11822" s="30">
        <v>1122</v>
      </c>
      <c r="B11822" s="247" t="str">
        <f>IF(AND(A11822&lt;&gt;"",ISNUMBER(A11822)),VLOOKUP(A11822,Studies!A:BR,2,FALSE),"")</f>
        <v>Niemi 2006</v>
      </c>
      <c r="C11822" s="248" t="str">
        <f>IF(AND(A11822&lt;&gt;"",ISNUMBER(A11822)),VLOOKUP(A11822,Studies!A:BR,3,FALSE),"")</f>
        <v>https://pubmed.ncbi.nlm.nih.gov/17015053/</v>
      </c>
      <c r="D11822" s="248" t="str">
        <f>IF(AND(A11822&lt;&gt;"",ISNUMBER(A11822)),VLOOKUP(A11822,Studies!A:BR,4,FALSE),"")</f>
        <v>SLCO1B1 c.521TT</v>
      </c>
      <c r="E11822" s="248" t="str">
        <f>IF(AND(A11822&lt;&gt;"",ISNUMBER(A11822)),VLOOKUP(A11822,Studies!A:BR,5,FALSE),"")</f>
        <v>Pravastatin</v>
      </c>
      <c r="F11822" s="249" t="str">
        <f>IF(AND(A11822&lt;&gt;"",ISNUMBER(A11822)),VLOOKUP(A11822,Studies!A:BR,6,FALSE),"")</f>
        <v>Plasma</v>
      </c>
      <c r="G11822" s="269">
        <v>9</v>
      </c>
      <c r="H11822" s="50" t="s">
        <v>59</v>
      </c>
      <c r="I11822" s="185">
        <v>1.267301</v>
      </c>
      <c r="J11822" s="41" t="s">
        <v>992</v>
      </c>
      <c r="K11822" s="41" t="s">
        <v>115</v>
      </c>
      <c r="O11822" s="59">
        <v>0.1</v>
      </c>
    </row>
    <row r="11823" spans="1:15" x14ac:dyDescent="0.25">
      <c r="A11823" s="30">
        <v>1122</v>
      </c>
      <c r="B11823" s="247" t="str">
        <f>IF(AND(A11823&lt;&gt;"",ISNUMBER(A11823)),VLOOKUP(A11823,Studies!A:BR,2,FALSE),"")</f>
        <v>Niemi 2006</v>
      </c>
      <c r="C11823" s="248" t="str">
        <f>IF(AND(A11823&lt;&gt;"",ISNUMBER(A11823)),VLOOKUP(A11823,Studies!A:BR,3,FALSE),"")</f>
        <v>https://pubmed.ncbi.nlm.nih.gov/17015053/</v>
      </c>
      <c r="D11823" s="248" t="str">
        <f>IF(AND(A11823&lt;&gt;"",ISNUMBER(A11823)),VLOOKUP(A11823,Studies!A:BR,4,FALSE),"")</f>
        <v>SLCO1B1 c.521TT</v>
      </c>
      <c r="E11823" s="248" t="str">
        <f>IF(AND(A11823&lt;&gt;"",ISNUMBER(A11823)),VLOOKUP(A11823,Studies!A:BR,5,FALSE),"")</f>
        <v>Pravastatin</v>
      </c>
      <c r="F11823" s="249" t="str">
        <f>IF(AND(A11823&lt;&gt;"",ISNUMBER(A11823)),VLOOKUP(A11823,Studies!A:BR,6,FALSE),"")</f>
        <v>Plasma</v>
      </c>
      <c r="G11823" s="269">
        <v>12</v>
      </c>
      <c r="H11823" s="50" t="s">
        <v>59</v>
      </c>
      <c r="I11823" s="185" t="s">
        <v>1028</v>
      </c>
      <c r="J11823" s="41" t="s">
        <v>992</v>
      </c>
      <c r="K11823" s="41" t="s">
        <v>115</v>
      </c>
      <c r="O11823" s="59">
        <v>0.1</v>
      </c>
    </row>
    <row r="11824" spans="1:15" x14ac:dyDescent="0.25">
      <c r="A11824" s="30">
        <v>1123</v>
      </c>
      <c r="B11824" s="247" t="str">
        <f>IF(AND(A11824&lt;&gt;"",ISNUMBER(A11824)),VLOOKUP(A11824,Studies!A:BR,2,FALSE),"")</f>
        <v>Neuvonen 1998</v>
      </c>
      <c r="C11824" s="248" t="str">
        <f>IF(AND(A11824&lt;&gt;"",ISNUMBER(A11824)),VLOOKUP(A11824,Studies!A:BR,3,FALSE),"")</f>
        <v>https://pubmed.ncbi.nlm.nih.gov/9542477/</v>
      </c>
      <c r="D11824" s="248" t="str">
        <f>IF(AND(A11824&lt;&gt;"",ISNUMBER(A11824)),VLOOKUP(A11824,Studies!A:BR,4,FALSE),"")</f>
        <v>Pravastatin without Itraconzaole (placebo)</v>
      </c>
      <c r="E11824" s="248" t="str">
        <f>IF(AND(A11824&lt;&gt;"",ISNUMBER(A11824)),VLOOKUP(A11824,Studies!A:BR,5,FALSE),"")</f>
        <v>Pravastatin</v>
      </c>
      <c r="F11824" s="249" t="str">
        <f>IF(AND(A11824&lt;&gt;"",ISNUMBER(A11824)),VLOOKUP(A11824,Studies!A:BR,6,FALSE),"")</f>
        <v>Plasma</v>
      </c>
      <c r="G11824" s="269">
        <v>0.5</v>
      </c>
      <c r="H11824" s="50" t="s">
        <v>59</v>
      </c>
      <c r="I11824" s="185">
        <v>18.696190000000001</v>
      </c>
      <c r="J11824" s="41" t="s">
        <v>938</v>
      </c>
      <c r="K11824" s="41" t="s">
        <v>115</v>
      </c>
      <c r="O11824" s="59">
        <v>0.5</v>
      </c>
    </row>
    <row r="11825" spans="1:15" x14ac:dyDescent="0.25">
      <c r="A11825" s="30">
        <v>1123</v>
      </c>
      <c r="B11825" s="247" t="str">
        <f>IF(AND(A11825&lt;&gt;"",ISNUMBER(A11825)),VLOOKUP(A11825,Studies!A:BR,2,FALSE),"")</f>
        <v>Neuvonen 1998</v>
      </c>
      <c r="C11825" s="248" t="str">
        <f>IF(AND(A11825&lt;&gt;"",ISNUMBER(A11825)),VLOOKUP(A11825,Studies!A:BR,3,FALSE),"")</f>
        <v>https://pubmed.ncbi.nlm.nih.gov/9542477/</v>
      </c>
      <c r="D11825" s="248" t="str">
        <f>IF(AND(A11825&lt;&gt;"",ISNUMBER(A11825)),VLOOKUP(A11825,Studies!A:BR,4,FALSE),"")</f>
        <v>Pravastatin without Itraconzaole (placebo)</v>
      </c>
      <c r="E11825" s="248" t="str">
        <f>IF(AND(A11825&lt;&gt;"",ISNUMBER(A11825)),VLOOKUP(A11825,Studies!A:BR,5,FALSE),"")</f>
        <v>Pravastatin</v>
      </c>
      <c r="F11825" s="249" t="str">
        <f>IF(AND(A11825&lt;&gt;"",ISNUMBER(A11825)),VLOOKUP(A11825,Studies!A:BR,6,FALSE),"")</f>
        <v>Plasma</v>
      </c>
      <c r="G11825" s="269">
        <v>1</v>
      </c>
      <c r="H11825" s="50" t="s">
        <v>59</v>
      </c>
      <c r="I11825" s="185">
        <v>35.223489999999998</v>
      </c>
      <c r="J11825" s="41" t="s">
        <v>938</v>
      </c>
      <c r="K11825" s="41" t="s">
        <v>115</v>
      </c>
      <c r="O11825" s="59">
        <v>0.5</v>
      </c>
    </row>
    <row r="11826" spans="1:15" x14ac:dyDescent="0.25">
      <c r="A11826" s="30">
        <v>1123</v>
      </c>
      <c r="B11826" s="247" t="str">
        <f>IF(AND(A11826&lt;&gt;"",ISNUMBER(A11826)),VLOOKUP(A11826,Studies!A:BR,2,FALSE),"")</f>
        <v>Neuvonen 1998</v>
      </c>
      <c r="C11826" s="248" t="str">
        <f>IF(AND(A11826&lt;&gt;"",ISNUMBER(A11826)),VLOOKUP(A11826,Studies!A:BR,3,FALSE),"")</f>
        <v>https://pubmed.ncbi.nlm.nih.gov/9542477/</v>
      </c>
      <c r="D11826" s="248" t="str">
        <f>IF(AND(A11826&lt;&gt;"",ISNUMBER(A11826)),VLOOKUP(A11826,Studies!A:BR,4,FALSE),"")</f>
        <v>Pravastatin without Itraconzaole (placebo)</v>
      </c>
      <c r="E11826" s="248" t="str">
        <f>IF(AND(A11826&lt;&gt;"",ISNUMBER(A11826)),VLOOKUP(A11826,Studies!A:BR,5,FALSE),"")</f>
        <v>Pravastatin</v>
      </c>
      <c r="F11826" s="249" t="str">
        <f>IF(AND(A11826&lt;&gt;"",ISNUMBER(A11826)),VLOOKUP(A11826,Studies!A:BR,6,FALSE),"")</f>
        <v>Plasma</v>
      </c>
      <c r="G11826" s="269">
        <v>2</v>
      </c>
      <c r="H11826" s="50" t="s">
        <v>59</v>
      </c>
      <c r="I11826" s="185">
        <v>20.909079999999999</v>
      </c>
      <c r="J11826" s="41" t="s">
        <v>938</v>
      </c>
      <c r="K11826" s="41" t="s">
        <v>115</v>
      </c>
      <c r="O11826" s="59">
        <v>0.5</v>
      </c>
    </row>
    <row r="11827" spans="1:15" x14ac:dyDescent="0.25">
      <c r="A11827" s="30">
        <v>1123</v>
      </c>
      <c r="B11827" s="247" t="str">
        <f>IF(AND(A11827&lt;&gt;"",ISNUMBER(A11827)),VLOOKUP(A11827,Studies!A:BR,2,FALSE),"")</f>
        <v>Neuvonen 1998</v>
      </c>
      <c r="C11827" s="248" t="str">
        <f>IF(AND(A11827&lt;&gt;"",ISNUMBER(A11827)),VLOOKUP(A11827,Studies!A:BR,3,FALSE),"")</f>
        <v>https://pubmed.ncbi.nlm.nih.gov/9542477/</v>
      </c>
      <c r="D11827" s="248" t="str">
        <f>IF(AND(A11827&lt;&gt;"",ISNUMBER(A11827)),VLOOKUP(A11827,Studies!A:BR,4,FALSE),"")</f>
        <v>Pravastatin without Itraconzaole (placebo)</v>
      </c>
      <c r="E11827" s="248" t="str">
        <f>IF(AND(A11827&lt;&gt;"",ISNUMBER(A11827)),VLOOKUP(A11827,Studies!A:BR,5,FALSE),"")</f>
        <v>Pravastatin</v>
      </c>
      <c r="F11827" s="249" t="str">
        <f>IF(AND(A11827&lt;&gt;"",ISNUMBER(A11827)),VLOOKUP(A11827,Studies!A:BR,6,FALSE),"")</f>
        <v>Plasma</v>
      </c>
      <c r="G11827" s="269">
        <v>3</v>
      </c>
      <c r="H11827" s="50" t="s">
        <v>59</v>
      </c>
      <c r="I11827" s="185">
        <v>8.7488860000000006</v>
      </c>
      <c r="J11827" s="41" t="s">
        <v>938</v>
      </c>
      <c r="K11827" s="41" t="s">
        <v>115</v>
      </c>
      <c r="O11827" s="59">
        <v>0.5</v>
      </c>
    </row>
    <row r="11828" spans="1:15" x14ac:dyDescent="0.25">
      <c r="A11828" s="30">
        <v>1123</v>
      </c>
      <c r="B11828" s="247" t="str">
        <f>IF(AND(A11828&lt;&gt;"",ISNUMBER(A11828)),VLOOKUP(A11828,Studies!A:BR,2,FALSE),"")</f>
        <v>Neuvonen 1998</v>
      </c>
      <c r="C11828" s="248" t="str">
        <f>IF(AND(A11828&lt;&gt;"",ISNUMBER(A11828)),VLOOKUP(A11828,Studies!A:BR,3,FALSE),"")</f>
        <v>https://pubmed.ncbi.nlm.nih.gov/9542477/</v>
      </c>
      <c r="D11828" s="248" t="str">
        <f>IF(AND(A11828&lt;&gt;"",ISNUMBER(A11828)),VLOOKUP(A11828,Studies!A:BR,4,FALSE),"")</f>
        <v>Pravastatin without Itraconzaole (placebo)</v>
      </c>
      <c r="E11828" s="248" t="str">
        <f>IF(AND(A11828&lt;&gt;"",ISNUMBER(A11828)),VLOOKUP(A11828,Studies!A:BR,5,FALSE),"")</f>
        <v>Pravastatin</v>
      </c>
      <c r="F11828" s="249" t="str">
        <f>IF(AND(A11828&lt;&gt;"",ISNUMBER(A11828)),VLOOKUP(A11828,Studies!A:BR,6,FALSE),"")</f>
        <v>Plasma</v>
      </c>
      <c r="G11828" s="269">
        <v>4</v>
      </c>
      <c r="H11828" s="50" t="s">
        <v>59</v>
      </c>
      <c r="I11828" s="185">
        <v>5.9176010000000003</v>
      </c>
      <c r="J11828" s="41" t="s">
        <v>938</v>
      </c>
      <c r="K11828" s="41" t="s">
        <v>115</v>
      </c>
      <c r="O11828" s="59">
        <v>0.5</v>
      </c>
    </row>
    <row r="11829" spans="1:15" x14ac:dyDescent="0.25">
      <c r="A11829" s="30">
        <v>1123</v>
      </c>
      <c r="B11829" s="247" t="str">
        <f>IF(AND(A11829&lt;&gt;"",ISNUMBER(A11829)),VLOOKUP(A11829,Studies!A:BR,2,FALSE),"")</f>
        <v>Neuvonen 1998</v>
      </c>
      <c r="C11829" s="248" t="str">
        <f>IF(AND(A11829&lt;&gt;"",ISNUMBER(A11829)),VLOOKUP(A11829,Studies!A:BR,3,FALSE),"")</f>
        <v>https://pubmed.ncbi.nlm.nih.gov/9542477/</v>
      </c>
      <c r="D11829" s="248" t="str">
        <f>IF(AND(A11829&lt;&gt;"",ISNUMBER(A11829)),VLOOKUP(A11829,Studies!A:BR,4,FALSE),"")</f>
        <v>Pravastatin without Itraconzaole (placebo)</v>
      </c>
      <c r="E11829" s="248" t="str">
        <f>IF(AND(A11829&lt;&gt;"",ISNUMBER(A11829)),VLOOKUP(A11829,Studies!A:BR,5,FALSE),"")</f>
        <v>Pravastatin</v>
      </c>
      <c r="F11829" s="249" t="str">
        <f>IF(AND(A11829&lt;&gt;"",ISNUMBER(A11829)),VLOOKUP(A11829,Studies!A:BR,6,FALSE),"")</f>
        <v>Plasma</v>
      </c>
      <c r="G11829" s="269">
        <v>6</v>
      </c>
      <c r="H11829" s="50" t="s">
        <v>59</v>
      </c>
      <c r="I11829" s="185">
        <v>4.3230979999999999</v>
      </c>
      <c r="J11829" s="41" t="s">
        <v>938</v>
      </c>
      <c r="K11829" s="41" t="s">
        <v>115</v>
      </c>
      <c r="O11829" s="59">
        <v>0.5</v>
      </c>
    </row>
    <row r="11830" spans="1:15" x14ac:dyDescent="0.25">
      <c r="A11830" s="30">
        <v>1123</v>
      </c>
      <c r="B11830" s="247" t="str">
        <f>IF(AND(A11830&lt;&gt;"",ISNUMBER(A11830)),VLOOKUP(A11830,Studies!A:BR,2,FALSE),"")</f>
        <v>Neuvonen 1998</v>
      </c>
      <c r="C11830" s="248" t="str">
        <f>IF(AND(A11830&lt;&gt;"",ISNUMBER(A11830)),VLOOKUP(A11830,Studies!A:BR,3,FALSE),"")</f>
        <v>https://pubmed.ncbi.nlm.nih.gov/9542477/</v>
      </c>
      <c r="D11830" s="248" t="str">
        <f>IF(AND(A11830&lt;&gt;"",ISNUMBER(A11830)),VLOOKUP(A11830,Studies!A:BR,4,FALSE),"")</f>
        <v>Pravastatin without Itraconzaole (placebo)</v>
      </c>
      <c r="E11830" s="248" t="str">
        <f>IF(AND(A11830&lt;&gt;"",ISNUMBER(A11830)),VLOOKUP(A11830,Studies!A:BR,5,FALSE),"")</f>
        <v>Pravastatin</v>
      </c>
      <c r="F11830" s="249" t="str">
        <f>IF(AND(A11830&lt;&gt;"",ISNUMBER(A11830)),VLOOKUP(A11830,Studies!A:BR,6,FALSE),"")</f>
        <v>Plasma</v>
      </c>
      <c r="G11830" s="269">
        <v>8</v>
      </c>
      <c r="H11830" s="50" t="s">
        <v>59</v>
      </c>
      <c r="I11830" s="185">
        <v>2.2490039999999998</v>
      </c>
      <c r="J11830" s="41" t="s">
        <v>938</v>
      </c>
      <c r="K11830" s="41" t="s">
        <v>115</v>
      </c>
      <c r="O11830" s="59">
        <v>0.5</v>
      </c>
    </row>
    <row r="11831" spans="1:15" x14ac:dyDescent="0.25">
      <c r="A11831" s="30">
        <v>1123</v>
      </c>
      <c r="B11831" s="247" t="str">
        <f>IF(AND(A11831&lt;&gt;"",ISNUMBER(A11831)),VLOOKUP(A11831,Studies!A:BR,2,FALSE),"")</f>
        <v>Neuvonen 1998</v>
      </c>
      <c r="C11831" s="248" t="str">
        <f>IF(AND(A11831&lt;&gt;"",ISNUMBER(A11831)),VLOOKUP(A11831,Studies!A:BR,3,FALSE),"")</f>
        <v>https://pubmed.ncbi.nlm.nih.gov/9542477/</v>
      </c>
      <c r="D11831" s="248" t="str">
        <f>IF(AND(A11831&lt;&gt;"",ISNUMBER(A11831)),VLOOKUP(A11831,Studies!A:BR,4,FALSE),"")</f>
        <v>Pravastatin without Itraconzaole (placebo)</v>
      </c>
      <c r="E11831" s="248" t="str">
        <f>IF(AND(A11831&lt;&gt;"",ISNUMBER(A11831)),VLOOKUP(A11831,Studies!A:BR,5,FALSE),"")</f>
        <v>Pravastatin</v>
      </c>
      <c r="F11831" s="249" t="str">
        <f>IF(AND(A11831&lt;&gt;"",ISNUMBER(A11831)),VLOOKUP(A11831,Studies!A:BR,6,FALSE),"")</f>
        <v>Plasma</v>
      </c>
      <c r="G11831" s="269">
        <v>12</v>
      </c>
      <c r="H11831" s="50" t="s">
        <v>59</v>
      </c>
      <c r="I11831" s="185" t="s">
        <v>4162</v>
      </c>
      <c r="J11831" s="41" t="s">
        <v>938</v>
      </c>
      <c r="K11831" s="41" t="s">
        <v>115</v>
      </c>
      <c r="O11831" s="59">
        <v>0.5</v>
      </c>
    </row>
    <row r="11832" spans="1:15" x14ac:dyDescent="0.25">
      <c r="A11832" s="30">
        <v>1123</v>
      </c>
      <c r="B11832" s="247" t="str">
        <f>IF(AND(A11832&lt;&gt;"",ISNUMBER(A11832)),VLOOKUP(A11832,Studies!A:BR,2,FALSE),"")</f>
        <v>Neuvonen 1998</v>
      </c>
      <c r="C11832" s="248" t="str">
        <f>IF(AND(A11832&lt;&gt;"",ISNUMBER(A11832)),VLOOKUP(A11832,Studies!A:BR,3,FALSE),"")</f>
        <v>https://pubmed.ncbi.nlm.nih.gov/9542477/</v>
      </c>
      <c r="D11832" s="248" t="str">
        <f>IF(AND(A11832&lt;&gt;"",ISNUMBER(A11832)),VLOOKUP(A11832,Studies!A:BR,4,FALSE),"")</f>
        <v>Pravastatin without Itraconzaole (placebo)</v>
      </c>
      <c r="E11832" s="248" t="str">
        <f>IF(AND(A11832&lt;&gt;"",ISNUMBER(A11832)),VLOOKUP(A11832,Studies!A:BR,5,FALSE),"")</f>
        <v>Pravastatin</v>
      </c>
      <c r="F11832" s="249" t="str">
        <f>IF(AND(A11832&lt;&gt;"",ISNUMBER(A11832)),VLOOKUP(A11832,Studies!A:BR,6,FALSE),"")</f>
        <v>Plasma</v>
      </c>
      <c r="G11832" s="269">
        <v>24</v>
      </c>
      <c r="H11832" s="50" t="s">
        <v>59</v>
      </c>
      <c r="I11832" s="185">
        <v>1.1927700000000001</v>
      </c>
      <c r="J11832" s="41" t="s">
        <v>938</v>
      </c>
      <c r="K11832" s="41" t="s">
        <v>115</v>
      </c>
      <c r="O11832" s="59">
        <v>0.5</v>
      </c>
    </row>
    <row r="11833" spans="1:15" x14ac:dyDescent="0.25">
      <c r="A11833" s="30">
        <v>1124</v>
      </c>
      <c r="B11833" s="247" t="str">
        <f>IF(AND(A11833&lt;&gt;"",ISNUMBER(A11833)),VLOOKUP(A11833,Studies!A:BR,2,FALSE),"")</f>
        <v>Neuvonen 1998</v>
      </c>
      <c r="C11833" s="248" t="str">
        <f>IF(AND(A11833&lt;&gt;"",ISNUMBER(A11833)),VLOOKUP(A11833,Studies!A:BR,3,FALSE),"")</f>
        <v>https://pubmed.ncbi.nlm.nih.gov/9542477/</v>
      </c>
      <c r="D11833" s="248" t="str">
        <f>IF(AND(A11833&lt;&gt;"",ISNUMBER(A11833)),VLOOKUP(A11833,Studies!A:BR,4,FALSE),"")</f>
        <v>Pravastatin with Itraconazole</v>
      </c>
      <c r="E11833" s="248" t="str">
        <f>IF(AND(A11833&lt;&gt;"",ISNUMBER(A11833)),VLOOKUP(A11833,Studies!A:BR,5,FALSE),"")</f>
        <v>Pravastatin</v>
      </c>
      <c r="F11833" s="249" t="str">
        <f>IF(AND(A11833&lt;&gt;"",ISNUMBER(A11833)),VLOOKUP(A11833,Studies!A:BR,6,FALSE),"")</f>
        <v>Plasma</v>
      </c>
      <c r="G11833" s="269">
        <v>74.5</v>
      </c>
      <c r="H11833" s="50" t="s">
        <v>59</v>
      </c>
      <c r="I11833" s="185">
        <v>41.662430000000001</v>
      </c>
      <c r="J11833" s="41" t="s">
        <v>938</v>
      </c>
      <c r="K11833" s="41" t="s">
        <v>115</v>
      </c>
      <c r="O11833" s="59">
        <v>0.5</v>
      </c>
    </row>
    <row r="11834" spans="1:15" x14ac:dyDescent="0.25">
      <c r="A11834" s="30">
        <v>1124</v>
      </c>
      <c r="B11834" s="247" t="str">
        <f>IF(AND(A11834&lt;&gt;"",ISNUMBER(A11834)),VLOOKUP(A11834,Studies!A:BR,2,FALSE),"")</f>
        <v>Neuvonen 1998</v>
      </c>
      <c r="C11834" s="248" t="str">
        <f>IF(AND(A11834&lt;&gt;"",ISNUMBER(A11834)),VLOOKUP(A11834,Studies!A:BR,3,FALSE),"")</f>
        <v>https://pubmed.ncbi.nlm.nih.gov/9542477/</v>
      </c>
      <c r="D11834" s="248" t="str">
        <f>IF(AND(A11834&lt;&gt;"",ISNUMBER(A11834)),VLOOKUP(A11834,Studies!A:BR,4,FALSE),"")</f>
        <v>Pravastatin with Itraconazole</v>
      </c>
      <c r="E11834" s="248" t="str">
        <f>IF(AND(A11834&lt;&gt;"",ISNUMBER(A11834)),VLOOKUP(A11834,Studies!A:BR,5,FALSE),"")</f>
        <v>Pravastatin</v>
      </c>
      <c r="F11834" s="249" t="str">
        <f>IF(AND(A11834&lt;&gt;"",ISNUMBER(A11834)),VLOOKUP(A11834,Studies!A:BR,6,FALSE),"")</f>
        <v>Plasma</v>
      </c>
      <c r="G11834" s="269">
        <v>75</v>
      </c>
      <c r="H11834" s="50" t="s">
        <v>59</v>
      </c>
      <c r="I11834" s="185">
        <v>61.299750000000003</v>
      </c>
      <c r="J11834" s="41" t="s">
        <v>938</v>
      </c>
      <c r="K11834" s="41" t="s">
        <v>115</v>
      </c>
      <c r="O11834" s="59">
        <v>0.5</v>
      </c>
    </row>
    <row r="11835" spans="1:15" x14ac:dyDescent="0.25">
      <c r="A11835" s="30">
        <v>1124</v>
      </c>
      <c r="B11835" s="247" t="str">
        <f>IF(AND(A11835&lt;&gt;"",ISNUMBER(A11835)),VLOOKUP(A11835,Studies!A:BR,2,FALSE),"")</f>
        <v>Neuvonen 1998</v>
      </c>
      <c r="C11835" s="248" t="str">
        <f>IF(AND(A11835&lt;&gt;"",ISNUMBER(A11835)),VLOOKUP(A11835,Studies!A:BR,3,FALSE),"")</f>
        <v>https://pubmed.ncbi.nlm.nih.gov/9542477/</v>
      </c>
      <c r="D11835" s="248" t="str">
        <f>IF(AND(A11835&lt;&gt;"",ISNUMBER(A11835)),VLOOKUP(A11835,Studies!A:BR,4,FALSE),"")</f>
        <v>Pravastatin with Itraconazole</v>
      </c>
      <c r="E11835" s="248" t="str">
        <f>IF(AND(A11835&lt;&gt;"",ISNUMBER(A11835)),VLOOKUP(A11835,Studies!A:BR,5,FALSE),"")</f>
        <v>Pravastatin</v>
      </c>
      <c r="F11835" s="249" t="str">
        <f>IF(AND(A11835&lt;&gt;"",ISNUMBER(A11835)),VLOOKUP(A11835,Studies!A:BR,6,FALSE),"")</f>
        <v>Plasma</v>
      </c>
      <c r="G11835" s="269">
        <v>76</v>
      </c>
      <c r="H11835" s="50" t="s">
        <v>59</v>
      </c>
      <c r="I11835" s="185">
        <v>33.349130000000002</v>
      </c>
      <c r="J11835" s="41" t="s">
        <v>938</v>
      </c>
      <c r="K11835" s="41" t="s">
        <v>115</v>
      </c>
      <c r="O11835" s="59">
        <v>0.5</v>
      </c>
    </row>
    <row r="11836" spans="1:15" x14ac:dyDescent="0.25">
      <c r="A11836" s="30">
        <v>1124</v>
      </c>
      <c r="B11836" s="247" t="str">
        <f>IF(AND(A11836&lt;&gt;"",ISNUMBER(A11836)),VLOOKUP(A11836,Studies!A:BR,2,FALSE),"")</f>
        <v>Neuvonen 1998</v>
      </c>
      <c r="C11836" s="248" t="str">
        <f>IF(AND(A11836&lt;&gt;"",ISNUMBER(A11836)),VLOOKUP(A11836,Studies!A:BR,3,FALSE),"")</f>
        <v>https://pubmed.ncbi.nlm.nih.gov/9542477/</v>
      </c>
      <c r="D11836" s="248" t="str">
        <f>IF(AND(A11836&lt;&gt;"",ISNUMBER(A11836)),VLOOKUP(A11836,Studies!A:BR,4,FALSE),"")</f>
        <v>Pravastatin with Itraconazole</v>
      </c>
      <c r="E11836" s="248" t="str">
        <f>IF(AND(A11836&lt;&gt;"",ISNUMBER(A11836)),VLOOKUP(A11836,Studies!A:BR,5,FALSE),"")</f>
        <v>Pravastatin</v>
      </c>
      <c r="F11836" s="249" t="str">
        <f>IF(AND(A11836&lt;&gt;"",ISNUMBER(A11836)),VLOOKUP(A11836,Studies!A:BR,6,FALSE),"")</f>
        <v>Plasma</v>
      </c>
      <c r="G11836" s="269">
        <v>77</v>
      </c>
      <c r="H11836" s="50" t="s">
        <v>59</v>
      </c>
      <c r="I11836" s="185">
        <v>15.446249999999999</v>
      </c>
      <c r="J11836" s="41" t="s">
        <v>938</v>
      </c>
      <c r="K11836" s="41" t="s">
        <v>115</v>
      </c>
      <c r="O11836" s="59">
        <v>0.5</v>
      </c>
    </row>
    <row r="11837" spans="1:15" x14ac:dyDescent="0.25">
      <c r="A11837" s="30">
        <v>1124</v>
      </c>
      <c r="B11837" s="247" t="str">
        <f>IF(AND(A11837&lt;&gt;"",ISNUMBER(A11837)),VLOOKUP(A11837,Studies!A:BR,2,FALSE),"")</f>
        <v>Neuvonen 1998</v>
      </c>
      <c r="C11837" s="248" t="str">
        <f>IF(AND(A11837&lt;&gt;"",ISNUMBER(A11837)),VLOOKUP(A11837,Studies!A:BR,3,FALSE),"")</f>
        <v>https://pubmed.ncbi.nlm.nih.gov/9542477/</v>
      </c>
      <c r="D11837" s="248" t="str">
        <f>IF(AND(A11837&lt;&gt;"",ISNUMBER(A11837)),VLOOKUP(A11837,Studies!A:BR,4,FALSE),"")</f>
        <v>Pravastatin with Itraconazole</v>
      </c>
      <c r="E11837" s="248" t="str">
        <f>IF(AND(A11837&lt;&gt;"",ISNUMBER(A11837)),VLOOKUP(A11837,Studies!A:BR,5,FALSE),"")</f>
        <v>Pravastatin</v>
      </c>
      <c r="F11837" s="249" t="str">
        <f>IF(AND(A11837&lt;&gt;"",ISNUMBER(A11837)),VLOOKUP(A11837,Studies!A:BR,6,FALSE),"")</f>
        <v>Plasma</v>
      </c>
      <c r="G11837" s="269">
        <v>78</v>
      </c>
      <c r="H11837" s="50" t="s">
        <v>59</v>
      </c>
      <c r="I11837" s="185">
        <v>8.5491499999999991</v>
      </c>
      <c r="J11837" s="41" t="s">
        <v>938</v>
      </c>
      <c r="K11837" s="41" t="s">
        <v>115</v>
      </c>
      <c r="O11837" s="59">
        <v>0.5</v>
      </c>
    </row>
    <row r="11838" spans="1:15" x14ac:dyDescent="0.25">
      <c r="A11838" s="30">
        <v>1124</v>
      </c>
      <c r="B11838" s="247" t="str">
        <f>IF(AND(A11838&lt;&gt;"",ISNUMBER(A11838)),VLOOKUP(A11838,Studies!A:BR,2,FALSE),"")</f>
        <v>Neuvonen 1998</v>
      </c>
      <c r="C11838" s="248" t="str">
        <f>IF(AND(A11838&lt;&gt;"",ISNUMBER(A11838)),VLOOKUP(A11838,Studies!A:BR,3,FALSE),"")</f>
        <v>https://pubmed.ncbi.nlm.nih.gov/9542477/</v>
      </c>
      <c r="D11838" s="248" t="str">
        <f>IF(AND(A11838&lt;&gt;"",ISNUMBER(A11838)),VLOOKUP(A11838,Studies!A:BR,4,FALSE),"")</f>
        <v>Pravastatin with Itraconazole</v>
      </c>
      <c r="E11838" s="248" t="str">
        <f>IF(AND(A11838&lt;&gt;"",ISNUMBER(A11838)),VLOOKUP(A11838,Studies!A:BR,5,FALSE),"")</f>
        <v>Pravastatin</v>
      </c>
      <c r="F11838" s="249" t="str">
        <f>IF(AND(A11838&lt;&gt;"",ISNUMBER(A11838)),VLOOKUP(A11838,Studies!A:BR,6,FALSE),"")</f>
        <v>Plasma</v>
      </c>
      <c r="G11838" s="269">
        <v>80</v>
      </c>
      <c r="H11838" s="50" t="s">
        <v>59</v>
      </c>
      <c r="I11838" s="185">
        <v>7.671214</v>
      </c>
      <c r="J11838" s="41" t="s">
        <v>938</v>
      </c>
      <c r="K11838" s="41" t="s">
        <v>115</v>
      </c>
      <c r="O11838" s="59">
        <v>0.5</v>
      </c>
    </row>
    <row r="11839" spans="1:15" x14ac:dyDescent="0.25">
      <c r="A11839" s="30">
        <v>1124</v>
      </c>
      <c r="B11839" s="247" t="str">
        <f>IF(AND(A11839&lt;&gt;"",ISNUMBER(A11839)),VLOOKUP(A11839,Studies!A:BR,2,FALSE),"")</f>
        <v>Neuvonen 1998</v>
      </c>
      <c r="C11839" s="248" t="str">
        <f>IF(AND(A11839&lt;&gt;"",ISNUMBER(A11839)),VLOOKUP(A11839,Studies!A:BR,3,FALSE),"")</f>
        <v>https://pubmed.ncbi.nlm.nih.gov/9542477/</v>
      </c>
      <c r="D11839" s="248" t="str">
        <f>IF(AND(A11839&lt;&gt;"",ISNUMBER(A11839)),VLOOKUP(A11839,Studies!A:BR,4,FALSE),"")</f>
        <v>Pravastatin with Itraconazole</v>
      </c>
      <c r="E11839" s="248" t="str">
        <f>IF(AND(A11839&lt;&gt;"",ISNUMBER(A11839)),VLOOKUP(A11839,Studies!A:BR,5,FALSE),"")</f>
        <v>Pravastatin</v>
      </c>
      <c r="F11839" s="249" t="str">
        <f>IF(AND(A11839&lt;&gt;"",ISNUMBER(A11839)),VLOOKUP(A11839,Studies!A:BR,6,FALSE),"")</f>
        <v>Plasma</v>
      </c>
      <c r="G11839" s="269">
        <v>82</v>
      </c>
      <c r="H11839" s="50" t="s">
        <v>59</v>
      </c>
      <c r="I11839" s="185">
        <v>2.7263389999999998</v>
      </c>
      <c r="J11839" s="41" t="s">
        <v>938</v>
      </c>
      <c r="K11839" s="41" t="s">
        <v>115</v>
      </c>
      <c r="O11839" s="59">
        <v>0.5</v>
      </c>
    </row>
    <row r="11840" spans="1:15" x14ac:dyDescent="0.25">
      <c r="A11840" s="30">
        <v>1124</v>
      </c>
      <c r="B11840" s="247" t="str">
        <f>IF(AND(A11840&lt;&gt;"",ISNUMBER(A11840)),VLOOKUP(A11840,Studies!A:BR,2,FALSE),"")</f>
        <v>Neuvonen 1998</v>
      </c>
      <c r="C11840" s="248" t="str">
        <f>IF(AND(A11840&lt;&gt;"",ISNUMBER(A11840)),VLOOKUP(A11840,Studies!A:BR,3,FALSE),"")</f>
        <v>https://pubmed.ncbi.nlm.nih.gov/9542477/</v>
      </c>
      <c r="D11840" s="248" t="str">
        <f>IF(AND(A11840&lt;&gt;"",ISNUMBER(A11840)),VLOOKUP(A11840,Studies!A:BR,4,FALSE),"")</f>
        <v>Pravastatin with Itraconazole</v>
      </c>
      <c r="E11840" s="248" t="str">
        <f>IF(AND(A11840&lt;&gt;"",ISNUMBER(A11840)),VLOOKUP(A11840,Studies!A:BR,5,FALSE),"")</f>
        <v>Pravastatin</v>
      </c>
      <c r="F11840" s="249" t="str">
        <f>IF(AND(A11840&lt;&gt;"",ISNUMBER(A11840)),VLOOKUP(A11840,Studies!A:BR,6,FALSE),"")</f>
        <v>Plasma</v>
      </c>
      <c r="G11840" s="269">
        <v>86</v>
      </c>
      <c r="H11840" s="50" t="s">
        <v>59</v>
      </c>
      <c r="I11840" s="185">
        <v>0.73236509999999999</v>
      </c>
      <c r="J11840" s="41" t="s">
        <v>938</v>
      </c>
      <c r="K11840" s="41" t="s">
        <v>115</v>
      </c>
      <c r="O11840" s="59">
        <v>0.5</v>
      </c>
    </row>
    <row r="11841" spans="1:16" x14ac:dyDescent="0.25">
      <c r="A11841" s="30">
        <v>1124</v>
      </c>
      <c r="B11841" s="247" t="str">
        <f>IF(AND(A11841&lt;&gt;"",ISNUMBER(A11841)),VLOOKUP(A11841,Studies!A:BR,2,FALSE),"")</f>
        <v>Neuvonen 1998</v>
      </c>
      <c r="C11841" s="248" t="str">
        <f>IF(AND(A11841&lt;&gt;"",ISNUMBER(A11841)),VLOOKUP(A11841,Studies!A:BR,3,FALSE),"")</f>
        <v>https://pubmed.ncbi.nlm.nih.gov/9542477/</v>
      </c>
      <c r="D11841" s="248" t="str">
        <f>IF(AND(A11841&lt;&gt;"",ISNUMBER(A11841)),VLOOKUP(A11841,Studies!A:BR,4,FALSE),"")</f>
        <v>Pravastatin with Itraconazole</v>
      </c>
      <c r="E11841" s="248" t="str">
        <f>IF(AND(A11841&lt;&gt;"",ISNUMBER(A11841)),VLOOKUP(A11841,Studies!A:BR,5,FALSE),"")</f>
        <v>Pravastatin</v>
      </c>
      <c r="F11841" s="249" t="str">
        <f>IF(AND(A11841&lt;&gt;"",ISNUMBER(A11841)),VLOOKUP(A11841,Studies!A:BR,6,FALSE),"")</f>
        <v>Plasma</v>
      </c>
      <c r="G11841" s="269">
        <v>98</v>
      </c>
      <c r="H11841" s="50" t="s">
        <v>59</v>
      </c>
      <c r="I11841" s="185">
        <v>1.1960930000000001</v>
      </c>
      <c r="J11841" s="41" t="s">
        <v>938</v>
      </c>
      <c r="K11841" s="41" t="s">
        <v>115</v>
      </c>
      <c r="O11841" s="59">
        <v>0.5</v>
      </c>
    </row>
    <row r="11842" spans="1:16" x14ac:dyDescent="0.25">
      <c r="A11842" s="30">
        <v>1125</v>
      </c>
      <c r="B11842" s="247" t="str">
        <f>IF(AND(A11842&lt;&gt;"",ISNUMBER(A11842)),VLOOKUP(A11842,Studies!A:BR,2,FALSE),"")</f>
        <v>Kantola 2000</v>
      </c>
      <c r="C11842" s="248" t="str">
        <f>IF(AND(A11842&lt;&gt;"",ISNUMBER(A11842)),VLOOKUP(A11842,Studies!A:BR,3,FALSE),"")</f>
        <v>https://pubmed.ncbi.nlm.nih.gov/10952477/</v>
      </c>
      <c r="D11842" s="248" t="str">
        <f>IF(AND(A11842&lt;&gt;"",ISNUMBER(A11842)),VLOOKUP(A11842,Studies!A:BR,4,FALSE),"")</f>
        <v>Pravastatin without Fluconazole (placebo)</v>
      </c>
      <c r="E11842" s="248" t="str">
        <f>IF(AND(A11842&lt;&gt;"",ISNUMBER(A11842)),VLOOKUP(A11842,Studies!A:BR,5,FALSE),"")</f>
        <v>Pravastatin</v>
      </c>
      <c r="F11842" s="249" t="str">
        <f>IF(AND(A11842&lt;&gt;"",ISNUMBER(A11842)),VLOOKUP(A11842,Studies!A:BR,6,FALSE),"")</f>
        <v>Plasma</v>
      </c>
      <c r="G11842" s="269">
        <v>0.5</v>
      </c>
      <c r="H11842" s="50" t="s">
        <v>59</v>
      </c>
      <c r="I11842" s="185">
        <v>24.890440000000002</v>
      </c>
      <c r="J11842" s="41" t="s">
        <v>938</v>
      </c>
      <c r="K11842" s="41" t="s">
        <v>115</v>
      </c>
      <c r="O11842" s="59">
        <v>0.5</v>
      </c>
      <c r="P11842" s="42" t="s">
        <v>4057</v>
      </c>
    </row>
    <row r="11843" spans="1:16" x14ac:dyDescent="0.25">
      <c r="A11843" s="30">
        <v>1125</v>
      </c>
      <c r="B11843" s="247" t="str">
        <f>IF(AND(A11843&lt;&gt;"",ISNUMBER(A11843)),VLOOKUP(A11843,Studies!A:BR,2,FALSE),"")</f>
        <v>Kantola 2000</v>
      </c>
      <c r="C11843" s="248" t="str">
        <f>IF(AND(A11843&lt;&gt;"",ISNUMBER(A11843)),VLOOKUP(A11843,Studies!A:BR,3,FALSE),"")</f>
        <v>https://pubmed.ncbi.nlm.nih.gov/10952477/</v>
      </c>
      <c r="D11843" s="248" t="str">
        <f>IF(AND(A11843&lt;&gt;"",ISNUMBER(A11843)),VLOOKUP(A11843,Studies!A:BR,4,FALSE),"")</f>
        <v>Pravastatin without Fluconazole (placebo)</v>
      </c>
      <c r="E11843" s="248" t="str">
        <f>IF(AND(A11843&lt;&gt;"",ISNUMBER(A11843)),VLOOKUP(A11843,Studies!A:BR,5,FALSE),"")</f>
        <v>Pravastatin</v>
      </c>
      <c r="F11843" s="249" t="str">
        <f>IF(AND(A11843&lt;&gt;"",ISNUMBER(A11843)),VLOOKUP(A11843,Studies!A:BR,6,FALSE),"")</f>
        <v>Plasma</v>
      </c>
      <c r="G11843" s="269">
        <v>1</v>
      </c>
      <c r="H11843" s="50" t="s">
        <v>59</v>
      </c>
      <c r="I11843" s="185">
        <v>50.150309999999998</v>
      </c>
      <c r="J11843" s="41" t="s">
        <v>938</v>
      </c>
      <c r="K11843" s="41" t="s">
        <v>115</v>
      </c>
      <c r="O11843" s="59">
        <v>0.5</v>
      </c>
    </row>
    <row r="11844" spans="1:16" x14ac:dyDescent="0.25">
      <c r="A11844" s="30">
        <v>1125</v>
      </c>
      <c r="B11844" s="247" t="str">
        <f>IF(AND(A11844&lt;&gt;"",ISNUMBER(A11844)),VLOOKUP(A11844,Studies!A:BR,2,FALSE),"")</f>
        <v>Kantola 2000</v>
      </c>
      <c r="C11844" s="248" t="str">
        <f>IF(AND(A11844&lt;&gt;"",ISNUMBER(A11844)),VLOOKUP(A11844,Studies!A:BR,3,FALSE),"")</f>
        <v>https://pubmed.ncbi.nlm.nih.gov/10952477/</v>
      </c>
      <c r="D11844" s="248" t="str">
        <f>IF(AND(A11844&lt;&gt;"",ISNUMBER(A11844)),VLOOKUP(A11844,Studies!A:BR,4,FALSE),"")</f>
        <v>Pravastatin without Fluconazole (placebo)</v>
      </c>
      <c r="E11844" s="248" t="str">
        <f>IF(AND(A11844&lt;&gt;"",ISNUMBER(A11844)),VLOOKUP(A11844,Studies!A:BR,5,FALSE),"")</f>
        <v>Pravastatin</v>
      </c>
      <c r="F11844" s="249" t="str">
        <f>IF(AND(A11844&lt;&gt;"",ISNUMBER(A11844)),VLOOKUP(A11844,Studies!A:BR,6,FALSE),"")</f>
        <v>Plasma</v>
      </c>
      <c r="G11844" s="269">
        <v>2</v>
      </c>
      <c r="H11844" s="50" t="s">
        <v>59</v>
      </c>
      <c r="I11844" s="185">
        <v>28.342400000000001</v>
      </c>
      <c r="J11844" s="41" t="s">
        <v>938</v>
      </c>
      <c r="K11844" s="41" t="s">
        <v>115</v>
      </c>
      <c r="O11844" s="59">
        <v>0.5</v>
      </c>
    </row>
    <row r="11845" spans="1:16" x14ac:dyDescent="0.25">
      <c r="A11845" s="30">
        <v>1125</v>
      </c>
      <c r="B11845" s="247" t="str">
        <f>IF(AND(A11845&lt;&gt;"",ISNUMBER(A11845)),VLOOKUP(A11845,Studies!A:BR,2,FALSE),"")</f>
        <v>Kantola 2000</v>
      </c>
      <c r="C11845" s="248" t="str">
        <f>IF(AND(A11845&lt;&gt;"",ISNUMBER(A11845)),VLOOKUP(A11845,Studies!A:BR,3,FALSE),"")</f>
        <v>https://pubmed.ncbi.nlm.nih.gov/10952477/</v>
      </c>
      <c r="D11845" s="248" t="str">
        <f>IF(AND(A11845&lt;&gt;"",ISNUMBER(A11845)),VLOOKUP(A11845,Studies!A:BR,4,FALSE),"")</f>
        <v>Pravastatin without Fluconazole (placebo)</v>
      </c>
      <c r="E11845" s="248" t="str">
        <f>IF(AND(A11845&lt;&gt;"",ISNUMBER(A11845)),VLOOKUP(A11845,Studies!A:BR,5,FALSE),"")</f>
        <v>Pravastatin</v>
      </c>
      <c r="F11845" s="249" t="str">
        <f>IF(AND(A11845&lt;&gt;"",ISNUMBER(A11845)),VLOOKUP(A11845,Studies!A:BR,6,FALSE),"")</f>
        <v>Plasma</v>
      </c>
      <c r="G11845" s="269">
        <v>3</v>
      </c>
      <c r="H11845" s="50" t="s">
        <v>59</v>
      </c>
      <c r="I11845" s="185">
        <v>13.30855</v>
      </c>
      <c r="J11845" s="41" t="s">
        <v>938</v>
      </c>
      <c r="K11845" s="41" t="s">
        <v>115</v>
      </c>
      <c r="O11845" s="59">
        <v>0.5</v>
      </c>
    </row>
    <row r="11846" spans="1:16" x14ac:dyDescent="0.25">
      <c r="A11846" s="30">
        <v>1125</v>
      </c>
      <c r="B11846" s="247" t="str">
        <f>IF(AND(A11846&lt;&gt;"",ISNUMBER(A11846)),VLOOKUP(A11846,Studies!A:BR,2,FALSE),"")</f>
        <v>Kantola 2000</v>
      </c>
      <c r="C11846" s="248" t="str">
        <f>IF(AND(A11846&lt;&gt;"",ISNUMBER(A11846)),VLOOKUP(A11846,Studies!A:BR,3,FALSE),"")</f>
        <v>https://pubmed.ncbi.nlm.nih.gov/10952477/</v>
      </c>
      <c r="D11846" s="248" t="str">
        <f>IF(AND(A11846&lt;&gt;"",ISNUMBER(A11846)),VLOOKUP(A11846,Studies!A:BR,4,FALSE),"")</f>
        <v>Pravastatin without Fluconazole (placebo)</v>
      </c>
      <c r="E11846" s="248" t="str">
        <f>IF(AND(A11846&lt;&gt;"",ISNUMBER(A11846)),VLOOKUP(A11846,Studies!A:BR,5,FALSE),"")</f>
        <v>Pravastatin</v>
      </c>
      <c r="F11846" s="249" t="str">
        <f>IF(AND(A11846&lt;&gt;"",ISNUMBER(A11846)),VLOOKUP(A11846,Studies!A:BR,6,FALSE),"")</f>
        <v>Plasma</v>
      </c>
      <c r="G11846" s="269">
        <v>4</v>
      </c>
      <c r="H11846" s="50" t="s">
        <v>59</v>
      </c>
      <c r="I11846" s="185">
        <v>10.06284</v>
      </c>
      <c r="J11846" s="41" t="s">
        <v>938</v>
      </c>
      <c r="K11846" s="41" t="s">
        <v>115</v>
      </c>
      <c r="O11846" s="59">
        <v>0.5</v>
      </c>
    </row>
    <row r="11847" spans="1:16" x14ac:dyDescent="0.25">
      <c r="A11847" s="30">
        <v>1125</v>
      </c>
      <c r="B11847" s="247" t="str">
        <f>IF(AND(A11847&lt;&gt;"",ISNUMBER(A11847)),VLOOKUP(A11847,Studies!A:BR,2,FALSE),"")</f>
        <v>Kantola 2000</v>
      </c>
      <c r="C11847" s="248" t="str">
        <f>IF(AND(A11847&lt;&gt;"",ISNUMBER(A11847)),VLOOKUP(A11847,Studies!A:BR,3,FALSE),"")</f>
        <v>https://pubmed.ncbi.nlm.nih.gov/10952477/</v>
      </c>
      <c r="D11847" s="248" t="str">
        <f>IF(AND(A11847&lt;&gt;"",ISNUMBER(A11847)),VLOOKUP(A11847,Studies!A:BR,4,FALSE),"")</f>
        <v>Pravastatin without Fluconazole (placebo)</v>
      </c>
      <c r="E11847" s="248" t="str">
        <f>IF(AND(A11847&lt;&gt;"",ISNUMBER(A11847)),VLOOKUP(A11847,Studies!A:BR,5,FALSE),"")</f>
        <v>Pravastatin</v>
      </c>
      <c r="F11847" s="249" t="str">
        <f>IF(AND(A11847&lt;&gt;"",ISNUMBER(A11847)),VLOOKUP(A11847,Studies!A:BR,6,FALSE),"")</f>
        <v>Plasma</v>
      </c>
      <c r="G11847" s="269">
        <v>6</v>
      </c>
      <c r="H11847" s="50" t="s">
        <v>59</v>
      </c>
      <c r="I11847" s="185">
        <v>5.0398800000000001</v>
      </c>
      <c r="J11847" s="41" t="s">
        <v>938</v>
      </c>
      <c r="K11847" s="41" t="s">
        <v>115</v>
      </c>
      <c r="O11847" s="59">
        <v>0.5</v>
      </c>
    </row>
    <row r="11848" spans="1:16" x14ac:dyDescent="0.25">
      <c r="A11848" s="30">
        <v>1125</v>
      </c>
      <c r="B11848" s="247" t="str">
        <f>IF(AND(A11848&lt;&gt;"",ISNUMBER(A11848)),VLOOKUP(A11848,Studies!A:BR,2,FALSE),"")</f>
        <v>Kantola 2000</v>
      </c>
      <c r="C11848" s="248" t="str">
        <f>IF(AND(A11848&lt;&gt;"",ISNUMBER(A11848)),VLOOKUP(A11848,Studies!A:BR,3,FALSE),"")</f>
        <v>https://pubmed.ncbi.nlm.nih.gov/10952477/</v>
      </c>
      <c r="D11848" s="248" t="str">
        <f>IF(AND(A11848&lt;&gt;"",ISNUMBER(A11848)),VLOOKUP(A11848,Studies!A:BR,4,FALSE),"")</f>
        <v>Pravastatin without Fluconazole (placebo)</v>
      </c>
      <c r="E11848" s="248" t="str">
        <f>IF(AND(A11848&lt;&gt;"",ISNUMBER(A11848)),VLOOKUP(A11848,Studies!A:BR,5,FALSE),"")</f>
        <v>Pravastatin</v>
      </c>
      <c r="F11848" s="249" t="str">
        <f>IF(AND(A11848&lt;&gt;"",ISNUMBER(A11848)),VLOOKUP(A11848,Studies!A:BR,6,FALSE),"")</f>
        <v>Plasma</v>
      </c>
      <c r="G11848" s="269">
        <v>8</v>
      </c>
      <c r="H11848" s="50" t="s">
        <v>59</v>
      </c>
      <c r="I11848" s="185">
        <v>2.0426069999999998</v>
      </c>
      <c r="J11848" s="41" t="s">
        <v>938</v>
      </c>
      <c r="K11848" s="41" t="s">
        <v>115</v>
      </c>
      <c r="O11848" s="59">
        <v>0.5</v>
      </c>
    </row>
    <row r="11849" spans="1:16" x14ac:dyDescent="0.25">
      <c r="A11849" s="30">
        <v>1126</v>
      </c>
      <c r="B11849" s="247" t="str">
        <f>IF(AND(A11849&lt;&gt;"",ISNUMBER(A11849)),VLOOKUP(A11849,Studies!A:BR,2,FALSE),"")</f>
        <v>Kantola 2000</v>
      </c>
      <c r="C11849" s="248" t="str">
        <f>IF(AND(A11849&lt;&gt;"",ISNUMBER(A11849)),VLOOKUP(A11849,Studies!A:BR,3,FALSE),"")</f>
        <v>https://pubmed.ncbi.nlm.nih.gov/10952477/</v>
      </c>
      <c r="D11849" s="248" t="str">
        <f>IF(AND(A11849&lt;&gt;"",ISNUMBER(A11849)),VLOOKUP(A11849,Studies!A:BR,4,FALSE),"")</f>
        <v>Pravastatin with Fluconazole</v>
      </c>
      <c r="E11849" s="248" t="str">
        <f>IF(AND(A11849&lt;&gt;"",ISNUMBER(A11849)),VLOOKUP(A11849,Studies!A:BR,5,FALSE),"")</f>
        <v>Pravastatin</v>
      </c>
      <c r="F11849" s="249" t="str">
        <f>IF(AND(A11849&lt;&gt;"",ISNUMBER(A11849)),VLOOKUP(A11849,Studies!A:BR,6,FALSE),"")</f>
        <v>Plasma</v>
      </c>
      <c r="G11849" s="269">
        <v>73.5</v>
      </c>
      <c r="H11849" s="50" t="s">
        <v>59</v>
      </c>
      <c r="I11849" s="185">
        <v>40.613979999999998</v>
      </c>
      <c r="J11849" s="41" t="s">
        <v>938</v>
      </c>
      <c r="K11849" s="41" t="s">
        <v>115</v>
      </c>
      <c r="O11849" s="59">
        <v>0.5</v>
      </c>
    </row>
    <row r="11850" spans="1:16" x14ac:dyDescent="0.25">
      <c r="A11850" s="30">
        <v>1126</v>
      </c>
      <c r="B11850" s="247" t="str">
        <f>IF(AND(A11850&lt;&gt;"",ISNUMBER(A11850)),VLOOKUP(A11850,Studies!A:BR,2,FALSE),"")</f>
        <v>Kantola 2000</v>
      </c>
      <c r="C11850" s="248" t="str">
        <f>IF(AND(A11850&lt;&gt;"",ISNUMBER(A11850)),VLOOKUP(A11850,Studies!A:BR,3,FALSE),"")</f>
        <v>https://pubmed.ncbi.nlm.nih.gov/10952477/</v>
      </c>
      <c r="D11850" s="248" t="str">
        <f>IF(AND(A11850&lt;&gt;"",ISNUMBER(A11850)),VLOOKUP(A11850,Studies!A:BR,4,FALSE),"")</f>
        <v>Pravastatin with Fluconazole</v>
      </c>
      <c r="E11850" s="248" t="str">
        <f>IF(AND(A11850&lt;&gt;"",ISNUMBER(A11850)),VLOOKUP(A11850,Studies!A:BR,5,FALSE),"")</f>
        <v>Pravastatin</v>
      </c>
      <c r="F11850" s="249" t="str">
        <f>IF(AND(A11850&lt;&gt;"",ISNUMBER(A11850)),VLOOKUP(A11850,Studies!A:BR,6,FALSE),"")</f>
        <v>Plasma</v>
      </c>
      <c r="G11850" s="269">
        <v>74</v>
      </c>
      <c r="H11850" s="50" t="s">
        <v>59</v>
      </c>
      <c r="I11850" s="185">
        <v>66.214569999999995</v>
      </c>
      <c r="J11850" s="41" t="s">
        <v>938</v>
      </c>
      <c r="K11850" s="41" t="s">
        <v>115</v>
      </c>
      <c r="O11850" s="59">
        <v>0.5</v>
      </c>
    </row>
    <row r="11851" spans="1:16" x14ac:dyDescent="0.25">
      <c r="A11851" s="30">
        <v>1126</v>
      </c>
      <c r="B11851" s="247" t="str">
        <f>IF(AND(A11851&lt;&gt;"",ISNUMBER(A11851)),VLOOKUP(A11851,Studies!A:BR,2,FALSE),"")</f>
        <v>Kantola 2000</v>
      </c>
      <c r="C11851" s="248" t="str">
        <f>IF(AND(A11851&lt;&gt;"",ISNUMBER(A11851)),VLOOKUP(A11851,Studies!A:BR,3,FALSE),"")</f>
        <v>https://pubmed.ncbi.nlm.nih.gov/10952477/</v>
      </c>
      <c r="D11851" s="248" t="str">
        <f>IF(AND(A11851&lt;&gt;"",ISNUMBER(A11851)),VLOOKUP(A11851,Studies!A:BR,4,FALSE),"")</f>
        <v>Pravastatin with Fluconazole</v>
      </c>
      <c r="E11851" s="248" t="str">
        <f>IF(AND(A11851&lt;&gt;"",ISNUMBER(A11851)),VLOOKUP(A11851,Studies!A:BR,5,FALSE),"")</f>
        <v>Pravastatin</v>
      </c>
      <c r="F11851" s="249" t="str">
        <f>IF(AND(A11851&lt;&gt;"",ISNUMBER(A11851)),VLOOKUP(A11851,Studies!A:BR,6,FALSE),"")</f>
        <v>Plasma</v>
      </c>
      <c r="G11851" s="269">
        <v>75</v>
      </c>
      <c r="H11851" s="50" t="s">
        <v>59</v>
      </c>
      <c r="I11851" s="185">
        <v>45.037680000000002</v>
      </c>
      <c r="J11851" s="41" t="s">
        <v>938</v>
      </c>
      <c r="K11851" s="41" t="s">
        <v>115</v>
      </c>
      <c r="O11851" s="59">
        <v>0.5</v>
      </c>
    </row>
    <row r="11852" spans="1:16" x14ac:dyDescent="0.25">
      <c r="A11852" s="30">
        <v>1126</v>
      </c>
      <c r="B11852" s="247" t="str">
        <f>IF(AND(A11852&lt;&gt;"",ISNUMBER(A11852)),VLOOKUP(A11852,Studies!A:BR,2,FALSE),"")</f>
        <v>Kantola 2000</v>
      </c>
      <c r="C11852" s="248" t="str">
        <f>IF(AND(A11852&lt;&gt;"",ISNUMBER(A11852)),VLOOKUP(A11852,Studies!A:BR,3,FALSE),"")</f>
        <v>https://pubmed.ncbi.nlm.nih.gov/10952477/</v>
      </c>
      <c r="D11852" s="248" t="str">
        <f>IF(AND(A11852&lt;&gt;"",ISNUMBER(A11852)),VLOOKUP(A11852,Studies!A:BR,4,FALSE),"")</f>
        <v>Pravastatin with Fluconazole</v>
      </c>
      <c r="E11852" s="248" t="str">
        <f>IF(AND(A11852&lt;&gt;"",ISNUMBER(A11852)),VLOOKUP(A11852,Studies!A:BR,5,FALSE),"")</f>
        <v>Pravastatin</v>
      </c>
      <c r="F11852" s="249" t="str">
        <f>IF(AND(A11852&lt;&gt;"",ISNUMBER(A11852)),VLOOKUP(A11852,Studies!A:BR,6,FALSE),"")</f>
        <v>Plasma</v>
      </c>
      <c r="G11852" s="269">
        <v>76</v>
      </c>
      <c r="H11852" s="50" t="s">
        <v>59</v>
      </c>
      <c r="I11852" s="185">
        <v>22.297619999999998</v>
      </c>
      <c r="J11852" s="41" t="s">
        <v>938</v>
      </c>
      <c r="K11852" s="41" t="s">
        <v>115</v>
      </c>
      <c r="O11852" s="59">
        <v>0.5</v>
      </c>
    </row>
    <row r="11853" spans="1:16" x14ac:dyDescent="0.25">
      <c r="A11853" s="30">
        <v>1126</v>
      </c>
      <c r="B11853" s="247" t="str">
        <f>IF(AND(A11853&lt;&gt;"",ISNUMBER(A11853)),VLOOKUP(A11853,Studies!A:BR,2,FALSE),"")</f>
        <v>Kantola 2000</v>
      </c>
      <c r="C11853" s="248" t="str">
        <f>IF(AND(A11853&lt;&gt;"",ISNUMBER(A11853)),VLOOKUP(A11853,Studies!A:BR,3,FALSE),"")</f>
        <v>https://pubmed.ncbi.nlm.nih.gov/10952477/</v>
      </c>
      <c r="D11853" s="248" t="str">
        <f>IF(AND(A11853&lt;&gt;"",ISNUMBER(A11853)),VLOOKUP(A11853,Studies!A:BR,4,FALSE),"")</f>
        <v>Pravastatin with Fluconazole</v>
      </c>
      <c r="E11853" s="248" t="str">
        <f>IF(AND(A11853&lt;&gt;"",ISNUMBER(A11853)),VLOOKUP(A11853,Studies!A:BR,5,FALSE),"")</f>
        <v>Pravastatin</v>
      </c>
      <c r="F11853" s="249" t="str">
        <f>IF(AND(A11853&lt;&gt;"",ISNUMBER(A11853)),VLOOKUP(A11853,Studies!A:BR,6,FALSE),"")</f>
        <v>Plasma</v>
      </c>
      <c r="G11853" s="269">
        <v>77</v>
      </c>
      <c r="H11853" s="50" t="s">
        <v>59</v>
      </c>
      <c r="I11853" s="185">
        <v>13.642530000000001</v>
      </c>
      <c r="J11853" s="41" t="s">
        <v>938</v>
      </c>
      <c r="K11853" s="41" t="s">
        <v>115</v>
      </c>
      <c r="O11853" s="59">
        <v>0.5</v>
      </c>
    </row>
    <row r="11854" spans="1:16" x14ac:dyDescent="0.25">
      <c r="A11854" s="30">
        <v>1126</v>
      </c>
      <c r="B11854" s="247" t="str">
        <f>IF(AND(A11854&lt;&gt;"",ISNUMBER(A11854)),VLOOKUP(A11854,Studies!A:BR,2,FALSE),"")</f>
        <v>Kantola 2000</v>
      </c>
      <c r="C11854" s="248" t="str">
        <f>IF(AND(A11854&lt;&gt;"",ISNUMBER(A11854)),VLOOKUP(A11854,Studies!A:BR,3,FALSE),"")</f>
        <v>https://pubmed.ncbi.nlm.nih.gov/10952477/</v>
      </c>
      <c r="D11854" s="248" t="str">
        <f>IF(AND(A11854&lt;&gt;"",ISNUMBER(A11854)),VLOOKUP(A11854,Studies!A:BR,4,FALSE),"")</f>
        <v>Pravastatin with Fluconazole</v>
      </c>
      <c r="E11854" s="248" t="str">
        <f>IF(AND(A11854&lt;&gt;"",ISNUMBER(A11854)),VLOOKUP(A11854,Studies!A:BR,5,FALSE),"")</f>
        <v>Pravastatin</v>
      </c>
      <c r="F11854" s="249" t="str">
        <f>IF(AND(A11854&lt;&gt;"",ISNUMBER(A11854)),VLOOKUP(A11854,Studies!A:BR,6,FALSE),"")</f>
        <v>Plasma</v>
      </c>
      <c r="G11854" s="269">
        <v>79</v>
      </c>
      <c r="H11854" s="50" t="s">
        <v>59</v>
      </c>
      <c r="I11854" s="185">
        <v>5.3139570000000003</v>
      </c>
      <c r="J11854" s="41" t="s">
        <v>938</v>
      </c>
      <c r="K11854" s="41" t="s">
        <v>115</v>
      </c>
      <c r="O11854" s="59">
        <v>0.5</v>
      </c>
    </row>
    <row r="11855" spans="1:16" x14ac:dyDescent="0.25">
      <c r="A11855" s="30">
        <v>1126</v>
      </c>
      <c r="B11855" s="247" t="str">
        <f>IF(AND(A11855&lt;&gt;"",ISNUMBER(A11855)),VLOOKUP(A11855,Studies!A:BR,2,FALSE),"")</f>
        <v>Kantola 2000</v>
      </c>
      <c r="C11855" s="248" t="str">
        <f>IF(AND(A11855&lt;&gt;"",ISNUMBER(A11855)),VLOOKUP(A11855,Studies!A:BR,3,FALSE),"")</f>
        <v>https://pubmed.ncbi.nlm.nih.gov/10952477/</v>
      </c>
      <c r="D11855" s="248" t="str">
        <f>IF(AND(A11855&lt;&gt;"",ISNUMBER(A11855)),VLOOKUP(A11855,Studies!A:BR,4,FALSE),"")</f>
        <v>Pravastatin with Fluconazole</v>
      </c>
      <c r="E11855" s="248" t="str">
        <f>IF(AND(A11855&lt;&gt;"",ISNUMBER(A11855)),VLOOKUP(A11855,Studies!A:BR,5,FALSE),"")</f>
        <v>Pravastatin</v>
      </c>
      <c r="F11855" s="249" t="str">
        <f>IF(AND(A11855&lt;&gt;"",ISNUMBER(A11855)),VLOOKUP(A11855,Studies!A:BR,6,FALSE),"")</f>
        <v>Plasma</v>
      </c>
      <c r="G11855" s="269">
        <v>81</v>
      </c>
      <c r="H11855" s="50" t="s">
        <v>59</v>
      </c>
      <c r="I11855" s="185">
        <v>2.015711</v>
      </c>
      <c r="J11855" s="41" t="s">
        <v>938</v>
      </c>
      <c r="K11855" s="41" t="s">
        <v>115</v>
      </c>
      <c r="O11855" s="59">
        <v>0.5</v>
      </c>
    </row>
    <row r="11856" spans="1:16" x14ac:dyDescent="0.25">
      <c r="A11856" s="30">
        <v>1127</v>
      </c>
      <c r="B11856" s="247" t="str">
        <f>IF(AND(A11856&lt;&gt;"",ISNUMBER(A11856)),VLOOKUP(A11856,Studies!A:BR,2,FALSE),"")</f>
        <v>Aberg 2006</v>
      </c>
      <c r="C11856" s="248" t="str">
        <f>IF(AND(A11856&lt;&gt;"",ISNUMBER(A11856)),VLOOKUP(A11856,Studies!A:BR,3,FALSE),"")</f>
        <v>https://pubmed.ncbi.nlm.nih.gov/16514303/</v>
      </c>
      <c r="D11856" s="248" t="str">
        <f>IF(AND(A11856&lt;&gt;"",ISNUMBER(A11856)),VLOOKUP(A11856,Studies!A:BR,4,FALSE),"")</f>
        <v>Pravastatin without Nelfinivir (placebo)</v>
      </c>
      <c r="E11856" s="248" t="str">
        <f>IF(AND(A11856&lt;&gt;"",ISNUMBER(A11856)),VLOOKUP(A11856,Studies!A:BR,5,FALSE),"")</f>
        <v>Pravastatin</v>
      </c>
      <c r="F11856" s="249" t="str">
        <f>IF(AND(A11856&lt;&gt;"",ISNUMBER(A11856)),VLOOKUP(A11856,Studies!A:BR,6,FALSE),"")</f>
        <v>Plasma</v>
      </c>
      <c r="G11856" s="269">
        <v>48</v>
      </c>
      <c r="H11856" s="50" t="s">
        <v>59</v>
      </c>
      <c r="I11856" s="185">
        <v>0.42290749999999999</v>
      </c>
      <c r="J11856" s="41" t="s">
        <v>938</v>
      </c>
      <c r="K11856" s="41" t="s">
        <v>993</v>
      </c>
      <c r="L11856" s="193">
        <v>2.6431710000000001E-2</v>
      </c>
      <c r="M11856" s="52" t="s">
        <v>992</v>
      </c>
      <c r="N11856" s="52" t="s">
        <v>3164</v>
      </c>
    </row>
    <row r="11857" spans="1:16" x14ac:dyDescent="0.25">
      <c r="A11857" s="30">
        <v>1127</v>
      </c>
      <c r="B11857" s="247" t="str">
        <f>IF(AND(A11857&lt;&gt;"",ISNUMBER(A11857)),VLOOKUP(A11857,Studies!A:BR,2,FALSE),"")</f>
        <v>Aberg 2006</v>
      </c>
      <c r="C11857" s="248" t="str">
        <f>IF(AND(A11857&lt;&gt;"",ISNUMBER(A11857)),VLOOKUP(A11857,Studies!A:BR,3,FALSE),"")</f>
        <v>https://pubmed.ncbi.nlm.nih.gov/16514303/</v>
      </c>
      <c r="D11857" s="248" t="str">
        <f>IF(AND(A11857&lt;&gt;"",ISNUMBER(A11857)),VLOOKUP(A11857,Studies!A:BR,4,FALSE),"")</f>
        <v>Pravastatin without Nelfinivir (placebo)</v>
      </c>
      <c r="E11857" s="248" t="str">
        <f>IF(AND(A11857&lt;&gt;"",ISNUMBER(A11857)),VLOOKUP(A11857,Studies!A:BR,5,FALSE),"")</f>
        <v>Pravastatin</v>
      </c>
      <c r="F11857" s="249" t="str">
        <f>IF(AND(A11857&lt;&gt;"",ISNUMBER(A11857)),VLOOKUP(A11857,Studies!A:BR,6,FALSE),"")</f>
        <v>Plasma</v>
      </c>
      <c r="G11857" s="269">
        <v>48.5</v>
      </c>
      <c r="H11857" s="50" t="s">
        <v>59</v>
      </c>
      <c r="I11857" s="185">
        <v>2.061674</v>
      </c>
      <c r="J11857" s="41" t="s">
        <v>938</v>
      </c>
      <c r="K11857" s="41" t="s">
        <v>993</v>
      </c>
      <c r="L11857" s="193">
        <v>1.5066079999999999</v>
      </c>
      <c r="M11857" s="52" t="s">
        <v>992</v>
      </c>
      <c r="N11857" s="52" t="s">
        <v>3164</v>
      </c>
    </row>
    <row r="11858" spans="1:16" x14ac:dyDescent="0.25">
      <c r="A11858" s="30">
        <v>1127</v>
      </c>
      <c r="B11858" s="247" t="str">
        <f>IF(AND(A11858&lt;&gt;"",ISNUMBER(A11858)),VLOOKUP(A11858,Studies!A:BR,2,FALSE),"")</f>
        <v>Aberg 2006</v>
      </c>
      <c r="C11858" s="248" t="str">
        <f>IF(AND(A11858&lt;&gt;"",ISNUMBER(A11858)),VLOOKUP(A11858,Studies!A:BR,3,FALSE),"")</f>
        <v>https://pubmed.ncbi.nlm.nih.gov/16514303/</v>
      </c>
      <c r="D11858" s="248" t="str">
        <f>IF(AND(A11858&lt;&gt;"",ISNUMBER(A11858)),VLOOKUP(A11858,Studies!A:BR,4,FALSE),"")</f>
        <v>Pravastatin without Nelfinivir (placebo)</v>
      </c>
      <c r="E11858" s="248" t="str">
        <f>IF(AND(A11858&lt;&gt;"",ISNUMBER(A11858)),VLOOKUP(A11858,Studies!A:BR,5,FALSE),"")</f>
        <v>Pravastatin</v>
      </c>
      <c r="F11858" s="249" t="str">
        <f>IF(AND(A11858&lt;&gt;"",ISNUMBER(A11858)),VLOOKUP(A11858,Studies!A:BR,6,FALSE),"")</f>
        <v>Plasma</v>
      </c>
      <c r="G11858" s="269">
        <v>49</v>
      </c>
      <c r="H11858" s="50" t="s">
        <v>59</v>
      </c>
      <c r="I11858" s="185">
        <v>6.3964759999999998</v>
      </c>
      <c r="J11858" s="41" t="s">
        <v>938</v>
      </c>
      <c r="K11858" s="41" t="s">
        <v>993</v>
      </c>
      <c r="L11858" s="193">
        <v>6.7929519999999997</v>
      </c>
      <c r="M11858" s="52" t="s">
        <v>992</v>
      </c>
      <c r="N11858" s="52" t="s">
        <v>3164</v>
      </c>
    </row>
    <row r="11859" spans="1:16" x14ac:dyDescent="0.25">
      <c r="A11859" s="30">
        <v>1127</v>
      </c>
      <c r="B11859" s="247" t="str">
        <f>IF(AND(A11859&lt;&gt;"",ISNUMBER(A11859)),VLOOKUP(A11859,Studies!A:BR,2,FALSE),"")</f>
        <v>Aberg 2006</v>
      </c>
      <c r="C11859" s="248" t="str">
        <f>IF(AND(A11859&lt;&gt;"",ISNUMBER(A11859)),VLOOKUP(A11859,Studies!A:BR,3,FALSE),"")</f>
        <v>https://pubmed.ncbi.nlm.nih.gov/16514303/</v>
      </c>
      <c r="D11859" s="248" t="str">
        <f>IF(AND(A11859&lt;&gt;"",ISNUMBER(A11859)),VLOOKUP(A11859,Studies!A:BR,4,FALSE),"")</f>
        <v>Pravastatin without Nelfinivir (placebo)</v>
      </c>
      <c r="E11859" s="248" t="str">
        <f>IF(AND(A11859&lt;&gt;"",ISNUMBER(A11859)),VLOOKUP(A11859,Studies!A:BR,5,FALSE),"")</f>
        <v>Pravastatin</v>
      </c>
      <c r="F11859" s="249" t="str">
        <f>IF(AND(A11859&lt;&gt;"",ISNUMBER(A11859)),VLOOKUP(A11859,Studies!A:BR,6,FALSE),"")</f>
        <v>Plasma</v>
      </c>
      <c r="G11859" s="269">
        <v>50</v>
      </c>
      <c r="H11859" s="50" t="s">
        <v>59</v>
      </c>
      <c r="I11859" s="185">
        <v>10.30837</v>
      </c>
      <c r="J11859" s="41" t="s">
        <v>938</v>
      </c>
      <c r="K11859" s="41" t="s">
        <v>993</v>
      </c>
      <c r="L11859" s="193">
        <v>4.9691619999999999</v>
      </c>
      <c r="M11859" s="52" t="s">
        <v>992</v>
      </c>
      <c r="N11859" s="52" t="s">
        <v>3164</v>
      </c>
    </row>
    <row r="11860" spans="1:16" x14ac:dyDescent="0.25">
      <c r="A11860" s="30">
        <v>1127</v>
      </c>
      <c r="B11860" s="247" t="str">
        <f>IF(AND(A11860&lt;&gt;"",ISNUMBER(A11860)),VLOOKUP(A11860,Studies!A:BR,2,FALSE),"")</f>
        <v>Aberg 2006</v>
      </c>
      <c r="C11860" s="248" t="str">
        <f>IF(AND(A11860&lt;&gt;"",ISNUMBER(A11860)),VLOOKUP(A11860,Studies!A:BR,3,FALSE),"")</f>
        <v>https://pubmed.ncbi.nlm.nih.gov/16514303/</v>
      </c>
      <c r="D11860" s="248" t="str">
        <f>IF(AND(A11860&lt;&gt;"",ISNUMBER(A11860)),VLOOKUP(A11860,Studies!A:BR,4,FALSE),"")</f>
        <v>Pravastatin without Nelfinivir (placebo)</v>
      </c>
      <c r="E11860" s="248" t="str">
        <f>IF(AND(A11860&lt;&gt;"",ISNUMBER(A11860)),VLOOKUP(A11860,Studies!A:BR,5,FALSE),"")</f>
        <v>Pravastatin</v>
      </c>
      <c r="F11860" s="249" t="str">
        <f>IF(AND(A11860&lt;&gt;"",ISNUMBER(A11860)),VLOOKUP(A11860,Studies!A:BR,6,FALSE),"")</f>
        <v>Plasma</v>
      </c>
      <c r="G11860" s="269">
        <v>51</v>
      </c>
      <c r="H11860" s="50" t="s">
        <v>59</v>
      </c>
      <c r="I11860" s="185">
        <v>13.18943</v>
      </c>
      <c r="J11860" s="41" t="s">
        <v>938</v>
      </c>
      <c r="K11860" s="41" t="s">
        <v>993</v>
      </c>
      <c r="L11860" s="193">
        <v>4.255509</v>
      </c>
      <c r="M11860" s="52" t="s">
        <v>992</v>
      </c>
      <c r="N11860" s="52" t="s">
        <v>3164</v>
      </c>
    </row>
    <row r="11861" spans="1:16" x14ac:dyDescent="0.25">
      <c r="A11861" s="30">
        <v>1127</v>
      </c>
      <c r="B11861" s="247" t="str">
        <f>IF(AND(A11861&lt;&gt;"",ISNUMBER(A11861)),VLOOKUP(A11861,Studies!A:BR,2,FALSE),"")</f>
        <v>Aberg 2006</v>
      </c>
      <c r="C11861" s="248" t="str">
        <f>IF(AND(A11861&lt;&gt;"",ISNUMBER(A11861)),VLOOKUP(A11861,Studies!A:BR,3,FALSE),"")</f>
        <v>https://pubmed.ncbi.nlm.nih.gov/16514303/</v>
      </c>
      <c r="D11861" s="248" t="str">
        <f>IF(AND(A11861&lt;&gt;"",ISNUMBER(A11861)),VLOOKUP(A11861,Studies!A:BR,4,FALSE),"")</f>
        <v>Pravastatin without Nelfinivir (placebo)</v>
      </c>
      <c r="E11861" s="248" t="str">
        <f>IF(AND(A11861&lt;&gt;"",ISNUMBER(A11861)),VLOOKUP(A11861,Studies!A:BR,5,FALSE),"")</f>
        <v>Pravastatin</v>
      </c>
      <c r="F11861" s="249" t="str">
        <f>IF(AND(A11861&lt;&gt;"",ISNUMBER(A11861)),VLOOKUP(A11861,Studies!A:BR,6,FALSE),"")</f>
        <v>Plasma</v>
      </c>
      <c r="G11861" s="269">
        <v>52</v>
      </c>
      <c r="H11861" s="50" t="s">
        <v>59</v>
      </c>
      <c r="I11861" s="185">
        <v>9.4361230000000003</v>
      </c>
      <c r="J11861" s="41" t="s">
        <v>938</v>
      </c>
      <c r="K11861" s="41" t="s">
        <v>993</v>
      </c>
      <c r="L11861" s="193">
        <v>2.3259910000000001</v>
      </c>
      <c r="M11861" s="52" t="s">
        <v>992</v>
      </c>
      <c r="N11861" s="52" t="s">
        <v>3164</v>
      </c>
    </row>
    <row r="11862" spans="1:16" x14ac:dyDescent="0.25">
      <c r="A11862" s="30">
        <v>1127</v>
      </c>
      <c r="B11862" s="247" t="str">
        <f>IF(AND(A11862&lt;&gt;"",ISNUMBER(A11862)),VLOOKUP(A11862,Studies!A:BR,2,FALSE),"")</f>
        <v>Aberg 2006</v>
      </c>
      <c r="C11862" s="248" t="str">
        <f>IF(AND(A11862&lt;&gt;"",ISNUMBER(A11862)),VLOOKUP(A11862,Studies!A:BR,3,FALSE),"")</f>
        <v>https://pubmed.ncbi.nlm.nih.gov/16514303/</v>
      </c>
      <c r="D11862" s="248" t="str">
        <f>IF(AND(A11862&lt;&gt;"",ISNUMBER(A11862)),VLOOKUP(A11862,Studies!A:BR,4,FALSE),"")</f>
        <v>Pravastatin without Nelfinivir (placebo)</v>
      </c>
      <c r="E11862" s="248" t="str">
        <f>IF(AND(A11862&lt;&gt;"",ISNUMBER(A11862)),VLOOKUP(A11862,Studies!A:BR,5,FALSE),"")</f>
        <v>Pravastatin</v>
      </c>
      <c r="F11862" s="249" t="str">
        <f>IF(AND(A11862&lt;&gt;"",ISNUMBER(A11862)),VLOOKUP(A11862,Studies!A:BR,6,FALSE),"")</f>
        <v>Plasma</v>
      </c>
      <c r="G11862" s="269">
        <v>54</v>
      </c>
      <c r="H11862" s="50" t="s">
        <v>59</v>
      </c>
      <c r="I11862" s="185">
        <v>4.0704849999999997</v>
      </c>
      <c r="J11862" s="41" t="s">
        <v>938</v>
      </c>
      <c r="K11862" s="41" t="s">
        <v>993</v>
      </c>
      <c r="L11862" s="193">
        <v>0.79295210000000005</v>
      </c>
      <c r="M11862" s="52" t="s">
        <v>992</v>
      </c>
      <c r="N11862" s="52" t="s">
        <v>3164</v>
      </c>
    </row>
    <row r="11863" spans="1:16" x14ac:dyDescent="0.25">
      <c r="A11863" s="30">
        <v>1127</v>
      </c>
      <c r="B11863" s="247" t="str">
        <f>IF(AND(A11863&lt;&gt;"",ISNUMBER(A11863)),VLOOKUP(A11863,Studies!A:BR,2,FALSE),"")</f>
        <v>Aberg 2006</v>
      </c>
      <c r="C11863" s="248" t="str">
        <f>IF(AND(A11863&lt;&gt;"",ISNUMBER(A11863)),VLOOKUP(A11863,Studies!A:BR,3,FALSE),"")</f>
        <v>https://pubmed.ncbi.nlm.nih.gov/16514303/</v>
      </c>
      <c r="D11863" s="248" t="str">
        <f>IF(AND(A11863&lt;&gt;"",ISNUMBER(A11863)),VLOOKUP(A11863,Studies!A:BR,4,FALSE),"")</f>
        <v>Pravastatin without Nelfinivir (placebo)</v>
      </c>
      <c r="E11863" s="248" t="str">
        <f>IF(AND(A11863&lt;&gt;"",ISNUMBER(A11863)),VLOOKUP(A11863,Studies!A:BR,5,FALSE),"")</f>
        <v>Pravastatin</v>
      </c>
      <c r="F11863" s="249" t="str">
        <f>IF(AND(A11863&lt;&gt;"",ISNUMBER(A11863)),VLOOKUP(A11863,Studies!A:BR,6,FALSE),"")</f>
        <v>Plasma</v>
      </c>
      <c r="G11863" s="269">
        <v>56</v>
      </c>
      <c r="H11863" s="50" t="s">
        <v>59</v>
      </c>
      <c r="I11863" s="185">
        <v>1.6387670000000001</v>
      </c>
      <c r="J11863" s="41" t="s">
        <v>938</v>
      </c>
      <c r="K11863" s="41" t="s">
        <v>993</v>
      </c>
      <c r="L11863" s="193">
        <v>0.26431759999999999</v>
      </c>
      <c r="M11863" s="52" t="s">
        <v>992</v>
      </c>
      <c r="N11863" s="52" t="s">
        <v>3164</v>
      </c>
    </row>
    <row r="11864" spans="1:16" x14ac:dyDescent="0.25">
      <c r="A11864" s="30">
        <v>1127</v>
      </c>
      <c r="B11864" s="247" t="str">
        <f>IF(AND(A11864&lt;&gt;"",ISNUMBER(A11864)),VLOOKUP(A11864,Studies!A:BR,2,FALSE),"")</f>
        <v>Aberg 2006</v>
      </c>
      <c r="C11864" s="248" t="str">
        <f>IF(AND(A11864&lt;&gt;"",ISNUMBER(A11864)),VLOOKUP(A11864,Studies!A:BR,3,FALSE),"")</f>
        <v>https://pubmed.ncbi.nlm.nih.gov/16514303/</v>
      </c>
      <c r="D11864" s="248" t="str">
        <f>IF(AND(A11864&lt;&gt;"",ISNUMBER(A11864)),VLOOKUP(A11864,Studies!A:BR,4,FALSE),"")</f>
        <v>Pravastatin without Nelfinivir (placebo)</v>
      </c>
      <c r="E11864" s="248" t="str">
        <f>IF(AND(A11864&lt;&gt;"",ISNUMBER(A11864)),VLOOKUP(A11864,Studies!A:BR,5,FALSE),"")</f>
        <v>Pravastatin</v>
      </c>
      <c r="F11864" s="249" t="str">
        <f>IF(AND(A11864&lt;&gt;"",ISNUMBER(A11864)),VLOOKUP(A11864,Studies!A:BR,6,FALSE),"")</f>
        <v>Plasma</v>
      </c>
      <c r="G11864" s="269">
        <v>60</v>
      </c>
      <c r="H11864" s="50" t="s">
        <v>59</v>
      </c>
      <c r="I11864" s="185">
        <v>0.71365639999999997</v>
      </c>
      <c r="J11864" s="41" t="s">
        <v>938</v>
      </c>
      <c r="K11864" s="41" t="s">
        <v>993</v>
      </c>
      <c r="L11864" s="193">
        <v>0.2114538</v>
      </c>
      <c r="M11864" s="52" t="s">
        <v>992</v>
      </c>
      <c r="N11864" s="52" t="s">
        <v>3164</v>
      </c>
    </row>
    <row r="11865" spans="1:16" x14ac:dyDescent="0.25">
      <c r="A11865" s="30">
        <v>1127</v>
      </c>
      <c r="B11865" s="247" t="str">
        <f>IF(AND(A11865&lt;&gt;"",ISNUMBER(A11865)),VLOOKUP(A11865,Studies!A:BR,2,FALSE),"")</f>
        <v>Aberg 2006</v>
      </c>
      <c r="C11865" s="248" t="str">
        <f>IF(AND(A11865&lt;&gt;"",ISNUMBER(A11865)),VLOOKUP(A11865,Studies!A:BR,3,FALSE),"")</f>
        <v>https://pubmed.ncbi.nlm.nih.gov/16514303/</v>
      </c>
      <c r="D11865" s="248" t="str">
        <f>IF(AND(A11865&lt;&gt;"",ISNUMBER(A11865)),VLOOKUP(A11865,Studies!A:BR,4,FALSE),"")</f>
        <v>Pravastatin without Nelfinivir (placebo)</v>
      </c>
      <c r="E11865" s="248" t="str">
        <f>IF(AND(A11865&lt;&gt;"",ISNUMBER(A11865)),VLOOKUP(A11865,Studies!A:BR,5,FALSE),"")</f>
        <v>Pravastatin</v>
      </c>
      <c r="F11865" s="249" t="str">
        <f>IF(AND(A11865&lt;&gt;"",ISNUMBER(A11865)),VLOOKUP(A11865,Studies!A:BR,6,FALSE),"")</f>
        <v>Plasma</v>
      </c>
      <c r="G11865" s="269">
        <v>72</v>
      </c>
      <c r="H11865" s="50" t="s">
        <v>59</v>
      </c>
      <c r="I11865" s="185">
        <v>0.34361229999999998</v>
      </c>
      <c r="J11865" s="41" t="s">
        <v>938</v>
      </c>
      <c r="K11865" s="41" t="s">
        <v>993</v>
      </c>
    </row>
    <row r="11866" spans="1:16" x14ac:dyDescent="0.25">
      <c r="A11866" s="30">
        <v>1128</v>
      </c>
      <c r="B11866" s="247" t="str">
        <f>IF(AND(A11866&lt;&gt;"",ISNUMBER(A11866)),VLOOKUP(A11866,Studies!A:BR,2,FALSE),"")</f>
        <v>Maeda 2011</v>
      </c>
      <c r="C11866" s="248" t="str">
        <f>IF(AND(A11866&lt;&gt;"",ISNUMBER(A11866)),VLOOKUP(A11866,Studies!A:BR,3,FALSE),"")</f>
        <v>https://pubmed.ncbi.nlm.nih.gov/21832990/</v>
      </c>
      <c r="D11866" s="248" t="str">
        <f>IF(AND(A11866&lt;&gt;"",ISNUMBER(A11866)),VLOOKUP(A11866,Studies!A:BR,4,FALSE),"")</f>
        <v>Pravastatin alone (control)</v>
      </c>
      <c r="E11866" s="248" t="str">
        <f>IF(AND(A11866&lt;&gt;"",ISNUMBER(A11866)),VLOOKUP(A11866,Studies!A:BR,5,FALSE),"")</f>
        <v>Pravastatin</v>
      </c>
      <c r="F11866" s="249" t="str">
        <f>IF(AND(A11866&lt;&gt;"",ISNUMBER(A11866)),VLOOKUP(A11866,Studies!A:BR,6,FALSE),"")</f>
        <v>Plasma</v>
      </c>
      <c r="G11866" s="269">
        <v>0.5</v>
      </c>
      <c r="H11866" s="50" t="s">
        <v>59</v>
      </c>
      <c r="I11866" s="185">
        <v>29.993919999999999</v>
      </c>
      <c r="J11866" s="41" t="s">
        <v>4058</v>
      </c>
      <c r="K11866" s="41" t="s">
        <v>115</v>
      </c>
      <c r="L11866" s="193">
        <v>23.206710000000001</v>
      </c>
      <c r="M11866" s="52" t="s">
        <v>4058</v>
      </c>
      <c r="N11866" s="52" t="s">
        <v>116</v>
      </c>
      <c r="O11866" s="59">
        <v>5</v>
      </c>
    </row>
    <row r="11867" spans="1:16" x14ac:dyDescent="0.25">
      <c r="A11867" s="30">
        <v>1128</v>
      </c>
      <c r="B11867" s="247" t="str">
        <f>IF(AND(A11867&lt;&gt;"",ISNUMBER(A11867)),VLOOKUP(A11867,Studies!A:BR,2,FALSE),"")</f>
        <v>Maeda 2011</v>
      </c>
      <c r="C11867" s="248" t="str">
        <f>IF(AND(A11867&lt;&gt;"",ISNUMBER(A11867)),VLOOKUP(A11867,Studies!A:BR,3,FALSE),"")</f>
        <v>https://pubmed.ncbi.nlm.nih.gov/21832990/</v>
      </c>
      <c r="D11867" s="248" t="str">
        <f>IF(AND(A11867&lt;&gt;"",ISNUMBER(A11867)),VLOOKUP(A11867,Studies!A:BR,4,FALSE),"")</f>
        <v>Pravastatin alone (control)</v>
      </c>
      <c r="E11867" s="248" t="str">
        <f>IF(AND(A11867&lt;&gt;"",ISNUMBER(A11867)),VLOOKUP(A11867,Studies!A:BR,5,FALSE),"")</f>
        <v>Pravastatin</v>
      </c>
      <c r="F11867" s="249" t="str">
        <f>IF(AND(A11867&lt;&gt;"",ISNUMBER(A11867)),VLOOKUP(A11867,Studies!A:BR,6,FALSE),"")</f>
        <v>Plasma</v>
      </c>
      <c r="G11867" s="269">
        <v>1</v>
      </c>
      <c r="H11867" s="50" t="s">
        <v>59</v>
      </c>
      <c r="I11867" s="185">
        <v>52.663200000000003</v>
      </c>
      <c r="J11867" s="41" t="s">
        <v>4058</v>
      </c>
      <c r="K11867" s="41" t="s">
        <v>115</v>
      </c>
      <c r="L11867" s="193">
        <v>36.008969999999998</v>
      </c>
      <c r="M11867" s="52" t="s">
        <v>4058</v>
      </c>
      <c r="N11867" s="52" t="s">
        <v>116</v>
      </c>
      <c r="O11867" s="59">
        <v>5</v>
      </c>
    </row>
    <row r="11868" spans="1:16" x14ac:dyDescent="0.25">
      <c r="A11868" s="30">
        <v>1128</v>
      </c>
      <c r="B11868" s="247" t="str">
        <f>IF(AND(A11868&lt;&gt;"",ISNUMBER(A11868)),VLOOKUP(A11868,Studies!A:BR,2,FALSE),"")</f>
        <v>Maeda 2011</v>
      </c>
      <c r="C11868" s="248" t="str">
        <f>IF(AND(A11868&lt;&gt;"",ISNUMBER(A11868)),VLOOKUP(A11868,Studies!A:BR,3,FALSE),"")</f>
        <v>https://pubmed.ncbi.nlm.nih.gov/21832990/</v>
      </c>
      <c r="D11868" s="248" t="str">
        <f>IF(AND(A11868&lt;&gt;"",ISNUMBER(A11868)),VLOOKUP(A11868,Studies!A:BR,4,FALSE),"")</f>
        <v>Pravastatin alone (control)</v>
      </c>
      <c r="E11868" s="248" t="str">
        <f>IF(AND(A11868&lt;&gt;"",ISNUMBER(A11868)),VLOOKUP(A11868,Studies!A:BR,5,FALSE),"")</f>
        <v>Pravastatin</v>
      </c>
      <c r="F11868" s="249" t="str">
        <f>IF(AND(A11868&lt;&gt;"",ISNUMBER(A11868)),VLOOKUP(A11868,Studies!A:BR,6,FALSE),"")</f>
        <v>Plasma</v>
      </c>
      <c r="G11868" s="269">
        <v>1.5</v>
      </c>
      <c r="H11868" s="50" t="s">
        <v>59</v>
      </c>
      <c r="I11868" s="185">
        <v>52.699190000000002</v>
      </c>
      <c r="J11868" s="41" t="s">
        <v>4058</v>
      </c>
      <c r="K11868" s="41" t="s">
        <v>115</v>
      </c>
      <c r="L11868" s="193">
        <v>31.774979999999999</v>
      </c>
      <c r="M11868" s="52" t="s">
        <v>4058</v>
      </c>
      <c r="N11868" s="52" t="s">
        <v>116</v>
      </c>
      <c r="O11868" s="59">
        <v>5</v>
      </c>
    </row>
    <row r="11869" spans="1:16" x14ac:dyDescent="0.25">
      <c r="A11869" s="30">
        <v>1128</v>
      </c>
      <c r="B11869" s="247" t="str">
        <f>IF(AND(A11869&lt;&gt;"",ISNUMBER(A11869)),VLOOKUP(A11869,Studies!A:BR,2,FALSE),"")</f>
        <v>Maeda 2011</v>
      </c>
      <c r="C11869" s="248" t="str">
        <f>IF(AND(A11869&lt;&gt;"",ISNUMBER(A11869)),VLOOKUP(A11869,Studies!A:BR,3,FALSE),"")</f>
        <v>https://pubmed.ncbi.nlm.nih.gov/21832990/</v>
      </c>
      <c r="D11869" s="248" t="str">
        <f>IF(AND(A11869&lt;&gt;"",ISNUMBER(A11869)),VLOOKUP(A11869,Studies!A:BR,4,FALSE),"")</f>
        <v>Pravastatin alone (control)</v>
      </c>
      <c r="E11869" s="248" t="str">
        <f>IF(AND(A11869&lt;&gt;"",ISNUMBER(A11869)),VLOOKUP(A11869,Studies!A:BR,5,FALSE),"")</f>
        <v>Pravastatin</v>
      </c>
      <c r="F11869" s="249" t="str">
        <f>IF(AND(A11869&lt;&gt;"",ISNUMBER(A11869)),VLOOKUP(A11869,Studies!A:BR,6,FALSE),"")</f>
        <v>Plasma</v>
      </c>
      <c r="G11869" s="269">
        <v>2</v>
      </c>
      <c r="H11869" s="50" t="s">
        <v>59</v>
      </c>
      <c r="I11869" s="185">
        <v>44.31073</v>
      </c>
      <c r="J11869" s="41" t="s">
        <v>4058</v>
      </c>
      <c r="K11869" s="41" t="s">
        <v>115</v>
      </c>
      <c r="L11869" s="193">
        <v>22.515180000000001</v>
      </c>
      <c r="M11869" s="52" t="s">
        <v>4058</v>
      </c>
      <c r="N11869" s="52" t="s">
        <v>116</v>
      </c>
      <c r="O11869" s="59">
        <v>5</v>
      </c>
    </row>
    <row r="11870" spans="1:16" x14ac:dyDescent="0.25">
      <c r="A11870" s="30">
        <v>1128</v>
      </c>
      <c r="B11870" s="247" t="str">
        <f>IF(AND(A11870&lt;&gt;"",ISNUMBER(A11870)),VLOOKUP(A11870,Studies!A:BR,2,FALSE),"")</f>
        <v>Maeda 2011</v>
      </c>
      <c r="C11870" s="248" t="str">
        <f>IF(AND(A11870&lt;&gt;"",ISNUMBER(A11870)),VLOOKUP(A11870,Studies!A:BR,3,FALSE),"")</f>
        <v>https://pubmed.ncbi.nlm.nih.gov/21832990/</v>
      </c>
      <c r="D11870" s="248" t="str">
        <f>IF(AND(A11870&lt;&gt;"",ISNUMBER(A11870)),VLOOKUP(A11870,Studies!A:BR,4,FALSE),"")</f>
        <v>Pravastatin alone (control)</v>
      </c>
      <c r="E11870" s="248" t="str">
        <f>IF(AND(A11870&lt;&gt;"",ISNUMBER(A11870)),VLOOKUP(A11870,Studies!A:BR,5,FALSE),"")</f>
        <v>Pravastatin</v>
      </c>
      <c r="F11870" s="249" t="str">
        <f>IF(AND(A11870&lt;&gt;"",ISNUMBER(A11870)),VLOOKUP(A11870,Studies!A:BR,6,FALSE),"")</f>
        <v>Plasma</v>
      </c>
      <c r="G11870" s="269">
        <v>4</v>
      </c>
      <c r="H11870" s="50" t="s">
        <v>59</v>
      </c>
      <c r="I11870" s="185">
        <v>17.878240000000002</v>
      </c>
      <c r="J11870" s="41" t="s">
        <v>4058</v>
      </c>
      <c r="K11870" s="41" t="s">
        <v>115</v>
      </c>
      <c r="L11870" s="193">
        <v>6.6875929999999997</v>
      </c>
      <c r="M11870" s="52" t="s">
        <v>4058</v>
      </c>
      <c r="N11870" s="52" t="s">
        <v>116</v>
      </c>
      <c r="O11870" s="59">
        <v>5</v>
      </c>
    </row>
    <row r="11871" spans="1:16" x14ac:dyDescent="0.25">
      <c r="A11871" s="30">
        <v>1128</v>
      </c>
      <c r="B11871" s="247" t="str">
        <f>IF(AND(A11871&lt;&gt;"",ISNUMBER(A11871)),VLOOKUP(A11871,Studies!A:BR,2,FALSE),"")</f>
        <v>Maeda 2011</v>
      </c>
      <c r="C11871" s="248" t="str">
        <f>IF(AND(A11871&lt;&gt;"",ISNUMBER(A11871)),VLOOKUP(A11871,Studies!A:BR,3,FALSE),"")</f>
        <v>https://pubmed.ncbi.nlm.nih.gov/21832990/</v>
      </c>
      <c r="D11871" s="248" t="str">
        <f>IF(AND(A11871&lt;&gt;"",ISNUMBER(A11871)),VLOOKUP(A11871,Studies!A:BR,4,FALSE),"")</f>
        <v>Pravastatin alone (control)</v>
      </c>
      <c r="E11871" s="248" t="str">
        <f>IF(AND(A11871&lt;&gt;"",ISNUMBER(A11871)),VLOOKUP(A11871,Studies!A:BR,5,FALSE),"")</f>
        <v>Pravastatin</v>
      </c>
      <c r="F11871" s="249" t="str">
        <f>IF(AND(A11871&lt;&gt;"",ISNUMBER(A11871)),VLOOKUP(A11871,Studies!A:BR,6,FALSE),"")</f>
        <v>Plasma</v>
      </c>
      <c r="G11871" s="269">
        <v>6</v>
      </c>
      <c r="H11871" s="50" t="s">
        <v>59</v>
      </c>
      <c r="I11871" s="185">
        <v>15.680210000000001</v>
      </c>
      <c r="J11871" s="41" t="s">
        <v>4058</v>
      </c>
      <c r="K11871" s="41" t="s">
        <v>115</v>
      </c>
      <c r="O11871" s="59">
        <v>5</v>
      </c>
      <c r="P11871" s="42" t="s">
        <v>4059</v>
      </c>
    </row>
    <row r="11872" spans="1:16" x14ac:dyDescent="0.25">
      <c r="A11872" s="30">
        <v>1128</v>
      </c>
      <c r="B11872" s="247" t="str">
        <f>IF(AND(A11872&lt;&gt;"",ISNUMBER(A11872)),VLOOKUP(A11872,Studies!A:BR,2,FALSE),"")</f>
        <v>Maeda 2011</v>
      </c>
      <c r="C11872" s="248" t="str">
        <f>IF(AND(A11872&lt;&gt;"",ISNUMBER(A11872)),VLOOKUP(A11872,Studies!A:BR,3,FALSE),"")</f>
        <v>https://pubmed.ncbi.nlm.nih.gov/21832990/</v>
      </c>
      <c r="D11872" s="248" t="str">
        <f>IF(AND(A11872&lt;&gt;"",ISNUMBER(A11872)),VLOOKUP(A11872,Studies!A:BR,4,FALSE),"")</f>
        <v>Pravastatin alone (control)</v>
      </c>
      <c r="E11872" s="248" t="str">
        <f>IF(AND(A11872&lt;&gt;"",ISNUMBER(A11872)),VLOOKUP(A11872,Studies!A:BR,5,FALSE),"")</f>
        <v>Pravastatin</v>
      </c>
      <c r="F11872" s="249" t="str">
        <f>IF(AND(A11872&lt;&gt;"",ISNUMBER(A11872)),VLOOKUP(A11872,Studies!A:BR,6,FALSE),"")</f>
        <v>Plasma</v>
      </c>
      <c r="G11872" s="269">
        <v>8</v>
      </c>
      <c r="H11872" s="50" t="s">
        <v>59</v>
      </c>
      <c r="I11872" s="185">
        <v>10.24404</v>
      </c>
      <c r="J11872" s="41" t="s">
        <v>4058</v>
      </c>
      <c r="K11872" s="41" t="s">
        <v>115</v>
      </c>
      <c r="O11872" s="59">
        <v>5</v>
      </c>
      <c r="P11872" s="42" t="s">
        <v>4059</v>
      </c>
    </row>
    <row r="11873" spans="1:16" x14ac:dyDescent="0.25">
      <c r="A11873" s="30">
        <v>1128</v>
      </c>
      <c r="B11873" s="247" t="str">
        <f>IF(AND(A11873&lt;&gt;"",ISNUMBER(A11873)),VLOOKUP(A11873,Studies!A:BR,2,FALSE),"")</f>
        <v>Maeda 2011</v>
      </c>
      <c r="C11873" s="248" t="str">
        <f>IF(AND(A11873&lt;&gt;"",ISNUMBER(A11873)),VLOOKUP(A11873,Studies!A:BR,3,FALSE),"")</f>
        <v>https://pubmed.ncbi.nlm.nih.gov/21832990/</v>
      </c>
      <c r="D11873" s="248" t="str">
        <f>IF(AND(A11873&lt;&gt;"",ISNUMBER(A11873)),VLOOKUP(A11873,Studies!A:BR,4,FALSE),"")</f>
        <v>Pravastatin alone (control)</v>
      </c>
      <c r="E11873" s="248" t="str">
        <f>IF(AND(A11873&lt;&gt;"",ISNUMBER(A11873)),VLOOKUP(A11873,Studies!A:BR,5,FALSE),"")</f>
        <v>Pravastatin</v>
      </c>
      <c r="F11873" s="249" t="str">
        <f>IF(AND(A11873&lt;&gt;"",ISNUMBER(A11873)),VLOOKUP(A11873,Studies!A:BR,6,FALSE),"")</f>
        <v>Plasma</v>
      </c>
      <c r="G11873" s="269">
        <v>10</v>
      </c>
      <c r="H11873" s="50" t="s">
        <v>59</v>
      </c>
      <c r="I11873" s="185">
        <v>6.6925319999999999</v>
      </c>
      <c r="J11873" s="41" t="s">
        <v>4058</v>
      </c>
      <c r="K11873" s="41" t="s">
        <v>115</v>
      </c>
      <c r="O11873" s="59">
        <v>5</v>
      </c>
      <c r="P11873" s="42" t="s">
        <v>4059</v>
      </c>
    </row>
    <row r="11874" spans="1:16" x14ac:dyDescent="0.25">
      <c r="A11874" s="30">
        <v>1129</v>
      </c>
      <c r="B11874" s="247" t="str">
        <f>IF(AND(A11874&lt;&gt;"",ISNUMBER(A11874)),VLOOKUP(A11874,Studies!A:BR,2,FALSE),"")</f>
        <v>Maeda 2011</v>
      </c>
      <c r="C11874" s="248" t="str">
        <f>IF(AND(A11874&lt;&gt;"",ISNUMBER(A11874)),VLOOKUP(A11874,Studies!A:BR,3,FALSE),"")</f>
        <v>https://pubmed.ncbi.nlm.nih.gov/21832990/</v>
      </c>
      <c r="D11874" s="248" t="str">
        <f>IF(AND(A11874&lt;&gt;"",ISNUMBER(A11874)),VLOOKUP(A11874,Studies!A:BR,4,FALSE),"")</f>
        <v>Pravastatin with Itraconazole</v>
      </c>
      <c r="E11874" s="248" t="str">
        <f>IF(AND(A11874&lt;&gt;"",ISNUMBER(A11874)),VLOOKUP(A11874,Studies!A:BR,5,FALSE),"")</f>
        <v>Pravastatin</v>
      </c>
      <c r="F11874" s="249" t="str">
        <f>IF(AND(A11874&lt;&gt;"",ISNUMBER(A11874)),VLOOKUP(A11874,Studies!A:BR,6,FALSE),"")</f>
        <v>Plasma</v>
      </c>
      <c r="G11874" s="269">
        <v>1.5</v>
      </c>
      <c r="H11874" s="50" t="s">
        <v>59</v>
      </c>
      <c r="I11874" s="185">
        <v>49.883249999999997</v>
      </c>
      <c r="J11874" s="41" t="s">
        <v>4058</v>
      </c>
      <c r="K11874" s="41" t="s">
        <v>115</v>
      </c>
      <c r="L11874" s="193">
        <v>41.232570000000003</v>
      </c>
      <c r="M11874" s="52" t="s">
        <v>4058</v>
      </c>
      <c r="N11874" s="52" t="s">
        <v>116</v>
      </c>
      <c r="O11874" s="59">
        <v>5</v>
      </c>
    </row>
    <row r="11875" spans="1:16" x14ac:dyDescent="0.25">
      <c r="A11875" s="30">
        <v>1129</v>
      </c>
      <c r="B11875" s="247" t="str">
        <f>IF(AND(A11875&lt;&gt;"",ISNUMBER(A11875)),VLOOKUP(A11875,Studies!A:BR,2,FALSE),"")</f>
        <v>Maeda 2011</v>
      </c>
      <c r="C11875" s="248" t="str">
        <f>IF(AND(A11875&lt;&gt;"",ISNUMBER(A11875)),VLOOKUP(A11875,Studies!A:BR,3,FALSE),"")</f>
        <v>https://pubmed.ncbi.nlm.nih.gov/21832990/</v>
      </c>
      <c r="D11875" s="248" t="str">
        <f>IF(AND(A11875&lt;&gt;"",ISNUMBER(A11875)),VLOOKUP(A11875,Studies!A:BR,4,FALSE),"")</f>
        <v>Pravastatin with Itraconazole</v>
      </c>
      <c r="E11875" s="248" t="str">
        <f>IF(AND(A11875&lt;&gt;"",ISNUMBER(A11875)),VLOOKUP(A11875,Studies!A:BR,5,FALSE),"")</f>
        <v>Pravastatin</v>
      </c>
      <c r="F11875" s="249" t="str">
        <f>IF(AND(A11875&lt;&gt;"",ISNUMBER(A11875)),VLOOKUP(A11875,Studies!A:BR,6,FALSE),"")</f>
        <v>Plasma</v>
      </c>
      <c r="G11875" s="269">
        <v>2</v>
      </c>
      <c r="H11875" s="50" t="s">
        <v>59</v>
      </c>
      <c r="I11875" s="185">
        <v>96.193640000000002</v>
      </c>
      <c r="J11875" s="41" t="s">
        <v>4058</v>
      </c>
      <c r="K11875" s="41" t="s">
        <v>115</v>
      </c>
      <c r="L11875" s="193">
        <v>68.135869999999997</v>
      </c>
      <c r="M11875" s="52" t="s">
        <v>4058</v>
      </c>
      <c r="N11875" s="52" t="s">
        <v>116</v>
      </c>
      <c r="O11875" s="59">
        <v>5</v>
      </c>
    </row>
    <row r="11876" spans="1:16" x14ac:dyDescent="0.25">
      <c r="A11876" s="30">
        <v>1129</v>
      </c>
      <c r="B11876" s="247" t="str">
        <f>IF(AND(A11876&lt;&gt;"",ISNUMBER(A11876)),VLOOKUP(A11876,Studies!A:BR,2,FALSE),"")</f>
        <v>Maeda 2011</v>
      </c>
      <c r="C11876" s="248" t="str">
        <f>IF(AND(A11876&lt;&gt;"",ISNUMBER(A11876)),VLOOKUP(A11876,Studies!A:BR,3,FALSE),"")</f>
        <v>https://pubmed.ncbi.nlm.nih.gov/21832990/</v>
      </c>
      <c r="D11876" s="248" t="str">
        <f>IF(AND(A11876&lt;&gt;"",ISNUMBER(A11876)),VLOOKUP(A11876,Studies!A:BR,4,FALSE),"")</f>
        <v>Pravastatin with Itraconazole</v>
      </c>
      <c r="E11876" s="248" t="str">
        <f>IF(AND(A11876&lt;&gt;"",ISNUMBER(A11876)),VLOOKUP(A11876,Studies!A:BR,5,FALSE),"")</f>
        <v>Pravastatin</v>
      </c>
      <c r="F11876" s="249" t="str">
        <f>IF(AND(A11876&lt;&gt;"",ISNUMBER(A11876)),VLOOKUP(A11876,Studies!A:BR,6,FALSE),"")</f>
        <v>Plasma</v>
      </c>
      <c r="G11876" s="269">
        <v>2.5</v>
      </c>
      <c r="H11876" s="50" t="s">
        <v>59</v>
      </c>
      <c r="I11876" s="185">
        <v>81.970089999999999</v>
      </c>
      <c r="J11876" s="41" t="s">
        <v>4058</v>
      </c>
      <c r="K11876" s="41" t="s">
        <v>115</v>
      </c>
      <c r="L11876" s="193">
        <v>54.361539999999998</v>
      </c>
      <c r="M11876" s="52" t="s">
        <v>4058</v>
      </c>
      <c r="N11876" s="52" t="s">
        <v>116</v>
      </c>
      <c r="O11876" s="59">
        <v>5</v>
      </c>
    </row>
    <row r="11877" spans="1:16" x14ac:dyDescent="0.25">
      <c r="A11877" s="30">
        <v>1129</v>
      </c>
      <c r="B11877" s="247" t="str">
        <f>IF(AND(A11877&lt;&gt;"",ISNUMBER(A11877)),VLOOKUP(A11877,Studies!A:BR,2,FALSE),"")</f>
        <v>Maeda 2011</v>
      </c>
      <c r="C11877" s="248" t="str">
        <f>IF(AND(A11877&lt;&gt;"",ISNUMBER(A11877)),VLOOKUP(A11877,Studies!A:BR,3,FALSE),"")</f>
        <v>https://pubmed.ncbi.nlm.nih.gov/21832990/</v>
      </c>
      <c r="D11877" s="248" t="str">
        <f>IF(AND(A11877&lt;&gt;"",ISNUMBER(A11877)),VLOOKUP(A11877,Studies!A:BR,4,FALSE),"")</f>
        <v>Pravastatin with Itraconazole</v>
      </c>
      <c r="E11877" s="248" t="str">
        <f>IF(AND(A11877&lt;&gt;"",ISNUMBER(A11877)),VLOOKUP(A11877,Studies!A:BR,5,FALSE),"")</f>
        <v>Pravastatin</v>
      </c>
      <c r="F11877" s="249" t="str">
        <f>IF(AND(A11877&lt;&gt;"",ISNUMBER(A11877)),VLOOKUP(A11877,Studies!A:BR,6,FALSE),"")</f>
        <v>Plasma</v>
      </c>
      <c r="G11877" s="269">
        <v>3</v>
      </c>
      <c r="H11877" s="50" t="s">
        <v>59</v>
      </c>
      <c r="I11877" s="185">
        <v>66.210719999999995</v>
      </c>
      <c r="J11877" s="41" t="s">
        <v>4058</v>
      </c>
      <c r="K11877" s="41" t="s">
        <v>115</v>
      </c>
      <c r="L11877" s="193">
        <v>39.572740000000003</v>
      </c>
      <c r="M11877" s="52" t="s">
        <v>4058</v>
      </c>
      <c r="N11877" s="52" t="s">
        <v>116</v>
      </c>
      <c r="O11877" s="59">
        <v>5</v>
      </c>
    </row>
    <row r="11878" spans="1:16" x14ac:dyDescent="0.25">
      <c r="A11878" s="30">
        <v>1129</v>
      </c>
      <c r="B11878" s="247" t="str">
        <f>IF(AND(A11878&lt;&gt;"",ISNUMBER(A11878)),VLOOKUP(A11878,Studies!A:BR,2,FALSE),"")</f>
        <v>Maeda 2011</v>
      </c>
      <c r="C11878" s="248" t="str">
        <f>IF(AND(A11878&lt;&gt;"",ISNUMBER(A11878)),VLOOKUP(A11878,Studies!A:BR,3,FALSE),"")</f>
        <v>https://pubmed.ncbi.nlm.nih.gov/21832990/</v>
      </c>
      <c r="D11878" s="248" t="str">
        <f>IF(AND(A11878&lt;&gt;"",ISNUMBER(A11878)),VLOOKUP(A11878,Studies!A:BR,4,FALSE),"")</f>
        <v>Pravastatin with Itraconazole</v>
      </c>
      <c r="E11878" s="248" t="str">
        <f>IF(AND(A11878&lt;&gt;"",ISNUMBER(A11878)),VLOOKUP(A11878,Studies!A:BR,5,FALSE),"")</f>
        <v>Pravastatin</v>
      </c>
      <c r="F11878" s="249" t="str">
        <f>IF(AND(A11878&lt;&gt;"",ISNUMBER(A11878)),VLOOKUP(A11878,Studies!A:BR,6,FALSE),"")</f>
        <v>Plasma</v>
      </c>
      <c r="G11878" s="269">
        <v>5</v>
      </c>
      <c r="H11878" s="50" t="s">
        <v>59</v>
      </c>
      <c r="I11878" s="185">
        <v>27.80969</v>
      </c>
      <c r="J11878" s="41" t="s">
        <v>4058</v>
      </c>
      <c r="K11878" s="41" t="s">
        <v>115</v>
      </c>
      <c r="L11878" s="193">
        <v>15.446440000000001</v>
      </c>
      <c r="M11878" s="52" t="s">
        <v>4058</v>
      </c>
      <c r="N11878" s="52" t="s">
        <v>116</v>
      </c>
      <c r="O11878" s="59">
        <v>5</v>
      </c>
    </row>
    <row r="11879" spans="1:16" x14ac:dyDescent="0.25">
      <c r="A11879" s="30">
        <v>1129</v>
      </c>
      <c r="B11879" s="247" t="str">
        <f>IF(AND(A11879&lt;&gt;"",ISNUMBER(A11879)),VLOOKUP(A11879,Studies!A:BR,2,FALSE),"")</f>
        <v>Maeda 2011</v>
      </c>
      <c r="C11879" s="248" t="str">
        <f>IF(AND(A11879&lt;&gt;"",ISNUMBER(A11879)),VLOOKUP(A11879,Studies!A:BR,3,FALSE),"")</f>
        <v>https://pubmed.ncbi.nlm.nih.gov/21832990/</v>
      </c>
      <c r="D11879" s="248" t="str">
        <f>IF(AND(A11879&lt;&gt;"",ISNUMBER(A11879)),VLOOKUP(A11879,Studies!A:BR,4,FALSE),"")</f>
        <v>Pravastatin with Itraconazole</v>
      </c>
      <c r="E11879" s="248" t="str">
        <f>IF(AND(A11879&lt;&gt;"",ISNUMBER(A11879)),VLOOKUP(A11879,Studies!A:BR,5,FALSE),"")</f>
        <v>Pravastatin</v>
      </c>
      <c r="F11879" s="249" t="str">
        <f>IF(AND(A11879&lt;&gt;"",ISNUMBER(A11879)),VLOOKUP(A11879,Studies!A:BR,6,FALSE),"")</f>
        <v>Plasma</v>
      </c>
      <c r="G11879" s="269">
        <v>7</v>
      </c>
      <c r="H11879" s="50" t="s">
        <v>59</v>
      </c>
      <c r="I11879" s="185">
        <v>17.688359999999999</v>
      </c>
      <c r="J11879" s="41" t="s">
        <v>4058</v>
      </c>
      <c r="K11879" s="41" t="s">
        <v>115</v>
      </c>
      <c r="L11879" s="193">
        <v>7.0304279999999997</v>
      </c>
      <c r="M11879" s="52" t="s">
        <v>4058</v>
      </c>
      <c r="N11879" s="52" t="s">
        <v>116</v>
      </c>
      <c r="O11879" s="59">
        <v>5</v>
      </c>
    </row>
    <row r="11880" spans="1:16" x14ac:dyDescent="0.25">
      <c r="A11880" s="30">
        <v>1129</v>
      </c>
      <c r="B11880" s="247" t="str">
        <f>IF(AND(A11880&lt;&gt;"",ISNUMBER(A11880)),VLOOKUP(A11880,Studies!A:BR,2,FALSE),"")</f>
        <v>Maeda 2011</v>
      </c>
      <c r="C11880" s="248" t="str">
        <f>IF(AND(A11880&lt;&gt;"",ISNUMBER(A11880)),VLOOKUP(A11880,Studies!A:BR,3,FALSE),"")</f>
        <v>https://pubmed.ncbi.nlm.nih.gov/21832990/</v>
      </c>
      <c r="D11880" s="248" t="str">
        <f>IF(AND(A11880&lt;&gt;"",ISNUMBER(A11880)),VLOOKUP(A11880,Studies!A:BR,4,FALSE),"")</f>
        <v>Pravastatin with Itraconazole</v>
      </c>
      <c r="E11880" s="248" t="str">
        <f>IF(AND(A11880&lt;&gt;"",ISNUMBER(A11880)),VLOOKUP(A11880,Studies!A:BR,5,FALSE),"")</f>
        <v>Pravastatin</v>
      </c>
      <c r="F11880" s="249" t="str">
        <f>IF(AND(A11880&lt;&gt;"",ISNUMBER(A11880)),VLOOKUP(A11880,Studies!A:BR,6,FALSE),"")</f>
        <v>Plasma</v>
      </c>
      <c r="G11880" s="269">
        <v>9</v>
      </c>
      <c r="H11880" s="50" t="s">
        <v>59</v>
      </c>
      <c r="I11880" s="185">
        <v>8.8411229999999996</v>
      </c>
      <c r="J11880" s="41" t="s">
        <v>4058</v>
      </c>
      <c r="K11880" s="41" t="s">
        <v>115</v>
      </c>
      <c r="O11880" s="59">
        <v>5</v>
      </c>
      <c r="P11880" s="42" t="s">
        <v>4059</v>
      </c>
    </row>
    <row r="11881" spans="1:16" x14ac:dyDescent="0.25">
      <c r="A11881" s="30">
        <v>1129</v>
      </c>
      <c r="B11881" s="247" t="str">
        <f>IF(AND(A11881&lt;&gt;"",ISNUMBER(A11881)),VLOOKUP(A11881,Studies!A:BR,2,FALSE),"")</f>
        <v>Maeda 2011</v>
      </c>
      <c r="C11881" s="248" t="str">
        <f>IF(AND(A11881&lt;&gt;"",ISNUMBER(A11881)),VLOOKUP(A11881,Studies!A:BR,3,FALSE),"")</f>
        <v>https://pubmed.ncbi.nlm.nih.gov/21832990/</v>
      </c>
      <c r="D11881" s="248" t="str">
        <f>IF(AND(A11881&lt;&gt;"",ISNUMBER(A11881)),VLOOKUP(A11881,Studies!A:BR,4,FALSE),"")</f>
        <v>Pravastatin with Itraconazole</v>
      </c>
      <c r="E11881" s="248" t="str">
        <f>IF(AND(A11881&lt;&gt;"",ISNUMBER(A11881)),VLOOKUP(A11881,Studies!A:BR,5,FALSE),"")</f>
        <v>Pravastatin</v>
      </c>
      <c r="F11881" s="249" t="str">
        <f>IF(AND(A11881&lt;&gt;"",ISNUMBER(A11881)),VLOOKUP(A11881,Studies!A:BR,6,FALSE),"")</f>
        <v>Plasma</v>
      </c>
      <c r="G11881" s="269">
        <v>11</v>
      </c>
      <c r="H11881" s="50" t="s">
        <v>59</v>
      </c>
      <c r="I11881" s="185">
        <v>5.8539709999999996</v>
      </c>
      <c r="J11881" s="41" t="s">
        <v>4058</v>
      </c>
      <c r="K11881" s="41" t="s">
        <v>115</v>
      </c>
      <c r="O11881" s="59">
        <v>5</v>
      </c>
      <c r="P11881" s="42" t="s">
        <v>4059</v>
      </c>
    </row>
    <row r="11882" spans="1:16" x14ac:dyDescent="0.25">
      <c r="A11882" s="30">
        <v>1130</v>
      </c>
      <c r="B11882" s="247" t="str">
        <f>IF(AND(A11882&lt;&gt;"",ISNUMBER(A11882)),VLOOKUP(A11882,Studies!A:BR,2,FALSE),"")</f>
        <v>Maeda 2011</v>
      </c>
      <c r="C11882" s="248" t="str">
        <f>IF(AND(A11882&lt;&gt;"",ISNUMBER(A11882)),VLOOKUP(A11882,Studies!A:BR,3,FALSE),"")</f>
        <v>https://pubmed.ncbi.nlm.nih.gov/21832990/</v>
      </c>
      <c r="D11882" s="248" t="str">
        <f>IF(AND(A11882&lt;&gt;"",ISNUMBER(A11882)),VLOOKUP(A11882,Studies!A:BR,4,FALSE),"")</f>
        <v>Pravastatin with Rifampicin</v>
      </c>
      <c r="E11882" s="248" t="str">
        <f>IF(AND(A11882&lt;&gt;"",ISNUMBER(A11882)),VLOOKUP(A11882,Studies!A:BR,5,FALSE),"")</f>
        <v>Pravastatin</v>
      </c>
      <c r="F11882" s="249" t="str">
        <f>IF(AND(A11882&lt;&gt;"",ISNUMBER(A11882)),VLOOKUP(A11882,Studies!A:BR,6,FALSE),"")</f>
        <v>Plasma</v>
      </c>
      <c r="G11882" s="269">
        <v>0.5</v>
      </c>
      <c r="H11882" s="50" t="s">
        <v>59</v>
      </c>
      <c r="I11882" s="185">
        <v>333.84140000000002</v>
      </c>
      <c r="J11882" s="41" t="s">
        <v>4058</v>
      </c>
      <c r="K11882" s="41" t="s">
        <v>115</v>
      </c>
      <c r="L11882" s="193">
        <v>213.14420000000001</v>
      </c>
      <c r="M11882" s="52" t="s">
        <v>4058</v>
      </c>
      <c r="N11882" s="52" t="s">
        <v>116</v>
      </c>
      <c r="O11882" s="59">
        <v>5</v>
      </c>
    </row>
    <row r="11883" spans="1:16" x14ac:dyDescent="0.25">
      <c r="A11883" s="30">
        <v>1130</v>
      </c>
      <c r="B11883" s="247" t="str">
        <f>IF(AND(A11883&lt;&gt;"",ISNUMBER(A11883)),VLOOKUP(A11883,Studies!A:BR,2,FALSE),"")</f>
        <v>Maeda 2011</v>
      </c>
      <c r="C11883" s="248" t="str">
        <f>IF(AND(A11883&lt;&gt;"",ISNUMBER(A11883)),VLOOKUP(A11883,Studies!A:BR,3,FALSE),"")</f>
        <v>https://pubmed.ncbi.nlm.nih.gov/21832990/</v>
      </c>
      <c r="D11883" s="248" t="str">
        <f>IF(AND(A11883&lt;&gt;"",ISNUMBER(A11883)),VLOOKUP(A11883,Studies!A:BR,4,FALSE),"")</f>
        <v>Pravastatin with Rifampicin</v>
      </c>
      <c r="E11883" s="248" t="str">
        <f>IF(AND(A11883&lt;&gt;"",ISNUMBER(A11883)),VLOOKUP(A11883,Studies!A:BR,5,FALSE),"")</f>
        <v>Pravastatin</v>
      </c>
      <c r="F11883" s="249" t="str">
        <f>IF(AND(A11883&lt;&gt;"",ISNUMBER(A11883)),VLOOKUP(A11883,Studies!A:BR,6,FALSE),"")</f>
        <v>Plasma</v>
      </c>
      <c r="G11883" s="269">
        <v>1</v>
      </c>
      <c r="H11883" s="50" t="s">
        <v>59</v>
      </c>
      <c r="I11883" s="185">
        <v>448.49160000000001</v>
      </c>
      <c r="J11883" s="41" t="s">
        <v>4058</v>
      </c>
      <c r="K11883" s="41" t="s">
        <v>115</v>
      </c>
      <c r="L11883" s="193">
        <v>105.35680000000001</v>
      </c>
      <c r="M11883" s="52" t="s">
        <v>4058</v>
      </c>
      <c r="N11883" s="52" t="s">
        <v>116</v>
      </c>
      <c r="O11883" s="59">
        <v>5</v>
      </c>
    </row>
    <row r="11884" spans="1:16" x14ac:dyDescent="0.25">
      <c r="A11884" s="30">
        <v>1130</v>
      </c>
      <c r="B11884" s="247" t="str">
        <f>IF(AND(A11884&lt;&gt;"",ISNUMBER(A11884)),VLOOKUP(A11884,Studies!A:BR,2,FALSE),"")</f>
        <v>Maeda 2011</v>
      </c>
      <c r="C11884" s="248" t="str">
        <f>IF(AND(A11884&lt;&gt;"",ISNUMBER(A11884)),VLOOKUP(A11884,Studies!A:BR,3,FALSE),"")</f>
        <v>https://pubmed.ncbi.nlm.nih.gov/21832990/</v>
      </c>
      <c r="D11884" s="248" t="str">
        <f>IF(AND(A11884&lt;&gt;"",ISNUMBER(A11884)),VLOOKUP(A11884,Studies!A:BR,4,FALSE),"")</f>
        <v>Pravastatin with Rifampicin</v>
      </c>
      <c r="E11884" s="248" t="str">
        <f>IF(AND(A11884&lt;&gt;"",ISNUMBER(A11884)),VLOOKUP(A11884,Studies!A:BR,5,FALSE),"")</f>
        <v>Pravastatin</v>
      </c>
      <c r="F11884" s="249" t="str">
        <f>IF(AND(A11884&lt;&gt;"",ISNUMBER(A11884)),VLOOKUP(A11884,Studies!A:BR,6,FALSE),"")</f>
        <v>Plasma</v>
      </c>
      <c r="G11884" s="269">
        <v>1.5</v>
      </c>
      <c r="H11884" s="50" t="s">
        <v>59</v>
      </c>
      <c r="I11884" s="185">
        <v>288.52249999999998</v>
      </c>
      <c r="J11884" s="41" t="s">
        <v>4058</v>
      </c>
      <c r="K11884" s="41" t="s">
        <v>115</v>
      </c>
      <c r="O11884" s="59">
        <v>5</v>
      </c>
    </row>
    <row r="11885" spans="1:16" x14ac:dyDescent="0.25">
      <c r="A11885" s="30">
        <v>1130</v>
      </c>
      <c r="B11885" s="247" t="str">
        <f>IF(AND(A11885&lt;&gt;"",ISNUMBER(A11885)),VLOOKUP(A11885,Studies!A:BR,2,FALSE),"")</f>
        <v>Maeda 2011</v>
      </c>
      <c r="C11885" s="248" t="str">
        <f>IF(AND(A11885&lt;&gt;"",ISNUMBER(A11885)),VLOOKUP(A11885,Studies!A:BR,3,FALSE),"")</f>
        <v>https://pubmed.ncbi.nlm.nih.gov/21832990/</v>
      </c>
      <c r="D11885" s="248" t="str">
        <f>IF(AND(A11885&lt;&gt;"",ISNUMBER(A11885)),VLOOKUP(A11885,Studies!A:BR,4,FALSE),"")</f>
        <v>Pravastatin with Rifampicin</v>
      </c>
      <c r="E11885" s="248" t="str">
        <f>IF(AND(A11885&lt;&gt;"",ISNUMBER(A11885)),VLOOKUP(A11885,Studies!A:BR,5,FALSE),"")</f>
        <v>Pravastatin</v>
      </c>
      <c r="F11885" s="249" t="str">
        <f>IF(AND(A11885&lt;&gt;"",ISNUMBER(A11885)),VLOOKUP(A11885,Studies!A:BR,6,FALSE),"")</f>
        <v>Plasma</v>
      </c>
      <c r="G11885" s="269">
        <v>2</v>
      </c>
      <c r="H11885" s="50" t="s">
        <v>59</v>
      </c>
      <c r="I11885" s="185">
        <v>183.14330000000001</v>
      </c>
      <c r="J11885" s="41" t="s">
        <v>4058</v>
      </c>
      <c r="K11885" s="41" t="s">
        <v>115</v>
      </c>
      <c r="O11885" s="59">
        <v>5</v>
      </c>
    </row>
    <row r="11886" spans="1:16" x14ac:dyDescent="0.25">
      <c r="A11886" s="30">
        <v>1130</v>
      </c>
      <c r="B11886" s="247" t="str">
        <f>IF(AND(A11886&lt;&gt;"",ISNUMBER(A11886)),VLOOKUP(A11886,Studies!A:BR,2,FALSE),"")</f>
        <v>Maeda 2011</v>
      </c>
      <c r="C11886" s="248" t="str">
        <f>IF(AND(A11886&lt;&gt;"",ISNUMBER(A11886)),VLOOKUP(A11886,Studies!A:BR,3,FALSE),"")</f>
        <v>https://pubmed.ncbi.nlm.nih.gov/21832990/</v>
      </c>
      <c r="D11886" s="248" t="str">
        <f>IF(AND(A11886&lt;&gt;"",ISNUMBER(A11886)),VLOOKUP(A11886,Studies!A:BR,4,FALSE),"")</f>
        <v>Pravastatin with Rifampicin</v>
      </c>
      <c r="E11886" s="248" t="str">
        <f>IF(AND(A11886&lt;&gt;"",ISNUMBER(A11886)),VLOOKUP(A11886,Studies!A:BR,5,FALSE),"")</f>
        <v>Pravastatin</v>
      </c>
      <c r="F11886" s="249" t="str">
        <f>IF(AND(A11886&lt;&gt;"",ISNUMBER(A11886)),VLOOKUP(A11886,Studies!A:BR,6,FALSE),"")</f>
        <v>Plasma</v>
      </c>
      <c r="G11886" s="269">
        <v>4</v>
      </c>
      <c r="H11886" s="50" t="s">
        <v>59</v>
      </c>
      <c r="I11886" s="185">
        <v>41.00074</v>
      </c>
      <c r="J11886" s="41" t="s">
        <v>4058</v>
      </c>
      <c r="K11886" s="41" t="s">
        <v>115</v>
      </c>
      <c r="L11886" s="193">
        <v>11.173159999999999</v>
      </c>
      <c r="M11886" s="52" t="s">
        <v>4058</v>
      </c>
      <c r="N11886" s="52" t="s">
        <v>116</v>
      </c>
      <c r="O11886" s="59">
        <v>5</v>
      </c>
    </row>
    <row r="11887" spans="1:16" x14ac:dyDescent="0.25">
      <c r="A11887" s="30">
        <v>1130</v>
      </c>
      <c r="B11887" s="247" t="str">
        <f>IF(AND(A11887&lt;&gt;"",ISNUMBER(A11887)),VLOOKUP(A11887,Studies!A:BR,2,FALSE),"")</f>
        <v>Maeda 2011</v>
      </c>
      <c r="C11887" s="248" t="str">
        <f>IF(AND(A11887&lt;&gt;"",ISNUMBER(A11887)),VLOOKUP(A11887,Studies!A:BR,3,FALSE),"")</f>
        <v>https://pubmed.ncbi.nlm.nih.gov/21832990/</v>
      </c>
      <c r="D11887" s="248" t="str">
        <f>IF(AND(A11887&lt;&gt;"",ISNUMBER(A11887)),VLOOKUP(A11887,Studies!A:BR,4,FALSE),"")</f>
        <v>Pravastatin with Rifampicin</v>
      </c>
      <c r="E11887" s="248" t="str">
        <f>IF(AND(A11887&lt;&gt;"",ISNUMBER(A11887)),VLOOKUP(A11887,Studies!A:BR,5,FALSE),"")</f>
        <v>Pravastatin</v>
      </c>
      <c r="F11887" s="249" t="str">
        <f>IF(AND(A11887&lt;&gt;"",ISNUMBER(A11887)),VLOOKUP(A11887,Studies!A:BR,6,FALSE),"")</f>
        <v>Plasma</v>
      </c>
      <c r="G11887" s="269">
        <v>6</v>
      </c>
      <c r="H11887" s="50" t="s">
        <v>59</v>
      </c>
      <c r="I11887" s="185">
        <v>13.000679999999999</v>
      </c>
      <c r="J11887" s="41" t="s">
        <v>4058</v>
      </c>
      <c r="K11887" s="41" t="s">
        <v>115</v>
      </c>
      <c r="O11887" s="59">
        <v>5</v>
      </c>
      <c r="P11887" s="42" t="s">
        <v>4059</v>
      </c>
    </row>
    <row r="11888" spans="1:16" x14ac:dyDescent="0.25">
      <c r="A11888" s="30">
        <v>1130</v>
      </c>
      <c r="B11888" s="247" t="str">
        <f>IF(AND(A11888&lt;&gt;"",ISNUMBER(A11888)),VLOOKUP(A11888,Studies!A:BR,2,FALSE),"")</f>
        <v>Maeda 2011</v>
      </c>
      <c r="C11888" s="248" t="str">
        <f>IF(AND(A11888&lt;&gt;"",ISNUMBER(A11888)),VLOOKUP(A11888,Studies!A:BR,3,FALSE),"")</f>
        <v>https://pubmed.ncbi.nlm.nih.gov/21832990/</v>
      </c>
      <c r="D11888" s="248" t="str">
        <f>IF(AND(A11888&lt;&gt;"",ISNUMBER(A11888)),VLOOKUP(A11888,Studies!A:BR,4,FALSE),"")</f>
        <v>Pravastatin with Rifampicin</v>
      </c>
      <c r="E11888" s="248" t="str">
        <f>IF(AND(A11888&lt;&gt;"",ISNUMBER(A11888)),VLOOKUP(A11888,Studies!A:BR,5,FALSE),"")</f>
        <v>Pravastatin</v>
      </c>
      <c r="F11888" s="249" t="str">
        <f>IF(AND(A11888&lt;&gt;"",ISNUMBER(A11888)),VLOOKUP(A11888,Studies!A:BR,6,FALSE),"")</f>
        <v>Plasma</v>
      </c>
      <c r="G11888" s="269">
        <v>8</v>
      </c>
      <c r="H11888" s="50" t="s">
        <v>59</v>
      </c>
      <c r="I11888" s="185">
        <v>6.5855170000000003</v>
      </c>
      <c r="J11888" s="41" t="s">
        <v>4058</v>
      </c>
      <c r="K11888" s="41" t="s">
        <v>115</v>
      </c>
      <c r="O11888" s="59">
        <v>5</v>
      </c>
      <c r="P11888" s="42" t="s">
        <v>4059</v>
      </c>
    </row>
    <row r="11889" spans="1:16" x14ac:dyDescent="0.25">
      <c r="A11889" s="30">
        <v>1130</v>
      </c>
      <c r="B11889" s="247" t="str">
        <f>IF(AND(A11889&lt;&gt;"",ISNUMBER(A11889)),VLOOKUP(A11889,Studies!A:BR,2,FALSE),"")</f>
        <v>Maeda 2011</v>
      </c>
      <c r="C11889" s="248" t="str">
        <f>IF(AND(A11889&lt;&gt;"",ISNUMBER(A11889)),VLOOKUP(A11889,Studies!A:BR,3,FALSE),"")</f>
        <v>https://pubmed.ncbi.nlm.nih.gov/21832990/</v>
      </c>
      <c r="D11889" s="248" t="str">
        <f>IF(AND(A11889&lt;&gt;"",ISNUMBER(A11889)),VLOOKUP(A11889,Studies!A:BR,4,FALSE),"")</f>
        <v>Pravastatin with Rifampicin</v>
      </c>
      <c r="E11889" s="248" t="str">
        <f>IF(AND(A11889&lt;&gt;"",ISNUMBER(A11889)),VLOOKUP(A11889,Studies!A:BR,5,FALSE),"")</f>
        <v>Pravastatin</v>
      </c>
      <c r="F11889" s="249" t="str">
        <f>IF(AND(A11889&lt;&gt;"",ISNUMBER(A11889)),VLOOKUP(A11889,Studies!A:BR,6,FALSE),"")</f>
        <v>Plasma</v>
      </c>
      <c r="G11889" s="269">
        <v>10</v>
      </c>
      <c r="H11889" s="50" t="s">
        <v>59</v>
      </c>
      <c r="I11889" s="185">
        <v>6.9667839999999996</v>
      </c>
      <c r="J11889" s="41" t="s">
        <v>4058</v>
      </c>
      <c r="K11889" s="41" t="s">
        <v>115</v>
      </c>
      <c r="O11889" s="59">
        <v>5</v>
      </c>
      <c r="P11889" s="42" t="s">
        <v>4059</v>
      </c>
    </row>
    <row r="11890" spans="1:16" x14ac:dyDescent="0.25">
      <c r="A11890" s="30">
        <v>1134</v>
      </c>
      <c r="B11890" s="247" t="str">
        <f>IF(AND(A11890&lt;&gt;"",ISNUMBER(A11890)),VLOOKUP(A11890,Studies!A:BR,2,FALSE),"")</f>
        <v>Pan 1991</v>
      </c>
      <c r="C11890" s="248" t="str">
        <f>IF(AND(A11890&lt;&gt;"",ISNUMBER(A11890)),VLOOKUP(A11890,Studies!A:BR,3,FALSE),"")</f>
        <v>https://pubmed.ncbi.nlm.nih.gov/1907839/</v>
      </c>
      <c r="D11890" s="248" t="str">
        <f>IF(AND(A11890&lt;&gt;"",ISNUMBER(A11890)),VLOOKUP(A11890,Studies!A:BR,4,FALSE),"")</f>
        <v>Pravastatin 20 mg</v>
      </c>
      <c r="E11890" s="248" t="str">
        <f>IF(AND(A11890&lt;&gt;"",ISNUMBER(A11890)),VLOOKUP(A11890,Studies!A:BR,5,FALSE),"")</f>
        <v>Pravastatin</v>
      </c>
      <c r="F11890" s="249" t="str">
        <f>IF(AND(A11890&lt;&gt;"",ISNUMBER(A11890)),VLOOKUP(A11890,Studies!A:BR,6,FALSE),"")</f>
        <v>Serum</v>
      </c>
      <c r="G11890" s="269">
        <v>0.5</v>
      </c>
      <c r="H11890" s="50" t="s">
        <v>59</v>
      </c>
      <c r="I11890" s="185">
        <v>17.918859999999999</v>
      </c>
      <c r="J11890" s="41" t="s">
        <v>938</v>
      </c>
      <c r="K11890" s="41" t="s">
        <v>115</v>
      </c>
      <c r="O11890" s="59">
        <v>3</v>
      </c>
      <c r="P11890" s="42" t="s">
        <v>4060</v>
      </c>
    </row>
    <row r="11891" spans="1:16" x14ac:dyDescent="0.25">
      <c r="A11891" s="30">
        <v>1134</v>
      </c>
      <c r="B11891" s="247" t="str">
        <f>IF(AND(A11891&lt;&gt;"",ISNUMBER(A11891)),VLOOKUP(A11891,Studies!A:BR,2,FALSE),"")</f>
        <v>Pan 1991</v>
      </c>
      <c r="C11891" s="248" t="str">
        <f>IF(AND(A11891&lt;&gt;"",ISNUMBER(A11891)),VLOOKUP(A11891,Studies!A:BR,3,FALSE),"")</f>
        <v>https://pubmed.ncbi.nlm.nih.gov/1907839/</v>
      </c>
      <c r="D11891" s="248" t="str">
        <f>IF(AND(A11891&lt;&gt;"",ISNUMBER(A11891)),VLOOKUP(A11891,Studies!A:BR,4,FALSE),"")</f>
        <v>Pravastatin 20 mg</v>
      </c>
      <c r="E11891" s="248" t="str">
        <f>IF(AND(A11891&lt;&gt;"",ISNUMBER(A11891)),VLOOKUP(A11891,Studies!A:BR,5,FALSE),"")</f>
        <v>Pravastatin</v>
      </c>
      <c r="F11891" s="249" t="str">
        <f>IF(AND(A11891&lt;&gt;"",ISNUMBER(A11891)),VLOOKUP(A11891,Studies!A:BR,6,FALSE),"")</f>
        <v>Serum</v>
      </c>
      <c r="G11891" s="269">
        <v>1</v>
      </c>
      <c r="H11891" s="50" t="s">
        <v>59</v>
      </c>
      <c r="I11891" s="185">
        <v>35.398969999999998</v>
      </c>
      <c r="J11891" s="41" t="s">
        <v>938</v>
      </c>
      <c r="K11891" s="41" t="s">
        <v>115</v>
      </c>
      <c r="O11891" s="59">
        <v>3</v>
      </c>
      <c r="P11891" s="42" t="s">
        <v>4060</v>
      </c>
    </row>
    <row r="11892" spans="1:16" x14ac:dyDescent="0.25">
      <c r="A11892" s="30">
        <v>1134</v>
      </c>
      <c r="B11892" s="247" t="str">
        <f>IF(AND(A11892&lt;&gt;"",ISNUMBER(A11892)),VLOOKUP(A11892,Studies!A:BR,2,FALSE),"")</f>
        <v>Pan 1991</v>
      </c>
      <c r="C11892" s="248" t="str">
        <f>IF(AND(A11892&lt;&gt;"",ISNUMBER(A11892)),VLOOKUP(A11892,Studies!A:BR,3,FALSE),"")</f>
        <v>https://pubmed.ncbi.nlm.nih.gov/1907839/</v>
      </c>
      <c r="D11892" s="248" t="str">
        <f>IF(AND(A11892&lt;&gt;"",ISNUMBER(A11892)),VLOOKUP(A11892,Studies!A:BR,4,FALSE),"")</f>
        <v>Pravastatin 20 mg</v>
      </c>
      <c r="E11892" s="248" t="str">
        <f>IF(AND(A11892&lt;&gt;"",ISNUMBER(A11892)),VLOOKUP(A11892,Studies!A:BR,5,FALSE),"")</f>
        <v>Pravastatin</v>
      </c>
      <c r="F11892" s="249" t="str">
        <f>IF(AND(A11892&lt;&gt;"",ISNUMBER(A11892)),VLOOKUP(A11892,Studies!A:BR,6,FALSE),"")</f>
        <v>Serum</v>
      </c>
      <c r="G11892" s="269">
        <v>1.5</v>
      </c>
      <c r="H11892" s="50" t="s">
        <v>59</v>
      </c>
      <c r="I11892" s="185">
        <v>25.237559999999998</v>
      </c>
      <c r="J11892" s="41" t="s">
        <v>938</v>
      </c>
      <c r="K11892" s="41" t="s">
        <v>115</v>
      </c>
      <c r="O11892" s="59">
        <v>3</v>
      </c>
    </row>
    <row r="11893" spans="1:16" x14ac:dyDescent="0.25">
      <c r="A11893" s="30">
        <v>1134</v>
      </c>
      <c r="B11893" s="247" t="str">
        <f>IF(AND(A11893&lt;&gt;"",ISNUMBER(A11893)),VLOOKUP(A11893,Studies!A:BR,2,FALSE),"")</f>
        <v>Pan 1991</v>
      </c>
      <c r="C11893" s="248" t="str">
        <f>IF(AND(A11893&lt;&gt;"",ISNUMBER(A11893)),VLOOKUP(A11893,Studies!A:BR,3,FALSE),"")</f>
        <v>https://pubmed.ncbi.nlm.nih.gov/1907839/</v>
      </c>
      <c r="D11893" s="248" t="str">
        <f>IF(AND(A11893&lt;&gt;"",ISNUMBER(A11893)),VLOOKUP(A11893,Studies!A:BR,4,FALSE),"")</f>
        <v>Pravastatin 20 mg</v>
      </c>
      <c r="E11893" s="248" t="str">
        <f>IF(AND(A11893&lt;&gt;"",ISNUMBER(A11893)),VLOOKUP(A11893,Studies!A:BR,5,FALSE),"")</f>
        <v>Pravastatin</v>
      </c>
      <c r="F11893" s="249" t="str">
        <f>IF(AND(A11893&lt;&gt;"",ISNUMBER(A11893)),VLOOKUP(A11893,Studies!A:BR,6,FALSE),"")</f>
        <v>Serum</v>
      </c>
      <c r="G11893" s="269">
        <v>2</v>
      </c>
      <c r="H11893" s="50" t="s">
        <v>59</v>
      </c>
      <c r="I11893" s="185">
        <v>19.39068</v>
      </c>
      <c r="J11893" s="41" t="s">
        <v>938</v>
      </c>
      <c r="K11893" s="41" t="s">
        <v>115</v>
      </c>
      <c r="O11893" s="59">
        <v>3</v>
      </c>
    </row>
    <row r="11894" spans="1:16" x14ac:dyDescent="0.25">
      <c r="A11894" s="30">
        <v>1134</v>
      </c>
      <c r="B11894" s="247" t="str">
        <f>IF(AND(A11894&lt;&gt;"",ISNUMBER(A11894)),VLOOKUP(A11894,Studies!A:BR,2,FALSE),"")</f>
        <v>Pan 1991</v>
      </c>
      <c r="C11894" s="248" t="str">
        <f>IF(AND(A11894&lt;&gt;"",ISNUMBER(A11894)),VLOOKUP(A11894,Studies!A:BR,3,FALSE),"")</f>
        <v>https://pubmed.ncbi.nlm.nih.gov/1907839/</v>
      </c>
      <c r="D11894" s="248" t="str">
        <f>IF(AND(A11894&lt;&gt;"",ISNUMBER(A11894)),VLOOKUP(A11894,Studies!A:BR,4,FALSE),"")</f>
        <v>Pravastatin 20 mg</v>
      </c>
      <c r="E11894" s="248" t="str">
        <f>IF(AND(A11894&lt;&gt;"",ISNUMBER(A11894)),VLOOKUP(A11894,Studies!A:BR,5,FALSE),"")</f>
        <v>Pravastatin</v>
      </c>
      <c r="F11894" s="249" t="str">
        <f>IF(AND(A11894&lt;&gt;"",ISNUMBER(A11894)),VLOOKUP(A11894,Studies!A:BR,6,FALSE),"")</f>
        <v>Serum</v>
      </c>
      <c r="G11894" s="269">
        <v>3</v>
      </c>
      <c r="H11894" s="50" t="s">
        <v>59</v>
      </c>
      <c r="I11894" s="185">
        <v>9.4513510000000007</v>
      </c>
      <c r="J11894" s="41" t="s">
        <v>938</v>
      </c>
      <c r="K11894" s="41" t="s">
        <v>115</v>
      </c>
      <c r="O11894" s="59">
        <v>3</v>
      </c>
    </row>
    <row r="11895" spans="1:16" x14ac:dyDescent="0.25">
      <c r="A11895" s="30">
        <v>1134</v>
      </c>
      <c r="B11895" s="247" t="str">
        <f>IF(AND(A11895&lt;&gt;"",ISNUMBER(A11895)),VLOOKUP(A11895,Studies!A:BR,2,FALSE),"")</f>
        <v>Pan 1991</v>
      </c>
      <c r="C11895" s="248" t="str">
        <f>IF(AND(A11895&lt;&gt;"",ISNUMBER(A11895)),VLOOKUP(A11895,Studies!A:BR,3,FALSE),"")</f>
        <v>https://pubmed.ncbi.nlm.nih.gov/1907839/</v>
      </c>
      <c r="D11895" s="248" t="str">
        <f>IF(AND(A11895&lt;&gt;"",ISNUMBER(A11895)),VLOOKUP(A11895,Studies!A:BR,4,FALSE),"")</f>
        <v>Pravastatin 20 mg</v>
      </c>
      <c r="E11895" s="248" t="str">
        <f>IF(AND(A11895&lt;&gt;"",ISNUMBER(A11895)),VLOOKUP(A11895,Studies!A:BR,5,FALSE),"")</f>
        <v>Pravastatin</v>
      </c>
      <c r="F11895" s="249" t="str">
        <f>IF(AND(A11895&lt;&gt;"",ISNUMBER(A11895)),VLOOKUP(A11895,Studies!A:BR,6,FALSE),"")</f>
        <v>Serum</v>
      </c>
      <c r="G11895" s="269">
        <v>4</v>
      </c>
      <c r="H11895" s="50" t="s">
        <v>59</v>
      </c>
      <c r="I11895" s="185">
        <v>6.3130689999999996</v>
      </c>
      <c r="J11895" s="41" t="s">
        <v>938</v>
      </c>
      <c r="K11895" s="41" t="s">
        <v>115</v>
      </c>
      <c r="O11895" s="59">
        <v>3</v>
      </c>
    </row>
    <row r="11896" spans="1:16" x14ac:dyDescent="0.25">
      <c r="A11896" s="30">
        <v>1134</v>
      </c>
      <c r="B11896" s="247" t="str">
        <f>IF(AND(A11896&lt;&gt;"",ISNUMBER(A11896)),VLOOKUP(A11896,Studies!A:BR,2,FALSE),"")</f>
        <v>Pan 1991</v>
      </c>
      <c r="C11896" s="248" t="str">
        <f>IF(AND(A11896&lt;&gt;"",ISNUMBER(A11896)),VLOOKUP(A11896,Studies!A:BR,3,FALSE),"")</f>
        <v>https://pubmed.ncbi.nlm.nih.gov/1907839/</v>
      </c>
      <c r="D11896" s="248" t="str">
        <f>IF(AND(A11896&lt;&gt;"",ISNUMBER(A11896)),VLOOKUP(A11896,Studies!A:BR,4,FALSE),"")</f>
        <v>Pravastatin 20 mg</v>
      </c>
      <c r="E11896" s="248" t="str">
        <f>IF(AND(A11896&lt;&gt;"",ISNUMBER(A11896)),VLOOKUP(A11896,Studies!A:BR,5,FALSE),"")</f>
        <v>Pravastatin</v>
      </c>
      <c r="F11896" s="249" t="str">
        <f>IF(AND(A11896&lt;&gt;"",ISNUMBER(A11896)),VLOOKUP(A11896,Studies!A:BR,6,FALSE),"")</f>
        <v>Serum</v>
      </c>
      <c r="G11896" s="269">
        <v>6</v>
      </c>
      <c r="H11896" s="50" t="s">
        <v>59</v>
      </c>
      <c r="I11896" s="185">
        <v>3.9122840000000001</v>
      </c>
      <c r="J11896" s="41" t="s">
        <v>938</v>
      </c>
      <c r="K11896" s="41" t="s">
        <v>115</v>
      </c>
      <c r="O11896" s="59">
        <v>3</v>
      </c>
    </row>
    <row r="11897" spans="1:16" x14ac:dyDescent="0.25">
      <c r="A11897" s="30">
        <v>1134</v>
      </c>
      <c r="B11897" s="247" t="str">
        <f>IF(AND(A11897&lt;&gt;"",ISNUMBER(A11897)),VLOOKUP(A11897,Studies!A:BR,2,FALSE),"")</f>
        <v>Pan 1991</v>
      </c>
      <c r="C11897" s="248" t="str">
        <f>IF(AND(A11897&lt;&gt;"",ISNUMBER(A11897)),VLOOKUP(A11897,Studies!A:BR,3,FALSE),"")</f>
        <v>https://pubmed.ncbi.nlm.nih.gov/1907839/</v>
      </c>
      <c r="D11897" s="248" t="str">
        <f>IF(AND(A11897&lt;&gt;"",ISNUMBER(A11897)),VLOOKUP(A11897,Studies!A:BR,4,FALSE),"")</f>
        <v>Pravastatin 20 mg</v>
      </c>
      <c r="E11897" s="248" t="str">
        <f>IF(AND(A11897&lt;&gt;"",ISNUMBER(A11897)),VLOOKUP(A11897,Studies!A:BR,5,FALSE),"")</f>
        <v>Pravastatin</v>
      </c>
      <c r="F11897" s="249" t="str">
        <f>IF(AND(A11897&lt;&gt;"",ISNUMBER(A11897)),VLOOKUP(A11897,Studies!A:BR,6,FALSE),"")</f>
        <v>Serum</v>
      </c>
      <c r="G11897" s="269">
        <v>8</v>
      </c>
      <c r="H11897" s="50" t="s">
        <v>59</v>
      </c>
      <c r="I11897" s="185" t="s">
        <v>4165</v>
      </c>
      <c r="J11897" s="41" t="s">
        <v>938</v>
      </c>
      <c r="K11897" s="41" t="s">
        <v>115</v>
      </c>
      <c r="O11897" s="59">
        <v>3</v>
      </c>
    </row>
    <row r="11898" spans="1:16" x14ac:dyDescent="0.25">
      <c r="A11898" s="30">
        <v>1134</v>
      </c>
      <c r="B11898" s="247" t="str">
        <f>IF(AND(A11898&lt;&gt;"",ISNUMBER(A11898)),VLOOKUP(A11898,Studies!A:BR,2,FALSE),"")</f>
        <v>Pan 1991</v>
      </c>
      <c r="C11898" s="248" t="str">
        <f>IF(AND(A11898&lt;&gt;"",ISNUMBER(A11898)),VLOOKUP(A11898,Studies!A:BR,3,FALSE),"")</f>
        <v>https://pubmed.ncbi.nlm.nih.gov/1907839/</v>
      </c>
      <c r="D11898" s="248" t="str">
        <f>IF(AND(A11898&lt;&gt;"",ISNUMBER(A11898)),VLOOKUP(A11898,Studies!A:BR,4,FALSE),"")</f>
        <v>Pravastatin 20 mg</v>
      </c>
      <c r="E11898" s="248" t="str">
        <f>IF(AND(A11898&lt;&gt;"",ISNUMBER(A11898)),VLOOKUP(A11898,Studies!A:BR,5,FALSE),"")</f>
        <v>Pravastatin</v>
      </c>
      <c r="F11898" s="249" t="str">
        <f>IF(AND(A11898&lt;&gt;"",ISNUMBER(A11898)),VLOOKUP(A11898,Studies!A:BR,6,FALSE),"")</f>
        <v>Serum</v>
      </c>
      <c r="G11898" s="269">
        <v>12</v>
      </c>
      <c r="H11898" s="50" t="s">
        <v>59</v>
      </c>
      <c r="I11898" s="185" t="s">
        <v>4165</v>
      </c>
      <c r="J11898" s="41" t="s">
        <v>938</v>
      </c>
      <c r="K11898" s="41" t="s">
        <v>115</v>
      </c>
      <c r="O11898" s="59">
        <v>3</v>
      </c>
    </row>
    <row r="11899" spans="1:16" x14ac:dyDescent="0.25">
      <c r="A11899" s="30">
        <v>1135</v>
      </c>
      <c r="B11899" s="247" t="str">
        <f>IF(AND(A11899&lt;&gt;"",ISNUMBER(A11899)),VLOOKUP(A11899,Studies!A:BR,2,FALSE),"")</f>
        <v>Keskitalo 2009</v>
      </c>
      <c r="C11899" s="248" t="str">
        <f>IF(AND(A11899&lt;&gt;"",ISNUMBER(A11899)),VLOOKUP(A11899,Studies!A:BR,3,FALSE),"")</f>
        <v>https://pubmed.ncbi.nlm.nih.gov/19694740/</v>
      </c>
      <c r="D11899" s="248" t="str">
        <f>IF(AND(A11899&lt;&gt;"",ISNUMBER(A11899)),VLOOKUP(A11899,Studies!A:BR,4,FALSE),"")</f>
        <v>ABCB1 c.1236C/C-c.2677G/G-c.3435C/C</v>
      </c>
      <c r="E11899" s="248" t="str">
        <f>IF(AND(A11899&lt;&gt;"",ISNUMBER(A11899)),VLOOKUP(A11899,Studies!A:BR,5,FALSE),"")</f>
        <v>Pravastatin</v>
      </c>
      <c r="F11899" s="249" t="str">
        <f>IF(AND(A11899&lt;&gt;"",ISNUMBER(A11899)),VLOOKUP(A11899,Studies!A:BR,6,FALSE),"")</f>
        <v>Plasma</v>
      </c>
      <c r="G11899" s="269">
        <v>0.5</v>
      </c>
      <c r="H11899" s="50" t="s">
        <v>59</v>
      </c>
      <c r="I11899" s="185">
        <v>9.9954420000000006</v>
      </c>
      <c r="J11899" s="41" t="s">
        <v>938</v>
      </c>
      <c r="K11899" s="41" t="s">
        <v>115</v>
      </c>
      <c r="L11899" s="193">
        <v>5.7143059999999997</v>
      </c>
      <c r="M11899" s="52" t="s">
        <v>938</v>
      </c>
      <c r="N11899" s="52" t="s">
        <v>116</v>
      </c>
      <c r="O11899" s="59">
        <v>0.2</v>
      </c>
    </row>
    <row r="11900" spans="1:16" x14ac:dyDescent="0.25">
      <c r="A11900" s="30">
        <v>1135</v>
      </c>
      <c r="B11900" s="247" t="str">
        <f>IF(AND(A11900&lt;&gt;"",ISNUMBER(A11900)),VLOOKUP(A11900,Studies!A:BR,2,FALSE),"")</f>
        <v>Keskitalo 2009</v>
      </c>
      <c r="C11900" s="248" t="str">
        <f>IF(AND(A11900&lt;&gt;"",ISNUMBER(A11900)),VLOOKUP(A11900,Studies!A:BR,3,FALSE),"")</f>
        <v>https://pubmed.ncbi.nlm.nih.gov/19694740/</v>
      </c>
      <c r="D11900" s="248" t="str">
        <f>IF(AND(A11900&lt;&gt;"",ISNUMBER(A11900)),VLOOKUP(A11900,Studies!A:BR,4,FALSE),"")</f>
        <v>ABCB1 c.1236C/C-c.2677G/G-c.3435C/C</v>
      </c>
      <c r="E11900" s="248" t="str">
        <f>IF(AND(A11900&lt;&gt;"",ISNUMBER(A11900)),VLOOKUP(A11900,Studies!A:BR,5,FALSE),"")</f>
        <v>Pravastatin</v>
      </c>
      <c r="F11900" s="249" t="str">
        <f>IF(AND(A11900&lt;&gt;"",ISNUMBER(A11900)),VLOOKUP(A11900,Studies!A:BR,6,FALSE),"")</f>
        <v>Plasma</v>
      </c>
      <c r="G11900" s="269">
        <v>1</v>
      </c>
      <c r="H11900" s="50" t="s">
        <v>59</v>
      </c>
      <c r="I11900" s="185">
        <v>25.046029999999998</v>
      </c>
      <c r="J11900" s="41" t="s">
        <v>938</v>
      </c>
      <c r="K11900" s="41" t="s">
        <v>115</v>
      </c>
      <c r="L11900" s="193">
        <v>10.769450000000001</v>
      </c>
      <c r="M11900" s="52" t="s">
        <v>938</v>
      </c>
      <c r="N11900" s="52" t="s">
        <v>116</v>
      </c>
      <c r="O11900" s="59">
        <v>0.2</v>
      </c>
    </row>
    <row r="11901" spans="1:16" x14ac:dyDescent="0.25">
      <c r="A11901" s="30">
        <v>1135</v>
      </c>
      <c r="B11901" s="247" t="str">
        <f>IF(AND(A11901&lt;&gt;"",ISNUMBER(A11901)),VLOOKUP(A11901,Studies!A:BR,2,FALSE),"")</f>
        <v>Keskitalo 2009</v>
      </c>
      <c r="C11901" s="248" t="str">
        <f>IF(AND(A11901&lt;&gt;"",ISNUMBER(A11901)),VLOOKUP(A11901,Studies!A:BR,3,FALSE),"")</f>
        <v>https://pubmed.ncbi.nlm.nih.gov/19694740/</v>
      </c>
      <c r="D11901" s="248" t="str">
        <f>IF(AND(A11901&lt;&gt;"",ISNUMBER(A11901)),VLOOKUP(A11901,Studies!A:BR,4,FALSE),"")</f>
        <v>ABCB1 c.1236C/C-c.2677G/G-c.3435C/C</v>
      </c>
      <c r="E11901" s="248" t="str">
        <f>IF(AND(A11901&lt;&gt;"",ISNUMBER(A11901)),VLOOKUP(A11901,Studies!A:BR,5,FALSE),"")</f>
        <v>Pravastatin</v>
      </c>
      <c r="F11901" s="249" t="str">
        <f>IF(AND(A11901&lt;&gt;"",ISNUMBER(A11901)),VLOOKUP(A11901,Studies!A:BR,6,FALSE),"")</f>
        <v>Plasma</v>
      </c>
      <c r="G11901" s="269">
        <v>1.5</v>
      </c>
      <c r="H11901" s="50" t="s">
        <v>59</v>
      </c>
      <c r="I11901" s="185">
        <v>17.12932</v>
      </c>
      <c r="J11901" s="41" t="s">
        <v>938</v>
      </c>
      <c r="K11901" s="41" t="s">
        <v>115</v>
      </c>
      <c r="L11901" s="193">
        <v>7.3626630000000004</v>
      </c>
      <c r="M11901" s="52" t="s">
        <v>938</v>
      </c>
      <c r="N11901" s="52" t="s">
        <v>116</v>
      </c>
      <c r="O11901" s="59">
        <v>0.2</v>
      </c>
    </row>
    <row r="11902" spans="1:16" x14ac:dyDescent="0.25">
      <c r="A11902" s="30">
        <v>1135</v>
      </c>
      <c r="B11902" s="247" t="str">
        <f>IF(AND(A11902&lt;&gt;"",ISNUMBER(A11902)),VLOOKUP(A11902,Studies!A:BR,2,FALSE),"")</f>
        <v>Keskitalo 2009</v>
      </c>
      <c r="C11902" s="248" t="str">
        <f>IF(AND(A11902&lt;&gt;"",ISNUMBER(A11902)),VLOOKUP(A11902,Studies!A:BR,3,FALSE),"")</f>
        <v>https://pubmed.ncbi.nlm.nih.gov/19694740/</v>
      </c>
      <c r="D11902" s="248" t="str">
        <f>IF(AND(A11902&lt;&gt;"",ISNUMBER(A11902)),VLOOKUP(A11902,Studies!A:BR,4,FALSE),"")</f>
        <v>ABCB1 c.1236C/C-c.2677G/G-c.3435C/C</v>
      </c>
      <c r="E11902" s="248" t="str">
        <f>IF(AND(A11902&lt;&gt;"",ISNUMBER(A11902)),VLOOKUP(A11902,Studies!A:BR,5,FALSE),"")</f>
        <v>Pravastatin</v>
      </c>
      <c r="F11902" s="249" t="str">
        <f>IF(AND(A11902&lt;&gt;"",ISNUMBER(A11902)),VLOOKUP(A11902,Studies!A:BR,6,FALSE),"")</f>
        <v>Plasma</v>
      </c>
      <c r="G11902" s="269">
        <v>2</v>
      </c>
      <c r="H11902" s="50" t="s">
        <v>59</v>
      </c>
      <c r="I11902" s="185">
        <v>10.64119</v>
      </c>
      <c r="J11902" s="41" t="s">
        <v>938</v>
      </c>
      <c r="K11902" s="41" t="s">
        <v>115</v>
      </c>
      <c r="L11902" s="193">
        <v>3.0771199999999999</v>
      </c>
      <c r="M11902" s="52" t="s">
        <v>938</v>
      </c>
      <c r="N11902" s="52" t="s">
        <v>116</v>
      </c>
      <c r="O11902" s="59">
        <v>0.2</v>
      </c>
    </row>
    <row r="11903" spans="1:16" x14ac:dyDescent="0.25">
      <c r="A11903" s="30">
        <v>1135</v>
      </c>
      <c r="B11903" s="247" t="str">
        <f>IF(AND(A11903&lt;&gt;"",ISNUMBER(A11903)),VLOOKUP(A11903,Studies!A:BR,2,FALSE),"")</f>
        <v>Keskitalo 2009</v>
      </c>
      <c r="C11903" s="248" t="str">
        <f>IF(AND(A11903&lt;&gt;"",ISNUMBER(A11903)),VLOOKUP(A11903,Studies!A:BR,3,FALSE),"")</f>
        <v>https://pubmed.ncbi.nlm.nih.gov/19694740/</v>
      </c>
      <c r="D11903" s="248" t="str">
        <f>IF(AND(A11903&lt;&gt;"",ISNUMBER(A11903)),VLOOKUP(A11903,Studies!A:BR,4,FALSE),"")</f>
        <v>ABCB1 c.1236C/C-c.2677G/G-c.3435C/C</v>
      </c>
      <c r="E11903" s="248" t="str">
        <f>IF(AND(A11903&lt;&gt;"",ISNUMBER(A11903)),VLOOKUP(A11903,Studies!A:BR,5,FALSE),"")</f>
        <v>Pravastatin</v>
      </c>
      <c r="F11903" s="249" t="str">
        <f>IF(AND(A11903&lt;&gt;"",ISNUMBER(A11903)),VLOOKUP(A11903,Studies!A:BR,6,FALSE),"")</f>
        <v>Plasma</v>
      </c>
      <c r="G11903" s="269">
        <v>3</v>
      </c>
      <c r="H11903" s="50" t="s">
        <v>59</v>
      </c>
      <c r="I11903" s="185">
        <v>4.9176919999999997</v>
      </c>
      <c r="J11903" s="41" t="s">
        <v>938</v>
      </c>
      <c r="K11903" s="41" t="s">
        <v>115</v>
      </c>
      <c r="L11903" s="193">
        <v>1.758248</v>
      </c>
      <c r="M11903" s="52" t="s">
        <v>938</v>
      </c>
      <c r="N11903" s="52" t="s">
        <v>116</v>
      </c>
      <c r="O11903" s="59">
        <v>0.2</v>
      </c>
    </row>
    <row r="11904" spans="1:16" x14ac:dyDescent="0.25">
      <c r="A11904" s="30">
        <v>1135</v>
      </c>
      <c r="B11904" s="247" t="str">
        <f>IF(AND(A11904&lt;&gt;"",ISNUMBER(A11904)),VLOOKUP(A11904,Studies!A:BR,2,FALSE),"")</f>
        <v>Keskitalo 2009</v>
      </c>
      <c r="C11904" s="248" t="str">
        <f>IF(AND(A11904&lt;&gt;"",ISNUMBER(A11904)),VLOOKUP(A11904,Studies!A:BR,3,FALSE),"")</f>
        <v>https://pubmed.ncbi.nlm.nih.gov/19694740/</v>
      </c>
      <c r="D11904" s="248" t="str">
        <f>IF(AND(A11904&lt;&gt;"",ISNUMBER(A11904)),VLOOKUP(A11904,Studies!A:BR,4,FALSE),"")</f>
        <v>ABCB1 c.1236C/C-c.2677G/G-c.3435C/C</v>
      </c>
      <c r="E11904" s="248" t="str">
        <f>IF(AND(A11904&lt;&gt;"",ISNUMBER(A11904)),VLOOKUP(A11904,Studies!A:BR,5,FALSE),"")</f>
        <v>Pravastatin</v>
      </c>
      <c r="F11904" s="249" t="str">
        <f>IF(AND(A11904&lt;&gt;"",ISNUMBER(A11904)),VLOOKUP(A11904,Studies!A:BR,6,FALSE),"")</f>
        <v>Plasma</v>
      </c>
      <c r="G11904" s="269">
        <v>4</v>
      </c>
      <c r="H11904" s="50" t="s">
        <v>59</v>
      </c>
      <c r="I11904" s="185">
        <v>2.9304749999999999</v>
      </c>
      <c r="J11904" s="41" t="s">
        <v>938</v>
      </c>
      <c r="K11904" s="41" t="s">
        <v>115</v>
      </c>
      <c r="L11904" s="193">
        <v>1.428577</v>
      </c>
      <c r="M11904" s="52" t="s">
        <v>938</v>
      </c>
      <c r="N11904" s="52" t="s">
        <v>116</v>
      </c>
      <c r="O11904" s="59">
        <v>0.2</v>
      </c>
    </row>
    <row r="11905" spans="1:15" x14ac:dyDescent="0.25">
      <c r="A11905" s="30">
        <v>1135</v>
      </c>
      <c r="B11905" s="247" t="str">
        <f>IF(AND(A11905&lt;&gt;"",ISNUMBER(A11905)),VLOOKUP(A11905,Studies!A:BR,2,FALSE),"")</f>
        <v>Keskitalo 2009</v>
      </c>
      <c r="C11905" s="248" t="str">
        <f>IF(AND(A11905&lt;&gt;"",ISNUMBER(A11905)),VLOOKUP(A11905,Studies!A:BR,3,FALSE),"")</f>
        <v>https://pubmed.ncbi.nlm.nih.gov/19694740/</v>
      </c>
      <c r="D11905" s="248" t="str">
        <f>IF(AND(A11905&lt;&gt;"",ISNUMBER(A11905)),VLOOKUP(A11905,Studies!A:BR,4,FALSE),"")</f>
        <v>ABCB1 c.1236C/C-c.2677G/G-c.3435C/C</v>
      </c>
      <c r="E11905" s="248" t="str">
        <f>IF(AND(A11905&lt;&gt;"",ISNUMBER(A11905)),VLOOKUP(A11905,Studies!A:BR,5,FALSE),"")</f>
        <v>Pravastatin</v>
      </c>
      <c r="F11905" s="249" t="str">
        <f>IF(AND(A11905&lt;&gt;"",ISNUMBER(A11905)),VLOOKUP(A11905,Studies!A:BR,6,FALSE),"")</f>
        <v>Plasma</v>
      </c>
      <c r="G11905" s="269">
        <v>5</v>
      </c>
      <c r="H11905" s="50" t="s">
        <v>59</v>
      </c>
      <c r="I11905" s="185">
        <v>3.1410680000000002</v>
      </c>
      <c r="J11905" s="41" t="s">
        <v>938</v>
      </c>
      <c r="K11905" s="41" t="s">
        <v>115</v>
      </c>
      <c r="L11905" s="193">
        <v>1.868139</v>
      </c>
      <c r="M11905" s="52" t="s">
        <v>938</v>
      </c>
      <c r="N11905" s="52" t="s">
        <v>116</v>
      </c>
      <c r="O11905" s="59">
        <v>0.2</v>
      </c>
    </row>
    <row r="11906" spans="1:15" x14ac:dyDescent="0.25">
      <c r="A11906" s="30">
        <v>1135</v>
      </c>
      <c r="B11906" s="247" t="str">
        <f>IF(AND(A11906&lt;&gt;"",ISNUMBER(A11906)),VLOOKUP(A11906,Studies!A:BR,2,FALSE),"")</f>
        <v>Keskitalo 2009</v>
      </c>
      <c r="C11906" s="248" t="str">
        <f>IF(AND(A11906&lt;&gt;"",ISNUMBER(A11906)),VLOOKUP(A11906,Studies!A:BR,3,FALSE),"")</f>
        <v>https://pubmed.ncbi.nlm.nih.gov/19694740/</v>
      </c>
      <c r="D11906" s="248" t="str">
        <f>IF(AND(A11906&lt;&gt;"",ISNUMBER(A11906)),VLOOKUP(A11906,Studies!A:BR,4,FALSE),"")</f>
        <v>ABCB1 c.1236C/C-c.2677G/G-c.3435C/C</v>
      </c>
      <c r="E11906" s="248" t="str">
        <f>IF(AND(A11906&lt;&gt;"",ISNUMBER(A11906)),VLOOKUP(A11906,Studies!A:BR,5,FALSE),"")</f>
        <v>Pravastatin</v>
      </c>
      <c r="F11906" s="249" t="str">
        <f>IF(AND(A11906&lt;&gt;"",ISNUMBER(A11906)),VLOOKUP(A11906,Studies!A:BR,6,FALSE),"")</f>
        <v>Plasma</v>
      </c>
      <c r="G11906" s="269">
        <v>7</v>
      </c>
      <c r="H11906" s="50" t="s">
        <v>59</v>
      </c>
      <c r="I11906" s="185">
        <v>1.914263</v>
      </c>
      <c r="J11906" s="41" t="s">
        <v>938</v>
      </c>
      <c r="K11906" s="41" t="s">
        <v>115</v>
      </c>
      <c r="L11906" s="193">
        <v>1.42876</v>
      </c>
      <c r="M11906" s="52" t="s">
        <v>938</v>
      </c>
      <c r="N11906" s="52" t="s">
        <v>116</v>
      </c>
      <c r="O11906" s="59">
        <v>0.2</v>
      </c>
    </row>
    <row r="11907" spans="1:15" x14ac:dyDescent="0.25">
      <c r="A11907" s="30">
        <v>1135</v>
      </c>
      <c r="B11907" s="247" t="str">
        <f>IF(AND(A11907&lt;&gt;"",ISNUMBER(A11907)),VLOOKUP(A11907,Studies!A:BR,2,FALSE),"")</f>
        <v>Keskitalo 2009</v>
      </c>
      <c r="C11907" s="248" t="str">
        <f>IF(AND(A11907&lt;&gt;"",ISNUMBER(A11907)),VLOOKUP(A11907,Studies!A:BR,3,FALSE),"")</f>
        <v>https://pubmed.ncbi.nlm.nih.gov/19694740/</v>
      </c>
      <c r="D11907" s="248" t="str">
        <f>IF(AND(A11907&lt;&gt;"",ISNUMBER(A11907)),VLOOKUP(A11907,Studies!A:BR,4,FALSE),"")</f>
        <v>ABCB1 c.1236C/C-c.2677G/G-c.3435C/C</v>
      </c>
      <c r="E11907" s="248" t="str">
        <f>IF(AND(A11907&lt;&gt;"",ISNUMBER(A11907)),VLOOKUP(A11907,Studies!A:BR,5,FALSE),"")</f>
        <v>Pravastatin</v>
      </c>
      <c r="F11907" s="249" t="str">
        <f>IF(AND(A11907&lt;&gt;"",ISNUMBER(A11907)),VLOOKUP(A11907,Studies!A:BR,6,FALSE),"")</f>
        <v>Plasma</v>
      </c>
      <c r="G11907" s="269">
        <v>9</v>
      </c>
      <c r="H11907" s="50" t="s">
        <v>59</v>
      </c>
      <c r="I11907" s="185">
        <v>0.57720079999999996</v>
      </c>
      <c r="J11907" s="41" t="s">
        <v>938</v>
      </c>
      <c r="K11907" s="41" t="s">
        <v>115</v>
      </c>
      <c r="O11907" s="59">
        <v>0.2</v>
      </c>
    </row>
    <row r="11908" spans="1:15" x14ac:dyDescent="0.25">
      <c r="A11908" s="30">
        <v>1135</v>
      </c>
      <c r="B11908" s="247" t="str">
        <f>IF(AND(A11908&lt;&gt;"",ISNUMBER(A11908)),VLOOKUP(A11908,Studies!A:BR,2,FALSE),"")</f>
        <v>Keskitalo 2009</v>
      </c>
      <c r="C11908" s="248" t="str">
        <f>IF(AND(A11908&lt;&gt;"",ISNUMBER(A11908)),VLOOKUP(A11908,Studies!A:BR,3,FALSE),"")</f>
        <v>https://pubmed.ncbi.nlm.nih.gov/19694740/</v>
      </c>
      <c r="D11908" s="248" t="str">
        <f>IF(AND(A11908&lt;&gt;"",ISNUMBER(A11908)),VLOOKUP(A11908,Studies!A:BR,4,FALSE),"")</f>
        <v>ABCB1 c.1236C/C-c.2677G/G-c.3435C/C</v>
      </c>
      <c r="E11908" s="248" t="str">
        <f>IF(AND(A11908&lt;&gt;"",ISNUMBER(A11908)),VLOOKUP(A11908,Studies!A:BR,5,FALSE),"")</f>
        <v>Pravastatin</v>
      </c>
      <c r="F11908" s="249" t="str">
        <f>IF(AND(A11908&lt;&gt;"",ISNUMBER(A11908)),VLOOKUP(A11908,Studies!A:BR,6,FALSE),"")</f>
        <v>Plasma</v>
      </c>
      <c r="G11908" s="269">
        <v>12</v>
      </c>
      <c r="H11908" s="50" t="s">
        <v>59</v>
      </c>
      <c r="I11908" s="185" t="s">
        <v>4163</v>
      </c>
      <c r="J11908" s="41" t="s">
        <v>938</v>
      </c>
      <c r="K11908" s="41" t="s">
        <v>115</v>
      </c>
      <c r="O11908" s="59">
        <v>0.2</v>
      </c>
    </row>
    <row r="11909" spans="1:15" x14ac:dyDescent="0.25">
      <c r="A11909" s="30">
        <v>1136</v>
      </c>
      <c r="B11909" s="247" t="str">
        <f>IF(AND(A11909&lt;&gt;"",ISNUMBER(A11909)),VLOOKUP(A11909,Studies!A:BR,2,FALSE),"")</f>
        <v>Igel 2006</v>
      </c>
      <c r="C11909" s="248" t="str">
        <f>IF(AND(A11909&lt;&gt;"",ISNUMBER(A11909)),VLOOKUP(A11909,Studies!A:BR,3,FALSE),"")</f>
        <v>https://pubmed.ncbi.nlm.nih.gov/16678544/</v>
      </c>
      <c r="D11909" s="248" t="str">
        <f>IF(AND(A11909&lt;&gt;"",ISNUMBER(A11909)),VLOOKUP(A11909,Studies!A:BR,4,FALSE),"")</f>
        <v>Control</v>
      </c>
      <c r="E11909" s="248" t="str">
        <f>IF(AND(A11909&lt;&gt;"",ISNUMBER(A11909)),VLOOKUP(A11909,Studies!A:BR,5,FALSE),"")</f>
        <v>Pravastatin</v>
      </c>
      <c r="F11909" s="249" t="str">
        <f>IF(AND(A11909&lt;&gt;"",ISNUMBER(A11909)),VLOOKUP(A11909,Studies!A:BR,6,FALSE),"")</f>
        <v>Plasma</v>
      </c>
      <c r="G11909" s="269">
        <v>480</v>
      </c>
      <c r="H11909" s="50" t="s">
        <v>59</v>
      </c>
      <c r="I11909" s="185">
        <v>0.46620050000000002</v>
      </c>
      <c r="J11909" s="41" t="s">
        <v>938</v>
      </c>
      <c r="K11909" s="41" t="s">
        <v>115</v>
      </c>
    </row>
    <row r="11910" spans="1:15" x14ac:dyDescent="0.25">
      <c r="A11910" s="30">
        <v>1136</v>
      </c>
      <c r="B11910" s="247" t="str">
        <f>IF(AND(A11910&lt;&gt;"",ISNUMBER(A11910)),VLOOKUP(A11910,Studies!A:BR,2,FALSE),"")</f>
        <v>Igel 2006</v>
      </c>
      <c r="C11910" s="248" t="str">
        <f>IF(AND(A11910&lt;&gt;"",ISNUMBER(A11910)),VLOOKUP(A11910,Studies!A:BR,3,FALSE),"")</f>
        <v>https://pubmed.ncbi.nlm.nih.gov/16678544/</v>
      </c>
      <c r="D11910" s="248" t="str">
        <f>IF(AND(A11910&lt;&gt;"",ISNUMBER(A11910)),VLOOKUP(A11910,Studies!A:BR,4,FALSE),"")</f>
        <v>Control</v>
      </c>
      <c r="E11910" s="248" t="str">
        <f>IF(AND(A11910&lt;&gt;"",ISNUMBER(A11910)),VLOOKUP(A11910,Studies!A:BR,5,FALSE),"")</f>
        <v>Pravastatin</v>
      </c>
      <c r="F11910" s="249" t="str">
        <f>IF(AND(A11910&lt;&gt;"",ISNUMBER(A11910)),VLOOKUP(A11910,Studies!A:BR,6,FALSE),"")</f>
        <v>Plasma</v>
      </c>
      <c r="G11910" s="269">
        <v>480.5</v>
      </c>
      <c r="H11910" s="50" t="s">
        <v>59</v>
      </c>
      <c r="I11910" s="185">
        <v>23.286829999999998</v>
      </c>
      <c r="J11910" s="41" t="s">
        <v>938</v>
      </c>
      <c r="K11910" s="41" t="s">
        <v>115</v>
      </c>
    </row>
    <row r="11911" spans="1:15" x14ac:dyDescent="0.25">
      <c r="A11911" s="30">
        <v>1136</v>
      </c>
      <c r="B11911" s="247" t="str">
        <f>IF(AND(A11911&lt;&gt;"",ISNUMBER(A11911)),VLOOKUP(A11911,Studies!A:BR,2,FALSE),"")</f>
        <v>Igel 2006</v>
      </c>
      <c r="C11911" s="248" t="str">
        <f>IF(AND(A11911&lt;&gt;"",ISNUMBER(A11911)),VLOOKUP(A11911,Studies!A:BR,3,FALSE),"")</f>
        <v>https://pubmed.ncbi.nlm.nih.gov/16678544/</v>
      </c>
      <c r="D11911" s="248" t="str">
        <f>IF(AND(A11911&lt;&gt;"",ISNUMBER(A11911)),VLOOKUP(A11911,Studies!A:BR,4,FALSE),"")</f>
        <v>Control</v>
      </c>
      <c r="E11911" s="248" t="str">
        <f>IF(AND(A11911&lt;&gt;"",ISNUMBER(A11911)),VLOOKUP(A11911,Studies!A:BR,5,FALSE),"")</f>
        <v>Pravastatin</v>
      </c>
      <c r="F11911" s="249" t="str">
        <f>IF(AND(A11911&lt;&gt;"",ISNUMBER(A11911)),VLOOKUP(A11911,Studies!A:BR,6,FALSE),"")</f>
        <v>Plasma</v>
      </c>
      <c r="G11911" s="269">
        <v>481</v>
      </c>
      <c r="H11911" s="50" t="s">
        <v>59</v>
      </c>
      <c r="I11911" s="185">
        <v>47.506070000000001</v>
      </c>
      <c r="J11911" s="41" t="s">
        <v>938</v>
      </c>
      <c r="K11911" s="41" t="s">
        <v>115</v>
      </c>
    </row>
    <row r="11912" spans="1:15" x14ac:dyDescent="0.25">
      <c r="A11912" s="30">
        <v>1136</v>
      </c>
      <c r="B11912" s="247" t="str">
        <f>IF(AND(A11912&lt;&gt;"",ISNUMBER(A11912)),VLOOKUP(A11912,Studies!A:BR,2,FALSE),"")</f>
        <v>Igel 2006</v>
      </c>
      <c r="C11912" s="248" t="str">
        <f>IF(AND(A11912&lt;&gt;"",ISNUMBER(A11912)),VLOOKUP(A11912,Studies!A:BR,3,FALSE),"")</f>
        <v>https://pubmed.ncbi.nlm.nih.gov/16678544/</v>
      </c>
      <c r="D11912" s="248" t="str">
        <f>IF(AND(A11912&lt;&gt;"",ISNUMBER(A11912)),VLOOKUP(A11912,Studies!A:BR,4,FALSE),"")</f>
        <v>Control</v>
      </c>
      <c r="E11912" s="248" t="str">
        <f>IF(AND(A11912&lt;&gt;"",ISNUMBER(A11912)),VLOOKUP(A11912,Studies!A:BR,5,FALSE),"")</f>
        <v>Pravastatin</v>
      </c>
      <c r="F11912" s="249" t="str">
        <f>IF(AND(A11912&lt;&gt;"",ISNUMBER(A11912)),VLOOKUP(A11912,Studies!A:BR,6,FALSE),"")</f>
        <v>Plasma</v>
      </c>
      <c r="G11912" s="269">
        <v>482</v>
      </c>
      <c r="H11912" s="50" t="s">
        <v>59</v>
      </c>
      <c r="I11912" s="185">
        <v>31.60887</v>
      </c>
      <c r="J11912" s="41" t="s">
        <v>938</v>
      </c>
      <c r="K11912" s="41" t="s">
        <v>115</v>
      </c>
    </row>
    <row r="11913" spans="1:15" x14ac:dyDescent="0.25">
      <c r="A11913" s="30">
        <v>1136</v>
      </c>
      <c r="B11913" s="247" t="str">
        <f>IF(AND(A11913&lt;&gt;"",ISNUMBER(A11913)),VLOOKUP(A11913,Studies!A:BR,2,FALSE),"")</f>
        <v>Igel 2006</v>
      </c>
      <c r="C11913" s="248" t="str">
        <f>IF(AND(A11913&lt;&gt;"",ISNUMBER(A11913)),VLOOKUP(A11913,Studies!A:BR,3,FALSE),"")</f>
        <v>https://pubmed.ncbi.nlm.nih.gov/16678544/</v>
      </c>
      <c r="D11913" s="248" t="str">
        <f>IF(AND(A11913&lt;&gt;"",ISNUMBER(A11913)),VLOOKUP(A11913,Studies!A:BR,4,FALSE),"")</f>
        <v>Control</v>
      </c>
      <c r="E11913" s="248" t="str">
        <f>IF(AND(A11913&lt;&gt;"",ISNUMBER(A11913)),VLOOKUP(A11913,Studies!A:BR,5,FALSE),"")</f>
        <v>Pravastatin</v>
      </c>
      <c r="F11913" s="249" t="str">
        <f>IF(AND(A11913&lt;&gt;"",ISNUMBER(A11913)),VLOOKUP(A11913,Studies!A:BR,6,FALSE),"")</f>
        <v>Plasma</v>
      </c>
      <c r="G11913" s="269">
        <v>483</v>
      </c>
      <c r="H11913" s="50" t="s">
        <v>59</v>
      </c>
      <c r="I11913" s="185">
        <v>16.644079999999999</v>
      </c>
      <c r="J11913" s="41" t="s">
        <v>938</v>
      </c>
      <c r="K11913" s="41" t="s">
        <v>115</v>
      </c>
    </row>
    <row r="11914" spans="1:15" x14ac:dyDescent="0.25">
      <c r="A11914" s="30">
        <v>1136</v>
      </c>
      <c r="B11914" s="247" t="str">
        <f>IF(AND(A11914&lt;&gt;"",ISNUMBER(A11914)),VLOOKUP(A11914,Studies!A:BR,2,FALSE),"")</f>
        <v>Igel 2006</v>
      </c>
      <c r="C11914" s="248" t="str">
        <f>IF(AND(A11914&lt;&gt;"",ISNUMBER(A11914)),VLOOKUP(A11914,Studies!A:BR,3,FALSE),"")</f>
        <v>https://pubmed.ncbi.nlm.nih.gov/16678544/</v>
      </c>
      <c r="D11914" s="248" t="str">
        <f>IF(AND(A11914&lt;&gt;"",ISNUMBER(A11914)),VLOOKUP(A11914,Studies!A:BR,4,FALSE),"")</f>
        <v>Control</v>
      </c>
      <c r="E11914" s="248" t="str">
        <f>IF(AND(A11914&lt;&gt;"",ISNUMBER(A11914)),VLOOKUP(A11914,Studies!A:BR,5,FALSE),"")</f>
        <v>Pravastatin</v>
      </c>
      <c r="F11914" s="249" t="str">
        <f>IF(AND(A11914&lt;&gt;"",ISNUMBER(A11914)),VLOOKUP(A11914,Studies!A:BR,6,FALSE),"")</f>
        <v>Plasma</v>
      </c>
      <c r="G11914" s="269">
        <v>484</v>
      </c>
      <c r="H11914" s="50" t="s">
        <v>59</v>
      </c>
      <c r="I11914" s="185">
        <v>16.131499999999999</v>
      </c>
      <c r="J11914" s="41" t="s">
        <v>938</v>
      </c>
      <c r="K11914" s="41" t="s">
        <v>115</v>
      </c>
    </row>
    <row r="11915" spans="1:15" x14ac:dyDescent="0.25">
      <c r="A11915" s="30">
        <v>1136</v>
      </c>
      <c r="B11915" s="247" t="str">
        <f>IF(AND(A11915&lt;&gt;"",ISNUMBER(A11915)),VLOOKUP(A11915,Studies!A:BR,2,FALSE),"")</f>
        <v>Igel 2006</v>
      </c>
      <c r="C11915" s="248" t="str">
        <f>IF(AND(A11915&lt;&gt;"",ISNUMBER(A11915)),VLOOKUP(A11915,Studies!A:BR,3,FALSE),"")</f>
        <v>https://pubmed.ncbi.nlm.nih.gov/16678544/</v>
      </c>
      <c r="D11915" s="248" t="str">
        <f>IF(AND(A11915&lt;&gt;"",ISNUMBER(A11915)),VLOOKUP(A11915,Studies!A:BR,4,FALSE),"")</f>
        <v>Control</v>
      </c>
      <c r="E11915" s="248" t="str">
        <f>IF(AND(A11915&lt;&gt;"",ISNUMBER(A11915)),VLOOKUP(A11915,Studies!A:BR,5,FALSE),"")</f>
        <v>Pravastatin</v>
      </c>
      <c r="F11915" s="249" t="str">
        <f>IF(AND(A11915&lt;&gt;"",ISNUMBER(A11915)),VLOOKUP(A11915,Studies!A:BR,6,FALSE),"")</f>
        <v>Plasma</v>
      </c>
      <c r="G11915" s="269">
        <v>486</v>
      </c>
      <c r="H11915" s="50" t="s">
        <v>59</v>
      </c>
      <c r="I11915" s="185">
        <v>7.1801269999999997</v>
      </c>
      <c r="J11915" s="41" t="s">
        <v>938</v>
      </c>
      <c r="K11915" s="41" t="s">
        <v>115</v>
      </c>
    </row>
    <row r="11916" spans="1:15" x14ac:dyDescent="0.25">
      <c r="A11916" s="30">
        <v>1136</v>
      </c>
      <c r="B11916" s="247" t="str">
        <f>IF(AND(A11916&lt;&gt;"",ISNUMBER(A11916)),VLOOKUP(A11916,Studies!A:BR,2,FALSE),"")</f>
        <v>Igel 2006</v>
      </c>
      <c r="C11916" s="248" t="str">
        <f>IF(AND(A11916&lt;&gt;"",ISNUMBER(A11916)),VLOOKUP(A11916,Studies!A:BR,3,FALSE),"")</f>
        <v>https://pubmed.ncbi.nlm.nih.gov/16678544/</v>
      </c>
      <c r="D11916" s="248" t="str">
        <f>IF(AND(A11916&lt;&gt;"",ISNUMBER(A11916)),VLOOKUP(A11916,Studies!A:BR,4,FALSE),"")</f>
        <v>Control</v>
      </c>
      <c r="E11916" s="248" t="str">
        <f>IF(AND(A11916&lt;&gt;"",ISNUMBER(A11916)),VLOOKUP(A11916,Studies!A:BR,5,FALSE),"")</f>
        <v>Pravastatin</v>
      </c>
      <c r="F11916" s="249" t="str">
        <f>IF(AND(A11916&lt;&gt;"",ISNUMBER(A11916)),VLOOKUP(A11916,Studies!A:BR,6,FALSE),"")</f>
        <v>Plasma</v>
      </c>
      <c r="G11916" s="269">
        <v>488</v>
      </c>
      <c r="H11916" s="50" t="s">
        <v>59</v>
      </c>
      <c r="I11916" s="185">
        <v>3.823963</v>
      </c>
      <c r="J11916" s="41" t="s">
        <v>938</v>
      </c>
      <c r="K11916" s="41" t="s">
        <v>115</v>
      </c>
    </row>
    <row r="11917" spans="1:15" x14ac:dyDescent="0.25">
      <c r="A11917" s="30">
        <v>1136</v>
      </c>
      <c r="B11917" s="247" t="str">
        <f>IF(AND(A11917&lt;&gt;"",ISNUMBER(A11917)),VLOOKUP(A11917,Studies!A:BR,2,FALSE),"")</f>
        <v>Igel 2006</v>
      </c>
      <c r="C11917" s="248" t="str">
        <f>IF(AND(A11917&lt;&gt;"",ISNUMBER(A11917)),VLOOKUP(A11917,Studies!A:BR,3,FALSE),"")</f>
        <v>https://pubmed.ncbi.nlm.nih.gov/16678544/</v>
      </c>
      <c r="D11917" s="248" t="str">
        <f>IF(AND(A11917&lt;&gt;"",ISNUMBER(A11917)),VLOOKUP(A11917,Studies!A:BR,4,FALSE),"")</f>
        <v>Control</v>
      </c>
      <c r="E11917" s="248" t="str">
        <f>IF(AND(A11917&lt;&gt;"",ISNUMBER(A11917)),VLOOKUP(A11917,Studies!A:BR,5,FALSE),"")</f>
        <v>Pravastatin</v>
      </c>
      <c r="F11917" s="249" t="str">
        <f>IF(AND(A11917&lt;&gt;"",ISNUMBER(A11917)),VLOOKUP(A11917,Studies!A:BR,6,FALSE),"")</f>
        <v>Plasma</v>
      </c>
      <c r="G11917" s="269">
        <v>490</v>
      </c>
      <c r="H11917" s="50" t="s">
        <v>59</v>
      </c>
      <c r="I11917" s="185">
        <v>1.865602</v>
      </c>
      <c r="J11917" s="41" t="s">
        <v>938</v>
      </c>
      <c r="K11917" s="41" t="s">
        <v>115</v>
      </c>
    </row>
    <row r="11918" spans="1:15" x14ac:dyDescent="0.25">
      <c r="A11918" s="30">
        <v>1137</v>
      </c>
      <c r="B11918" s="247" t="str">
        <f>IF(AND(A11918&lt;&gt;"",ISNUMBER(A11918)),VLOOKUP(A11918,Studies!A:BR,2,FALSE),"")</f>
        <v>Igel 2006</v>
      </c>
      <c r="C11918" s="248" t="str">
        <f>IF(AND(A11918&lt;&gt;"",ISNUMBER(A11918)),VLOOKUP(A11918,Studies!A:BR,3,FALSE),"")</f>
        <v>https://pubmed.ncbi.nlm.nih.gov/16678544/</v>
      </c>
      <c r="D11918" s="248" t="str">
        <f>IF(AND(A11918&lt;&gt;"",ISNUMBER(A11918)),VLOOKUP(A11918,Studies!A:BR,4,FALSE),"")</f>
        <v>Variant</v>
      </c>
      <c r="E11918" s="248" t="str">
        <f>IF(AND(A11918&lt;&gt;"",ISNUMBER(A11918)),VLOOKUP(A11918,Studies!A:BR,5,FALSE),"")</f>
        <v>Pravastatin</v>
      </c>
      <c r="F11918" s="249" t="str">
        <f>IF(AND(A11918&lt;&gt;"",ISNUMBER(A11918)),VLOOKUP(A11918,Studies!A:BR,6,FALSE),"")</f>
        <v>Plasma</v>
      </c>
      <c r="G11918" s="269">
        <v>480</v>
      </c>
      <c r="H11918" s="50" t="s">
        <v>59</v>
      </c>
      <c r="I11918" s="185">
        <v>0.46620050000000002</v>
      </c>
      <c r="J11918" s="41" t="s">
        <v>938</v>
      </c>
      <c r="K11918" s="41" t="s">
        <v>115</v>
      </c>
    </row>
    <row r="11919" spans="1:15" x14ac:dyDescent="0.25">
      <c r="A11919" s="30">
        <v>1137</v>
      </c>
      <c r="B11919" s="247" t="str">
        <f>IF(AND(A11919&lt;&gt;"",ISNUMBER(A11919)),VLOOKUP(A11919,Studies!A:BR,2,FALSE),"")</f>
        <v>Igel 2006</v>
      </c>
      <c r="C11919" s="248" t="str">
        <f>IF(AND(A11919&lt;&gt;"",ISNUMBER(A11919)),VLOOKUP(A11919,Studies!A:BR,3,FALSE),"")</f>
        <v>https://pubmed.ncbi.nlm.nih.gov/16678544/</v>
      </c>
      <c r="D11919" s="248" t="str">
        <f>IF(AND(A11919&lt;&gt;"",ISNUMBER(A11919)),VLOOKUP(A11919,Studies!A:BR,4,FALSE),"")</f>
        <v>Variant</v>
      </c>
      <c r="E11919" s="248" t="str">
        <f>IF(AND(A11919&lt;&gt;"",ISNUMBER(A11919)),VLOOKUP(A11919,Studies!A:BR,5,FALSE),"")</f>
        <v>Pravastatin</v>
      </c>
      <c r="F11919" s="249" t="str">
        <f>IF(AND(A11919&lt;&gt;"",ISNUMBER(A11919)),VLOOKUP(A11919,Studies!A:BR,6,FALSE),"")</f>
        <v>Plasma</v>
      </c>
      <c r="G11919" s="269">
        <v>480.5</v>
      </c>
      <c r="H11919" s="50" t="s">
        <v>59</v>
      </c>
      <c r="I11919" s="185">
        <v>134.70869999999999</v>
      </c>
      <c r="J11919" s="41" t="s">
        <v>938</v>
      </c>
      <c r="K11919" s="41" t="s">
        <v>115</v>
      </c>
    </row>
    <row r="11920" spans="1:15" x14ac:dyDescent="0.25">
      <c r="A11920" s="30">
        <v>1137</v>
      </c>
      <c r="B11920" s="247" t="str">
        <f>IF(AND(A11920&lt;&gt;"",ISNUMBER(A11920)),VLOOKUP(A11920,Studies!A:BR,2,FALSE),"")</f>
        <v>Igel 2006</v>
      </c>
      <c r="C11920" s="248" t="str">
        <f>IF(AND(A11920&lt;&gt;"",ISNUMBER(A11920)),VLOOKUP(A11920,Studies!A:BR,3,FALSE),"")</f>
        <v>https://pubmed.ncbi.nlm.nih.gov/16678544/</v>
      </c>
      <c r="D11920" s="248" t="str">
        <f>IF(AND(A11920&lt;&gt;"",ISNUMBER(A11920)),VLOOKUP(A11920,Studies!A:BR,4,FALSE),"")</f>
        <v>Variant</v>
      </c>
      <c r="E11920" s="248" t="str">
        <f>IF(AND(A11920&lt;&gt;"",ISNUMBER(A11920)),VLOOKUP(A11920,Studies!A:BR,5,FALSE),"")</f>
        <v>Pravastatin</v>
      </c>
      <c r="F11920" s="249" t="str">
        <f>IF(AND(A11920&lt;&gt;"",ISNUMBER(A11920)),VLOOKUP(A11920,Studies!A:BR,6,FALSE),"")</f>
        <v>Plasma</v>
      </c>
      <c r="G11920" s="269">
        <v>481</v>
      </c>
      <c r="H11920" s="50" t="s">
        <v>59</v>
      </c>
      <c r="I11920" s="185">
        <v>131.88839999999999</v>
      </c>
      <c r="J11920" s="41" t="s">
        <v>938</v>
      </c>
      <c r="K11920" s="41" t="s">
        <v>115</v>
      </c>
    </row>
    <row r="11921" spans="1:15" x14ac:dyDescent="0.25">
      <c r="A11921" s="30">
        <v>1137</v>
      </c>
      <c r="B11921" s="247" t="str">
        <f>IF(AND(A11921&lt;&gt;"",ISNUMBER(A11921)),VLOOKUP(A11921,Studies!A:BR,2,FALSE),"")</f>
        <v>Igel 2006</v>
      </c>
      <c r="C11921" s="248" t="str">
        <f>IF(AND(A11921&lt;&gt;"",ISNUMBER(A11921)),VLOOKUP(A11921,Studies!A:BR,3,FALSE),"")</f>
        <v>https://pubmed.ncbi.nlm.nih.gov/16678544/</v>
      </c>
      <c r="D11921" s="248" t="str">
        <f>IF(AND(A11921&lt;&gt;"",ISNUMBER(A11921)),VLOOKUP(A11921,Studies!A:BR,4,FALSE),"")</f>
        <v>Variant</v>
      </c>
      <c r="E11921" s="248" t="str">
        <f>IF(AND(A11921&lt;&gt;"",ISNUMBER(A11921)),VLOOKUP(A11921,Studies!A:BR,5,FALSE),"")</f>
        <v>Pravastatin</v>
      </c>
      <c r="F11921" s="249" t="str">
        <f>IF(AND(A11921&lt;&gt;"",ISNUMBER(A11921)),VLOOKUP(A11921,Studies!A:BR,6,FALSE),"")</f>
        <v>Plasma</v>
      </c>
      <c r="G11921" s="269">
        <v>482</v>
      </c>
      <c r="H11921" s="50" t="s">
        <v>59</v>
      </c>
      <c r="I11921" s="185">
        <v>46.993490000000001</v>
      </c>
      <c r="J11921" s="41" t="s">
        <v>938</v>
      </c>
      <c r="K11921" s="41" t="s">
        <v>115</v>
      </c>
    </row>
    <row r="11922" spans="1:15" x14ac:dyDescent="0.25">
      <c r="A11922" s="30">
        <v>1137</v>
      </c>
      <c r="B11922" s="247" t="str">
        <f>IF(AND(A11922&lt;&gt;"",ISNUMBER(A11922)),VLOOKUP(A11922,Studies!A:BR,2,FALSE),"")</f>
        <v>Igel 2006</v>
      </c>
      <c r="C11922" s="248" t="str">
        <f>IF(AND(A11922&lt;&gt;"",ISNUMBER(A11922)),VLOOKUP(A11922,Studies!A:BR,3,FALSE),"")</f>
        <v>https://pubmed.ncbi.nlm.nih.gov/16678544/</v>
      </c>
      <c r="D11922" s="248" t="str">
        <f>IF(AND(A11922&lt;&gt;"",ISNUMBER(A11922)),VLOOKUP(A11922,Studies!A:BR,4,FALSE),"")</f>
        <v>Variant</v>
      </c>
      <c r="E11922" s="248" t="str">
        <f>IF(AND(A11922&lt;&gt;"",ISNUMBER(A11922)),VLOOKUP(A11922,Studies!A:BR,5,FALSE),"")</f>
        <v>Pravastatin</v>
      </c>
      <c r="F11922" s="249" t="str">
        <f>IF(AND(A11922&lt;&gt;"",ISNUMBER(A11922)),VLOOKUP(A11922,Studies!A:BR,6,FALSE),"")</f>
        <v>Plasma</v>
      </c>
      <c r="G11922" s="269">
        <v>483</v>
      </c>
      <c r="H11922" s="50" t="s">
        <v>59</v>
      </c>
      <c r="I11922" s="185">
        <v>26.434290000000001</v>
      </c>
      <c r="J11922" s="41" t="s">
        <v>938</v>
      </c>
      <c r="K11922" s="41" t="s">
        <v>115</v>
      </c>
    </row>
    <row r="11923" spans="1:15" x14ac:dyDescent="0.25">
      <c r="A11923" s="30">
        <v>1137</v>
      </c>
      <c r="B11923" s="247" t="str">
        <f>IF(AND(A11923&lt;&gt;"",ISNUMBER(A11923)),VLOOKUP(A11923,Studies!A:BR,2,FALSE),"")</f>
        <v>Igel 2006</v>
      </c>
      <c r="C11923" s="248" t="str">
        <f>IF(AND(A11923&lt;&gt;"",ISNUMBER(A11923)),VLOOKUP(A11923,Studies!A:BR,3,FALSE),"")</f>
        <v>https://pubmed.ncbi.nlm.nih.gov/16678544/</v>
      </c>
      <c r="D11923" s="248" t="str">
        <f>IF(AND(A11923&lt;&gt;"",ISNUMBER(A11923)),VLOOKUP(A11923,Studies!A:BR,4,FALSE),"")</f>
        <v>Variant</v>
      </c>
      <c r="E11923" s="248" t="str">
        <f>IF(AND(A11923&lt;&gt;"",ISNUMBER(A11923)),VLOOKUP(A11923,Studies!A:BR,5,FALSE),"")</f>
        <v>Pravastatin</v>
      </c>
      <c r="F11923" s="249" t="str">
        <f>IF(AND(A11923&lt;&gt;"",ISNUMBER(A11923)),VLOOKUP(A11923,Studies!A:BR,6,FALSE),"")</f>
        <v>Plasma</v>
      </c>
      <c r="G11923" s="269">
        <v>484</v>
      </c>
      <c r="H11923" s="50" t="s">
        <v>59</v>
      </c>
      <c r="I11923" s="185">
        <v>21.258900000000001</v>
      </c>
      <c r="J11923" s="41" t="s">
        <v>938</v>
      </c>
      <c r="K11923" s="41" t="s">
        <v>115</v>
      </c>
    </row>
    <row r="11924" spans="1:15" x14ac:dyDescent="0.25">
      <c r="A11924" s="30">
        <v>1137</v>
      </c>
      <c r="B11924" s="247" t="str">
        <f>IF(AND(A11924&lt;&gt;"",ISNUMBER(A11924)),VLOOKUP(A11924,Studies!A:BR,2,FALSE),"")</f>
        <v>Igel 2006</v>
      </c>
      <c r="C11924" s="248" t="str">
        <f>IF(AND(A11924&lt;&gt;"",ISNUMBER(A11924)),VLOOKUP(A11924,Studies!A:BR,3,FALSE),"")</f>
        <v>https://pubmed.ncbi.nlm.nih.gov/16678544/</v>
      </c>
      <c r="D11924" s="248" t="str">
        <f>IF(AND(A11924&lt;&gt;"",ISNUMBER(A11924)),VLOOKUP(A11924,Studies!A:BR,4,FALSE),"")</f>
        <v>Variant</v>
      </c>
      <c r="E11924" s="248" t="str">
        <f>IF(AND(A11924&lt;&gt;"",ISNUMBER(A11924)),VLOOKUP(A11924,Studies!A:BR,5,FALSE),"")</f>
        <v>Pravastatin</v>
      </c>
      <c r="F11924" s="249" t="str">
        <f>IF(AND(A11924&lt;&gt;"",ISNUMBER(A11924)),VLOOKUP(A11924,Studies!A:BR,6,FALSE),"")</f>
        <v>Plasma</v>
      </c>
      <c r="G11924" s="269">
        <v>486</v>
      </c>
      <c r="H11924" s="50" t="s">
        <v>59</v>
      </c>
      <c r="I11924" s="185">
        <v>9.5111290000000004</v>
      </c>
      <c r="J11924" s="41" t="s">
        <v>938</v>
      </c>
      <c r="K11924" s="41" t="s">
        <v>115</v>
      </c>
    </row>
    <row r="11925" spans="1:15" x14ac:dyDescent="0.25">
      <c r="A11925" s="30">
        <v>1137</v>
      </c>
      <c r="B11925" s="247" t="str">
        <f>IF(AND(A11925&lt;&gt;"",ISNUMBER(A11925)),VLOOKUP(A11925,Studies!A:BR,2,FALSE),"")</f>
        <v>Igel 2006</v>
      </c>
      <c r="C11925" s="248" t="str">
        <f>IF(AND(A11925&lt;&gt;"",ISNUMBER(A11925)),VLOOKUP(A11925,Studies!A:BR,3,FALSE),"")</f>
        <v>https://pubmed.ncbi.nlm.nih.gov/16678544/</v>
      </c>
      <c r="D11925" s="248" t="str">
        <f>IF(AND(A11925&lt;&gt;"",ISNUMBER(A11925)),VLOOKUP(A11925,Studies!A:BR,4,FALSE),"")</f>
        <v>Variant</v>
      </c>
      <c r="E11925" s="248" t="str">
        <f>IF(AND(A11925&lt;&gt;"",ISNUMBER(A11925)),VLOOKUP(A11925,Studies!A:BR,5,FALSE),"")</f>
        <v>Pravastatin</v>
      </c>
      <c r="F11925" s="249" t="str">
        <f>IF(AND(A11925&lt;&gt;"",ISNUMBER(A11925)),VLOOKUP(A11925,Studies!A:BR,6,FALSE),"")</f>
        <v>Plasma</v>
      </c>
      <c r="G11925" s="269">
        <v>488</v>
      </c>
      <c r="H11925" s="50" t="s">
        <v>59</v>
      </c>
      <c r="I11925" s="185">
        <v>4.289364</v>
      </c>
      <c r="J11925" s="41" t="s">
        <v>938</v>
      </c>
      <c r="K11925" s="41" t="s">
        <v>115</v>
      </c>
    </row>
    <row r="11926" spans="1:15" x14ac:dyDescent="0.25">
      <c r="A11926" s="30">
        <v>1137</v>
      </c>
      <c r="B11926" s="247" t="str">
        <f>IF(AND(A11926&lt;&gt;"",ISNUMBER(A11926)),VLOOKUP(A11926,Studies!A:BR,2,FALSE),"")</f>
        <v>Igel 2006</v>
      </c>
      <c r="C11926" s="248" t="str">
        <f>IF(AND(A11926&lt;&gt;"",ISNUMBER(A11926)),VLOOKUP(A11926,Studies!A:BR,3,FALSE),"")</f>
        <v>https://pubmed.ncbi.nlm.nih.gov/16678544/</v>
      </c>
      <c r="D11926" s="248" t="str">
        <f>IF(AND(A11926&lt;&gt;"",ISNUMBER(A11926)),VLOOKUP(A11926,Studies!A:BR,4,FALSE),"")</f>
        <v>Variant</v>
      </c>
      <c r="E11926" s="248" t="str">
        <f>IF(AND(A11926&lt;&gt;"",ISNUMBER(A11926)),VLOOKUP(A11926,Studies!A:BR,5,FALSE),"")</f>
        <v>Pravastatin</v>
      </c>
      <c r="F11926" s="249" t="str">
        <f>IF(AND(A11926&lt;&gt;"",ISNUMBER(A11926)),VLOOKUP(A11926,Studies!A:BR,6,FALSE),"")</f>
        <v>Plasma</v>
      </c>
      <c r="G11926" s="269">
        <v>490</v>
      </c>
      <c r="H11926" s="50" t="s">
        <v>59</v>
      </c>
      <c r="I11926" s="185">
        <v>1.865602</v>
      </c>
      <c r="J11926" s="41" t="s">
        <v>938</v>
      </c>
      <c r="K11926" s="41" t="s">
        <v>115</v>
      </c>
    </row>
    <row r="11927" spans="1:15" x14ac:dyDescent="0.25">
      <c r="A11927" s="30">
        <v>1138</v>
      </c>
      <c r="B11927" s="247" t="str">
        <f>IF(AND(A11927&lt;&gt;"",ISNUMBER(A11927)),VLOOKUP(A11927,Studies!A:BR,2,FALSE),"")</f>
        <v>Fukazawa 2003</v>
      </c>
      <c r="C11927" s="248" t="str">
        <f>IF(AND(A11927&lt;&gt;"",ISNUMBER(A11927)),VLOOKUP(A11927,Studies!A:BR,3,FALSE),"")</f>
        <v>https://pubmed.ncbi.nlm.nih.gov/15025743/</v>
      </c>
      <c r="D11927" s="248" t="str">
        <f>IF(AND(A11927&lt;&gt;"",ISNUMBER(A11927)),VLOOKUP(A11927,Studies!A:BR,4,FALSE),"")</f>
        <v>Water intake group</v>
      </c>
      <c r="E11927" s="248" t="str">
        <f>IF(AND(A11927&lt;&gt;"",ISNUMBER(A11927)),VLOOKUP(A11927,Studies!A:BR,5,FALSE),"")</f>
        <v>Pravastatin</v>
      </c>
      <c r="F11927" s="249" t="str">
        <f>IF(AND(A11927&lt;&gt;"",ISNUMBER(A11927)),VLOOKUP(A11927,Studies!A:BR,6,FALSE),"")</f>
        <v>Plasma</v>
      </c>
      <c r="G11927" s="269">
        <v>0.5</v>
      </c>
      <c r="H11927" s="50" t="s">
        <v>59</v>
      </c>
      <c r="I11927" s="185">
        <v>3.9393959999999999</v>
      </c>
      <c r="J11927" s="41" t="s">
        <v>938</v>
      </c>
      <c r="K11927" s="41" t="s">
        <v>115</v>
      </c>
      <c r="L11927" s="193">
        <v>4.0041679999999999</v>
      </c>
      <c r="M11927" s="52" t="s">
        <v>938</v>
      </c>
      <c r="N11927" s="52" t="s">
        <v>116</v>
      </c>
      <c r="O11927" s="59">
        <v>0.2</v>
      </c>
    </row>
    <row r="11928" spans="1:15" x14ac:dyDescent="0.25">
      <c r="A11928" s="30">
        <v>1138</v>
      </c>
      <c r="B11928" s="247" t="str">
        <f>IF(AND(A11928&lt;&gt;"",ISNUMBER(A11928)),VLOOKUP(A11928,Studies!A:BR,2,FALSE),"")</f>
        <v>Fukazawa 2003</v>
      </c>
      <c r="C11928" s="248" t="str">
        <f>IF(AND(A11928&lt;&gt;"",ISNUMBER(A11928)),VLOOKUP(A11928,Studies!A:BR,3,FALSE),"")</f>
        <v>https://pubmed.ncbi.nlm.nih.gov/15025743/</v>
      </c>
      <c r="D11928" s="248" t="str">
        <f>IF(AND(A11928&lt;&gt;"",ISNUMBER(A11928)),VLOOKUP(A11928,Studies!A:BR,4,FALSE),"")</f>
        <v>Water intake group</v>
      </c>
      <c r="E11928" s="248" t="str">
        <f>IF(AND(A11928&lt;&gt;"",ISNUMBER(A11928)),VLOOKUP(A11928,Studies!A:BR,5,FALSE),"")</f>
        <v>Pravastatin</v>
      </c>
      <c r="F11928" s="249" t="str">
        <f>IF(AND(A11928&lt;&gt;"",ISNUMBER(A11928)),VLOOKUP(A11928,Studies!A:BR,6,FALSE),"")</f>
        <v>Plasma</v>
      </c>
      <c r="G11928" s="269">
        <v>1</v>
      </c>
      <c r="H11928" s="50" t="s">
        <v>59</v>
      </c>
      <c r="I11928" s="185">
        <v>15.76009</v>
      </c>
      <c r="J11928" s="41" t="s">
        <v>938</v>
      </c>
      <c r="K11928" s="41" t="s">
        <v>115</v>
      </c>
      <c r="L11928" s="193">
        <v>11.7585</v>
      </c>
      <c r="M11928" s="52" t="s">
        <v>938</v>
      </c>
      <c r="N11928" s="52" t="s">
        <v>116</v>
      </c>
      <c r="O11928" s="59">
        <v>0.2</v>
      </c>
    </row>
    <row r="11929" spans="1:15" x14ac:dyDescent="0.25">
      <c r="A11929" s="30">
        <v>1138</v>
      </c>
      <c r="B11929" s="247" t="str">
        <f>IF(AND(A11929&lt;&gt;"",ISNUMBER(A11929)),VLOOKUP(A11929,Studies!A:BR,2,FALSE),"")</f>
        <v>Fukazawa 2003</v>
      </c>
      <c r="C11929" s="248" t="str">
        <f>IF(AND(A11929&lt;&gt;"",ISNUMBER(A11929)),VLOOKUP(A11929,Studies!A:BR,3,FALSE),"")</f>
        <v>https://pubmed.ncbi.nlm.nih.gov/15025743/</v>
      </c>
      <c r="D11929" s="248" t="str">
        <f>IF(AND(A11929&lt;&gt;"",ISNUMBER(A11929)),VLOOKUP(A11929,Studies!A:BR,4,FALSE),"")</f>
        <v>Water intake group</v>
      </c>
      <c r="E11929" s="248" t="str">
        <f>IF(AND(A11929&lt;&gt;"",ISNUMBER(A11929)),VLOOKUP(A11929,Studies!A:BR,5,FALSE),"")</f>
        <v>Pravastatin</v>
      </c>
      <c r="F11929" s="249" t="str">
        <f>IF(AND(A11929&lt;&gt;"",ISNUMBER(A11929)),VLOOKUP(A11929,Studies!A:BR,6,FALSE),"")</f>
        <v>Plasma</v>
      </c>
      <c r="G11929" s="269">
        <v>2</v>
      </c>
      <c r="H11929" s="50" t="s">
        <v>59</v>
      </c>
      <c r="I11929" s="185">
        <v>8.4480819999999994</v>
      </c>
      <c r="J11929" s="41" t="s">
        <v>938</v>
      </c>
      <c r="K11929" s="41" t="s">
        <v>115</v>
      </c>
      <c r="L11929" s="193">
        <v>1.5255080000000001</v>
      </c>
      <c r="M11929" s="52" t="s">
        <v>938</v>
      </c>
      <c r="N11929" s="52" t="s">
        <v>116</v>
      </c>
      <c r="O11929" s="59">
        <v>0.2</v>
      </c>
    </row>
    <row r="11930" spans="1:15" x14ac:dyDescent="0.25">
      <c r="A11930" s="30">
        <v>1138</v>
      </c>
      <c r="B11930" s="247" t="str">
        <f>IF(AND(A11930&lt;&gt;"",ISNUMBER(A11930)),VLOOKUP(A11930,Studies!A:BR,2,FALSE),"")</f>
        <v>Fukazawa 2003</v>
      </c>
      <c r="C11930" s="248" t="str">
        <f>IF(AND(A11930&lt;&gt;"",ISNUMBER(A11930)),VLOOKUP(A11930,Studies!A:BR,3,FALSE),"")</f>
        <v>https://pubmed.ncbi.nlm.nih.gov/15025743/</v>
      </c>
      <c r="D11930" s="248" t="str">
        <f>IF(AND(A11930&lt;&gt;"",ISNUMBER(A11930)),VLOOKUP(A11930,Studies!A:BR,4,FALSE),"")</f>
        <v>Water intake group</v>
      </c>
      <c r="E11930" s="248" t="str">
        <f>IF(AND(A11930&lt;&gt;"",ISNUMBER(A11930)),VLOOKUP(A11930,Studies!A:BR,5,FALSE),"")</f>
        <v>Pravastatin</v>
      </c>
      <c r="F11930" s="249" t="str">
        <f>IF(AND(A11930&lt;&gt;"",ISNUMBER(A11930)),VLOOKUP(A11930,Studies!A:BR,6,FALSE),"")</f>
        <v>Plasma</v>
      </c>
      <c r="G11930" s="269">
        <v>3</v>
      </c>
      <c r="H11930" s="50" t="s">
        <v>59</v>
      </c>
      <c r="I11930" s="185">
        <v>4.8860859999999997</v>
      </c>
      <c r="J11930" s="41" t="s">
        <v>938</v>
      </c>
      <c r="K11930" s="41" t="s">
        <v>115</v>
      </c>
      <c r="L11930" s="193">
        <v>2.0339040000000002</v>
      </c>
      <c r="M11930" s="52" t="s">
        <v>938</v>
      </c>
      <c r="N11930" s="52" t="s">
        <v>116</v>
      </c>
      <c r="O11930" s="59">
        <v>0.2</v>
      </c>
    </row>
    <row r="11931" spans="1:15" x14ac:dyDescent="0.25">
      <c r="A11931" s="30">
        <v>1138</v>
      </c>
      <c r="B11931" s="247" t="str">
        <f>IF(AND(A11931&lt;&gt;"",ISNUMBER(A11931)),VLOOKUP(A11931,Studies!A:BR,2,FALSE),"")</f>
        <v>Fukazawa 2003</v>
      </c>
      <c r="C11931" s="248" t="str">
        <f>IF(AND(A11931&lt;&gt;"",ISNUMBER(A11931)),VLOOKUP(A11931,Studies!A:BR,3,FALSE),"")</f>
        <v>https://pubmed.ncbi.nlm.nih.gov/15025743/</v>
      </c>
      <c r="D11931" s="248" t="str">
        <f>IF(AND(A11931&lt;&gt;"",ISNUMBER(A11931)),VLOOKUP(A11931,Studies!A:BR,4,FALSE),"")</f>
        <v>Water intake group</v>
      </c>
      <c r="E11931" s="248" t="str">
        <f>IF(AND(A11931&lt;&gt;"",ISNUMBER(A11931)),VLOOKUP(A11931,Studies!A:BR,5,FALSE),"")</f>
        <v>Pravastatin</v>
      </c>
      <c r="F11931" s="249" t="str">
        <f>IF(AND(A11931&lt;&gt;"",ISNUMBER(A11931)),VLOOKUP(A11931,Studies!A:BR,6,FALSE),"")</f>
        <v>Plasma</v>
      </c>
      <c r="G11931" s="269">
        <v>4</v>
      </c>
      <c r="H11931" s="50" t="s">
        <v>59</v>
      </c>
      <c r="I11931" s="185">
        <v>3.2944330000000002</v>
      </c>
      <c r="J11931" s="41" t="s">
        <v>938</v>
      </c>
      <c r="K11931" s="41" t="s">
        <v>115</v>
      </c>
      <c r="L11931" s="193">
        <v>1.1441520000000001</v>
      </c>
      <c r="M11931" s="52" t="s">
        <v>938</v>
      </c>
      <c r="N11931" s="52" t="s">
        <v>116</v>
      </c>
      <c r="O11931" s="59">
        <v>0.2</v>
      </c>
    </row>
    <row r="11932" spans="1:15" x14ac:dyDescent="0.25">
      <c r="A11932" s="30">
        <v>1138</v>
      </c>
      <c r="B11932" s="247" t="str">
        <f>IF(AND(A11932&lt;&gt;"",ISNUMBER(A11932)),VLOOKUP(A11932,Studies!A:BR,2,FALSE),"")</f>
        <v>Fukazawa 2003</v>
      </c>
      <c r="C11932" s="248" t="str">
        <f>IF(AND(A11932&lt;&gt;"",ISNUMBER(A11932)),VLOOKUP(A11932,Studies!A:BR,3,FALSE),"")</f>
        <v>https://pubmed.ncbi.nlm.nih.gov/15025743/</v>
      </c>
      <c r="D11932" s="248" t="str">
        <f>IF(AND(A11932&lt;&gt;"",ISNUMBER(A11932)),VLOOKUP(A11932,Studies!A:BR,4,FALSE),"")</f>
        <v>Water intake group</v>
      </c>
      <c r="E11932" s="248" t="str">
        <f>IF(AND(A11932&lt;&gt;"",ISNUMBER(A11932)),VLOOKUP(A11932,Studies!A:BR,5,FALSE),"")</f>
        <v>Pravastatin</v>
      </c>
      <c r="F11932" s="249" t="str">
        <f>IF(AND(A11932&lt;&gt;"",ISNUMBER(A11932)),VLOOKUP(A11932,Studies!A:BR,6,FALSE),"")</f>
        <v>Plasma</v>
      </c>
      <c r="G11932" s="269">
        <v>6</v>
      </c>
      <c r="H11932" s="50" t="s">
        <v>59</v>
      </c>
      <c r="I11932" s="185">
        <v>2.3993509999999998</v>
      </c>
      <c r="J11932" s="41" t="s">
        <v>938</v>
      </c>
      <c r="K11932" s="41" t="s">
        <v>115</v>
      </c>
      <c r="L11932" s="193">
        <v>1.0168710000000001</v>
      </c>
      <c r="M11932" s="52" t="s">
        <v>938</v>
      </c>
      <c r="N11932" s="52" t="s">
        <v>116</v>
      </c>
      <c r="O11932" s="59">
        <v>0.2</v>
      </c>
    </row>
    <row r="11933" spans="1:15" x14ac:dyDescent="0.25">
      <c r="A11933" s="30">
        <v>1138</v>
      </c>
      <c r="B11933" s="247" t="str">
        <f>IF(AND(A11933&lt;&gt;"",ISNUMBER(A11933)),VLOOKUP(A11933,Studies!A:BR,2,FALSE),"")</f>
        <v>Fukazawa 2003</v>
      </c>
      <c r="C11933" s="248" t="str">
        <f>IF(AND(A11933&lt;&gt;"",ISNUMBER(A11933)),VLOOKUP(A11933,Studies!A:BR,3,FALSE),"")</f>
        <v>https://pubmed.ncbi.nlm.nih.gov/15025743/</v>
      </c>
      <c r="D11933" s="248" t="str">
        <f>IF(AND(A11933&lt;&gt;"",ISNUMBER(A11933)),VLOOKUP(A11933,Studies!A:BR,4,FALSE),"")</f>
        <v>Water intake group</v>
      </c>
      <c r="E11933" s="248" t="str">
        <f>IF(AND(A11933&lt;&gt;"",ISNUMBER(A11933)),VLOOKUP(A11933,Studies!A:BR,5,FALSE),"")</f>
        <v>Pravastatin</v>
      </c>
      <c r="F11933" s="249" t="str">
        <f>IF(AND(A11933&lt;&gt;"",ISNUMBER(A11933)),VLOOKUP(A11933,Studies!A:BR,6,FALSE),"")</f>
        <v>Plasma</v>
      </c>
      <c r="G11933" s="269">
        <v>8</v>
      </c>
      <c r="H11933" s="50" t="s">
        <v>59</v>
      </c>
      <c r="I11933" s="185">
        <v>1.25003</v>
      </c>
      <c r="J11933" s="41" t="s">
        <v>938</v>
      </c>
      <c r="K11933" s="41" t="s">
        <v>115</v>
      </c>
      <c r="L11933" s="193">
        <v>0.69907390000000003</v>
      </c>
      <c r="M11933" s="52" t="s">
        <v>938</v>
      </c>
      <c r="N11933" s="52" t="s">
        <v>116</v>
      </c>
      <c r="O11933" s="59">
        <v>0.2</v>
      </c>
    </row>
    <row r="11934" spans="1:15" x14ac:dyDescent="0.25">
      <c r="A11934" s="30">
        <v>1138</v>
      </c>
      <c r="B11934" s="247" t="str">
        <f>IF(AND(A11934&lt;&gt;"",ISNUMBER(A11934)),VLOOKUP(A11934,Studies!A:BR,2,FALSE),"")</f>
        <v>Fukazawa 2003</v>
      </c>
      <c r="C11934" s="248" t="str">
        <f>IF(AND(A11934&lt;&gt;"",ISNUMBER(A11934)),VLOOKUP(A11934,Studies!A:BR,3,FALSE),"")</f>
        <v>https://pubmed.ncbi.nlm.nih.gov/15025743/</v>
      </c>
      <c r="D11934" s="248" t="str">
        <f>IF(AND(A11934&lt;&gt;"",ISNUMBER(A11934)),VLOOKUP(A11934,Studies!A:BR,4,FALSE),"")</f>
        <v>Water intake group</v>
      </c>
      <c r="E11934" s="248" t="str">
        <f>IF(AND(A11934&lt;&gt;"",ISNUMBER(A11934)),VLOOKUP(A11934,Studies!A:BR,5,FALSE),"")</f>
        <v>Pravastatin</v>
      </c>
      <c r="F11934" s="249" t="str">
        <f>IF(AND(A11934&lt;&gt;"",ISNUMBER(A11934)),VLOOKUP(A11934,Studies!A:BR,6,FALSE),"")</f>
        <v>Plasma</v>
      </c>
      <c r="G11934" s="269">
        <v>12</v>
      </c>
      <c r="H11934" s="50" t="s">
        <v>59</v>
      </c>
      <c r="I11934" s="185">
        <v>0.47665580000000002</v>
      </c>
      <c r="J11934" s="41" t="s">
        <v>938</v>
      </c>
      <c r="K11934" s="41" t="s">
        <v>115</v>
      </c>
      <c r="O11934" s="59">
        <v>0.2</v>
      </c>
    </row>
    <row r="11935" spans="1:15" x14ac:dyDescent="0.25">
      <c r="A11935" s="30">
        <v>1138</v>
      </c>
      <c r="B11935" s="247" t="str">
        <f>IF(AND(A11935&lt;&gt;"",ISNUMBER(A11935)),VLOOKUP(A11935,Studies!A:BR,2,FALSE),"")</f>
        <v>Fukazawa 2003</v>
      </c>
      <c r="C11935" s="248" t="str">
        <f>IF(AND(A11935&lt;&gt;"",ISNUMBER(A11935)),VLOOKUP(A11935,Studies!A:BR,3,FALSE),"")</f>
        <v>https://pubmed.ncbi.nlm.nih.gov/15025743/</v>
      </c>
      <c r="D11935" s="248" t="str">
        <f>IF(AND(A11935&lt;&gt;"",ISNUMBER(A11935)),VLOOKUP(A11935,Studies!A:BR,4,FALSE),"")</f>
        <v>Water intake group</v>
      </c>
      <c r="E11935" s="248" t="str">
        <f>IF(AND(A11935&lt;&gt;"",ISNUMBER(A11935)),VLOOKUP(A11935,Studies!A:BR,5,FALSE),"")</f>
        <v>Pravastatin</v>
      </c>
      <c r="F11935" s="249" t="str">
        <f>IF(AND(A11935&lt;&gt;"",ISNUMBER(A11935)),VLOOKUP(A11935,Studies!A:BR,6,FALSE),"")</f>
        <v>Plasma</v>
      </c>
      <c r="G11935" s="269">
        <v>24</v>
      </c>
      <c r="H11935" s="50" t="s">
        <v>59</v>
      </c>
      <c r="I11935" s="185" t="s">
        <v>4163</v>
      </c>
      <c r="J11935" s="41" t="s">
        <v>938</v>
      </c>
      <c r="K11935" s="41" t="s">
        <v>115</v>
      </c>
      <c r="O11935" s="59">
        <v>0.2</v>
      </c>
    </row>
    <row r="11936" spans="1:15" x14ac:dyDescent="0.25">
      <c r="A11936" s="30">
        <v>1139</v>
      </c>
      <c r="B11936" s="247" t="str">
        <f>IF(AND(A11936&lt;&gt;"",ISNUMBER(A11936)),VLOOKUP(A11936,Studies!A:BR,2,FALSE),"")</f>
        <v>Fukazawa 2003</v>
      </c>
      <c r="C11936" s="248" t="str">
        <f>IF(AND(A11936&lt;&gt;"",ISNUMBER(A11936)),VLOOKUP(A11936,Studies!A:BR,3,FALSE),"")</f>
        <v>https://pubmed.ncbi.nlm.nih.gov/15025743/</v>
      </c>
      <c r="D11936" s="248" t="str">
        <f>IF(AND(A11936&lt;&gt;"",ISNUMBER(A11936)),VLOOKUP(A11936,Studies!A:BR,4,FALSE),"")</f>
        <v>GFJ intake group</v>
      </c>
      <c r="E11936" s="248" t="str">
        <f>IF(AND(A11936&lt;&gt;"",ISNUMBER(A11936)),VLOOKUP(A11936,Studies!A:BR,5,FALSE),"")</f>
        <v>Pravastatin</v>
      </c>
      <c r="F11936" s="249" t="str">
        <f>IF(AND(A11936&lt;&gt;"",ISNUMBER(A11936)),VLOOKUP(A11936,Studies!A:BR,6,FALSE),"")</f>
        <v>Plasma</v>
      </c>
      <c r="G11936" s="269">
        <v>0.5</v>
      </c>
      <c r="H11936" s="50" t="s">
        <v>59</v>
      </c>
      <c r="I11936" s="185">
        <v>3.4308399999999999</v>
      </c>
      <c r="J11936" s="41" t="s">
        <v>938</v>
      </c>
      <c r="K11936" s="41" t="s">
        <v>115</v>
      </c>
      <c r="L11936" s="193">
        <v>2.5422989999999999</v>
      </c>
      <c r="M11936" s="52" t="s">
        <v>938</v>
      </c>
      <c r="N11936" s="52" t="s">
        <v>116</v>
      </c>
      <c r="O11936" s="59">
        <v>0.2</v>
      </c>
    </row>
    <row r="11937" spans="1:15" x14ac:dyDescent="0.25">
      <c r="A11937" s="30">
        <v>1139</v>
      </c>
      <c r="B11937" s="247" t="str">
        <f>IF(AND(A11937&lt;&gt;"",ISNUMBER(A11937)),VLOOKUP(A11937,Studies!A:BR,2,FALSE),"")</f>
        <v>Fukazawa 2003</v>
      </c>
      <c r="C11937" s="248" t="str">
        <f>IF(AND(A11937&lt;&gt;"",ISNUMBER(A11937)),VLOOKUP(A11937,Studies!A:BR,3,FALSE),"")</f>
        <v>https://pubmed.ncbi.nlm.nih.gov/15025743/</v>
      </c>
      <c r="D11937" s="248" t="str">
        <f>IF(AND(A11937&lt;&gt;"",ISNUMBER(A11937)),VLOOKUP(A11937,Studies!A:BR,4,FALSE),"")</f>
        <v>GFJ intake group</v>
      </c>
      <c r="E11937" s="248" t="str">
        <f>IF(AND(A11937&lt;&gt;"",ISNUMBER(A11937)),VLOOKUP(A11937,Studies!A:BR,5,FALSE),"")</f>
        <v>Pravastatin</v>
      </c>
      <c r="F11937" s="249" t="str">
        <f>IF(AND(A11937&lt;&gt;"",ISNUMBER(A11937)),VLOOKUP(A11937,Studies!A:BR,6,FALSE),"")</f>
        <v>Plasma</v>
      </c>
      <c r="G11937" s="269">
        <v>1</v>
      </c>
      <c r="H11937" s="50" t="s">
        <v>59</v>
      </c>
      <c r="I11937" s="185">
        <v>10.421010000000001</v>
      </c>
      <c r="J11937" s="41" t="s">
        <v>938</v>
      </c>
      <c r="K11937" s="41" t="s">
        <v>115</v>
      </c>
      <c r="L11937" s="193">
        <v>4.639761</v>
      </c>
      <c r="M11937" s="52" t="s">
        <v>938</v>
      </c>
      <c r="N11937" s="52" t="s">
        <v>116</v>
      </c>
      <c r="O11937" s="59">
        <v>0.2</v>
      </c>
    </row>
    <row r="11938" spans="1:15" x14ac:dyDescent="0.25">
      <c r="A11938" s="30">
        <v>1139</v>
      </c>
      <c r="B11938" s="247" t="str">
        <f>IF(AND(A11938&lt;&gt;"",ISNUMBER(A11938)),VLOOKUP(A11938,Studies!A:BR,2,FALSE),"")</f>
        <v>Fukazawa 2003</v>
      </c>
      <c r="C11938" s="248" t="str">
        <f>IF(AND(A11938&lt;&gt;"",ISNUMBER(A11938)),VLOOKUP(A11938,Studies!A:BR,3,FALSE),"")</f>
        <v>https://pubmed.ncbi.nlm.nih.gov/15025743/</v>
      </c>
      <c r="D11938" s="248" t="str">
        <f>IF(AND(A11938&lt;&gt;"",ISNUMBER(A11938)),VLOOKUP(A11938,Studies!A:BR,4,FALSE),"")</f>
        <v>GFJ intake group</v>
      </c>
      <c r="E11938" s="248" t="str">
        <f>IF(AND(A11938&lt;&gt;"",ISNUMBER(A11938)),VLOOKUP(A11938,Studies!A:BR,5,FALSE),"")</f>
        <v>Pravastatin</v>
      </c>
      <c r="F11938" s="249" t="str">
        <f>IF(AND(A11938&lt;&gt;"",ISNUMBER(A11938)),VLOOKUP(A11938,Studies!A:BR,6,FALSE),"")</f>
        <v>Plasma</v>
      </c>
      <c r="G11938" s="269">
        <v>2</v>
      </c>
      <c r="H11938" s="50" t="s">
        <v>59</v>
      </c>
      <c r="I11938" s="185">
        <v>10.03707</v>
      </c>
      <c r="J11938" s="41" t="s">
        <v>938</v>
      </c>
      <c r="K11938" s="41" t="s">
        <v>115</v>
      </c>
      <c r="L11938" s="193">
        <v>0.95331100000000002</v>
      </c>
      <c r="M11938" s="52" t="s">
        <v>938</v>
      </c>
      <c r="N11938" s="52" t="s">
        <v>116</v>
      </c>
      <c r="O11938" s="59">
        <v>0.2</v>
      </c>
    </row>
    <row r="11939" spans="1:15" x14ac:dyDescent="0.25">
      <c r="A11939" s="30">
        <v>1139</v>
      </c>
      <c r="B11939" s="247" t="str">
        <f>IF(AND(A11939&lt;&gt;"",ISNUMBER(A11939)),VLOOKUP(A11939,Studies!A:BR,2,FALSE),"")</f>
        <v>Fukazawa 2003</v>
      </c>
      <c r="C11939" s="248" t="str">
        <f>IF(AND(A11939&lt;&gt;"",ISNUMBER(A11939)),VLOOKUP(A11939,Studies!A:BR,3,FALSE),"")</f>
        <v>https://pubmed.ncbi.nlm.nih.gov/15025743/</v>
      </c>
      <c r="D11939" s="248" t="str">
        <f>IF(AND(A11939&lt;&gt;"",ISNUMBER(A11939)),VLOOKUP(A11939,Studies!A:BR,4,FALSE),"")</f>
        <v>GFJ intake group</v>
      </c>
      <c r="E11939" s="248" t="str">
        <f>IF(AND(A11939&lt;&gt;"",ISNUMBER(A11939)),VLOOKUP(A11939,Studies!A:BR,5,FALSE),"")</f>
        <v>Pravastatin</v>
      </c>
      <c r="F11939" s="249" t="str">
        <f>IF(AND(A11939&lt;&gt;"",ISNUMBER(A11939)),VLOOKUP(A11939,Studies!A:BR,6,FALSE),"")</f>
        <v>Plasma</v>
      </c>
      <c r="G11939" s="269">
        <v>3</v>
      </c>
      <c r="H11939" s="50" t="s">
        <v>59</v>
      </c>
      <c r="I11939" s="185">
        <v>5.3310019999999998</v>
      </c>
      <c r="J11939" s="41" t="s">
        <v>938</v>
      </c>
      <c r="K11939" s="41" t="s">
        <v>115</v>
      </c>
      <c r="L11939" s="193">
        <v>1.27119</v>
      </c>
      <c r="M11939" s="52" t="s">
        <v>938</v>
      </c>
      <c r="N11939" s="52" t="s">
        <v>116</v>
      </c>
      <c r="O11939" s="59">
        <v>0.2</v>
      </c>
    </row>
    <row r="11940" spans="1:15" x14ac:dyDescent="0.25">
      <c r="A11940" s="30">
        <v>1139</v>
      </c>
      <c r="B11940" s="247" t="str">
        <f>IF(AND(A11940&lt;&gt;"",ISNUMBER(A11940)),VLOOKUP(A11940,Studies!A:BR,2,FALSE),"")</f>
        <v>Fukazawa 2003</v>
      </c>
      <c r="C11940" s="248" t="str">
        <f>IF(AND(A11940&lt;&gt;"",ISNUMBER(A11940)),VLOOKUP(A11940,Studies!A:BR,3,FALSE),"")</f>
        <v>https://pubmed.ncbi.nlm.nih.gov/15025743/</v>
      </c>
      <c r="D11940" s="248" t="str">
        <f>IF(AND(A11940&lt;&gt;"",ISNUMBER(A11940)),VLOOKUP(A11940,Studies!A:BR,4,FALSE),"")</f>
        <v>GFJ intake group</v>
      </c>
      <c r="E11940" s="248" t="str">
        <f>IF(AND(A11940&lt;&gt;"",ISNUMBER(A11940)),VLOOKUP(A11940,Studies!A:BR,5,FALSE),"")</f>
        <v>Pravastatin</v>
      </c>
      <c r="F11940" s="249" t="str">
        <f>IF(AND(A11940&lt;&gt;"",ISNUMBER(A11940)),VLOOKUP(A11940,Studies!A:BR,6,FALSE),"")</f>
        <v>Plasma</v>
      </c>
      <c r="G11940" s="269">
        <v>4</v>
      </c>
      <c r="H11940" s="50" t="s">
        <v>59</v>
      </c>
      <c r="I11940" s="185">
        <v>3.103755</v>
      </c>
      <c r="J11940" s="41" t="s">
        <v>938</v>
      </c>
      <c r="K11940" s="41" t="s">
        <v>115</v>
      </c>
      <c r="L11940" s="193">
        <v>0.88983319999999999</v>
      </c>
      <c r="M11940" s="52" t="s">
        <v>938</v>
      </c>
      <c r="N11940" s="52" t="s">
        <v>116</v>
      </c>
      <c r="O11940" s="59">
        <v>0.2</v>
      </c>
    </row>
    <row r="11941" spans="1:15" x14ac:dyDescent="0.25">
      <c r="A11941" s="30">
        <v>1139</v>
      </c>
      <c r="B11941" s="247" t="str">
        <f>IF(AND(A11941&lt;&gt;"",ISNUMBER(A11941)),VLOOKUP(A11941,Studies!A:BR,2,FALSE),"")</f>
        <v>Fukazawa 2003</v>
      </c>
      <c r="C11941" s="248" t="str">
        <f>IF(AND(A11941&lt;&gt;"",ISNUMBER(A11941)),VLOOKUP(A11941,Studies!A:BR,3,FALSE),"")</f>
        <v>https://pubmed.ncbi.nlm.nih.gov/15025743/</v>
      </c>
      <c r="D11941" s="248" t="str">
        <f>IF(AND(A11941&lt;&gt;"",ISNUMBER(A11941)),VLOOKUP(A11941,Studies!A:BR,4,FALSE),"")</f>
        <v>GFJ intake group</v>
      </c>
      <c r="E11941" s="248" t="str">
        <f>IF(AND(A11941&lt;&gt;"",ISNUMBER(A11941)),VLOOKUP(A11941,Studies!A:BR,5,FALSE),"")</f>
        <v>Pravastatin</v>
      </c>
      <c r="F11941" s="249" t="str">
        <f>IF(AND(A11941&lt;&gt;"",ISNUMBER(A11941)),VLOOKUP(A11941,Studies!A:BR,6,FALSE),"")</f>
        <v>Plasma</v>
      </c>
      <c r="G11941" s="269">
        <v>6</v>
      </c>
      <c r="H11941" s="50" t="s">
        <v>59</v>
      </c>
      <c r="I11941" s="185">
        <v>2.3993509999999998</v>
      </c>
      <c r="J11941" s="41" t="s">
        <v>938</v>
      </c>
      <c r="K11941" s="41" t="s">
        <v>115</v>
      </c>
      <c r="L11941" s="193">
        <v>1.2076309999999999</v>
      </c>
      <c r="M11941" s="52" t="s">
        <v>938</v>
      </c>
      <c r="N11941" s="52" t="s">
        <v>116</v>
      </c>
      <c r="O11941" s="59">
        <v>0.2</v>
      </c>
    </row>
    <row r="11942" spans="1:15" x14ac:dyDescent="0.25">
      <c r="A11942" s="30">
        <v>1139</v>
      </c>
      <c r="B11942" s="247" t="str">
        <f>IF(AND(A11942&lt;&gt;"",ISNUMBER(A11942)),VLOOKUP(A11942,Studies!A:BR,2,FALSE),"")</f>
        <v>Fukazawa 2003</v>
      </c>
      <c r="C11942" s="248" t="str">
        <f>IF(AND(A11942&lt;&gt;"",ISNUMBER(A11942)),VLOOKUP(A11942,Studies!A:BR,3,FALSE),"")</f>
        <v>https://pubmed.ncbi.nlm.nih.gov/15025743/</v>
      </c>
      <c r="D11942" s="248" t="str">
        <f>IF(AND(A11942&lt;&gt;"",ISNUMBER(A11942)),VLOOKUP(A11942,Studies!A:BR,4,FALSE),"")</f>
        <v>GFJ intake group</v>
      </c>
      <c r="E11942" s="248" t="str">
        <f>IF(AND(A11942&lt;&gt;"",ISNUMBER(A11942)),VLOOKUP(A11942,Studies!A:BR,5,FALSE),"")</f>
        <v>Pravastatin</v>
      </c>
      <c r="F11942" s="249" t="str">
        <f>IF(AND(A11942&lt;&gt;"",ISNUMBER(A11942)),VLOOKUP(A11942,Studies!A:BR,6,FALSE),"")</f>
        <v>Plasma</v>
      </c>
      <c r="G11942" s="269">
        <v>8</v>
      </c>
      <c r="H11942" s="50" t="s">
        <v>59</v>
      </c>
      <c r="I11942" s="185">
        <v>1.2499499999999999</v>
      </c>
      <c r="J11942" s="41" t="s">
        <v>938</v>
      </c>
      <c r="K11942" s="41" t="s">
        <v>115</v>
      </c>
      <c r="O11942" s="59">
        <v>0.2</v>
      </c>
    </row>
    <row r="11943" spans="1:15" x14ac:dyDescent="0.25">
      <c r="A11943" s="30">
        <v>1139</v>
      </c>
      <c r="B11943" s="247" t="str">
        <f>IF(AND(A11943&lt;&gt;"",ISNUMBER(A11943)),VLOOKUP(A11943,Studies!A:BR,2,FALSE),"")</f>
        <v>Fukazawa 2003</v>
      </c>
      <c r="C11943" s="248" t="str">
        <f>IF(AND(A11943&lt;&gt;"",ISNUMBER(A11943)),VLOOKUP(A11943,Studies!A:BR,3,FALSE),"")</f>
        <v>https://pubmed.ncbi.nlm.nih.gov/15025743/</v>
      </c>
      <c r="D11943" s="248" t="str">
        <f>IF(AND(A11943&lt;&gt;"",ISNUMBER(A11943)),VLOOKUP(A11943,Studies!A:BR,4,FALSE),"")</f>
        <v>GFJ intake group</v>
      </c>
      <c r="E11943" s="248" t="str">
        <f>IF(AND(A11943&lt;&gt;"",ISNUMBER(A11943)),VLOOKUP(A11943,Studies!A:BR,5,FALSE),"")</f>
        <v>Pravastatin</v>
      </c>
      <c r="F11943" s="249" t="str">
        <f>IF(AND(A11943&lt;&gt;"",ISNUMBER(A11943)),VLOOKUP(A11943,Studies!A:BR,6,FALSE),"")</f>
        <v>Plasma</v>
      </c>
      <c r="G11943" s="269">
        <v>12</v>
      </c>
      <c r="H11943" s="50" t="s">
        <v>59</v>
      </c>
      <c r="I11943" s="185">
        <v>0.41309630000000003</v>
      </c>
      <c r="J11943" s="41" t="s">
        <v>938</v>
      </c>
      <c r="K11943" s="41" t="s">
        <v>115</v>
      </c>
      <c r="O11943" s="59">
        <v>0.2</v>
      </c>
    </row>
    <row r="11944" spans="1:15" x14ac:dyDescent="0.25">
      <c r="A11944" s="30">
        <v>1139</v>
      </c>
      <c r="B11944" s="247" t="str">
        <f>IF(AND(A11944&lt;&gt;"",ISNUMBER(A11944)),VLOOKUP(A11944,Studies!A:BR,2,FALSE),"")</f>
        <v>Fukazawa 2003</v>
      </c>
      <c r="C11944" s="248" t="str">
        <f>IF(AND(A11944&lt;&gt;"",ISNUMBER(A11944)),VLOOKUP(A11944,Studies!A:BR,3,FALSE),"")</f>
        <v>https://pubmed.ncbi.nlm.nih.gov/15025743/</v>
      </c>
      <c r="D11944" s="248" t="str">
        <f>IF(AND(A11944&lt;&gt;"",ISNUMBER(A11944)),VLOOKUP(A11944,Studies!A:BR,4,FALSE),"")</f>
        <v>GFJ intake group</v>
      </c>
      <c r="E11944" s="248" t="str">
        <f>IF(AND(A11944&lt;&gt;"",ISNUMBER(A11944)),VLOOKUP(A11944,Studies!A:BR,5,FALSE),"")</f>
        <v>Pravastatin</v>
      </c>
      <c r="F11944" s="249" t="str">
        <f>IF(AND(A11944&lt;&gt;"",ISNUMBER(A11944)),VLOOKUP(A11944,Studies!A:BR,6,FALSE),"")</f>
        <v>Plasma</v>
      </c>
      <c r="G11944" s="269">
        <v>24</v>
      </c>
      <c r="H11944" s="50" t="s">
        <v>59</v>
      </c>
      <c r="I11944" s="185" t="s">
        <v>4163</v>
      </c>
      <c r="J11944" s="41" t="s">
        <v>938</v>
      </c>
      <c r="K11944" s="41" t="s">
        <v>115</v>
      </c>
      <c r="O11944" s="59">
        <v>0.2</v>
      </c>
    </row>
    <row r="11945" spans="1:15" x14ac:dyDescent="0.25">
      <c r="A11945" s="30">
        <v>1140</v>
      </c>
      <c r="B11945" s="247" t="str">
        <f>IF(AND(A11945&lt;&gt;"",ISNUMBER(A11945)),VLOOKUP(A11945,Studies!A:BR,2,FALSE),"")</f>
        <v>Koitabashi 2006</v>
      </c>
      <c r="C11945" s="248" t="str">
        <f>IF(AND(A11945&lt;&gt;"",ISNUMBER(A11945)),VLOOKUP(A11945,Studies!A:BR,3,FALSE),"")</f>
        <v>https://pubmed.ncbi.nlm.nih.gov/16412477/</v>
      </c>
      <c r="D11945" s="248" t="str">
        <f>IF(AND(A11945&lt;&gt;"",ISNUMBER(A11945)),VLOOKUP(A11945,Studies!A:BR,4,FALSE),"")</f>
        <v>Control</v>
      </c>
      <c r="E11945" s="248" t="str">
        <f>IF(AND(A11945&lt;&gt;"",ISNUMBER(A11945)),VLOOKUP(A11945,Studies!A:BR,5,FALSE),"")</f>
        <v>Pravastatin</v>
      </c>
      <c r="F11945" s="249" t="str">
        <f>IF(AND(A11945&lt;&gt;"",ISNUMBER(A11945)),VLOOKUP(A11945,Studies!A:BR,6,FALSE),"")</f>
        <v>Plasma</v>
      </c>
      <c r="G11945" s="269">
        <v>10</v>
      </c>
      <c r="H11945" s="50" t="s">
        <v>950</v>
      </c>
      <c r="I11945" s="185">
        <v>0.86221550000000002</v>
      </c>
      <c r="J11945" s="41" t="s">
        <v>938</v>
      </c>
      <c r="K11945" s="41" t="s">
        <v>115</v>
      </c>
    </row>
    <row r="11946" spans="1:15" x14ac:dyDescent="0.25">
      <c r="A11946" s="30">
        <v>1140</v>
      </c>
      <c r="B11946" s="247" t="str">
        <f>IF(AND(A11946&lt;&gt;"",ISNUMBER(A11946)),VLOOKUP(A11946,Studies!A:BR,2,FALSE),"")</f>
        <v>Koitabashi 2006</v>
      </c>
      <c r="C11946" s="248" t="str">
        <f>IF(AND(A11946&lt;&gt;"",ISNUMBER(A11946)),VLOOKUP(A11946,Studies!A:BR,3,FALSE),"")</f>
        <v>https://pubmed.ncbi.nlm.nih.gov/16412477/</v>
      </c>
      <c r="D11946" s="248" t="str">
        <f>IF(AND(A11946&lt;&gt;"",ISNUMBER(A11946)),VLOOKUP(A11946,Studies!A:BR,4,FALSE),"")</f>
        <v>Control</v>
      </c>
      <c r="E11946" s="248" t="str">
        <f>IF(AND(A11946&lt;&gt;"",ISNUMBER(A11946)),VLOOKUP(A11946,Studies!A:BR,5,FALSE),"")</f>
        <v>Pravastatin</v>
      </c>
      <c r="F11946" s="249" t="str">
        <f>IF(AND(A11946&lt;&gt;"",ISNUMBER(A11946)),VLOOKUP(A11946,Studies!A:BR,6,FALSE),"")</f>
        <v>Plasma</v>
      </c>
      <c r="G11946" s="269">
        <v>20</v>
      </c>
      <c r="H11946" s="50" t="s">
        <v>950</v>
      </c>
      <c r="I11946" s="185">
        <v>1.1254329999999999</v>
      </c>
      <c r="J11946" s="41" t="s">
        <v>938</v>
      </c>
      <c r="K11946" s="41" t="s">
        <v>115</v>
      </c>
    </row>
    <row r="11947" spans="1:15" x14ac:dyDescent="0.25">
      <c r="A11947" s="30">
        <v>1140</v>
      </c>
      <c r="B11947" s="247" t="str">
        <f>IF(AND(A11947&lt;&gt;"",ISNUMBER(A11947)),VLOOKUP(A11947,Studies!A:BR,2,FALSE),"")</f>
        <v>Koitabashi 2006</v>
      </c>
      <c r="C11947" s="248" t="str">
        <f>IF(AND(A11947&lt;&gt;"",ISNUMBER(A11947)),VLOOKUP(A11947,Studies!A:BR,3,FALSE),"")</f>
        <v>https://pubmed.ncbi.nlm.nih.gov/16412477/</v>
      </c>
      <c r="D11947" s="248" t="str">
        <f>IF(AND(A11947&lt;&gt;"",ISNUMBER(A11947)),VLOOKUP(A11947,Studies!A:BR,4,FALSE),"")</f>
        <v>Control</v>
      </c>
      <c r="E11947" s="248" t="str">
        <f>IF(AND(A11947&lt;&gt;"",ISNUMBER(A11947)),VLOOKUP(A11947,Studies!A:BR,5,FALSE),"")</f>
        <v>Pravastatin</v>
      </c>
      <c r="F11947" s="249" t="str">
        <f>IF(AND(A11947&lt;&gt;"",ISNUMBER(A11947)),VLOOKUP(A11947,Studies!A:BR,6,FALSE),"")</f>
        <v>Plasma</v>
      </c>
      <c r="G11947" s="269">
        <v>30</v>
      </c>
      <c r="H11947" s="50" t="s">
        <v>950</v>
      </c>
      <c r="I11947" s="185">
        <v>5.1643829999999999</v>
      </c>
      <c r="J11947" s="41" t="s">
        <v>938</v>
      </c>
      <c r="K11947" s="41" t="s">
        <v>115</v>
      </c>
    </row>
    <row r="11948" spans="1:15" x14ac:dyDescent="0.25">
      <c r="A11948" s="30">
        <v>1140</v>
      </c>
      <c r="B11948" s="247" t="str">
        <f>IF(AND(A11948&lt;&gt;"",ISNUMBER(A11948)),VLOOKUP(A11948,Studies!A:BR,2,FALSE),"")</f>
        <v>Koitabashi 2006</v>
      </c>
      <c r="C11948" s="248" t="str">
        <f>IF(AND(A11948&lt;&gt;"",ISNUMBER(A11948)),VLOOKUP(A11948,Studies!A:BR,3,FALSE),"")</f>
        <v>https://pubmed.ncbi.nlm.nih.gov/16412477/</v>
      </c>
      <c r="D11948" s="248" t="str">
        <f>IF(AND(A11948&lt;&gt;"",ISNUMBER(A11948)),VLOOKUP(A11948,Studies!A:BR,4,FALSE),"")</f>
        <v>Control</v>
      </c>
      <c r="E11948" s="248" t="str">
        <f>IF(AND(A11948&lt;&gt;"",ISNUMBER(A11948)),VLOOKUP(A11948,Studies!A:BR,5,FALSE),"")</f>
        <v>Pravastatin</v>
      </c>
      <c r="F11948" s="249" t="str">
        <f>IF(AND(A11948&lt;&gt;"",ISNUMBER(A11948)),VLOOKUP(A11948,Studies!A:BR,6,FALSE),"")</f>
        <v>Plasma</v>
      </c>
      <c r="G11948" s="269">
        <v>40</v>
      </c>
      <c r="H11948" s="50" t="s">
        <v>950</v>
      </c>
      <c r="I11948" s="185">
        <v>4.1378870000000001</v>
      </c>
      <c r="J11948" s="41" t="s">
        <v>938</v>
      </c>
      <c r="K11948" s="41" t="s">
        <v>115</v>
      </c>
    </row>
    <row r="11949" spans="1:15" x14ac:dyDescent="0.25">
      <c r="A11949" s="30">
        <v>1140</v>
      </c>
      <c r="B11949" s="247" t="str">
        <f>IF(AND(A11949&lt;&gt;"",ISNUMBER(A11949)),VLOOKUP(A11949,Studies!A:BR,2,FALSE),"")</f>
        <v>Koitabashi 2006</v>
      </c>
      <c r="C11949" s="248" t="str">
        <f>IF(AND(A11949&lt;&gt;"",ISNUMBER(A11949)),VLOOKUP(A11949,Studies!A:BR,3,FALSE),"")</f>
        <v>https://pubmed.ncbi.nlm.nih.gov/16412477/</v>
      </c>
      <c r="D11949" s="248" t="str">
        <f>IF(AND(A11949&lt;&gt;"",ISNUMBER(A11949)),VLOOKUP(A11949,Studies!A:BR,4,FALSE),"")</f>
        <v>Control</v>
      </c>
      <c r="E11949" s="248" t="str">
        <f>IF(AND(A11949&lt;&gt;"",ISNUMBER(A11949)),VLOOKUP(A11949,Studies!A:BR,5,FALSE),"")</f>
        <v>Pravastatin</v>
      </c>
      <c r="F11949" s="249" t="str">
        <f>IF(AND(A11949&lt;&gt;"",ISNUMBER(A11949)),VLOOKUP(A11949,Studies!A:BR,6,FALSE),"")</f>
        <v>Plasma</v>
      </c>
      <c r="G11949" s="269">
        <v>50</v>
      </c>
      <c r="H11949" s="50" t="s">
        <v>950</v>
      </c>
      <c r="I11949" s="185">
        <v>5.9524980000000003</v>
      </c>
      <c r="J11949" s="41" t="s">
        <v>938</v>
      </c>
      <c r="K11949" s="41" t="s">
        <v>115</v>
      </c>
    </row>
    <row r="11950" spans="1:15" x14ac:dyDescent="0.25">
      <c r="A11950" s="30">
        <v>1140</v>
      </c>
      <c r="B11950" s="247" t="str">
        <f>IF(AND(A11950&lt;&gt;"",ISNUMBER(A11950)),VLOOKUP(A11950,Studies!A:BR,2,FALSE),"")</f>
        <v>Koitabashi 2006</v>
      </c>
      <c r="C11950" s="248" t="str">
        <f>IF(AND(A11950&lt;&gt;"",ISNUMBER(A11950)),VLOOKUP(A11950,Studies!A:BR,3,FALSE),"")</f>
        <v>https://pubmed.ncbi.nlm.nih.gov/16412477/</v>
      </c>
      <c r="D11950" s="248" t="str">
        <f>IF(AND(A11950&lt;&gt;"",ISNUMBER(A11950)),VLOOKUP(A11950,Studies!A:BR,4,FALSE),"")</f>
        <v>Control</v>
      </c>
      <c r="E11950" s="248" t="str">
        <f>IF(AND(A11950&lt;&gt;"",ISNUMBER(A11950)),VLOOKUP(A11950,Studies!A:BR,5,FALSE),"")</f>
        <v>Pravastatin</v>
      </c>
      <c r="F11950" s="249" t="str">
        <f>IF(AND(A11950&lt;&gt;"",ISNUMBER(A11950)),VLOOKUP(A11950,Studies!A:BR,6,FALSE),"")</f>
        <v>Plasma</v>
      </c>
      <c r="G11950" s="269">
        <v>60</v>
      </c>
      <c r="H11950" s="50" t="s">
        <v>950</v>
      </c>
      <c r="I11950" s="185">
        <v>4.6830129999999999</v>
      </c>
      <c r="J11950" s="41" t="s">
        <v>938</v>
      </c>
      <c r="K11950" s="41" t="s">
        <v>115</v>
      </c>
    </row>
    <row r="11951" spans="1:15" x14ac:dyDescent="0.25">
      <c r="A11951" s="30">
        <v>1140</v>
      </c>
      <c r="B11951" s="247" t="str">
        <f>IF(AND(A11951&lt;&gt;"",ISNUMBER(A11951)),VLOOKUP(A11951,Studies!A:BR,2,FALSE),"")</f>
        <v>Koitabashi 2006</v>
      </c>
      <c r="C11951" s="248" t="str">
        <f>IF(AND(A11951&lt;&gt;"",ISNUMBER(A11951)),VLOOKUP(A11951,Studies!A:BR,3,FALSE),"")</f>
        <v>https://pubmed.ncbi.nlm.nih.gov/16412477/</v>
      </c>
      <c r="D11951" s="248" t="str">
        <f>IF(AND(A11951&lt;&gt;"",ISNUMBER(A11951)),VLOOKUP(A11951,Studies!A:BR,4,FALSE),"")</f>
        <v>Control</v>
      </c>
      <c r="E11951" s="248" t="str">
        <f>IF(AND(A11951&lt;&gt;"",ISNUMBER(A11951)),VLOOKUP(A11951,Studies!A:BR,5,FALSE),"")</f>
        <v>Pravastatin</v>
      </c>
      <c r="F11951" s="249" t="str">
        <f>IF(AND(A11951&lt;&gt;"",ISNUMBER(A11951)),VLOOKUP(A11951,Studies!A:BR,6,FALSE),"")</f>
        <v>Plasma</v>
      </c>
      <c r="G11951" s="269">
        <v>90</v>
      </c>
      <c r="H11951" s="50" t="s">
        <v>950</v>
      </c>
      <c r="I11951" s="185">
        <v>2.9868489999999999</v>
      </c>
      <c r="J11951" s="41" t="s">
        <v>938</v>
      </c>
      <c r="K11951" s="41" t="s">
        <v>115</v>
      </c>
    </row>
    <row r="11952" spans="1:15" x14ac:dyDescent="0.25">
      <c r="A11952" s="30">
        <v>1140</v>
      </c>
      <c r="B11952" s="247" t="str">
        <f>IF(AND(A11952&lt;&gt;"",ISNUMBER(A11952)),VLOOKUP(A11952,Studies!A:BR,2,FALSE),"")</f>
        <v>Koitabashi 2006</v>
      </c>
      <c r="C11952" s="248" t="str">
        <f>IF(AND(A11952&lt;&gt;"",ISNUMBER(A11952)),VLOOKUP(A11952,Studies!A:BR,3,FALSE),"")</f>
        <v>https://pubmed.ncbi.nlm.nih.gov/16412477/</v>
      </c>
      <c r="D11952" s="248" t="str">
        <f>IF(AND(A11952&lt;&gt;"",ISNUMBER(A11952)),VLOOKUP(A11952,Studies!A:BR,4,FALSE),"")</f>
        <v>Control</v>
      </c>
      <c r="E11952" s="248" t="str">
        <f>IF(AND(A11952&lt;&gt;"",ISNUMBER(A11952)),VLOOKUP(A11952,Studies!A:BR,5,FALSE),"")</f>
        <v>Pravastatin</v>
      </c>
      <c r="F11952" s="249" t="str">
        <f>IF(AND(A11952&lt;&gt;"",ISNUMBER(A11952)),VLOOKUP(A11952,Studies!A:BR,6,FALSE),"")</f>
        <v>Plasma</v>
      </c>
      <c r="G11952" s="269">
        <v>120</v>
      </c>
      <c r="H11952" s="50" t="s">
        <v>950</v>
      </c>
      <c r="I11952" s="185">
        <v>1.982118</v>
      </c>
      <c r="J11952" s="41" t="s">
        <v>938</v>
      </c>
      <c r="K11952" s="41" t="s">
        <v>115</v>
      </c>
    </row>
    <row r="11953" spans="1:16" x14ac:dyDescent="0.25">
      <c r="A11953" s="30">
        <v>1140</v>
      </c>
      <c r="B11953" s="247" t="str">
        <f>IF(AND(A11953&lt;&gt;"",ISNUMBER(A11953)),VLOOKUP(A11953,Studies!A:BR,2,FALSE),"")</f>
        <v>Koitabashi 2006</v>
      </c>
      <c r="C11953" s="248" t="str">
        <f>IF(AND(A11953&lt;&gt;"",ISNUMBER(A11953)),VLOOKUP(A11953,Studies!A:BR,3,FALSE),"")</f>
        <v>https://pubmed.ncbi.nlm.nih.gov/16412477/</v>
      </c>
      <c r="D11953" s="248" t="str">
        <f>IF(AND(A11953&lt;&gt;"",ISNUMBER(A11953)),VLOOKUP(A11953,Studies!A:BR,4,FALSE),"")</f>
        <v>Control</v>
      </c>
      <c r="E11953" s="248" t="str">
        <f>IF(AND(A11953&lt;&gt;"",ISNUMBER(A11953)),VLOOKUP(A11953,Studies!A:BR,5,FALSE),"")</f>
        <v>Pravastatin</v>
      </c>
      <c r="F11953" s="249" t="str">
        <f>IF(AND(A11953&lt;&gt;"",ISNUMBER(A11953)),VLOOKUP(A11953,Studies!A:BR,6,FALSE),"")</f>
        <v>Plasma</v>
      </c>
      <c r="G11953" s="269">
        <v>180</v>
      </c>
      <c r="H11953" s="50" t="s">
        <v>950</v>
      </c>
      <c r="I11953" s="185">
        <v>1.13168</v>
      </c>
      <c r="J11953" s="41" t="s">
        <v>938</v>
      </c>
      <c r="K11953" s="41" t="s">
        <v>115</v>
      </c>
    </row>
    <row r="11954" spans="1:16" x14ac:dyDescent="0.25">
      <c r="A11954" s="30">
        <v>1140</v>
      </c>
      <c r="B11954" s="247" t="str">
        <f>IF(AND(A11954&lt;&gt;"",ISNUMBER(A11954)),VLOOKUP(A11954,Studies!A:BR,2,FALSE),"")</f>
        <v>Koitabashi 2006</v>
      </c>
      <c r="C11954" s="248" t="str">
        <f>IF(AND(A11954&lt;&gt;"",ISNUMBER(A11954)),VLOOKUP(A11954,Studies!A:BR,3,FALSE),"")</f>
        <v>https://pubmed.ncbi.nlm.nih.gov/16412477/</v>
      </c>
      <c r="D11954" s="248" t="str">
        <f>IF(AND(A11954&lt;&gt;"",ISNUMBER(A11954)),VLOOKUP(A11954,Studies!A:BR,4,FALSE),"")</f>
        <v>Control</v>
      </c>
      <c r="E11954" s="248" t="str">
        <f>IF(AND(A11954&lt;&gt;"",ISNUMBER(A11954)),VLOOKUP(A11954,Studies!A:BR,5,FALSE),"")</f>
        <v>Pravastatin</v>
      </c>
      <c r="F11954" s="249" t="str">
        <f>IF(AND(A11954&lt;&gt;"",ISNUMBER(A11954)),VLOOKUP(A11954,Studies!A:BR,6,FALSE),"")</f>
        <v>Plasma</v>
      </c>
      <c r="G11954" s="269">
        <v>240</v>
      </c>
      <c r="H11954" s="50" t="s">
        <v>950</v>
      </c>
      <c r="I11954" s="185">
        <v>0.9915197</v>
      </c>
      <c r="J11954" s="41" t="s">
        <v>938</v>
      </c>
      <c r="K11954" s="41" t="s">
        <v>115</v>
      </c>
    </row>
    <row r="11955" spans="1:16" x14ac:dyDescent="0.25">
      <c r="A11955" s="30">
        <v>1141</v>
      </c>
      <c r="B11955" s="247" t="str">
        <f>IF(AND(A11955&lt;&gt;"",ISNUMBER(A11955)),VLOOKUP(A11955,Studies!A:BR,2,FALSE),"")</f>
        <v>Koitabashi 2006</v>
      </c>
      <c r="C11955" s="248" t="str">
        <f>IF(AND(A11955&lt;&gt;"",ISNUMBER(A11955)),VLOOKUP(A11955,Studies!A:BR,3,FALSE),"")</f>
        <v>https://pubmed.ncbi.nlm.nih.gov/16412477/</v>
      </c>
      <c r="D11955" s="248" t="str">
        <f>IF(AND(A11955&lt;&gt;"",ISNUMBER(A11955)),VLOOKUP(A11955,Studies!A:BR,4,FALSE),"")</f>
        <v>Orange Juice</v>
      </c>
      <c r="E11955" s="248" t="str">
        <f>IF(AND(A11955&lt;&gt;"",ISNUMBER(A11955)),VLOOKUP(A11955,Studies!A:BR,5,FALSE),"")</f>
        <v>Pravastatin</v>
      </c>
      <c r="F11955" s="249" t="str">
        <f>IF(AND(A11955&lt;&gt;"",ISNUMBER(A11955)),VLOOKUP(A11955,Studies!A:BR,6,FALSE),"")</f>
        <v>Plasma</v>
      </c>
      <c r="G11955" s="269">
        <v>10</v>
      </c>
      <c r="H11955" s="50" t="s">
        <v>950</v>
      </c>
      <c r="I11955" s="185">
        <v>2.3014610000000002</v>
      </c>
      <c r="J11955" s="41" t="s">
        <v>938</v>
      </c>
      <c r="K11955" s="41" t="s">
        <v>115</v>
      </c>
    </row>
    <row r="11956" spans="1:16" x14ac:dyDescent="0.25">
      <c r="A11956" s="30">
        <v>1141</v>
      </c>
      <c r="B11956" s="247" t="str">
        <f>IF(AND(A11956&lt;&gt;"",ISNUMBER(A11956)),VLOOKUP(A11956,Studies!A:BR,2,FALSE),"")</f>
        <v>Koitabashi 2006</v>
      </c>
      <c r="C11956" s="248" t="str">
        <f>IF(AND(A11956&lt;&gt;"",ISNUMBER(A11956)),VLOOKUP(A11956,Studies!A:BR,3,FALSE),"")</f>
        <v>https://pubmed.ncbi.nlm.nih.gov/16412477/</v>
      </c>
      <c r="D11956" s="248" t="str">
        <f>IF(AND(A11956&lt;&gt;"",ISNUMBER(A11956)),VLOOKUP(A11956,Studies!A:BR,4,FALSE),"")</f>
        <v>Orange Juice</v>
      </c>
      <c r="E11956" s="248" t="str">
        <f>IF(AND(A11956&lt;&gt;"",ISNUMBER(A11956)),VLOOKUP(A11956,Studies!A:BR,5,FALSE),"")</f>
        <v>Pravastatin</v>
      </c>
      <c r="F11956" s="249" t="str">
        <f>IF(AND(A11956&lt;&gt;"",ISNUMBER(A11956)),VLOOKUP(A11956,Studies!A:BR,6,FALSE),"")</f>
        <v>Plasma</v>
      </c>
      <c r="G11956" s="269">
        <v>20</v>
      </c>
      <c r="H11956" s="50" t="s">
        <v>950</v>
      </c>
      <c r="I11956" s="185">
        <v>3.947797</v>
      </c>
      <c r="J11956" s="41" t="s">
        <v>938</v>
      </c>
      <c r="K11956" s="41" t="s">
        <v>115</v>
      </c>
    </row>
    <row r="11957" spans="1:16" x14ac:dyDescent="0.25">
      <c r="A11957" s="30">
        <v>1141</v>
      </c>
      <c r="B11957" s="247" t="str">
        <f>IF(AND(A11957&lt;&gt;"",ISNUMBER(A11957)),VLOOKUP(A11957,Studies!A:BR,2,FALSE),"")</f>
        <v>Koitabashi 2006</v>
      </c>
      <c r="C11957" s="248" t="str">
        <f>IF(AND(A11957&lt;&gt;"",ISNUMBER(A11957)),VLOOKUP(A11957,Studies!A:BR,3,FALSE),"")</f>
        <v>https://pubmed.ncbi.nlm.nih.gov/16412477/</v>
      </c>
      <c r="D11957" s="248" t="str">
        <f>IF(AND(A11957&lt;&gt;"",ISNUMBER(A11957)),VLOOKUP(A11957,Studies!A:BR,4,FALSE),"")</f>
        <v>Orange Juice</v>
      </c>
      <c r="E11957" s="248" t="str">
        <f>IF(AND(A11957&lt;&gt;"",ISNUMBER(A11957)),VLOOKUP(A11957,Studies!A:BR,5,FALSE),"")</f>
        <v>Pravastatin</v>
      </c>
      <c r="F11957" s="249" t="str">
        <f>IF(AND(A11957&lt;&gt;"",ISNUMBER(A11957)),VLOOKUP(A11957,Studies!A:BR,6,FALSE),"")</f>
        <v>Plasma</v>
      </c>
      <c r="G11957" s="269">
        <v>30</v>
      </c>
      <c r="H11957" s="50" t="s">
        <v>950</v>
      </c>
      <c r="I11957" s="185">
        <v>4.6036890000000001</v>
      </c>
      <c r="J11957" s="41" t="s">
        <v>938</v>
      </c>
      <c r="K11957" s="41" t="s">
        <v>115</v>
      </c>
    </row>
    <row r="11958" spans="1:16" x14ac:dyDescent="0.25">
      <c r="A11958" s="30">
        <v>1141</v>
      </c>
      <c r="B11958" s="247" t="str">
        <f>IF(AND(A11958&lt;&gt;"",ISNUMBER(A11958)),VLOOKUP(A11958,Studies!A:BR,2,FALSE),"")</f>
        <v>Koitabashi 2006</v>
      </c>
      <c r="C11958" s="248" t="str">
        <f>IF(AND(A11958&lt;&gt;"",ISNUMBER(A11958)),VLOOKUP(A11958,Studies!A:BR,3,FALSE),"")</f>
        <v>https://pubmed.ncbi.nlm.nih.gov/16412477/</v>
      </c>
      <c r="D11958" s="248" t="str">
        <f>IF(AND(A11958&lt;&gt;"",ISNUMBER(A11958)),VLOOKUP(A11958,Studies!A:BR,4,FALSE),"")</f>
        <v>Orange Juice</v>
      </c>
      <c r="E11958" s="248" t="str">
        <f>IF(AND(A11958&lt;&gt;"",ISNUMBER(A11958)),VLOOKUP(A11958,Studies!A:BR,5,FALSE),"")</f>
        <v>Pravastatin</v>
      </c>
      <c r="F11958" s="249" t="str">
        <f>IF(AND(A11958&lt;&gt;"",ISNUMBER(A11958)),VLOOKUP(A11958,Studies!A:BR,6,FALSE),"")</f>
        <v>Plasma</v>
      </c>
      <c r="G11958" s="269">
        <v>40</v>
      </c>
      <c r="H11958" s="50" t="s">
        <v>950</v>
      </c>
      <c r="I11958" s="185">
        <v>5.9696020000000001</v>
      </c>
      <c r="J11958" s="41" t="s">
        <v>938</v>
      </c>
      <c r="K11958" s="41" t="s">
        <v>115</v>
      </c>
    </row>
    <row r="11959" spans="1:16" x14ac:dyDescent="0.25">
      <c r="A11959" s="30">
        <v>1141</v>
      </c>
      <c r="B11959" s="247" t="str">
        <f>IF(AND(A11959&lt;&gt;"",ISNUMBER(A11959)),VLOOKUP(A11959,Studies!A:BR,2,FALSE),"")</f>
        <v>Koitabashi 2006</v>
      </c>
      <c r="C11959" s="248" t="str">
        <f>IF(AND(A11959&lt;&gt;"",ISNUMBER(A11959)),VLOOKUP(A11959,Studies!A:BR,3,FALSE),"")</f>
        <v>https://pubmed.ncbi.nlm.nih.gov/16412477/</v>
      </c>
      <c r="D11959" s="248" t="str">
        <f>IF(AND(A11959&lt;&gt;"",ISNUMBER(A11959)),VLOOKUP(A11959,Studies!A:BR,4,FALSE),"")</f>
        <v>Orange Juice</v>
      </c>
      <c r="E11959" s="248" t="str">
        <f>IF(AND(A11959&lt;&gt;"",ISNUMBER(A11959)),VLOOKUP(A11959,Studies!A:BR,5,FALSE),"")</f>
        <v>Pravastatin</v>
      </c>
      <c r="F11959" s="249" t="str">
        <f>IF(AND(A11959&lt;&gt;"",ISNUMBER(A11959)),VLOOKUP(A11959,Studies!A:BR,6,FALSE),"")</f>
        <v>Plasma</v>
      </c>
      <c r="G11959" s="269">
        <v>50</v>
      </c>
      <c r="H11959" s="50" t="s">
        <v>950</v>
      </c>
      <c r="I11959" s="185">
        <v>7.1861879999999996</v>
      </c>
      <c r="J11959" s="41" t="s">
        <v>938</v>
      </c>
      <c r="K11959" s="41" t="s">
        <v>115</v>
      </c>
    </row>
    <row r="11960" spans="1:16" x14ac:dyDescent="0.25">
      <c r="A11960" s="30">
        <v>1141</v>
      </c>
      <c r="B11960" s="247" t="str">
        <f>IF(AND(A11960&lt;&gt;"",ISNUMBER(A11960)),VLOOKUP(A11960,Studies!A:BR,2,FALSE),"")</f>
        <v>Koitabashi 2006</v>
      </c>
      <c r="C11960" s="248" t="str">
        <f>IF(AND(A11960&lt;&gt;"",ISNUMBER(A11960)),VLOOKUP(A11960,Studies!A:BR,3,FALSE),"")</f>
        <v>https://pubmed.ncbi.nlm.nih.gov/16412477/</v>
      </c>
      <c r="D11960" s="248" t="str">
        <f>IF(AND(A11960&lt;&gt;"",ISNUMBER(A11960)),VLOOKUP(A11960,Studies!A:BR,4,FALSE),"")</f>
        <v>Orange Juice</v>
      </c>
      <c r="E11960" s="248" t="str">
        <f>IF(AND(A11960&lt;&gt;"",ISNUMBER(A11960)),VLOOKUP(A11960,Studies!A:BR,5,FALSE),"")</f>
        <v>Pravastatin</v>
      </c>
      <c r="F11960" s="249" t="str">
        <f>IF(AND(A11960&lt;&gt;"",ISNUMBER(A11960)),VLOOKUP(A11960,Studies!A:BR,6,FALSE),"")</f>
        <v>Plasma</v>
      </c>
      <c r="G11960" s="269">
        <v>60</v>
      </c>
      <c r="H11960" s="50" t="s">
        <v>950</v>
      </c>
      <c r="I11960" s="185">
        <v>6.2344580000000001</v>
      </c>
      <c r="J11960" s="41" t="s">
        <v>938</v>
      </c>
      <c r="K11960" s="41" t="s">
        <v>115</v>
      </c>
    </row>
    <row r="11961" spans="1:16" x14ac:dyDescent="0.25">
      <c r="A11961" s="30">
        <v>1141</v>
      </c>
      <c r="B11961" s="247" t="str">
        <f>IF(AND(A11961&lt;&gt;"",ISNUMBER(A11961)),VLOOKUP(A11961,Studies!A:BR,2,FALSE),"")</f>
        <v>Koitabashi 2006</v>
      </c>
      <c r="C11961" s="248" t="str">
        <f>IF(AND(A11961&lt;&gt;"",ISNUMBER(A11961)),VLOOKUP(A11961,Studies!A:BR,3,FALSE),"")</f>
        <v>https://pubmed.ncbi.nlm.nih.gov/16412477/</v>
      </c>
      <c r="D11961" s="248" t="str">
        <f>IF(AND(A11961&lt;&gt;"",ISNUMBER(A11961)),VLOOKUP(A11961,Studies!A:BR,4,FALSE),"")</f>
        <v>Orange Juice</v>
      </c>
      <c r="E11961" s="248" t="str">
        <f>IF(AND(A11961&lt;&gt;"",ISNUMBER(A11961)),VLOOKUP(A11961,Studies!A:BR,5,FALSE),"")</f>
        <v>Pravastatin</v>
      </c>
      <c r="F11961" s="249" t="str">
        <f>IF(AND(A11961&lt;&gt;"",ISNUMBER(A11961)),VLOOKUP(A11961,Studies!A:BR,6,FALSE),"")</f>
        <v>Plasma</v>
      </c>
      <c r="G11961" s="269">
        <v>90</v>
      </c>
      <c r="H11961" s="50" t="s">
        <v>950</v>
      </c>
      <c r="I11961" s="185">
        <v>3.62236</v>
      </c>
      <c r="J11961" s="41" t="s">
        <v>938</v>
      </c>
      <c r="K11961" s="41" t="s">
        <v>115</v>
      </c>
    </row>
    <row r="11962" spans="1:16" x14ac:dyDescent="0.25">
      <c r="A11962" s="30">
        <v>1141</v>
      </c>
      <c r="B11962" s="247" t="str">
        <f>IF(AND(A11962&lt;&gt;"",ISNUMBER(A11962)),VLOOKUP(A11962,Studies!A:BR,2,FALSE),"")</f>
        <v>Koitabashi 2006</v>
      </c>
      <c r="C11962" s="248" t="str">
        <f>IF(AND(A11962&lt;&gt;"",ISNUMBER(A11962)),VLOOKUP(A11962,Studies!A:BR,3,FALSE),"")</f>
        <v>https://pubmed.ncbi.nlm.nih.gov/16412477/</v>
      </c>
      <c r="D11962" s="248" t="str">
        <f>IF(AND(A11962&lt;&gt;"",ISNUMBER(A11962)),VLOOKUP(A11962,Studies!A:BR,4,FALSE),"")</f>
        <v>Orange Juice</v>
      </c>
      <c r="E11962" s="248" t="str">
        <f>IF(AND(A11962&lt;&gt;"",ISNUMBER(A11962)),VLOOKUP(A11962,Studies!A:BR,5,FALSE),"")</f>
        <v>Pravastatin</v>
      </c>
      <c r="F11962" s="249" t="str">
        <f>IF(AND(A11962&lt;&gt;"",ISNUMBER(A11962)),VLOOKUP(A11962,Studies!A:BR,6,FALSE),"")</f>
        <v>Plasma</v>
      </c>
      <c r="G11962" s="269">
        <v>120</v>
      </c>
      <c r="H11962" s="50" t="s">
        <v>950</v>
      </c>
      <c r="I11962" s="185">
        <v>3.12235</v>
      </c>
      <c r="J11962" s="41" t="s">
        <v>938</v>
      </c>
      <c r="K11962" s="41" t="s">
        <v>115</v>
      </c>
    </row>
    <row r="11963" spans="1:16" x14ac:dyDescent="0.25">
      <c r="A11963" s="30">
        <v>1141</v>
      </c>
      <c r="B11963" s="247" t="str">
        <f>IF(AND(A11963&lt;&gt;"",ISNUMBER(A11963)),VLOOKUP(A11963,Studies!A:BR,2,FALSE),"")</f>
        <v>Koitabashi 2006</v>
      </c>
      <c r="C11963" s="248" t="str">
        <f>IF(AND(A11963&lt;&gt;"",ISNUMBER(A11963)),VLOOKUP(A11963,Studies!A:BR,3,FALSE),"")</f>
        <v>https://pubmed.ncbi.nlm.nih.gov/16412477/</v>
      </c>
      <c r="D11963" s="248" t="str">
        <f>IF(AND(A11963&lt;&gt;"",ISNUMBER(A11963)),VLOOKUP(A11963,Studies!A:BR,4,FALSE),"")</f>
        <v>Orange Juice</v>
      </c>
      <c r="E11963" s="248" t="str">
        <f>IF(AND(A11963&lt;&gt;"",ISNUMBER(A11963)),VLOOKUP(A11963,Studies!A:BR,5,FALSE),"")</f>
        <v>Pravastatin</v>
      </c>
      <c r="F11963" s="249" t="str">
        <f>IF(AND(A11963&lt;&gt;"",ISNUMBER(A11963)),VLOOKUP(A11963,Studies!A:BR,6,FALSE),"")</f>
        <v>Plasma</v>
      </c>
      <c r="G11963" s="269">
        <v>180</v>
      </c>
      <c r="H11963" s="50" t="s">
        <v>950</v>
      </c>
      <c r="I11963" s="185">
        <v>2.3092959999999998</v>
      </c>
      <c r="J11963" s="41" t="s">
        <v>938</v>
      </c>
      <c r="K11963" s="41" t="s">
        <v>115</v>
      </c>
    </row>
    <row r="11964" spans="1:16" x14ac:dyDescent="0.25">
      <c r="A11964" s="30">
        <v>1141</v>
      </c>
      <c r="B11964" s="247" t="str">
        <f>IF(AND(A11964&lt;&gt;"",ISNUMBER(A11964)),VLOOKUP(A11964,Studies!A:BR,2,FALSE),"")</f>
        <v>Koitabashi 2006</v>
      </c>
      <c r="C11964" s="248" t="str">
        <f>IF(AND(A11964&lt;&gt;"",ISNUMBER(A11964)),VLOOKUP(A11964,Studies!A:BR,3,FALSE),"")</f>
        <v>https://pubmed.ncbi.nlm.nih.gov/16412477/</v>
      </c>
      <c r="D11964" s="248" t="str">
        <f>IF(AND(A11964&lt;&gt;"",ISNUMBER(A11964)),VLOOKUP(A11964,Studies!A:BR,4,FALSE),"")</f>
        <v>Orange Juice</v>
      </c>
      <c r="E11964" s="248" t="str">
        <f>IF(AND(A11964&lt;&gt;"",ISNUMBER(A11964)),VLOOKUP(A11964,Studies!A:BR,5,FALSE),"")</f>
        <v>Pravastatin</v>
      </c>
      <c r="F11964" s="249" t="str">
        <f>IF(AND(A11964&lt;&gt;"",ISNUMBER(A11964)),VLOOKUP(A11964,Studies!A:BR,6,FALSE),"")</f>
        <v>Plasma</v>
      </c>
      <c r="G11964" s="269">
        <v>240</v>
      </c>
      <c r="H11964" s="50" t="s">
        <v>950</v>
      </c>
      <c r="I11964" s="185">
        <v>2.505531</v>
      </c>
      <c r="J11964" s="41" t="s">
        <v>938</v>
      </c>
      <c r="K11964" s="41" t="s">
        <v>115</v>
      </c>
    </row>
    <row r="11965" spans="1:16" x14ac:dyDescent="0.25">
      <c r="A11965" s="30">
        <v>1142</v>
      </c>
      <c r="B11965" s="247" t="str">
        <f>IF(AND(A11965&lt;&gt;"",ISNUMBER(A11965)),VLOOKUP(A11965,Studies!A:BR,2,FALSE),"")</f>
        <v>Liu 2018</v>
      </c>
      <c r="C11965" s="248" t="str">
        <f>IF(AND(A11965&lt;&gt;"",ISNUMBER(A11965)),VLOOKUP(A11965,Studies!A:BR,3,FALSE),"")</f>
        <v>https://pubmed.ncbi.nlm.nih.gov/29786857/</v>
      </c>
      <c r="D11965" s="248" t="str">
        <f>IF(AND(A11965&lt;&gt;"",ISNUMBER(A11965)),VLOOKUP(A11965,Studies!A:BR,4,FALSE),"")</f>
        <v>Pravastatin alone</v>
      </c>
      <c r="E11965" s="248" t="str">
        <f>IF(AND(A11965&lt;&gt;"",ISNUMBER(A11965)),VLOOKUP(A11965,Studies!A:BR,5,FALSE),"")</f>
        <v>Pravastatin</v>
      </c>
      <c r="F11965" s="249" t="str">
        <f>IF(AND(A11965&lt;&gt;"",ISNUMBER(A11965)),VLOOKUP(A11965,Studies!A:BR,6,FALSE),"")</f>
        <v>Plasma</v>
      </c>
      <c r="G11965" s="269">
        <v>0.5</v>
      </c>
      <c r="H11965" s="50" t="s">
        <v>59</v>
      </c>
      <c r="I11965" s="185">
        <v>1.0496650000000001</v>
      </c>
      <c r="J11965" s="41" t="s">
        <v>938</v>
      </c>
      <c r="K11965" s="41" t="s">
        <v>115</v>
      </c>
      <c r="L11965" s="193">
        <v>1.7220739999999998E-2</v>
      </c>
      <c r="M11965" s="52" t="s">
        <v>938</v>
      </c>
      <c r="N11965" s="52" t="s">
        <v>116</v>
      </c>
      <c r="P11965" s="42" t="s">
        <v>4061</v>
      </c>
    </row>
    <row r="11966" spans="1:16" x14ac:dyDescent="0.25">
      <c r="A11966" s="30">
        <v>1142</v>
      </c>
      <c r="B11966" s="247" t="str">
        <f>IF(AND(A11966&lt;&gt;"",ISNUMBER(A11966)),VLOOKUP(A11966,Studies!A:BR,2,FALSE),"")</f>
        <v>Liu 2018</v>
      </c>
      <c r="C11966" s="248" t="str">
        <f>IF(AND(A11966&lt;&gt;"",ISNUMBER(A11966)),VLOOKUP(A11966,Studies!A:BR,3,FALSE),"")</f>
        <v>https://pubmed.ncbi.nlm.nih.gov/29786857/</v>
      </c>
      <c r="D11966" s="248" t="str">
        <f>IF(AND(A11966&lt;&gt;"",ISNUMBER(A11966)),VLOOKUP(A11966,Studies!A:BR,4,FALSE),"")</f>
        <v>Pravastatin alone</v>
      </c>
      <c r="E11966" s="248" t="str">
        <f>IF(AND(A11966&lt;&gt;"",ISNUMBER(A11966)),VLOOKUP(A11966,Studies!A:BR,5,FALSE),"")</f>
        <v>Pravastatin</v>
      </c>
      <c r="F11966" s="249" t="str">
        <f>IF(AND(A11966&lt;&gt;"",ISNUMBER(A11966)),VLOOKUP(A11966,Studies!A:BR,6,FALSE),"")</f>
        <v>Plasma</v>
      </c>
      <c r="G11966" s="269">
        <v>1</v>
      </c>
      <c r="H11966" s="50" t="s">
        <v>59</v>
      </c>
      <c r="I11966" s="185">
        <v>3.6142249999999998</v>
      </c>
      <c r="J11966" s="41" t="s">
        <v>938</v>
      </c>
      <c r="K11966" s="41" t="s">
        <v>115</v>
      </c>
      <c r="L11966" s="193">
        <v>0</v>
      </c>
      <c r="M11966" s="52" t="s">
        <v>938</v>
      </c>
      <c r="N11966" s="52" t="s">
        <v>116</v>
      </c>
    </row>
    <row r="11967" spans="1:16" x14ac:dyDescent="0.25">
      <c r="A11967" s="30">
        <v>1142</v>
      </c>
      <c r="B11967" s="247" t="str">
        <f>IF(AND(A11967&lt;&gt;"",ISNUMBER(A11967)),VLOOKUP(A11967,Studies!A:BR,2,FALSE),"")</f>
        <v>Liu 2018</v>
      </c>
      <c r="C11967" s="248" t="str">
        <f>IF(AND(A11967&lt;&gt;"",ISNUMBER(A11967)),VLOOKUP(A11967,Studies!A:BR,3,FALSE),"")</f>
        <v>https://pubmed.ncbi.nlm.nih.gov/29786857/</v>
      </c>
      <c r="D11967" s="248" t="str">
        <f>IF(AND(A11967&lt;&gt;"",ISNUMBER(A11967)),VLOOKUP(A11967,Studies!A:BR,4,FALSE),"")</f>
        <v>Pravastatin alone</v>
      </c>
      <c r="E11967" s="248" t="str">
        <f>IF(AND(A11967&lt;&gt;"",ISNUMBER(A11967)),VLOOKUP(A11967,Studies!A:BR,5,FALSE),"")</f>
        <v>Pravastatin</v>
      </c>
      <c r="F11967" s="249" t="str">
        <f>IF(AND(A11967&lt;&gt;"",ISNUMBER(A11967)),VLOOKUP(A11967,Studies!A:BR,6,FALSE),"")</f>
        <v>Plasma</v>
      </c>
      <c r="G11967" s="269">
        <v>1.5</v>
      </c>
      <c r="H11967" s="50" t="s">
        <v>59</v>
      </c>
      <c r="I11967" s="185">
        <v>6.1814819999999999</v>
      </c>
      <c r="J11967" s="41" t="s">
        <v>938</v>
      </c>
      <c r="K11967" s="41" t="s">
        <v>115</v>
      </c>
      <c r="L11967" s="193">
        <v>4.3274189999999999</v>
      </c>
      <c r="M11967" s="52" t="s">
        <v>938</v>
      </c>
      <c r="N11967" s="52" t="s">
        <v>116</v>
      </c>
    </row>
    <row r="11968" spans="1:16" x14ac:dyDescent="0.25">
      <c r="A11968" s="30">
        <v>1142</v>
      </c>
      <c r="B11968" s="247" t="str">
        <f>IF(AND(A11968&lt;&gt;"",ISNUMBER(A11968)),VLOOKUP(A11968,Studies!A:BR,2,FALSE),"")</f>
        <v>Liu 2018</v>
      </c>
      <c r="C11968" s="248" t="str">
        <f>IF(AND(A11968&lt;&gt;"",ISNUMBER(A11968)),VLOOKUP(A11968,Studies!A:BR,3,FALSE),"")</f>
        <v>https://pubmed.ncbi.nlm.nih.gov/29786857/</v>
      </c>
      <c r="D11968" s="248" t="str">
        <f>IF(AND(A11968&lt;&gt;"",ISNUMBER(A11968)),VLOOKUP(A11968,Studies!A:BR,4,FALSE),"")</f>
        <v>Pravastatin alone</v>
      </c>
      <c r="E11968" s="248" t="str">
        <f>IF(AND(A11968&lt;&gt;"",ISNUMBER(A11968)),VLOOKUP(A11968,Studies!A:BR,5,FALSE),"")</f>
        <v>Pravastatin</v>
      </c>
      <c r="F11968" s="249" t="str">
        <f>IF(AND(A11968&lt;&gt;"",ISNUMBER(A11968)),VLOOKUP(A11968,Studies!A:BR,6,FALSE),"")</f>
        <v>Plasma</v>
      </c>
      <c r="G11968" s="269">
        <v>2</v>
      </c>
      <c r="H11968" s="50" t="s">
        <v>59</v>
      </c>
      <c r="I11968" s="185">
        <v>5.7897650000000001</v>
      </c>
      <c r="J11968" s="41" t="s">
        <v>938</v>
      </c>
      <c r="K11968" s="41" t="s">
        <v>115</v>
      </c>
      <c r="L11968" s="193">
        <v>3.050967</v>
      </c>
      <c r="M11968" s="52" t="s">
        <v>938</v>
      </c>
      <c r="N11968" s="52" t="s">
        <v>116</v>
      </c>
    </row>
    <row r="11969" spans="1:16" x14ac:dyDescent="0.25">
      <c r="A11969" s="30">
        <v>1142</v>
      </c>
      <c r="B11969" s="247" t="str">
        <f>IF(AND(A11969&lt;&gt;"",ISNUMBER(A11969)),VLOOKUP(A11969,Studies!A:BR,2,FALSE),"")</f>
        <v>Liu 2018</v>
      </c>
      <c r="C11969" s="248" t="str">
        <f>IF(AND(A11969&lt;&gt;"",ISNUMBER(A11969)),VLOOKUP(A11969,Studies!A:BR,3,FALSE),"")</f>
        <v>https://pubmed.ncbi.nlm.nih.gov/29786857/</v>
      </c>
      <c r="D11969" s="248" t="str">
        <f>IF(AND(A11969&lt;&gt;"",ISNUMBER(A11969)),VLOOKUP(A11969,Studies!A:BR,4,FALSE),"")</f>
        <v>Pravastatin alone</v>
      </c>
      <c r="E11969" s="248" t="str">
        <f>IF(AND(A11969&lt;&gt;"",ISNUMBER(A11969)),VLOOKUP(A11969,Studies!A:BR,5,FALSE),"")</f>
        <v>Pravastatin</v>
      </c>
      <c r="F11969" s="249" t="str">
        <f>IF(AND(A11969&lt;&gt;"",ISNUMBER(A11969)),VLOOKUP(A11969,Studies!A:BR,6,FALSE),"")</f>
        <v>Plasma</v>
      </c>
      <c r="G11969" s="269">
        <v>3</v>
      </c>
      <c r="H11969" s="50" t="s">
        <v>59</v>
      </c>
      <c r="I11969" s="185">
        <v>3.2207370000000002</v>
      </c>
      <c r="J11969" s="41" t="s">
        <v>938</v>
      </c>
      <c r="K11969" s="41" t="s">
        <v>115</v>
      </c>
      <c r="L11969" s="193">
        <v>1.8831260000000001</v>
      </c>
      <c r="M11969" s="52" t="s">
        <v>938</v>
      </c>
      <c r="N11969" s="52" t="s">
        <v>116</v>
      </c>
    </row>
    <row r="11970" spans="1:16" x14ac:dyDescent="0.25">
      <c r="A11970" s="30">
        <v>1142</v>
      </c>
      <c r="B11970" s="247" t="str">
        <f>IF(AND(A11970&lt;&gt;"",ISNUMBER(A11970)),VLOOKUP(A11970,Studies!A:BR,2,FALSE),"")</f>
        <v>Liu 2018</v>
      </c>
      <c r="C11970" s="248" t="str">
        <f>IF(AND(A11970&lt;&gt;"",ISNUMBER(A11970)),VLOOKUP(A11970,Studies!A:BR,3,FALSE),"")</f>
        <v>https://pubmed.ncbi.nlm.nih.gov/29786857/</v>
      </c>
      <c r="D11970" s="248" t="str">
        <f>IF(AND(A11970&lt;&gt;"",ISNUMBER(A11970)),VLOOKUP(A11970,Studies!A:BR,4,FALSE),"")</f>
        <v>Pravastatin alone</v>
      </c>
      <c r="E11970" s="248" t="str">
        <f>IF(AND(A11970&lt;&gt;"",ISNUMBER(A11970)),VLOOKUP(A11970,Studies!A:BR,5,FALSE),"")</f>
        <v>Pravastatin</v>
      </c>
      <c r="F11970" s="249" t="str">
        <f>IF(AND(A11970&lt;&gt;"",ISNUMBER(A11970)),VLOOKUP(A11970,Studies!A:BR,6,FALSE),"")</f>
        <v>Plasma</v>
      </c>
      <c r="G11970" s="269">
        <v>4</v>
      </c>
      <c r="H11970" s="50" t="s">
        <v>59</v>
      </c>
      <c r="I11970" s="185">
        <v>1.7626649999999999</v>
      </c>
      <c r="J11970" s="41" t="s">
        <v>938</v>
      </c>
      <c r="K11970" s="41" t="s">
        <v>115</v>
      </c>
      <c r="L11970" s="193">
        <v>0.96853310000000004</v>
      </c>
      <c r="M11970" s="52" t="s">
        <v>938</v>
      </c>
      <c r="N11970" s="52" t="s">
        <v>116</v>
      </c>
    </row>
    <row r="11971" spans="1:16" x14ac:dyDescent="0.25">
      <c r="A11971" s="30">
        <v>1142</v>
      </c>
      <c r="B11971" s="247" t="str">
        <f>IF(AND(A11971&lt;&gt;"",ISNUMBER(A11971)),VLOOKUP(A11971,Studies!A:BR,2,FALSE),"")</f>
        <v>Liu 2018</v>
      </c>
      <c r="C11971" s="248" t="str">
        <f>IF(AND(A11971&lt;&gt;"",ISNUMBER(A11971)),VLOOKUP(A11971,Studies!A:BR,3,FALSE),"")</f>
        <v>https://pubmed.ncbi.nlm.nih.gov/29786857/</v>
      </c>
      <c r="D11971" s="248" t="str">
        <f>IF(AND(A11971&lt;&gt;"",ISNUMBER(A11971)),VLOOKUP(A11971,Studies!A:BR,4,FALSE),"")</f>
        <v>Pravastatin alone</v>
      </c>
      <c r="E11971" s="248" t="str">
        <f>IF(AND(A11971&lt;&gt;"",ISNUMBER(A11971)),VLOOKUP(A11971,Studies!A:BR,5,FALSE),"")</f>
        <v>Pravastatin</v>
      </c>
      <c r="F11971" s="249" t="str">
        <f>IF(AND(A11971&lt;&gt;"",ISNUMBER(A11971)),VLOOKUP(A11971,Studies!A:BR,6,FALSE),"")</f>
        <v>Plasma</v>
      </c>
      <c r="G11971" s="269">
        <v>6</v>
      </c>
      <c r="H11971" s="50" t="s">
        <v>59</v>
      </c>
      <c r="I11971" s="185">
        <v>0.61124590000000001</v>
      </c>
      <c r="J11971" s="41" t="s">
        <v>938</v>
      </c>
      <c r="K11971" s="41" t="s">
        <v>115</v>
      </c>
      <c r="L11971" s="193">
        <v>0.4249021</v>
      </c>
      <c r="M11971" s="52" t="s">
        <v>938</v>
      </c>
      <c r="N11971" s="52" t="s">
        <v>116</v>
      </c>
    </row>
    <row r="11972" spans="1:16" x14ac:dyDescent="0.25">
      <c r="A11972" s="30">
        <v>1142</v>
      </c>
      <c r="B11972" s="247" t="str">
        <f>IF(AND(A11972&lt;&gt;"",ISNUMBER(A11972)),VLOOKUP(A11972,Studies!A:BR,2,FALSE),"")</f>
        <v>Liu 2018</v>
      </c>
      <c r="C11972" s="248" t="str">
        <f>IF(AND(A11972&lt;&gt;"",ISNUMBER(A11972)),VLOOKUP(A11972,Studies!A:BR,3,FALSE),"")</f>
        <v>https://pubmed.ncbi.nlm.nih.gov/29786857/</v>
      </c>
      <c r="D11972" s="248" t="str">
        <f>IF(AND(A11972&lt;&gt;"",ISNUMBER(A11972)),VLOOKUP(A11972,Studies!A:BR,4,FALSE),"")</f>
        <v>Pravastatin alone</v>
      </c>
      <c r="E11972" s="248" t="str">
        <f>IF(AND(A11972&lt;&gt;"",ISNUMBER(A11972)),VLOOKUP(A11972,Studies!A:BR,5,FALSE),"")</f>
        <v>Pravastatin</v>
      </c>
      <c r="F11972" s="249" t="str">
        <f>IF(AND(A11972&lt;&gt;"",ISNUMBER(A11972)),VLOOKUP(A11972,Studies!A:BR,6,FALSE),"")</f>
        <v>Plasma</v>
      </c>
      <c r="G11972" s="269">
        <v>8</v>
      </c>
      <c r="H11972" s="50" t="s">
        <v>59</v>
      </c>
      <c r="I11972" s="185">
        <v>0.31323719999999999</v>
      </c>
      <c r="J11972" s="41" t="s">
        <v>938</v>
      </c>
      <c r="K11972" s="41" t="s">
        <v>115</v>
      </c>
      <c r="L11972" s="193">
        <v>0.16979949999999999</v>
      </c>
      <c r="M11972" s="52" t="s">
        <v>938</v>
      </c>
      <c r="N11972" s="52" t="s">
        <v>116</v>
      </c>
    </row>
    <row r="11973" spans="1:16" x14ac:dyDescent="0.25">
      <c r="A11973" s="30">
        <v>1142</v>
      </c>
      <c r="B11973" s="247" t="str">
        <f>IF(AND(A11973&lt;&gt;"",ISNUMBER(A11973)),VLOOKUP(A11973,Studies!A:BR,2,FALSE),"")</f>
        <v>Liu 2018</v>
      </c>
      <c r="C11973" s="248" t="str">
        <f>IF(AND(A11973&lt;&gt;"",ISNUMBER(A11973)),VLOOKUP(A11973,Studies!A:BR,3,FALSE),"")</f>
        <v>https://pubmed.ncbi.nlm.nih.gov/29786857/</v>
      </c>
      <c r="D11973" s="248" t="str">
        <f>IF(AND(A11973&lt;&gt;"",ISNUMBER(A11973)),VLOOKUP(A11973,Studies!A:BR,4,FALSE),"")</f>
        <v>Pravastatin alone</v>
      </c>
      <c r="E11973" s="248" t="str">
        <f>IF(AND(A11973&lt;&gt;"",ISNUMBER(A11973)),VLOOKUP(A11973,Studies!A:BR,5,FALSE),"")</f>
        <v>Pravastatin</v>
      </c>
      <c r="F11973" s="249" t="str">
        <f>IF(AND(A11973&lt;&gt;"",ISNUMBER(A11973)),VLOOKUP(A11973,Studies!A:BR,6,FALSE),"")</f>
        <v>Plasma</v>
      </c>
      <c r="G11973" s="269">
        <v>12</v>
      </c>
      <c r="H11973" s="50" t="s">
        <v>59</v>
      </c>
      <c r="I11973" s="185">
        <v>0.1084749</v>
      </c>
      <c r="J11973" s="41" t="s">
        <v>938</v>
      </c>
      <c r="K11973" s="41" t="s">
        <v>115</v>
      </c>
      <c r="L11973" s="193">
        <v>6.5410789999999996E-2</v>
      </c>
      <c r="M11973" s="52" t="s">
        <v>938</v>
      </c>
      <c r="N11973" s="52" t="s">
        <v>116</v>
      </c>
    </row>
    <row r="11974" spans="1:16" x14ac:dyDescent="0.25">
      <c r="A11974" s="30">
        <v>1142</v>
      </c>
      <c r="B11974" s="247" t="str">
        <f>IF(AND(A11974&lt;&gt;"",ISNUMBER(A11974)),VLOOKUP(A11974,Studies!A:BR,2,FALSE),"")</f>
        <v>Liu 2018</v>
      </c>
      <c r="C11974" s="248" t="str">
        <f>IF(AND(A11974&lt;&gt;"",ISNUMBER(A11974)),VLOOKUP(A11974,Studies!A:BR,3,FALSE),"")</f>
        <v>https://pubmed.ncbi.nlm.nih.gov/29786857/</v>
      </c>
      <c r="D11974" s="248" t="str">
        <f>IF(AND(A11974&lt;&gt;"",ISNUMBER(A11974)),VLOOKUP(A11974,Studies!A:BR,4,FALSE),"")</f>
        <v>Pravastatin alone</v>
      </c>
      <c r="E11974" s="248" t="str">
        <f>IF(AND(A11974&lt;&gt;"",ISNUMBER(A11974)),VLOOKUP(A11974,Studies!A:BR,5,FALSE),"")</f>
        <v>Pravastatin</v>
      </c>
      <c r="F11974" s="249" t="str">
        <f>IF(AND(A11974&lt;&gt;"",ISNUMBER(A11974)),VLOOKUP(A11974,Studies!A:BR,6,FALSE),"")</f>
        <v>Plasma</v>
      </c>
      <c r="G11974" s="269">
        <v>16</v>
      </c>
      <c r="H11974" s="50" t="s">
        <v>59</v>
      </c>
      <c r="I11974" s="185">
        <v>5.9246859999999998E-2</v>
      </c>
      <c r="J11974" s="41" t="s">
        <v>938</v>
      </c>
      <c r="K11974" s="41" t="s">
        <v>115</v>
      </c>
      <c r="L11974" s="193">
        <v>3.1203640000000001E-2</v>
      </c>
      <c r="M11974" s="52" t="s">
        <v>938</v>
      </c>
      <c r="N11974" s="52" t="s">
        <v>116</v>
      </c>
    </row>
    <row r="11975" spans="1:16" x14ac:dyDescent="0.25">
      <c r="A11975" s="30">
        <v>1142</v>
      </c>
      <c r="B11975" s="247" t="str">
        <f>IF(AND(A11975&lt;&gt;"",ISNUMBER(A11975)),VLOOKUP(A11975,Studies!A:BR,2,FALSE),"")</f>
        <v>Liu 2018</v>
      </c>
      <c r="C11975" s="248" t="str">
        <f>IF(AND(A11975&lt;&gt;"",ISNUMBER(A11975)),VLOOKUP(A11975,Studies!A:BR,3,FALSE),"")</f>
        <v>https://pubmed.ncbi.nlm.nih.gov/29786857/</v>
      </c>
      <c r="D11975" s="248" t="str">
        <f>IF(AND(A11975&lt;&gt;"",ISNUMBER(A11975)),VLOOKUP(A11975,Studies!A:BR,4,FALSE),"")</f>
        <v>Pravastatin alone</v>
      </c>
      <c r="E11975" s="248" t="str">
        <f>IF(AND(A11975&lt;&gt;"",ISNUMBER(A11975)),VLOOKUP(A11975,Studies!A:BR,5,FALSE),"")</f>
        <v>Pravastatin</v>
      </c>
      <c r="F11975" s="249" t="str">
        <f>IF(AND(A11975&lt;&gt;"",ISNUMBER(A11975)),VLOOKUP(A11975,Studies!A:BR,6,FALSE),"")</f>
        <v>Plasma</v>
      </c>
      <c r="G11975" s="269">
        <v>24</v>
      </c>
      <c r="H11975" s="50" t="s">
        <v>59</v>
      </c>
      <c r="I11975" s="185">
        <v>4.9269649999999998E-2</v>
      </c>
      <c r="J11975" s="41" t="s">
        <v>938</v>
      </c>
      <c r="K11975" s="41" t="s">
        <v>115</v>
      </c>
    </row>
    <row r="11976" spans="1:16" x14ac:dyDescent="0.25">
      <c r="A11976" s="30">
        <v>1143</v>
      </c>
      <c r="B11976" s="247" t="str">
        <f>IF(AND(A11976&lt;&gt;"",ISNUMBER(A11976)),VLOOKUP(A11976,Studies!A:BR,2,FALSE),"")</f>
        <v>Ieiri 2014</v>
      </c>
      <c r="C11976" s="248" t="str">
        <f>IF(AND(A11976&lt;&gt;"",ISNUMBER(A11976)),VLOOKUP(A11976,Studies!A:BR,3,FALSE),"")</f>
        <v>https://pubmed.ncbi.nlm.nih.gov/23381882/</v>
      </c>
      <c r="D11976" s="248" t="str">
        <f>IF(AND(A11976&lt;&gt;"",ISNUMBER(A11976)),VLOOKUP(A11976,Studies!A:BR,4,FALSE),"")</f>
        <v>Control (without Ritonavir)</v>
      </c>
      <c r="E11976" s="248" t="str">
        <f>IF(AND(A11976&lt;&gt;"",ISNUMBER(A11976)),VLOOKUP(A11976,Studies!A:BR,5,FALSE),"")</f>
        <v>Pravastatin</v>
      </c>
      <c r="F11976" s="249" t="str">
        <f>IF(AND(A11976&lt;&gt;"",ISNUMBER(A11976)),VLOOKUP(A11976,Studies!A:BR,6,FALSE),"")</f>
        <v>Plasma</v>
      </c>
      <c r="G11976" s="269">
        <v>1</v>
      </c>
      <c r="H11976" s="50" t="s">
        <v>59</v>
      </c>
      <c r="I11976" s="185">
        <v>74.989419999999996</v>
      </c>
      <c r="J11976" s="41" t="s">
        <v>943</v>
      </c>
      <c r="K11976" s="41" t="s">
        <v>115</v>
      </c>
      <c r="O11976" s="59">
        <v>5</v>
      </c>
      <c r="P11976" s="42" t="s">
        <v>4062</v>
      </c>
    </row>
    <row r="11977" spans="1:16" x14ac:dyDescent="0.25">
      <c r="A11977" s="30">
        <v>1143</v>
      </c>
      <c r="B11977" s="247" t="str">
        <f>IF(AND(A11977&lt;&gt;"",ISNUMBER(A11977)),VLOOKUP(A11977,Studies!A:BR,2,FALSE),"")</f>
        <v>Ieiri 2014</v>
      </c>
      <c r="C11977" s="248" t="str">
        <f>IF(AND(A11977&lt;&gt;"",ISNUMBER(A11977)),VLOOKUP(A11977,Studies!A:BR,3,FALSE),"")</f>
        <v>https://pubmed.ncbi.nlm.nih.gov/23381882/</v>
      </c>
      <c r="D11977" s="248" t="str">
        <f>IF(AND(A11977&lt;&gt;"",ISNUMBER(A11977)),VLOOKUP(A11977,Studies!A:BR,4,FALSE),"")</f>
        <v>Control (without Ritonavir)</v>
      </c>
      <c r="E11977" s="248" t="str">
        <f>IF(AND(A11977&lt;&gt;"",ISNUMBER(A11977)),VLOOKUP(A11977,Studies!A:BR,5,FALSE),"")</f>
        <v>Pravastatin</v>
      </c>
      <c r="F11977" s="249" t="str">
        <f>IF(AND(A11977&lt;&gt;"",ISNUMBER(A11977)),VLOOKUP(A11977,Studies!A:BR,6,FALSE),"")</f>
        <v>Plasma</v>
      </c>
      <c r="G11977" s="269">
        <v>2</v>
      </c>
      <c r="H11977" s="50" t="s">
        <v>59</v>
      </c>
      <c r="I11977" s="185">
        <v>143.934</v>
      </c>
      <c r="J11977" s="41" t="s">
        <v>943</v>
      </c>
      <c r="K11977" s="41" t="s">
        <v>115</v>
      </c>
      <c r="O11977" s="59">
        <v>5</v>
      </c>
    </row>
    <row r="11978" spans="1:16" x14ac:dyDescent="0.25">
      <c r="A11978" s="30">
        <v>1143</v>
      </c>
      <c r="B11978" s="247" t="str">
        <f>IF(AND(A11978&lt;&gt;"",ISNUMBER(A11978)),VLOOKUP(A11978,Studies!A:BR,2,FALSE),"")</f>
        <v>Ieiri 2014</v>
      </c>
      <c r="C11978" s="248" t="str">
        <f>IF(AND(A11978&lt;&gt;"",ISNUMBER(A11978)),VLOOKUP(A11978,Studies!A:BR,3,FALSE),"")</f>
        <v>https://pubmed.ncbi.nlm.nih.gov/23381882/</v>
      </c>
      <c r="D11978" s="248" t="str">
        <f>IF(AND(A11978&lt;&gt;"",ISNUMBER(A11978)),VLOOKUP(A11978,Studies!A:BR,4,FALSE),"")</f>
        <v>Control (without Ritonavir)</v>
      </c>
      <c r="E11978" s="248" t="str">
        <f>IF(AND(A11978&lt;&gt;"",ISNUMBER(A11978)),VLOOKUP(A11978,Studies!A:BR,5,FALSE),"")</f>
        <v>Pravastatin</v>
      </c>
      <c r="F11978" s="249" t="str">
        <f>IF(AND(A11978&lt;&gt;"",ISNUMBER(A11978)),VLOOKUP(A11978,Studies!A:BR,6,FALSE),"")</f>
        <v>Plasma</v>
      </c>
      <c r="G11978" s="269">
        <v>3</v>
      </c>
      <c r="H11978" s="50" t="s">
        <v>59</v>
      </c>
      <c r="I11978" s="185">
        <v>118.57129999999999</v>
      </c>
      <c r="J11978" s="41" t="s">
        <v>943</v>
      </c>
      <c r="K11978" s="41" t="s">
        <v>115</v>
      </c>
      <c r="O11978" s="59">
        <v>5</v>
      </c>
    </row>
    <row r="11979" spans="1:16" x14ac:dyDescent="0.25">
      <c r="A11979" s="30">
        <v>1143</v>
      </c>
      <c r="B11979" s="247" t="str">
        <f>IF(AND(A11979&lt;&gt;"",ISNUMBER(A11979)),VLOOKUP(A11979,Studies!A:BR,2,FALSE),"")</f>
        <v>Ieiri 2014</v>
      </c>
      <c r="C11979" s="248" t="str">
        <f>IF(AND(A11979&lt;&gt;"",ISNUMBER(A11979)),VLOOKUP(A11979,Studies!A:BR,3,FALSE),"")</f>
        <v>https://pubmed.ncbi.nlm.nih.gov/23381882/</v>
      </c>
      <c r="D11979" s="248" t="str">
        <f>IF(AND(A11979&lt;&gt;"",ISNUMBER(A11979)),VLOOKUP(A11979,Studies!A:BR,4,FALSE),"")</f>
        <v>Control (without Ritonavir)</v>
      </c>
      <c r="E11979" s="248" t="str">
        <f>IF(AND(A11979&lt;&gt;"",ISNUMBER(A11979)),VLOOKUP(A11979,Studies!A:BR,5,FALSE),"")</f>
        <v>Pravastatin</v>
      </c>
      <c r="F11979" s="249" t="str">
        <f>IF(AND(A11979&lt;&gt;"",ISNUMBER(A11979)),VLOOKUP(A11979,Studies!A:BR,6,FALSE),"")</f>
        <v>Plasma</v>
      </c>
      <c r="G11979" s="269">
        <v>4</v>
      </c>
      <c r="H11979" s="50" t="s">
        <v>59</v>
      </c>
      <c r="I11979" s="185">
        <v>89.439760000000007</v>
      </c>
      <c r="J11979" s="41" t="s">
        <v>943</v>
      </c>
      <c r="K11979" s="41" t="s">
        <v>115</v>
      </c>
      <c r="O11979" s="59">
        <v>5</v>
      </c>
    </row>
    <row r="11980" spans="1:16" x14ac:dyDescent="0.25">
      <c r="A11980" s="30">
        <v>1143</v>
      </c>
      <c r="B11980" s="247" t="str">
        <f>IF(AND(A11980&lt;&gt;"",ISNUMBER(A11980)),VLOOKUP(A11980,Studies!A:BR,2,FALSE),"")</f>
        <v>Ieiri 2014</v>
      </c>
      <c r="C11980" s="248" t="str">
        <f>IF(AND(A11980&lt;&gt;"",ISNUMBER(A11980)),VLOOKUP(A11980,Studies!A:BR,3,FALSE),"")</f>
        <v>https://pubmed.ncbi.nlm.nih.gov/23381882/</v>
      </c>
      <c r="D11980" s="248" t="str">
        <f>IF(AND(A11980&lt;&gt;"",ISNUMBER(A11980)),VLOOKUP(A11980,Studies!A:BR,4,FALSE),"")</f>
        <v>Control (without Ritonavir)</v>
      </c>
      <c r="E11980" s="248" t="str">
        <f>IF(AND(A11980&lt;&gt;"",ISNUMBER(A11980)),VLOOKUP(A11980,Studies!A:BR,5,FALSE),"")</f>
        <v>Pravastatin</v>
      </c>
      <c r="F11980" s="249" t="str">
        <f>IF(AND(A11980&lt;&gt;"",ISNUMBER(A11980)),VLOOKUP(A11980,Studies!A:BR,6,FALSE),"")</f>
        <v>Plasma</v>
      </c>
      <c r="G11980" s="269">
        <v>8</v>
      </c>
      <c r="H11980" s="50" t="s">
        <v>59</v>
      </c>
      <c r="I11980" s="185">
        <v>41.190390000000001</v>
      </c>
      <c r="J11980" s="41" t="s">
        <v>943</v>
      </c>
      <c r="K11980" s="41" t="s">
        <v>115</v>
      </c>
      <c r="O11980" s="59">
        <v>5</v>
      </c>
    </row>
    <row r="11981" spans="1:16" x14ac:dyDescent="0.25">
      <c r="A11981" s="30">
        <v>1143</v>
      </c>
      <c r="B11981" s="247" t="str">
        <f>IF(AND(A11981&lt;&gt;"",ISNUMBER(A11981)),VLOOKUP(A11981,Studies!A:BR,2,FALSE),"")</f>
        <v>Ieiri 2014</v>
      </c>
      <c r="C11981" s="248" t="str">
        <f>IF(AND(A11981&lt;&gt;"",ISNUMBER(A11981)),VLOOKUP(A11981,Studies!A:BR,3,FALSE),"")</f>
        <v>https://pubmed.ncbi.nlm.nih.gov/23381882/</v>
      </c>
      <c r="D11981" s="248" t="str">
        <f>IF(AND(A11981&lt;&gt;"",ISNUMBER(A11981)),VLOOKUP(A11981,Studies!A:BR,4,FALSE),"")</f>
        <v>Control (without Ritonavir)</v>
      </c>
      <c r="E11981" s="248" t="str">
        <f>IF(AND(A11981&lt;&gt;"",ISNUMBER(A11981)),VLOOKUP(A11981,Studies!A:BR,5,FALSE),"")</f>
        <v>Pravastatin</v>
      </c>
      <c r="F11981" s="249" t="str">
        <f>IF(AND(A11981&lt;&gt;"",ISNUMBER(A11981)),VLOOKUP(A11981,Studies!A:BR,6,FALSE),"")</f>
        <v>Plasma</v>
      </c>
      <c r="G11981" s="269">
        <v>12</v>
      </c>
      <c r="H11981" s="50" t="s">
        <v>59</v>
      </c>
      <c r="I11981" s="185">
        <v>21.460139999999999</v>
      </c>
      <c r="J11981" s="41" t="s">
        <v>943</v>
      </c>
      <c r="K11981" s="41" t="s">
        <v>115</v>
      </c>
      <c r="O11981" s="59">
        <v>5</v>
      </c>
    </row>
    <row r="11982" spans="1:16" x14ac:dyDescent="0.25">
      <c r="A11982" s="30">
        <v>1143</v>
      </c>
      <c r="B11982" s="247" t="str">
        <f>IF(AND(A11982&lt;&gt;"",ISNUMBER(A11982)),VLOOKUP(A11982,Studies!A:BR,2,FALSE),"")</f>
        <v>Ieiri 2014</v>
      </c>
      <c r="C11982" s="248" t="str">
        <f>IF(AND(A11982&lt;&gt;"",ISNUMBER(A11982)),VLOOKUP(A11982,Studies!A:BR,3,FALSE),"")</f>
        <v>https://pubmed.ncbi.nlm.nih.gov/23381882/</v>
      </c>
      <c r="D11982" s="248" t="str">
        <f>IF(AND(A11982&lt;&gt;"",ISNUMBER(A11982)),VLOOKUP(A11982,Studies!A:BR,4,FALSE),"")</f>
        <v>Control (without Ritonavir)</v>
      </c>
      <c r="E11982" s="248" t="str">
        <f>IF(AND(A11982&lt;&gt;"",ISNUMBER(A11982)),VLOOKUP(A11982,Studies!A:BR,5,FALSE),"")</f>
        <v>Pravastatin</v>
      </c>
      <c r="F11982" s="249" t="str">
        <f>IF(AND(A11982&lt;&gt;"",ISNUMBER(A11982)),VLOOKUP(A11982,Studies!A:BR,6,FALSE),"")</f>
        <v>Plasma</v>
      </c>
      <c r="G11982" s="269">
        <v>16</v>
      </c>
      <c r="H11982" s="50" t="s">
        <v>59</v>
      </c>
      <c r="I11982" s="185">
        <v>13.10228</v>
      </c>
      <c r="J11982" s="41" t="s">
        <v>943</v>
      </c>
      <c r="K11982" s="41" t="s">
        <v>115</v>
      </c>
      <c r="O11982" s="59">
        <v>5</v>
      </c>
    </row>
    <row r="11983" spans="1:16" x14ac:dyDescent="0.25">
      <c r="A11983" s="30">
        <v>1143</v>
      </c>
      <c r="B11983" s="247" t="str">
        <f>IF(AND(A11983&lt;&gt;"",ISNUMBER(A11983)),VLOOKUP(A11983,Studies!A:BR,2,FALSE),"")</f>
        <v>Ieiri 2014</v>
      </c>
      <c r="C11983" s="248" t="str">
        <f>IF(AND(A11983&lt;&gt;"",ISNUMBER(A11983)),VLOOKUP(A11983,Studies!A:BR,3,FALSE),"")</f>
        <v>https://pubmed.ncbi.nlm.nih.gov/23381882/</v>
      </c>
      <c r="D11983" s="248" t="str">
        <f>IF(AND(A11983&lt;&gt;"",ISNUMBER(A11983)),VLOOKUP(A11983,Studies!A:BR,4,FALSE),"")</f>
        <v>Control (without Ritonavir)</v>
      </c>
      <c r="E11983" s="248" t="str">
        <f>IF(AND(A11983&lt;&gt;"",ISNUMBER(A11983)),VLOOKUP(A11983,Studies!A:BR,5,FALSE),"")</f>
        <v>Pravastatin</v>
      </c>
      <c r="F11983" s="249" t="str">
        <f>IF(AND(A11983&lt;&gt;"",ISNUMBER(A11983)),VLOOKUP(A11983,Studies!A:BR,6,FALSE),"")</f>
        <v>Plasma</v>
      </c>
      <c r="G11983" s="269">
        <v>20</v>
      </c>
      <c r="H11983" s="50" t="s">
        <v>59</v>
      </c>
      <c r="I11983" s="185">
        <v>10.98541</v>
      </c>
      <c r="J11983" s="41" t="s">
        <v>943</v>
      </c>
      <c r="K11983" s="41" t="s">
        <v>115</v>
      </c>
      <c r="O11983" s="59">
        <v>5</v>
      </c>
    </row>
    <row r="11984" spans="1:16" x14ac:dyDescent="0.25">
      <c r="A11984" s="30">
        <v>1145</v>
      </c>
      <c r="B11984" s="247" t="str">
        <f>IF(AND(A11984&lt;&gt;"",ISNUMBER(A11984)),VLOOKUP(A11984,Studies!A:BR,2,FALSE),"")</f>
        <v>Azie 1998</v>
      </c>
      <c r="C11984" s="248" t="str">
        <f>IF(AND(A11984&lt;&gt;"",ISNUMBER(A11984)),VLOOKUP(A11984,Studies!A:BR,3,FALSE),"")</f>
        <v>https://pubmed.ncbi.nlm.nih.gov/9797793/</v>
      </c>
      <c r="D11984" s="248" t="str">
        <f>IF(AND(A11984&lt;&gt;"",ISNUMBER(A11984)),VLOOKUP(A11984,Studies!A:BR,4,FALSE),"")</f>
        <v>Control (without Diltiazem)</v>
      </c>
      <c r="E11984" s="248" t="str">
        <f>IF(AND(A11984&lt;&gt;"",ISNUMBER(A11984)),VLOOKUP(A11984,Studies!A:BR,5,FALSE),"")</f>
        <v>Pravastatin</v>
      </c>
      <c r="F11984" s="249" t="str">
        <f>IF(AND(A11984&lt;&gt;"",ISNUMBER(A11984)),VLOOKUP(A11984,Studies!A:BR,6,FALSE),"")</f>
        <v>Plasma</v>
      </c>
      <c r="G11984" s="269">
        <v>15</v>
      </c>
      <c r="H11984" s="50" t="s">
        <v>950</v>
      </c>
      <c r="I11984" s="185" t="s">
        <v>4162</v>
      </c>
      <c r="J11984" s="41" t="s">
        <v>938</v>
      </c>
      <c r="K11984" s="41" t="s">
        <v>115</v>
      </c>
      <c r="O11984" s="59">
        <v>0.5</v>
      </c>
      <c r="P11984" s="42" t="s">
        <v>4063</v>
      </c>
    </row>
    <row r="11985" spans="1:16" x14ac:dyDescent="0.25">
      <c r="A11985" s="30">
        <v>1145</v>
      </c>
      <c r="B11985" s="247" t="str">
        <f>IF(AND(A11985&lt;&gt;"",ISNUMBER(A11985)),VLOOKUP(A11985,Studies!A:BR,2,FALSE),"")</f>
        <v>Azie 1998</v>
      </c>
      <c r="C11985" s="248" t="str">
        <f>IF(AND(A11985&lt;&gt;"",ISNUMBER(A11985)),VLOOKUP(A11985,Studies!A:BR,3,FALSE),"")</f>
        <v>https://pubmed.ncbi.nlm.nih.gov/9797793/</v>
      </c>
      <c r="D11985" s="248" t="str">
        <f>IF(AND(A11985&lt;&gt;"",ISNUMBER(A11985)),VLOOKUP(A11985,Studies!A:BR,4,FALSE),"")</f>
        <v>Control (without Diltiazem)</v>
      </c>
      <c r="E11985" s="248" t="str">
        <f>IF(AND(A11985&lt;&gt;"",ISNUMBER(A11985)),VLOOKUP(A11985,Studies!A:BR,5,FALSE),"")</f>
        <v>Pravastatin</v>
      </c>
      <c r="F11985" s="249" t="str">
        <f>IF(AND(A11985&lt;&gt;"",ISNUMBER(A11985)),VLOOKUP(A11985,Studies!A:BR,6,FALSE),"")</f>
        <v>Plasma</v>
      </c>
      <c r="G11985" s="269">
        <v>30</v>
      </c>
      <c r="H11985" s="50" t="s">
        <v>950</v>
      </c>
      <c r="I11985" s="185">
        <v>5.9445589999999999</v>
      </c>
      <c r="J11985" s="41" t="s">
        <v>938</v>
      </c>
      <c r="K11985" s="41" t="s">
        <v>115</v>
      </c>
      <c r="O11985" s="59">
        <v>0.5</v>
      </c>
    </row>
    <row r="11986" spans="1:16" x14ac:dyDescent="0.25">
      <c r="A11986" s="30">
        <v>1145</v>
      </c>
      <c r="B11986" s="247" t="str">
        <f>IF(AND(A11986&lt;&gt;"",ISNUMBER(A11986)),VLOOKUP(A11986,Studies!A:BR,2,FALSE),"")</f>
        <v>Azie 1998</v>
      </c>
      <c r="C11986" s="248" t="str">
        <f>IF(AND(A11986&lt;&gt;"",ISNUMBER(A11986)),VLOOKUP(A11986,Studies!A:BR,3,FALSE),"")</f>
        <v>https://pubmed.ncbi.nlm.nih.gov/9797793/</v>
      </c>
      <c r="D11986" s="248" t="str">
        <f>IF(AND(A11986&lt;&gt;"",ISNUMBER(A11986)),VLOOKUP(A11986,Studies!A:BR,4,FALSE),"")</f>
        <v>Control (without Diltiazem)</v>
      </c>
      <c r="E11986" s="248" t="str">
        <f>IF(AND(A11986&lt;&gt;"",ISNUMBER(A11986)),VLOOKUP(A11986,Studies!A:BR,5,FALSE),"")</f>
        <v>Pravastatin</v>
      </c>
      <c r="F11986" s="249" t="str">
        <f>IF(AND(A11986&lt;&gt;"",ISNUMBER(A11986)),VLOOKUP(A11986,Studies!A:BR,6,FALSE),"")</f>
        <v>Plasma</v>
      </c>
      <c r="G11986" s="269">
        <v>45</v>
      </c>
      <c r="H11986" s="50" t="s">
        <v>950</v>
      </c>
      <c r="I11986" s="185">
        <v>21.751860000000001</v>
      </c>
      <c r="J11986" s="41" t="s">
        <v>938</v>
      </c>
      <c r="K11986" s="41" t="s">
        <v>115</v>
      </c>
      <c r="O11986" s="59">
        <v>0.5</v>
      </c>
    </row>
    <row r="11987" spans="1:16" x14ac:dyDescent="0.25">
      <c r="A11987" s="30">
        <v>1145</v>
      </c>
      <c r="B11987" s="247" t="str">
        <f>IF(AND(A11987&lt;&gt;"",ISNUMBER(A11987)),VLOOKUP(A11987,Studies!A:BR,2,FALSE),"")</f>
        <v>Azie 1998</v>
      </c>
      <c r="C11987" s="248" t="str">
        <f>IF(AND(A11987&lt;&gt;"",ISNUMBER(A11987)),VLOOKUP(A11987,Studies!A:BR,3,FALSE),"")</f>
        <v>https://pubmed.ncbi.nlm.nih.gov/9797793/</v>
      </c>
      <c r="D11987" s="248" t="str">
        <f>IF(AND(A11987&lt;&gt;"",ISNUMBER(A11987)),VLOOKUP(A11987,Studies!A:BR,4,FALSE),"")</f>
        <v>Control (without Diltiazem)</v>
      </c>
      <c r="E11987" s="248" t="str">
        <f>IF(AND(A11987&lt;&gt;"",ISNUMBER(A11987)),VLOOKUP(A11987,Studies!A:BR,5,FALSE),"")</f>
        <v>Pravastatin</v>
      </c>
      <c r="F11987" s="249" t="str">
        <f>IF(AND(A11987&lt;&gt;"",ISNUMBER(A11987)),VLOOKUP(A11987,Studies!A:BR,6,FALSE),"")</f>
        <v>Plasma</v>
      </c>
      <c r="G11987" s="269">
        <v>60</v>
      </c>
      <c r="H11987" s="50" t="s">
        <v>950</v>
      </c>
      <c r="I11987" s="185">
        <v>31.924479999999999</v>
      </c>
      <c r="J11987" s="41" t="s">
        <v>938</v>
      </c>
      <c r="K11987" s="41" t="s">
        <v>115</v>
      </c>
      <c r="O11987" s="59">
        <v>0.5</v>
      </c>
    </row>
    <row r="11988" spans="1:16" x14ac:dyDescent="0.25">
      <c r="A11988" s="30">
        <v>1145</v>
      </c>
      <c r="B11988" s="247" t="str">
        <f>IF(AND(A11988&lt;&gt;"",ISNUMBER(A11988)),VLOOKUP(A11988,Studies!A:BR,2,FALSE),"")</f>
        <v>Azie 1998</v>
      </c>
      <c r="C11988" s="248" t="str">
        <f>IF(AND(A11988&lt;&gt;"",ISNUMBER(A11988)),VLOOKUP(A11988,Studies!A:BR,3,FALSE),"")</f>
        <v>https://pubmed.ncbi.nlm.nih.gov/9797793/</v>
      </c>
      <c r="D11988" s="248" t="str">
        <f>IF(AND(A11988&lt;&gt;"",ISNUMBER(A11988)),VLOOKUP(A11988,Studies!A:BR,4,FALSE),"")</f>
        <v>Control (without Diltiazem)</v>
      </c>
      <c r="E11988" s="248" t="str">
        <f>IF(AND(A11988&lt;&gt;"",ISNUMBER(A11988)),VLOOKUP(A11988,Studies!A:BR,5,FALSE),"")</f>
        <v>Pravastatin</v>
      </c>
      <c r="F11988" s="249" t="str">
        <f>IF(AND(A11988&lt;&gt;"",ISNUMBER(A11988)),VLOOKUP(A11988,Studies!A:BR,6,FALSE),"")</f>
        <v>Plasma</v>
      </c>
      <c r="G11988" s="269">
        <v>90</v>
      </c>
      <c r="H11988" s="50" t="s">
        <v>950</v>
      </c>
      <c r="I11988" s="185">
        <v>28.030370000000001</v>
      </c>
      <c r="J11988" s="41" t="s">
        <v>938</v>
      </c>
      <c r="K11988" s="41" t="s">
        <v>115</v>
      </c>
      <c r="O11988" s="59">
        <v>0.5</v>
      </c>
    </row>
    <row r="11989" spans="1:16" x14ac:dyDescent="0.25">
      <c r="A11989" s="30">
        <v>1145</v>
      </c>
      <c r="B11989" s="247" t="str">
        <f>IF(AND(A11989&lt;&gt;"",ISNUMBER(A11989)),VLOOKUP(A11989,Studies!A:BR,2,FALSE),"")</f>
        <v>Azie 1998</v>
      </c>
      <c r="C11989" s="248" t="str">
        <f>IF(AND(A11989&lt;&gt;"",ISNUMBER(A11989)),VLOOKUP(A11989,Studies!A:BR,3,FALSE),"")</f>
        <v>https://pubmed.ncbi.nlm.nih.gov/9797793/</v>
      </c>
      <c r="D11989" s="248" t="str">
        <f>IF(AND(A11989&lt;&gt;"",ISNUMBER(A11989)),VLOOKUP(A11989,Studies!A:BR,4,FALSE),"")</f>
        <v>Control (without Diltiazem)</v>
      </c>
      <c r="E11989" s="248" t="str">
        <f>IF(AND(A11989&lt;&gt;"",ISNUMBER(A11989)),VLOOKUP(A11989,Studies!A:BR,5,FALSE),"")</f>
        <v>Pravastatin</v>
      </c>
      <c r="F11989" s="249" t="str">
        <f>IF(AND(A11989&lt;&gt;"",ISNUMBER(A11989)),VLOOKUP(A11989,Studies!A:BR,6,FALSE),"")</f>
        <v>Plasma</v>
      </c>
      <c r="G11989" s="269">
        <v>120</v>
      </c>
      <c r="H11989" s="50" t="s">
        <v>950</v>
      </c>
      <c r="I11989" s="185">
        <v>19.351150000000001</v>
      </c>
      <c r="J11989" s="41" t="s">
        <v>938</v>
      </c>
      <c r="K11989" s="41" t="s">
        <v>115</v>
      </c>
      <c r="O11989" s="59">
        <v>0.5</v>
      </c>
    </row>
    <row r="11990" spans="1:16" x14ac:dyDescent="0.25">
      <c r="A11990" s="30">
        <v>1145</v>
      </c>
      <c r="B11990" s="247" t="str">
        <f>IF(AND(A11990&lt;&gt;"",ISNUMBER(A11990)),VLOOKUP(A11990,Studies!A:BR,2,FALSE),"")</f>
        <v>Azie 1998</v>
      </c>
      <c r="C11990" s="248" t="str">
        <f>IF(AND(A11990&lt;&gt;"",ISNUMBER(A11990)),VLOOKUP(A11990,Studies!A:BR,3,FALSE),"")</f>
        <v>https://pubmed.ncbi.nlm.nih.gov/9797793/</v>
      </c>
      <c r="D11990" s="248" t="str">
        <f>IF(AND(A11990&lt;&gt;"",ISNUMBER(A11990)),VLOOKUP(A11990,Studies!A:BR,4,FALSE),"")</f>
        <v>Control (without Diltiazem)</v>
      </c>
      <c r="E11990" s="248" t="str">
        <f>IF(AND(A11990&lt;&gt;"",ISNUMBER(A11990)),VLOOKUP(A11990,Studies!A:BR,5,FALSE),"")</f>
        <v>Pravastatin</v>
      </c>
      <c r="F11990" s="249" t="str">
        <f>IF(AND(A11990&lt;&gt;"",ISNUMBER(A11990)),VLOOKUP(A11990,Studies!A:BR,6,FALSE),"")</f>
        <v>Plasma</v>
      </c>
      <c r="G11990" s="269">
        <v>150</v>
      </c>
      <c r="H11990" s="50" t="s">
        <v>950</v>
      </c>
      <c r="I11990" s="185">
        <v>16.98921</v>
      </c>
      <c r="J11990" s="41" t="s">
        <v>938</v>
      </c>
      <c r="K11990" s="41" t="s">
        <v>115</v>
      </c>
      <c r="O11990" s="59">
        <v>0.5</v>
      </c>
    </row>
    <row r="11991" spans="1:16" x14ac:dyDescent="0.25">
      <c r="A11991" s="30">
        <v>1145</v>
      </c>
      <c r="B11991" s="247" t="str">
        <f>IF(AND(A11991&lt;&gt;"",ISNUMBER(A11991)),VLOOKUP(A11991,Studies!A:BR,2,FALSE),"")</f>
        <v>Azie 1998</v>
      </c>
      <c r="C11991" s="248" t="str">
        <f>IF(AND(A11991&lt;&gt;"",ISNUMBER(A11991)),VLOOKUP(A11991,Studies!A:BR,3,FALSE),"")</f>
        <v>https://pubmed.ncbi.nlm.nih.gov/9797793/</v>
      </c>
      <c r="D11991" s="248" t="str">
        <f>IF(AND(A11991&lt;&gt;"",ISNUMBER(A11991)),VLOOKUP(A11991,Studies!A:BR,4,FALSE),"")</f>
        <v>Control (without Diltiazem)</v>
      </c>
      <c r="E11991" s="248" t="str">
        <f>IF(AND(A11991&lt;&gt;"",ISNUMBER(A11991)),VLOOKUP(A11991,Studies!A:BR,5,FALSE),"")</f>
        <v>Pravastatin</v>
      </c>
      <c r="F11991" s="249" t="str">
        <f>IF(AND(A11991&lt;&gt;"",ISNUMBER(A11991)),VLOOKUP(A11991,Studies!A:BR,6,FALSE),"")</f>
        <v>Plasma</v>
      </c>
      <c r="G11991" s="269">
        <v>180</v>
      </c>
      <c r="H11991" s="50" t="s">
        <v>950</v>
      </c>
      <c r="I11991" s="185">
        <v>11.358230000000001</v>
      </c>
      <c r="J11991" s="41" t="s">
        <v>938</v>
      </c>
      <c r="K11991" s="41" t="s">
        <v>115</v>
      </c>
      <c r="O11991" s="59">
        <v>0.5</v>
      </c>
    </row>
    <row r="11992" spans="1:16" x14ac:dyDescent="0.25">
      <c r="A11992" s="30">
        <v>1145</v>
      </c>
      <c r="B11992" s="247" t="str">
        <f>IF(AND(A11992&lt;&gt;"",ISNUMBER(A11992)),VLOOKUP(A11992,Studies!A:BR,2,FALSE),"")</f>
        <v>Azie 1998</v>
      </c>
      <c r="C11992" s="248" t="str">
        <f>IF(AND(A11992&lt;&gt;"",ISNUMBER(A11992)),VLOOKUP(A11992,Studies!A:BR,3,FALSE),"")</f>
        <v>https://pubmed.ncbi.nlm.nih.gov/9797793/</v>
      </c>
      <c r="D11992" s="248" t="str">
        <f>IF(AND(A11992&lt;&gt;"",ISNUMBER(A11992)),VLOOKUP(A11992,Studies!A:BR,4,FALSE),"")</f>
        <v>Control (without Diltiazem)</v>
      </c>
      <c r="E11992" s="248" t="str">
        <f>IF(AND(A11992&lt;&gt;"",ISNUMBER(A11992)),VLOOKUP(A11992,Studies!A:BR,5,FALSE),"")</f>
        <v>Pravastatin</v>
      </c>
      <c r="F11992" s="249" t="str">
        <f>IF(AND(A11992&lt;&gt;"",ISNUMBER(A11992)),VLOOKUP(A11992,Studies!A:BR,6,FALSE),"")</f>
        <v>Plasma</v>
      </c>
      <c r="G11992" s="269">
        <v>240</v>
      </c>
      <c r="H11992" s="50" t="s">
        <v>950</v>
      </c>
      <c r="I11992" s="185">
        <v>6.7750729999999999</v>
      </c>
      <c r="J11992" s="41" t="s">
        <v>938</v>
      </c>
      <c r="K11992" s="41" t="s">
        <v>115</v>
      </c>
      <c r="O11992" s="59">
        <v>0.5</v>
      </c>
    </row>
    <row r="11993" spans="1:16" x14ac:dyDescent="0.25">
      <c r="A11993" s="30">
        <v>1145</v>
      </c>
      <c r="B11993" s="247" t="str">
        <f>IF(AND(A11993&lt;&gt;"",ISNUMBER(A11993)),VLOOKUP(A11993,Studies!A:BR,2,FALSE),"")</f>
        <v>Azie 1998</v>
      </c>
      <c r="C11993" s="248" t="str">
        <f>IF(AND(A11993&lt;&gt;"",ISNUMBER(A11993)),VLOOKUP(A11993,Studies!A:BR,3,FALSE),"")</f>
        <v>https://pubmed.ncbi.nlm.nih.gov/9797793/</v>
      </c>
      <c r="D11993" s="248" t="str">
        <f>IF(AND(A11993&lt;&gt;"",ISNUMBER(A11993)),VLOOKUP(A11993,Studies!A:BR,4,FALSE),"")</f>
        <v>Control (without Diltiazem)</v>
      </c>
      <c r="E11993" s="248" t="str">
        <f>IF(AND(A11993&lt;&gt;"",ISNUMBER(A11993)),VLOOKUP(A11993,Studies!A:BR,5,FALSE),"")</f>
        <v>Pravastatin</v>
      </c>
      <c r="F11993" s="249" t="str">
        <f>IF(AND(A11993&lt;&gt;"",ISNUMBER(A11993)),VLOOKUP(A11993,Studies!A:BR,6,FALSE),"")</f>
        <v>Plasma</v>
      </c>
      <c r="G11993" s="269">
        <v>360</v>
      </c>
      <c r="H11993" s="50" t="s">
        <v>950</v>
      </c>
      <c r="I11993" s="185">
        <v>1.6672819999999999</v>
      </c>
      <c r="J11993" s="41" t="s">
        <v>938</v>
      </c>
      <c r="K11993" s="41" t="s">
        <v>115</v>
      </c>
      <c r="O11993" s="59">
        <v>0.5</v>
      </c>
    </row>
    <row r="11994" spans="1:16" x14ac:dyDescent="0.25">
      <c r="A11994" s="30">
        <v>1145</v>
      </c>
      <c r="B11994" s="247" t="str">
        <f>IF(AND(A11994&lt;&gt;"",ISNUMBER(A11994)),VLOOKUP(A11994,Studies!A:BR,2,FALSE),"")</f>
        <v>Azie 1998</v>
      </c>
      <c r="C11994" s="248" t="str">
        <f>IF(AND(A11994&lt;&gt;"",ISNUMBER(A11994)),VLOOKUP(A11994,Studies!A:BR,3,FALSE),"")</f>
        <v>https://pubmed.ncbi.nlm.nih.gov/9797793/</v>
      </c>
      <c r="D11994" s="248" t="str">
        <f>IF(AND(A11994&lt;&gt;"",ISNUMBER(A11994)),VLOOKUP(A11994,Studies!A:BR,4,FALSE),"")</f>
        <v>Control (without Diltiazem)</v>
      </c>
      <c r="E11994" s="248" t="str">
        <f>IF(AND(A11994&lt;&gt;"",ISNUMBER(A11994)),VLOOKUP(A11994,Studies!A:BR,5,FALSE),"")</f>
        <v>Pravastatin</v>
      </c>
      <c r="F11994" s="249" t="str">
        <f>IF(AND(A11994&lt;&gt;"",ISNUMBER(A11994)),VLOOKUP(A11994,Studies!A:BR,6,FALSE),"")</f>
        <v>Plasma</v>
      </c>
      <c r="G11994" s="269">
        <v>480</v>
      </c>
      <c r="H11994" s="50" t="s">
        <v>950</v>
      </c>
      <c r="I11994" s="185" t="s">
        <v>4162</v>
      </c>
      <c r="J11994" s="41" t="s">
        <v>938</v>
      </c>
      <c r="K11994" s="41" t="s">
        <v>115</v>
      </c>
      <c r="O11994" s="59">
        <v>0.5</v>
      </c>
    </row>
    <row r="11995" spans="1:16" x14ac:dyDescent="0.25">
      <c r="A11995" s="30">
        <v>1146</v>
      </c>
      <c r="B11995" s="247" t="str">
        <f>IF(AND(A11995&lt;&gt;"",ISNUMBER(A11995)),VLOOKUP(A11995,Studies!A:BR,2,FALSE),"")</f>
        <v>Azie 1998</v>
      </c>
      <c r="C11995" s="248" t="str">
        <f>IF(AND(A11995&lt;&gt;"",ISNUMBER(A11995)),VLOOKUP(A11995,Studies!A:BR,3,FALSE),"")</f>
        <v>https://pubmed.ncbi.nlm.nih.gov/9797793/</v>
      </c>
      <c r="D11995" s="248" t="str">
        <f>IF(AND(A11995&lt;&gt;"",ISNUMBER(A11995)),VLOOKUP(A11995,Studies!A:BR,4,FALSE),"")</f>
        <v>with Diltiazem</v>
      </c>
      <c r="E11995" s="248" t="str">
        <f>IF(AND(A11995&lt;&gt;"",ISNUMBER(A11995)),VLOOKUP(A11995,Studies!A:BR,5,FALSE),"")</f>
        <v>Pravastatin</v>
      </c>
      <c r="F11995" s="249" t="str">
        <f>IF(AND(A11995&lt;&gt;"",ISNUMBER(A11995)),VLOOKUP(A11995,Studies!A:BR,6,FALSE),"")</f>
        <v>Plasma</v>
      </c>
      <c r="G11995" s="269">
        <v>325</v>
      </c>
      <c r="H11995" s="50" t="s">
        <v>59</v>
      </c>
      <c r="I11995" s="185" t="s">
        <v>4162</v>
      </c>
      <c r="J11995" s="41" t="s">
        <v>938</v>
      </c>
      <c r="K11995" s="41" t="s">
        <v>115</v>
      </c>
      <c r="O11995" s="59">
        <v>0.5</v>
      </c>
      <c r="P11995" s="42" t="s">
        <v>4063</v>
      </c>
    </row>
    <row r="11996" spans="1:16" x14ac:dyDescent="0.25">
      <c r="A11996" s="30">
        <v>1146</v>
      </c>
      <c r="B11996" s="247" t="str">
        <f>IF(AND(A11996&lt;&gt;"",ISNUMBER(A11996)),VLOOKUP(A11996,Studies!A:BR,2,FALSE),"")</f>
        <v>Azie 1998</v>
      </c>
      <c r="C11996" s="248" t="str">
        <f>IF(AND(A11996&lt;&gt;"",ISNUMBER(A11996)),VLOOKUP(A11996,Studies!A:BR,3,FALSE),"")</f>
        <v>https://pubmed.ncbi.nlm.nih.gov/9797793/</v>
      </c>
      <c r="D11996" s="248" t="str">
        <f>IF(AND(A11996&lt;&gt;"",ISNUMBER(A11996)),VLOOKUP(A11996,Studies!A:BR,4,FALSE),"")</f>
        <v>with Diltiazem</v>
      </c>
      <c r="E11996" s="248" t="str">
        <f>IF(AND(A11996&lt;&gt;"",ISNUMBER(A11996)),VLOOKUP(A11996,Studies!A:BR,5,FALSE),"")</f>
        <v>Pravastatin</v>
      </c>
      <c r="F11996" s="249" t="str">
        <f>IF(AND(A11996&lt;&gt;"",ISNUMBER(A11996)),VLOOKUP(A11996,Studies!A:BR,6,FALSE),"")</f>
        <v>Plasma</v>
      </c>
      <c r="G11996" s="269">
        <v>325.25</v>
      </c>
      <c r="H11996" s="50" t="s">
        <v>59</v>
      </c>
      <c r="I11996" s="185">
        <v>1.1236520000000001</v>
      </c>
      <c r="J11996" s="41" t="s">
        <v>938</v>
      </c>
      <c r="K11996" s="41" t="s">
        <v>115</v>
      </c>
      <c r="O11996" s="59">
        <v>0.5</v>
      </c>
    </row>
    <row r="11997" spans="1:16" x14ac:dyDescent="0.25">
      <c r="A11997" s="30">
        <v>1146</v>
      </c>
      <c r="B11997" s="247" t="str">
        <f>IF(AND(A11997&lt;&gt;"",ISNUMBER(A11997)),VLOOKUP(A11997,Studies!A:BR,2,FALSE),"")</f>
        <v>Azie 1998</v>
      </c>
      <c r="C11997" s="248" t="str">
        <f>IF(AND(A11997&lt;&gt;"",ISNUMBER(A11997)),VLOOKUP(A11997,Studies!A:BR,3,FALSE),"")</f>
        <v>https://pubmed.ncbi.nlm.nih.gov/9797793/</v>
      </c>
      <c r="D11997" s="248" t="str">
        <f>IF(AND(A11997&lt;&gt;"",ISNUMBER(A11997)),VLOOKUP(A11997,Studies!A:BR,4,FALSE),"")</f>
        <v>with Diltiazem</v>
      </c>
      <c r="E11997" s="248" t="str">
        <f>IF(AND(A11997&lt;&gt;"",ISNUMBER(A11997)),VLOOKUP(A11997,Studies!A:BR,5,FALSE),"")</f>
        <v>Pravastatin</v>
      </c>
      <c r="F11997" s="249" t="str">
        <f>IF(AND(A11997&lt;&gt;"",ISNUMBER(A11997)),VLOOKUP(A11997,Studies!A:BR,6,FALSE),"")</f>
        <v>Plasma</v>
      </c>
      <c r="G11997" s="269">
        <v>325.5</v>
      </c>
      <c r="H11997" s="50" t="s">
        <v>59</v>
      </c>
      <c r="I11997" s="185">
        <v>15.06015</v>
      </c>
      <c r="J11997" s="41" t="s">
        <v>938</v>
      </c>
      <c r="K11997" s="41" t="s">
        <v>115</v>
      </c>
      <c r="O11997" s="59">
        <v>0.5</v>
      </c>
    </row>
    <row r="11998" spans="1:16" x14ac:dyDescent="0.25">
      <c r="A11998" s="30">
        <v>1146</v>
      </c>
      <c r="B11998" s="247" t="str">
        <f>IF(AND(A11998&lt;&gt;"",ISNUMBER(A11998)),VLOOKUP(A11998,Studies!A:BR,2,FALSE),"")</f>
        <v>Azie 1998</v>
      </c>
      <c r="C11998" s="248" t="str">
        <f>IF(AND(A11998&lt;&gt;"",ISNUMBER(A11998)),VLOOKUP(A11998,Studies!A:BR,3,FALSE),"")</f>
        <v>https://pubmed.ncbi.nlm.nih.gov/9797793/</v>
      </c>
      <c r="D11998" s="248" t="str">
        <f>IF(AND(A11998&lt;&gt;"",ISNUMBER(A11998)),VLOOKUP(A11998,Studies!A:BR,4,FALSE),"")</f>
        <v>with Diltiazem</v>
      </c>
      <c r="E11998" s="248" t="str">
        <f>IF(AND(A11998&lt;&gt;"",ISNUMBER(A11998)),VLOOKUP(A11998,Studies!A:BR,5,FALSE),"")</f>
        <v>Pravastatin</v>
      </c>
      <c r="F11998" s="249" t="str">
        <f>IF(AND(A11998&lt;&gt;"",ISNUMBER(A11998)),VLOOKUP(A11998,Studies!A:BR,6,FALSE),"")</f>
        <v>Plasma</v>
      </c>
      <c r="G11998" s="269">
        <v>325.75</v>
      </c>
      <c r="H11998" s="50" t="s">
        <v>59</v>
      </c>
      <c r="I11998" s="185">
        <v>31.447649999999999</v>
      </c>
      <c r="J11998" s="41" t="s">
        <v>938</v>
      </c>
      <c r="K11998" s="41" t="s">
        <v>115</v>
      </c>
      <c r="O11998" s="59">
        <v>0.5</v>
      </c>
    </row>
    <row r="11999" spans="1:16" x14ac:dyDescent="0.25">
      <c r="A11999" s="30">
        <v>1146</v>
      </c>
      <c r="B11999" s="247" t="str">
        <f>IF(AND(A11999&lt;&gt;"",ISNUMBER(A11999)),VLOOKUP(A11999,Studies!A:BR,2,FALSE),"")</f>
        <v>Azie 1998</v>
      </c>
      <c r="C11999" s="248" t="str">
        <f>IF(AND(A11999&lt;&gt;"",ISNUMBER(A11999)),VLOOKUP(A11999,Studies!A:BR,3,FALSE),"")</f>
        <v>https://pubmed.ncbi.nlm.nih.gov/9797793/</v>
      </c>
      <c r="D11999" s="248" t="str">
        <f>IF(AND(A11999&lt;&gt;"",ISNUMBER(A11999)),VLOOKUP(A11999,Studies!A:BR,4,FALSE),"")</f>
        <v>with Diltiazem</v>
      </c>
      <c r="E11999" s="248" t="str">
        <f>IF(AND(A11999&lt;&gt;"",ISNUMBER(A11999)),VLOOKUP(A11999,Studies!A:BR,5,FALSE),"")</f>
        <v>Pravastatin</v>
      </c>
      <c r="F11999" s="249" t="str">
        <f>IF(AND(A11999&lt;&gt;"",ISNUMBER(A11999)),VLOOKUP(A11999,Studies!A:BR,6,FALSE),"")</f>
        <v>Plasma</v>
      </c>
      <c r="G11999" s="269">
        <v>326</v>
      </c>
      <c r="H11999" s="50" t="s">
        <v>59</v>
      </c>
      <c r="I11999" s="185">
        <v>38.696289999999998</v>
      </c>
      <c r="J11999" s="41" t="s">
        <v>938</v>
      </c>
      <c r="K11999" s="41" t="s">
        <v>115</v>
      </c>
      <c r="O11999" s="59">
        <v>0.5</v>
      </c>
    </row>
    <row r="12000" spans="1:16" x14ac:dyDescent="0.25">
      <c r="A12000" s="30">
        <v>1146</v>
      </c>
      <c r="B12000" s="247" t="str">
        <f>IF(AND(A12000&lt;&gt;"",ISNUMBER(A12000)),VLOOKUP(A12000,Studies!A:BR,2,FALSE),"")</f>
        <v>Azie 1998</v>
      </c>
      <c r="C12000" s="248" t="str">
        <f>IF(AND(A12000&lt;&gt;"",ISNUMBER(A12000)),VLOOKUP(A12000,Studies!A:BR,3,FALSE),"")</f>
        <v>https://pubmed.ncbi.nlm.nih.gov/9797793/</v>
      </c>
      <c r="D12000" s="248" t="str">
        <f>IF(AND(A12000&lt;&gt;"",ISNUMBER(A12000)),VLOOKUP(A12000,Studies!A:BR,4,FALSE),"")</f>
        <v>with Diltiazem</v>
      </c>
      <c r="E12000" s="248" t="str">
        <f>IF(AND(A12000&lt;&gt;"",ISNUMBER(A12000)),VLOOKUP(A12000,Studies!A:BR,5,FALSE),"")</f>
        <v>Pravastatin</v>
      </c>
      <c r="F12000" s="249" t="str">
        <f>IF(AND(A12000&lt;&gt;"",ISNUMBER(A12000)),VLOOKUP(A12000,Studies!A:BR,6,FALSE),"")</f>
        <v>Plasma</v>
      </c>
      <c r="G12000" s="269">
        <v>326.5</v>
      </c>
      <c r="H12000" s="50" t="s">
        <v>59</v>
      </c>
      <c r="I12000" s="185">
        <v>30.367709999999999</v>
      </c>
      <c r="J12000" s="41" t="s">
        <v>938</v>
      </c>
      <c r="K12000" s="41" t="s">
        <v>115</v>
      </c>
      <c r="O12000" s="59">
        <v>0.5</v>
      </c>
    </row>
    <row r="12001" spans="1:16" x14ac:dyDescent="0.25">
      <c r="A12001" s="30">
        <v>1146</v>
      </c>
      <c r="B12001" s="247" t="str">
        <f>IF(AND(A12001&lt;&gt;"",ISNUMBER(A12001)),VLOOKUP(A12001,Studies!A:BR,2,FALSE),"")</f>
        <v>Azie 1998</v>
      </c>
      <c r="C12001" s="248" t="str">
        <f>IF(AND(A12001&lt;&gt;"",ISNUMBER(A12001)),VLOOKUP(A12001,Studies!A:BR,3,FALSE),"")</f>
        <v>https://pubmed.ncbi.nlm.nih.gov/9797793/</v>
      </c>
      <c r="D12001" s="248" t="str">
        <f>IF(AND(A12001&lt;&gt;"",ISNUMBER(A12001)),VLOOKUP(A12001,Studies!A:BR,4,FALSE),"")</f>
        <v>with Diltiazem</v>
      </c>
      <c r="E12001" s="248" t="str">
        <f>IF(AND(A12001&lt;&gt;"",ISNUMBER(A12001)),VLOOKUP(A12001,Studies!A:BR,5,FALSE),"")</f>
        <v>Pravastatin</v>
      </c>
      <c r="F12001" s="249" t="str">
        <f>IF(AND(A12001&lt;&gt;"",ISNUMBER(A12001)),VLOOKUP(A12001,Studies!A:BR,6,FALSE),"")</f>
        <v>Plasma</v>
      </c>
      <c r="G12001" s="269">
        <v>327</v>
      </c>
      <c r="H12001" s="50" t="s">
        <v>59</v>
      </c>
      <c r="I12001" s="185">
        <v>20.632359999999998</v>
      </c>
      <c r="J12001" s="41" t="s">
        <v>938</v>
      </c>
      <c r="K12001" s="41" t="s">
        <v>115</v>
      </c>
      <c r="O12001" s="59">
        <v>0.5</v>
      </c>
    </row>
    <row r="12002" spans="1:16" x14ac:dyDescent="0.25">
      <c r="A12002" s="30">
        <v>1146</v>
      </c>
      <c r="B12002" s="247" t="str">
        <f>IF(AND(A12002&lt;&gt;"",ISNUMBER(A12002)),VLOOKUP(A12002,Studies!A:BR,2,FALSE),"")</f>
        <v>Azie 1998</v>
      </c>
      <c r="C12002" s="248" t="str">
        <f>IF(AND(A12002&lt;&gt;"",ISNUMBER(A12002)),VLOOKUP(A12002,Studies!A:BR,3,FALSE),"")</f>
        <v>https://pubmed.ncbi.nlm.nih.gov/9797793/</v>
      </c>
      <c r="D12002" s="248" t="str">
        <f>IF(AND(A12002&lt;&gt;"",ISNUMBER(A12002)),VLOOKUP(A12002,Studies!A:BR,4,FALSE),"")</f>
        <v>with Diltiazem</v>
      </c>
      <c r="E12002" s="248" t="str">
        <f>IF(AND(A12002&lt;&gt;"",ISNUMBER(A12002)),VLOOKUP(A12002,Studies!A:BR,5,FALSE),"")</f>
        <v>Pravastatin</v>
      </c>
      <c r="F12002" s="249" t="str">
        <f>IF(AND(A12002&lt;&gt;"",ISNUMBER(A12002)),VLOOKUP(A12002,Studies!A:BR,6,FALSE),"")</f>
        <v>Plasma</v>
      </c>
      <c r="G12002" s="269">
        <v>327.5</v>
      </c>
      <c r="H12002" s="50" t="s">
        <v>59</v>
      </c>
      <c r="I12002" s="185">
        <v>15.432259999999999</v>
      </c>
      <c r="J12002" s="41" t="s">
        <v>938</v>
      </c>
      <c r="K12002" s="41" t="s">
        <v>115</v>
      </c>
      <c r="O12002" s="59">
        <v>0.5</v>
      </c>
    </row>
    <row r="12003" spans="1:16" x14ac:dyDescent="0.25">
      <c r="A12003" s="30">
        <v>1146</v>
      </c>
      <c r="B12003" s="247" t="str">
        <f>IF(AND(A12003&lt;&gt;"",ISNUMBER(A12003)),VLOOKUP(A12003,Studies!A:BR,2,FALSE),"")</f>
        <v>Azie 1998</v>
      </c>
      <c r="C12003" s="248" t="str">
        <f>IF(AND(A12003&lt;&gt;"",ISNUMBER(A12003)),VLOOKUP(A12003,Studies!A:BR,3,FALSE),"")</f>
        <v>https://pubmed.ncbi.nlm.nih.gov/9797793/</v>
      </c>
      <c r="D12003" s="248" t="str">
        <f>IF(AND(A12003&lt;&gt;"",ISNUMBER(A12003)),VLOOKUP(A12003,Studies!A:BR,4,FALSE),"")</f>
        <v>with Diltiazem</v>
      </c>
      <c r="E12003" s="248" t="str">
        <f>IF(AND(A12003&lt;&gt;"",ISNUMBER(A12003)),VLOOKUP(A12003,Studies!A:BR,5,FALSE),"")</f>
        <v>Pravastatin</v>
      </c>
      <c r="F12003" s="249" t="str">
        <f>IF(AND(A12003&lt;&gt;"",ISNUMBER(A12003)),VLOOKUP(A12003,Studies!A:BR,6,FALSE),"")</f>
        <v>Plasma</v>
      </c>
      <c r="G12003" s="269">
        <v>328</v>
      </c>
      <c r="H12003" s="50" t="s">
        <v>59</v>
      </c>
      <c r="I12003" s="185">
        <v>10.153280000000001</v>
      </c>
      <c r="J12003" s="41" t="s">
        <v>938</v>
      </c>
      <c r="K12003" s="41" t="s">
        <v>115</v>
      </c>
      <c r="O12003" s="59">
        <v>0.5</v>
      </c>
    </row>
    <row r="12004" spans="1:16" x14ac:dyDescent="0.25">
      <c r="A12004" s="30">
        <v>1146</v>
      </c>
      <c r="B12004" s="247" t="str">
        <f>IF(AND(A12004&lt;&gt;"",ISNUMBER(A12004)),VLOOKUP(A12004,Studies!A:BR,2,FALSE),"")</f>
        <v>Azie 1998</v>
      </c>
      <c r="C12004" s="248" t="str">
        <f>IF(AND(A12004&lt;&gt;"",ISNUMBER(A12004)),VLOOKUP(A12004,Studies!A:BR,3,FALSE),"")</f>
        <v>https://pubmed.ncbi.nlm.nih.gov/9797793/</v>
      </c>
      <c r="D12004" s="248" t="str">
        <f>IF(AND(A12004&lt;&gt;"",ISNUMBER(A12004)),VLOOKUP(A12004,Studies!A:BR,4,FALSE),"")</f>
        <v>with Diltiazem</v>
      </c>
      <c r="E12004" s="248" t="str">
        <f>IF(AND(A12004&lt;&gt;"",ISNUMBER(A12004)),VLOOKUP(A12004,Studies!A:BR,5,FALSE),"")</f>
        <v>Pravastatin</v>
      </c>
      <c r="F12004" s="249" t="str">
        <f>IF(AND(A12004&lt;&gt;"",ISNUMBER(A12004)),VLOOKUP(A12004,Studies!A:BR,6,FALSE),"")</f>
        <v>Plasma</v>
      </c>
      <c r="G12004" s="269">
        <v>329</v>
      </c>
      <c r="H12004" s="50" t="s">
        <v>59</v>
      </c>
      <c r="I12004" s="185">
        <v>4.5383829999999996</v>
      </c>
      <c r="J12004" s="41" t="s">
        <v>938</v>
      </c>
      <c r="K12004" s="41" t="s">
        <v>115</v>
      </c>
      <c r="O12004" s="59">
        <v>0.5</v>
      </c>
    </row>
    <row r="12005" spans="1:16" x14ac:dyDescent="0.25">
      <c r="A12005" s="30">
        <v>1146</v>
      </c>
      <c r="B12005" s="247" t="str">
        <f>IF(AND(A12005&lt;&gt;"",ISNUMBER(A12005)),VLOOKUP(A12005,Studies!A:BR,2,FALSE),"")</f>
        <v>Azie 1998</v>
      </c>
      <c r="C12005" s="248" t="str">
        <f>IF(AND(A12005&lt;&gt;"",ISNUMBER(A12005)),VLOOKUP(A12005,Studies!A:BR,3,FALSE),"")</f>
        <v>https://pubmed.ncbi.nlm.nih.gov/9797793/</v>
      </c>
      <c r="D12005" s="248" t="str">
        <f>IF(AND(A12005&lt;&gt;"",ISNUMBER(A12005)),VLOOKUP(A12005,Studies!A:BR,4,FALSE),"")</f>
        <v>with Diltiazem</v>
      </c>
      <c r="E12005" s="248" t="str">
        <f>IF(AND(A12005&lt;&gt;"",ISNUMBER(A12005)),VLOOKUP(A12005,Studies!A:BR,5,FALSE),"")</f>
        <v>Pravastatin</v>
      </c>
      <c r="F12005" s="249" t="str">
        <f>IF(AND(A12005&lt;&gt;"",ISNUMBER(A12005)),VLOOKUP(A12005,Studies!A:BR,6,FALSE),"")</f>
        <v>Plasma</v>
      </c>
      <c r="G12005" s="269">
        <v>331</v>
      </c>
      <c r="H12005" s="50" t="s">
        <v>59</v>
      </c>
      <c r="I12005" s="185">
        <v>1.588943</v>
      </c>
      <c r="J12005" s="41" t="s">
        <v>938</v>
      </c>
      <c r="K12005" s="41" t="s">
        <v>115</v>
      </c>
      <c r="O12005" s="59">
        <v>0.5</v>
      </c>
    </row>
    <row r="12006" spans="1:16" x14ac:dyDescent="0.25">
      <c r="A12006" s="30">
        <v>1146</v>
      </c>
      <c r="B12006" s="247" t="str">
        <f>IF(AND(A12006&lt;&gt;"",ISNUMBER(A12006)),VLOOKUP(A12006,Studies!A:BR,2,FALSE),"")</f>
        <v>Azie 1998</v>
      </c>
      <c r="C12006" s="248" t="str">
        <f>IF(AND(A12006&lt;&gt;"",ISNUMBER(A12006)),VLOOKUP(A12006,Studies!A:BR,3,FALSE),"")</f>
        <v>https://pubmed.ncbi.nlm.nih.gov/9797793/</v>
      </c>
      <c r="D12006" s="248" t="str">
        <f>IF(AND(A12006&lt;&gt;"",ISNUMBER(A12006)),VLOOKUP(A12006,Studies!A:BR,4,FALSE),"")</f>
        <v>with Diltiazem</v>
      </c>
      <c r="E12006" s="248" t="str">
        <f>IF(AND(A12006&lt;&gt;"",ISNUMBER(A12006)),VLOOKUP(A12006,Studies!A:BR,5,FALSE),"")</f>
        <v>Pravastatin</v>
      </c>
      <c r="F12006" s="249" t="str">
        <f>IF(AND(A12006&lt;&gt;"",ISNUMBER(A12006)),VLOOKUP(A12006,Studies!A:BR,6,FALSE),"")</f>
        <v>Plasma</v>
      </c>
      <c r="G12006" s="269">
        <v>333</v>
      </c>
      <c r="H12006" s="50" t="s">
        <v>59</v>
      </c>
      <c r="I12006" s="185" t="s">
        <v>4162</v>
      </c>
      <c r="J12006" s="41" t="s">
        <v>938</v>
      </c>
      <c r="K12006" s="41" t="s">
        <v>115</v>
      </c>
      <c r="O12006" s="59">
        <v>0.5</v>
      </c>
    </row>
    <row r="12007" spans="1:16" x14ac:dyDescent="0.25">
      <c r="A12007" s="30">
        <v>1147</v>
      </c>
      <c r="B12007" s="247" t="str">
        <f>IF(AND(A12007&lt;&gt;"",ISNUMBER(A12007)),VLOOKUP(A12007,Studies!A:BR,2,FALSE),"")</f>
        <v>Lutz 2018</v>
      </c>
      <c r="C12007" s="248" t="str">
        <f>IF(AND(A12007&lt;&gt;"",ISNUMBER(A12007)),VLOOKUP(A12007,Studies!A:BR,3,FALSE),"")</f>
        <v>https://pubmed.ncbi.nlm.nih.gov/29569723/</v>
      </c>
      <c r="D12007" s="248" t="str">
        <f>IF(AND(A12007&lt;&gt;"",ISNUMBER(A12007)),VLOOKUP(A12007,Studies!A:BR,4,FALSE),"")</f>
        <v>Cohort 1, Control</v>
      </c>
      <c r="E12007" s="248" t="str">
        <f>IF(AND(A12007&lt;&gt;"",ISNUMBER(A12007)),VLOOKUP(A12007,Studies!A:BR,5,FALSE),"")</f>
        <v>Pravastatin</v>
      </c>
      <c r="F12007" s="249" t="str">
        <f>IF(AND(A12007&lt;&gt;"",ISNUMBER(A12007)),VLOOKUP(A12007,Studies!A:BR,6,FALSE),"")</f>
        <v>Plasma</v>
      </c>
      <c r="G12007" s="269">
        <v>0.5</v>
      </c>
      <c r="H12007" s="50" t="s">
        <v>59</v>
      </c>
      <c r="I12007" s="185">
        <v>27.837730000000001</v>
      </c>
      <c r="J12007" s="41" t="s">
        <v>938</v>
      </c>
      <c r="K12007" s="41" t="s">
        <v>115</v>
      </c>
      <c r="O12007" s="59">
        <v>0.1</v>
      </c>
      <c r="P12007" s="42" t="s">
        <v>4064</v>
      </c>
    </row>
    <row r="12008" spans="1:16" x14ac:dyDescent="0.25">
      <c r="A12008" s="30">
        <v>1147</v>
      </c>
      <c r="B12008" s="247" t="str">
        <f>IF(AND(A12008&lt;&gt;"",ISNUMBER(A12008)),VLOOKUP(A12008,Studies!A:BR,2,FALSE),"")</f>
        <v>Lutz 2018</v>
      </c>
      <c r="C12008" s="248" t="str">
        <f>IF(AND(A12008&lt;&gt;"",ISNUMBER(A12008)),VLOOKUP(A12008,Studies!A:BR,3,FALSE),"")</f>
        <v>https://pubmed.ncbi.nlm.nih.gov/29569723/</v>
      </c>
      <c r="D12008" s="248" t="str">
        <f>IF(AND(A12008&lt;&gt;"",ISNUMBER(A12008)),VLOOKUP(A12008,Studies!A:BR,4,FALSE),"")</f>
        <v>Cohort 1, Control</v>
      </c>
      <c r="E12008" s="248" t="str">
        <f>IF(AND(A12008&lt;&gt;"",ISNUMBER(A12008)),VLOOKUP(A12008,Studies!A:BR,5,FALSE),"")</f>
        <v>Pravastatin</v>
      </c>
      <c r="F12008" s="249" t="str">
        <f>IF(AND(A12008&lt;&gt;"",ISNUMBER(A12008)),VLOOKUP(A12008,Studies!A:BR,6,FALSE),"")</f>
        <v>Plasma</v>
      </c>
      <c r="G12008" s="269">
        <v>1</v>
      </c>
      <c r="H12008" s="50" t="s">
        <v>59</v>
      </c>
      <c r="I12008" s="185">
        <v>47.45955</v>
      </c>
      <c r="J12008" s="41" t="s">
        <v>938</v>
      </c>
      <c r="K12008" s="41" t="s">
        <v>115</v>
      </c>
      <c r="O12008" s="59">
        <v>0.1</v>
      </c>
    </row>
    <row r="12009" spans="1:16" x14ac:dyDescent="0.25">
      <c r="A12009" s="30">
        <v>1147</v>
      </c>
      <c r="B12009" s="247" t="str">
        <f>IF(AND(A12009&lt;&gt;"",ISNUMBER(A12009)),VLOOKUP(A12009,Studies!A:BR,2,FALSE),"")</f>
        <v>Lutz 2018</v>
      </c>
      <c r="C12009" s="248" t="str">
        <f>IF(AND(A12009&lt;&gt;"",ISNUMBER(A12009)),VLOOKUP(A12009,Studies!A:BR,3,FALSE),"")</f>
        <v>https://pubmed.ncbi.nlm.nih.gov/29569723/</v>
      </c>
      <c r="D12009" s="248" t="str">
        <f>IF(AND(A12009&lt;&gt;"",ISNUMBER(A12009)),VLOOKUP(A12009,Studies!A:BR,4,FALSE),"")</f>
        <v>Cohort 1, Control</v>
      </c>
      <c r="E12009" s="248" t="str">
        <f>IF(AND(A12009&lt;&gt;"",ISNUMBER(A12009)),VLOOKUP(A12009,Studies!A:BR,5,FALSE),"")</f>
        <v>Pravastatin</v>
      </c>
      <c r="F12009" s="249" t="str">
        <f>IF(AND(A12009&lt;&gt;"",ISNUMBER(A12009)),VLOOKUP(A12009,Studies!A:BR,6,FALSE),"")</f>
        <v>Plasma</v>
      </c>
      <c r="G12009" s="269">
        <v>1.5</v>
      </c>
      <c r="H12009" s="50" t="s">
        <v>59</v>
      </c>
      <c r="I12009" s="185">
        <v>30.996220000000001</v>
      </c>
      <c r="J12009" s="41" t="s">
        <v>938</v>
      </c>
      <c r="K12009" s="41" t="s">
        <v>115</v>
      </c>
      <c r="O12009" s="59">
        <v>0.1</v>
      </c>
    </row>
    <row r="12010" spans="1:16" x14ac:dyDescent="0.25">
      <c r="A12010" s="30">
        <v>1147</v>
      </c>
      <c r="B12010" s="247" t="str">
        <f>IF(AND(A12010&lt;&gt;"",ISNUMBER(A12010)),VLOOKUP(A12010,Studies!A:BR,2,FALSE),"")</f>
        <v>Lutz 2018</v>
      </c>
      <c r="C12010" s="248" t="str">
        <f>IF(AND(A12010&lt;&gt;"",ISNUMBER(A12010)),VLOOKUP(A12010,Studies!A:BR,3,FALSE),"")</f>
        <v>https://pubmed.ncbi.nlm.nih.gov/29569723/</v>
      </c>
      <c r="D12010" s="248" t="str">
        <f>IF(AND(A12010&lt;&gt;"",ISNUMBER(A12010)),VLOOKUP(A12010,Studies!A:BR,4,FALSE),"")</f>
        <v>Cohort 1, Control</v>
      </c>
      <c r="E12010" s="248" t="str">
        <f>IF(AND(A12010&lt;&gt;"",ISNUMBER(A12010)),VLOOKUP(A12010,Studies!A:BR,5,FALSE),"")</f>
        <v>Pravastatin</v>
      </c>
      <c r="F12010" s="249" t="str">
        <f>IF(AND(A12010&lt;&gt;"",ISNUMBER(A12010)),VLOOKUP(A12010,Studies!A:BR,6,FALSE),"")</f>
        <v>Plasma</v>
      </c>
      <c r="G12010" s="269">
        <v>2</v>
      </c>
      <c r="H12010" s="50" t="s">
        <v>59</v>
      </c>
      <c r="I12010" s="185">
        <v>18.99128</v>
      </c>
      <c r="J12010" s="41" t="s">
        <v>938</v>
      </c>
      <c r="K12010" s="41" t="s">
        <v>115</v>
      </c>
      <c r="O12010" s="59">
        <v>0.1</v>
      </c>
    </row>
    <row r="12011" spans="1:16" x14ac:dyDescent="0.25">
      <c r="A12011" s="30">
        <v>1147</v>
      </c>
      <c r="B12011" s="247" t="str">
        <f>IF(AND(A12011&lt;&gt;"",ISNUMBER(A12011)),VLOOKUP(A12011,Studies!A:BR,2,FALSE),"")</f>
        <v>Lutz 2018</v>
      </c>
      <c r="C12011" s="248" t="str">
        <f>IF(AND(A12011&lt;&gt;"",ISNUMBER(A12011)),VLOOKUP(A12011,Studies!A:BR,3,FALSE),"")</f>
        <v>https://pubmed.ncbi.nlm.nih.gov/29569723/</v>
      </c>
      <c r="D12011" s="248" t="str">
        <f>IF(AND(A12011&lt;&gt;"",ISNUMBER(A12011)),VLOOKUP(A12011,Studies!A:BR,4,FALSE),"")</f>
        <v>Cohort 1, Control</v>
      </c>
      <c r="E12011" s="248" t="str">
        <f>IF(AND(A12011&lt;&gt;"",ISNUMBER(A12011)),VLOOKUP(A12011,Studies!A:BR,5,FALSE),"")</f>
        <v>Pravastatin</v>
      </c>
      <c r="F12011" s="249" t="str">
        <f>IF(AND(A12011&lt;&gt;"",ISNUMBER(A12011)),VLOOKUP(A12011,Studies!A:BR,6,FALSE),"")</f>
        <v>Plasma</v>
      </c>
      <c r="G12011" s="269">
        <v>3</v>
      </c>
      <c r="H12011" s="50" t="s">
        <v>59</v>
      </c>
      <c r="I12011" s="185">
        <v>9.4054000000000002</v>
      </c>
      <c r="J12011" s="41" t="s">
        <v>938</v>
      </c>
      <c r="K12011" s="41" t="s">
        <v>115</v>
      </c>
      <c r="O12011" s="59">
        <v>0.1</v>
      </c>
    </row>
    <row r="12012" spans="1:16" x14ac:dyDescent="0.25">
      <c r="A12012" s="30">
        <v>1147</v>
      </c>
      <c r="B12012" s="247" t="str">
        <f>IF(AND(A12012&lt;&gt;"",ISNUMBER(A12012)),VLOOKUP(A12012,Studies!A:BR,2,FALSE),"")</f>
        <v>Lutz 2018</v>
      </c>
      <c r="C12012" s="248" t="str">
        <f>IF(AND(A12012&lt;&gt;"",ISNUMBER(A12012)),VLOOKUP(A12012,Studies!A:BR,3,FALSE),"")</f>
        <v>https://pubmed.ncbi.nlm.nih.gov/29569723/</v>
      </c>
      <c r="D12012" s="248" t="str">
        <f>IF(AND(A12012&lt;&gt;"",ISNUMBER(A12012)),VLOOKUP(A12012,Studies!A:BR,4,FALSE),"")</f>
        <v>Cohort 1, Control</v>
      </c>
      <c r="E12012" s="248" t="str">
        <f>IF(AND(A12012&lt;&gt;"",ISNUMBER(A12012)),VLOOKUP(A12012,Studies!A:BR,5,FALSE),"")</f>
        <v>Pravastatin</v>
      </c>
      <c r="F12012" s="249" t="str">
        <f>IF(AND(A12012&lt;&gt;"",ISNUMBER(A12012)),VLOOKUP(A12012,Studies!A:BR,6,FALSE),"")</f>
        <v>Plasma</v>
      </c>
      <c r="G12012" s="269">
        <v>4</v>
      </c>
      <c r="H12012" s="50" t="s">
        <v>59</v>
      </c>
      <c r="I12012" s="185">
        <v>5.8891450000000001</v>
      </c>
      <c r="J12012" s="41" t="s">
        <v>938</v>
      </c>
      <c r="K12012" s="41" t="s">
        <v>115</v>
      </c>
      <c r="O12012" s="59">
        <v>0.1</v>
      </c>
    </row>
    <row r="12013" spans="1:16" x14ac:dyDescent="0.25">
      <c r="A12013" s="30">
        <v>1147</v>
      </c>
      <c r="B12013" s="247" t="str">
        <f>IF(AND(A12013&lt;&gt;"",ISNUMBER(A12013)),VLOOKUP(A12013,Studies!A:BR,2,FALSE),"")</f>
        <v>Lutz 2018</v>
      </c>
      <c r="C12013" s="248" t="str">
        <f>IF(AND(A12013&lt;&gt;"",ISNUMBER(A12013)),VLOOKUP(A12013,Studies!A:BR,3,FALSE),"")</f>
        <v>https://pubmed.ncbi.nlm.nih.gov/29569723/</v>
      </c>
      <c r="D12013" s="248" t="str">
        <f>IF(AND(A12013&lt;&gt;"",ISNUMBER(A12013)),VLOOKUP(A12013,Studies!A:BR,4,FALSE),"")</f>
        <v>Cohort 1, Control</v>
      </c>
      <c r="E12013" s="248" t="str">
        <f>IF(AND(A12013&lt;&gt;"",ISNUMBER(A12013)),VLOOKUP(A12013,Studies!A:BR,5,FALSE),"")</f>
        <v>Pravastatin</v>
      </c>
      <c r="F12013" s="249" t="str">
        <f>IF(AND(A12013&lt;&gt;"",ISNUMBER(A12013)),VLOOKUP(A12013,Studies!A:BR,6,FALSE),"")</f>
        <v>Plasma</v>
      </c>
      <c r="G12013" s="269">
        <v>8</v>
      </c>
      <c r="H12013" s="50" t="s">
        <v>59</v>
      </c>
      <c r="I12013" s="185">
        <v>3.3235709999999998</v>
      </c>
      <c r="J12013" s="41" t="s">
        <v>938</v>
      </c>
      <c r="K12013" s="41" t="s">
        <v>115</v>
      </c>
      <c r="O12013" s="59">
        <v>0.1</v>
      </c>
    </row>
    <row r="12014" spans="1:16" x14ac:dyDescent="0.25">
      <c r="A12014" s="30">
        <v>1147</v>
      </c>
      <c r="B12014" s="247" t="str">
        <f>IF(AND(A12014&lt;&gt;"",ISNUMBER(A12014)),VLOOKUP(A12014,Studies!A:BR,2,FALSE),"")</f>
        <v>Lutz 2018</v>
      </c>
      <c r="C12014" s="248" t="str">
        <f>IF(AND(A12014&lt;&gt;"",ISNUMBER(A12014)),VLOOKUP(A12014,Studies!A:BR,3,FALSE),"")</f>
        <v>https://pubmed.ncbi.nlm.nih.gov/29569723/</v>
      </c>
      <c r="D12014" s="248" t="str">
        <f>IF(AND(A12014&lt;&gt;"",ISNUMBER(A12014)),VLOOKUP(A12014,Studies!A:BR,4,FALSE),"")</f>
        <v>Cohort 1, Control</v>
      </c>
      <c r="E12014" s="248" t="str">
        <f>IF(AND(A12014&lt;&gt;"",ISNUMBER(A12014)),VLOOKUP(A12014,Studies!A:BR,5,FALSE),"")</f>
        <v>Pravastatin</v>
      </c>
      <c r="F12014" s="249" t="str">
        <f>IF(AND(A12014&lt;&gt;"",ISNUMBER(A12014)),VLOOKUP(A12014,Studies!A:BR,6,FALSE),"")</f>
        <v>Plasma</v>
      </c>
      <c r="G12014" s="269">
        <v>12</v>
      </c>
      <c r="H12014" s="50" t="s">
        <v>59</v>
      </c>
      <c r="I12014" s="185">
        <v>0.58060319999999999</v>
      </c>
      <c r="J12014" s="41" t="s">
        <v>938</v>
      </c>
      <c r="K12014" s="41" t="s">
        <v>115</v>
      </c>
      <c r="O12014" s="59">
        <v>0.1</v>
      </c>
    </row>
    <row r="12015" spans="1:16" x14ac:dyDescent="0.25">
      <c r="A12015" s="30">
        <v>1147</v>
      </c>
      <c r="B12015" s="247" t="str">
        <f>IF(AND(A12015&lt;&gt;"",ISNUMBER(A12015)),VLOOKUP(A12015,Studies!A:BR,2,FALSE),"")</f>
        <v>Lutz 2018</v>
      </c>
      <c r="C12015" s="248" t="str">
        <f>IF(AND(A12015&lt;&gt;"",ISNUMBER(A12015)),VLOOKUP(A12015,Studies!A:BR,3,FALSE),"")</f>
        <v>https://pubmed.ncbi.nlm.nih.gov/29569723/</v>
      </c>
      <c r="D12015" s="248" t="str">
        <f>IF(AND(A12015&lt;&gt;"",ISNUMBER(A12015)),VLOOKUP(A12015,Studies!A:BR,4,FALSE),"")</f>
        <v>Cohort 1, Control</v>
      </c>
      <c r="E12015" s="248" t="str">
        <f>IF(AND(A12015&lt;&gt;"",ISNUMBER(A12015)),VLOOKUP(A12015,Studies!A:BR,5,FALSE),"")</f>
        <v>Pravastatin</v>
      </c>
      <c r="F12015" s="249" t="str">
        <f>IF(AND(A12015&lt;&gt;"",ISNUMBER(A12015)),VLOOKUP(A12015,Studies!A:BR,6,FALSE),"")</f>
        <v>Plasma</v>
      </c>
      <c r="G12015" s="269">
        <v>24</v>
      </c>
      <c r="H12015" s="50" t="s">
        <v>59</v>
      </c>
      <c r="I12015" s="185">
        <v>0.1668028</v>
      </c>
      <c r="J12015" s="41" t="s">
        <v>938</v>
      </c>
      <c r="K12015" s="41" t="s">
        <v>115</v>
      </c>
      <c r="O12015" s="59">
        <v>0.1</v>
      </c>
    </row>
    <row r="12016" spans="1:16" x14ac:dyDescent="0.25">
      <c r="A12016" s="30">
        <v>1148</v>
      </c>
      <c r="B12016" s="247" t="str">
        <f>IF(AND(A12016&lt;&gt;"",ISNUMBER(A12016)),VLOOKUP(A12016,Studies!A:BR,2,FALSE),"")</f>
        <v>Lutz 2018</v>
      </c>
      <c r="C12016" s="248" t="str">
        <f>IF(AND(A12016&lt;&gt;"",ISNUMBER(A12016)),VLOOKUP(A12016,Studies!A:BR,3,FALSE),"")</f>
        <v>https://pubmed.ncbi.nlm.nih.gov/29569723/</v>
      </c>
      <c r="D12016" s="248" t="str">
        <f>IF(AND(A12016&lt;&gt;"",ISNUMBER(A12016)),VLOOKUP(A12016,Studies!A:BR,4,FALSE),"")</f>
        <v>Cohort 2, Control</v>
      </c>
      <c r="E12016" s="248" t="str">
        <f>IF(AND(A12016&lt;&gt;"",ISNUMBER(A12016)),VLOOKUP(A12016,Studies!A:BR,5,FALSE),"")</f>
        <v>Pravastatin</v>
      </c>
      <c r="F12016" s="249" t="str">
        <f>IF(AND(A12016&lt;&gt;"",ISNUMBER(A12016)),VLOOKUP(A12016,Studies!A:BR,6,FALSE),"")</f>
        <v>Plasma</v>
      </c>
      <c r="G12016" s="269">
        <v>0.5</v>
      </c>
      <c r="H12016" s="50" t="s">
        <v>59</v>
      </c>
      <c r="I12016" s="185">
        <v>19.374320000000001</v>
      </c>
      <c r="J12016" s="41" t="s">
        <v>938</v>
      </c>
      <c r="K12016" s="41" t="s">
        <v>115</v>
      </c>
      <c r="O12016" s="59">
        <v>0.1</v>
      </c>
      <c r="P12016" s="42" t="s">
        <v>4064</v>
      </c>
    </row>
    <row r="12017" spans="1:16" x14ac:dyDescent="0.25">
      <c r="A12017" s="30">
        <v>1148</v>
      </c>
      <c r="B12017" s="247" t="str">
        <f>IF(AND(A12017&lt;&gt;"",ISNUMBER(A12017)),VLOOKUP(A12017,Studies!A:BR,2,FALSE),"")</f>
        <v>Lutz 2018</v>
      </c>
      <c r="C12017" s="248" t="str">
        <f>IF(AND(A12017&lt;&gt;"",ISNUMBER(A12017)),VLOOKUP(A12017,Studies!A:BR,3,FALSE),"")</f>
        <v>https://pubmed.ncbi.nlm.nih.gov/29569723/</v>
      </c>
      <c r="D12017" s="248" t="str">
        <f>IF(AND(A12017&lt;&gt;"",ISNUMBER(A12017)),VLOOKUP(A12017,Studies!A:BR,4,FALSE),"")</f>
        <v>Cohort 2, Control</v>
      </c>
      <c r="E12017" s="248" t="str">
        <f>IF(AND(A12017&lt;&gt;"",ISNUMBER(A12017)),VLOOKUP(A12017,Studies!A:BR,5,FALSE),"")</f>
        <v>Pravastatin</v>
      </c>
      <c r="F12017" s="249" t="str">
        <f>IF(AND(A12017&lt;&gt;"",ISNUMBER(A12017)),VLOOKUP(A12017,Studies!A:BR,6,FALSE),"")</f>
        <v>Plasma</v>
      </c>
      <c r="G12017" s="269">
        <v>1</v>
      </c>
      <c r="H12017" s="50" t="s">
        <v>59</v>
      </c>
      <c r="I12017" s="185">
        <v>50.594270000000002</v>
      </c>
      <c r="J12017" s="41" t="s">
        <v>938</v>
      </c>
      <c r="K12017" s="41" t="s">
        <v>115</v>
      </c>
      <c r="O12017" s="59">
        <v>0.1</v>
      </c>
    </row>
    <row r="12018" spans="1:16" x14ac:dyDescent="0.25">
      <c r="A12018" s="30">
        <v>1148</v>
      </c>
      <c r="B12018" s="247" t="str">
        <f>IF(AND(A12018&lt;&gt;"",ISNUMBER(A12018)),VLOOKUP(A12018,Studies!A:BR,2,FALSE),"")</f>
        <v>Lutz 2018</v>
      </c>
      <c r="C12018" s="248" t="str">
        <f>IF(AND(A12018&lt;&gt;"",ISNUMBER(A12018)),VLOOKUP(A12018,Studies!A:BR,3,FALSE),"")</f>
        <v>https://pubmed.ncbi.nlm.nih.gov/29569723/</v>
      </c>
      <c r="D12018" s="248" t="str">
        <f>IF(AND(A12018&lt;&gt;"",ISNUMBER(A12018)),VLOOKUP(A12018,Studies!A:BR,4,FALSE),"")</f>
        <v>Cohort 2, Control</v>
      </c>
      <c r="E12018" s="248" t="str">
        <f>IF(AND(A12018&lt;&gt;"",ISNUMBER(A12018)),VLOOKUP(A12018,Studies!A:BR,5,FALSE),"")</f>
        <v>Pravastatin</v>
      </c>
      <c r="F12018" s="249" t="str">
        <f>IF(AND(A12018&lt;&gt;"",ISNUMBER(A12018)),VLOOKUP(A12018,Studies!A:BR,6,FALSE),"")</f>
        <v>Plasma</v>
      </c>
      <c r="G12018" s="269">
        <v>1.5</v>
      </c>
      <c r="H12018" s="50" t="s">
        <v>59</v>
      </c>
      <c r="I12018" s="185">
        <v>36.763829999999999</v>
      </c>
      <c r="J12018" s="41" t="s">
        <v>938</v>
      </c>
      <c r="K12018" s="41" t="s">
        <v>115</v>
      </c>
      <c r="O12018" s="59">
        <v>0.1</v>
      </c>
    </row>
    <row r="12019" spans="1:16" x14ac:dyDescent="0.25">
      <c r="A12019" s="30">
        <v>1148</v>
      </c>
      <c r="B12019" s="247" t="str">
        <f>IF(AND(A12019&lt;&gt;"",ISNUMBER(A12019)),VLOOKUP(A12019,Studies!A:BR,2,FALSE),"")</f>
        <v>Lutz 2018</v>
      </c>
      <c r="C12019" s="248" t="str">
        <f>IF(AND(A12019&lt;&gt;"",ISNUMBER(A12019)),VLOOKUP(A12019,Studies!A:BR,3,FALSE),"")</f>
        <v>https://pubmed.ncbi.nlm.nih.gov/29569723/</v>
      </c>
      <c r="D12019" s="248" t="str">
        <f>IF(AND(A12019&lt;&gt;"",ISNUMBER(A12019)),VLOOKUP(A12019,Studies!A:BR,4,FALSE),"")</f>
        <v>Cohort 2, Control</v>
      </c>
      <c r="E12019" s="248" t="str">
        <f>IF(AND(A12019&lt;&gt;"",ISNUMBER(A12019)),VLOOKUP(A12019,Studies!A:BR,5,FALSE),"")</f>
        <v>Pravastatin</v>
      </c>
      <c r="F12019" s="249" t="str">
        <f>IF(AND(A12019&lt;&gt;"",ISNUMBER(A12019)),VLOOKUP(A12019,Studies!A:BR,6,FALSE),"")</f>
        <v>Plasma</v>
      </c>
      <c r="G12019" s="269">
        <v>2</v>
      </c>
      <c r="H12019" s="50" t="s">
        <v>59</v>
      </c>
      <c r="I12019" s="185">
        <v>24.528179999999999</v>
      </c>
      <c r="J12019" s="41" t="s">
        <v>938</v>
      </c>
      <c r="K12019" s="41" t="s">
        <v>115</v>
      </c>
      <c r="O12019" s="59">
        <v>0.1</v>
      </c>
    </row>
    <row r="12020" spans="1:16" x14ac:dyDescent="0.25">
      <c r="A12020" s="30">
        <v>1148</v>
      </c>
      <c r="B12020" s="247" t="str">
        <f>IF(AND(A12020&lt;&gt;"",ISNUMBER(A12020)),VLOOKUP(A12020,Studies!A:BR,2,FALSE),"")</f>
        <v>Lutz 2018</v>
      </c>
      <c r="C12020" s="248" t="str">
        <f>IF(AND(A12020&lt;&gt;"",ISNUMBER(A12020)),VLOOKUP(A12020,Studies!A:BR,3,FALSE),"")</f>
        <v>https://pubmed.ncbi.nlm.nih.gov/29569723/</v>
      </c>
      <c r="D12020" s="248" t="str">
        <f>IF(AND(A12020&lt;&gt;"",ISNUMBER(A12020)),VLOOKUP(A12020,Studies!A:BR,4,FALSE),"")</f>
        <v>Cohort 2, Control</v>
      </c>
      <c r="E12020" s="248" t="str">
        <f>IF(AND(A12020&lt;&gt;"",ISNUMBER(A12020)),VLOOKUP(A12020,Studies!A:BR,5,FALSE),"")</f>
        <v>Pravastatin</v>
      </c>
      <c r="F12020" s="249" t="str">
        <f>IF(AND(A12020&lt;&gt;"",ISNUMBER(A12020)),VLOOKUP(A12020,Studies!A:BR,6,FALSE),"")</f>
        <v>Plasma</v>
      </c>
      <c r="G12020" s="269">
        <v>3</v>
      </c>
      <c r="H12020" s="50" t="s">
        <v>59</v>
      </c>
      <c r="I12020" s="185">
        <v>11.64096</v>
      </c>
      <c r="J12020" s="41" t="s">
        <v>938</v>
      </c>
      <c r="K12020" s="41" t="s">
        <v>115</v>
      </c>
      <c r="O12020" s="59">
        <v>0.1</v>
      </c>
    </row>
    <row r="12021" spans="1:16" x14ac:dyDescent="0.25">
      <c r="A12021" s="30">
        <v>1148</v>
      </c>
      <c r="B12021" s="247" t="str">
        <f>IF(AND(A12021&lt;&gt;"",ISNUMBER(A12021)),VLOOKUP(A12021,Studies!A:BR,2,FALSE),"")</f>
        <v>Lutz 2018</v>
      </c>
      <c r="C12021" s="248" t="str">
        <f>IF(AND(A12021&lt;&gt;"",ISNUMBER(A12021)),VLOOKUP(A12021,Studies!A:BR,3,FALSE),"")</f>
        <v>https://pubmed.ncbi.nlm.nih.gov/29569723/</v>
      </c>
      <c r="D12021" s="248" t="str">
        <f>IF(AND(A12021&lt;&gt;"",ISNUMBER(A12021)),VLOOKUP(A12021,Studies!A:BR,4,FALSE),"")</f>
        <v>Cohort 2, Control</v>
      </c>
      <c r="E12021" s="248" t="str">
        <f>IF(AND(A12021&lt;&gt;"",ISNUMBER(A12021)),VLOOKUP(A12021,Studies!A:BR,5,FALSE),"")</f>
        <v>Pravastatin</v>
      </c>
      <c r="F12021" s="249" t="str">
        <f>IF(AND(A12021&lt;&gt;"",ISNUMBER(A12021)),VLOOKUP(A12021,Studies!A:BR,6,FALSE),"")</f>
        <v>Plasma</v>
      </c>
      <c r="G12021" s="269">
        <v>4</v>
      </c>
      <c r="H12021" s="50" t="s">
        <v>59</v>
      </c>
      <c r="I12021" s="185">
        <v>7.2886119999999996</v>
      </c>
      <c r="J12021" s="41" t="s">
        <v>938</v>
      </c>
      <c r="K12021" s="41" t="s">
        <v>115</v>
      </c>
      <c r="O12021" s="59">
        <v>0.1</v>
      </c>
    </row>
    <row r="12022" spans="1:16" x14ac:dyDescent="0.25">
      <c r="A12022" s="30">
        <v>1148</v>
      </c>
      <c r="B12022" s="247" t="str">
        <f>IF(AND(A12022&lt;&gt;"",ISNUMBER(A12022)),VLOOKUP(A12022,Studies!A:BR,2,FALSE),"")</f>
        <v>Lutz 2018</v>
      </c>
      <c r="C12022" s="248" t="str">
        <f>IF(AND(A12022&lt;&gt;"",ISNUMBER(A12022)),VLOOKUP(A12022,Studies!A:BR,3,FALSE),"")</f>
        <v>https://pubmed.ncbi.nlm.nih.gov/29569723/</v>
      </c>
      <c r="D12022" s="248" t="str">
        <f>IF(AND(A12022&lt;&gt;"",ISNUMBER(A12022)),VLOOKUP(A12022,Studies!A:BR,4,FALSE),"")</f>
        <v>Cohort 2, Control</v>
      </c>
      <c r="E12022" s="248" t="str">
        <f>IF(AND(A12022&lt;&gt;"",ISNUMBER(A12022)),VLOOKUP(A12022,Studies!A:BR,5,FALSE),"")</f>
        <v>Pravastatin</v>
      </c>
      <c r="F12022" s="249" t="str">
        <f>IF(AND(A12022&lt;&gt;"",ISNUMBER(A12022)),VLOOKUP(A12022,Studies!A:BR,6,FALSE),"")</f>
        <v>Plasma</v>
      </c>
      <c r="G12022" s="269">
        <v>8</v>
      </c>
      <c r="H12022" s="50" t="s">
        <v>59</v>
      </c>
      <c r="I12022" s="185">
        <v>2.8626689999999999</v>
      </c>
      <c r="J12022" s="41" t="s">
        <v>938</v>
      </c>
      <c r="K12022" s="41" t="s">
        <v>115</v>
      </c>
      <c r="O12022" s="59">
        <v>0.1</v>
      </c>
    </row>
    <row r="12023" spans="1:16" x14ac:dyDescent="0.25">
      <c r="A12023" s="30">
        <v>1148</v>
      </c>
      <c r="B12023" s="247" t="str">
        <f>IF(AND(A12023&lt;&gt;"",ISNUMBER(A12023)),VLOOKUP(A12023,Studies!A:BR,2,FALSE),"")</f>
        <v>Lutz 2018</v>
      </c>
      <c r="C12023" s="248" t="str">
        <f>IF(AND(A12023&lt;&gt;"",ISNUMBER(A12023)),VLOOKUP(A12023,Studies!A:BR,3,FALSE),"")</f>
        <v>https://pubmed.ncbi.nlm.nih.gov/29569723/</v>
      </c>
      <c r="D12023" s="248" t="str">
        <f>IF(AND(A12023&lt;&gt;"",ISNUMBER(A12023)),VLOOKUP(A12023,Studies!A:BR,4,FALSE),"")</f>
        <v>Cohort 2, Control</v>
      </c>
      <c r="E12023" s="248" t="str">
        <f>IF(AND(A12023&lt;&gt;"",ISNUMBER(A12023)),VLOOKUP(A12023,Studies!A:BR,5,FALSE),"")</f>
        <v>Pravastatin</v>
      </c>
      <c r="F12023" s="249" t="str">
        <f>IF(AND(A12023&lt;&gt;"",ISNUMBER(A12023)),VLOOKUP(A12023,Studies!A:BR,6,FALSE),"")</f>
        <v>Plasma</v>
      </c>
      <c r="G12023" s="269">
        <v>12</v>
      </c>
      <c r="H12023" s="50" t="s">
        <v>59</v>
      </c>
      <c r="I12023" s="185">
        <v>0.79944249999999994</v>
      </c>
      <c r="J12023" s="41" t="s">
        <v>938</v>
      </c>
      <c r="K12023" s="41" t="s">
        <v>115</v>
      </c>
      <c r="O12023" s="59">
        <v>0.1</v>
      </c>
    </row>
    <row r="12024" spans="1:16" x14ac:dyDescent="0.25">
      <c r="A12024" s="30">
        <v>1148</v>
      </c>
      <c r="B12024" s="247" t="str">
        <f>IF(AND(A12024&lt;&gt;"",ISNUMBER(A12024)),VLOOKUP(A12024,Studies!A:BR,2,FALSE),"")</f>
        <v>Lutz 2018</v>
      </c>
      <c r="C12024" s="248" t="str">
        <f>IF(AND(A12024&lt;&gt;"",ISNUMBER(A12024)),VLOOKUP(A12024,Studies!A:BR,3,FALSE),"")</f>
        <v>https://pubmed.ncbi.nlm.nih.gov/29569723/</v>
      </c>
      <c r="D12024" s="248" t="str">
        <f>IF(AND(A12024&lt;&gt;"",ISNUMBER(A12024)),VLOOKUP(A12024,Studies!A:BR,4,FALSE),"")</f>
        <v>Cohort 2, Control</v>
      </c>
      <c r="E12024" s="248" t="str">
        <f>IF(AND(A12024&lt;&gt;"",ISNUMBER(A12024)),VLOOKUP(A12024,Studies!A:BR,5,FALSE),"")</f>
        <v>Pravastatin</v>
      </c>
      <c r="F12024" s="249" t="str">
        <f>IF(AND(A12024&lt;&gt;"",ISNUMBER(A12024)),VLOOKUP(A12024,Studies!A:BR,6,FALSE),"")</f>
        <v>Plasma</v>
      </c>
      <c r="G12024" s="269">
        <v>24</v>
      </c>
      <c r="H12024" s="50" t="s">
        <v>59</v>
      </c>
      <c r="I12024" s="185">
        <v>0.14065269999999999</v>
      </c>
      <c r="J12024" s="41" t="s">
        <v>938</v>
      </c>
      <c r="K12024" s="41" t="s">
        <v>115</v>
      </c>
      <c r="O12024" s="59">
        <v>0.1</v>
      </c>
    </row>
    <row r="12025" spans="1:16" x14ac:dyDescent="0.25">
      <c r="A12025" s="30">
        <v>1149</v>
      </c>
      <c r="B12025" s="247" t="str">
        <f>IF(AND(A12025&lt;&gt;"",ISNUMBER(A12025)),VLOOKUP(A12025,Studies!A:BR,2,FALSE),"")</f>
        <v>Lutz 2018</v>
      </c>
      <c r="C12025" s="248" t="str">
        <f>IF(AND(A12025&lt;&gt;"",ISNUMBER(A12025)),VLOOKUP(A12025,Studies!A:BR,3,FALSE),"")</f>
        <v>https://pubmed.ncbi.nlm.nih.gov/29569723/</v>
      </c>
      <c r="D12025" s="248" t="str">
        <f>IF(AND(A12025&lt;&gt;"",ISNUMBER(A12025)),VLOOKUP(A12025,Studies!A:BR,4,FALSE),"")</f>
        <v>Cohort 2, 2 mg Rifampicin</v>
      </c>
      <c r="E12025" s="248" t="str">
        <f>IF(AND(A12025&lt;&gt;"",ISNUMBER(A12025)),VLOOKUP(A12025,Studies!A:BR,5,FALSE),"")</f>
        <v>Pravastatin</v>
      </c>
      <c r="F12025" s="249" t="str">
        <f>IF(AND(A12025&lt;&gt;"",ISNUMBER(A12025)),VLOOKUP(A12025,Studies!A:BR,6,FALSE),"")</f>
        <v>Plasma</v>
      </c>
      <c r="G12025" s="269">
        <v>276.5</v>
      </c>
      <c r="H12025" s="50" t="s">
        <v>59</v>
      </c>
      <c r="I12025" s="185">
        <v>17.048639999999999</v>
      </c>
      <c r="J12025" s="41" t="s">
        <v>938</v>
      </c>
      <c r="K12025" s="41" t="s">
        <v>115</v>
      </c>
      <c r="O12025" s="59">
        <v>0.1</v>
      </c>
      <c r="P12025" s="42" t="s">
        <v>4065</v>
      </c>
    </row>
    <row r="12026" spans="1:16" x14ac:dyDescent="0.25">
      <c r="A12026" s="30">
        <v>1149</v>
      </c>
      <c r="B12026" s="247" t="str">
        <f>IF(AND(A12026&lt;&gt;"",ISNUMBER(A12026)),VLOOKUP(A12026,Studies!A:BR,2,FALSE),"")</f>
        <v>Lutz 2018</v>
      </c>
      <c r="C12026" s="248" t="str">
        <f>IF(AND(A12026&lt;&gt;"",ISNUMBER(A12026)),VLOOKUP(A12026,Studies!A:BR,3,FALSE),"")</f>
        <v>https://pubmed.ncbi.nlm.nih.gov/29569723/</v>
      </c>
      <c r="D12026" s="248" t="str">
        <f>IF(AND(A12026&lt;&gt;"",ISNUMBER(A12026)),VLOOKUP(A12026,Studies!A:BR,4,FALSE),"")</f>
        <v>Cohort 2, 2 mg Rifampicin</v>
      </c>
      <c r="E12026" s="248" t="str">
        <f>IF(AND(A12026&lt;&gt;"",ISNUMBER(A12026)),VLOOKUP(A12026,Studies!A:BR,5,FALSE),"")</f>
        <v>Pravastatin</v>
      </c>
      <c r="F12026" s="249" t="str">
        <f>IF(AND(A12026&lt;&gt;"",ISNUMBER(A12026)),VLOOKUP(A12026,Studies!A:BR,6,FALSE),"")</f>
        <v>Plasma</v>
      </c>
      <c r="G12026" s="269">
        <v>277</v>
      </c>
      <c r="H12026" s="50" t="s">
        <v>59</v>
      </c>
      <c r="I12026" s="185">
        <v>44.517099999999999</v>
      </c>
      <c r="J12026" s="41" t="s">
        <v>938</v>
      </c>
      <c r="K12026" s="41" t="s">
        <v>115</v>
      </c>
      <c r="O12026" s="59">
        <v>0.1</v>
      </c>
    </row>
    <row r="12027" spans="1:16" x14ac:dyDescent="0.25">
      <c r="A12027" s="30">
        <v>1149</v>
      </c>
      <c r="B12027" s="247" t="str">
        <f>IF(AND(A12027&lt;&gt;"",ISNUMBER(A12027)),VLOOKUP(A12027,Studies!A:BR,2,FALSE),"")</f>
        <v>Lutz 2018</v>
      </c>
      <c r="C12027" s="248" t="str">
        <f>IF(AND(A12027&lt;&gt;"",ISNUMBER(A12027)),VLOOKUP(A12027,Studies!A:BR,3,FALSE),"")</f>
        <v>https://pubmed.ncbi.nlm.nih.gov/29569723/</v>
      </c>
      <c r="D12027" s="248" t="str">
        <f>IF(AND(A12027&lt;&gt;"",ISNUMBER(A12027)),VLOOKUP(A12027,Studies!A:BR,4,FALSE),"")</f>
        <v>Cohort 2, 2 mg Rifampicin</v>
      </c>
      <c r="E12027" s="248" t="str">
        <f>IF(AND(A12027&lt;&gt;"",ISNUMBER(A12027)),VLOOKUP(A12027,Studies!A:BR,5,FALSE),"")</f>
        <v>Pravastatin</v>
      </c>
      <c r="F12027" s="249" t="str">
        <f>IF(AND(A12027&lt;&gt;"",ISNUMBER(A12027)),VLOOKUP(A12027,Studies!A:BR,6,FALSE),"")</f>
        <v>Plasma</v>
      </c>
      <c r="G12027" s="269">
        <v>277.5</v>
      </c>
      <c r="H12027" s="50" t="s">
        <v>59</v>
      </c>
      <c r="I12027" s="185">
        <v>30.996220000000001</v>
      </c>
      <c r="J12027" s="41" t="s">
        <v>938</v>
      </c>
      <c r="K12027" s="41" t="s">
        <v>115</v>
      </c>
      <c r="O12027" s="59">
        <v>0.1</v>
      </c>
    </row>
    <row r="12028" spans="1:16" x14ac:dyDescent="0.25">
      <c r="A12028" s="30">
        <v>1149</v>
      </c>
      <c r="B12028" s="247" t="str">
        <f>IF(AND(A12028&lt;&gt;"",ISNUMBER(A12028)),VLOOKUP(A12028,Studies!A:BR,2,FALSE),"")</f>
        <v>Lutz 2018</v>
      </c>
      <c r="C12028" s="248" t="str">
        <f>IF(AND(A12028&lt;&gt;"",ISNUMBER(A12028)),VLOOKUP(A12028,Studies!A:BR,3,FALSE),"")</f>
        <v>https://pubmed.ncbi.nlm.nih.gov/29569723/</v>
      </c>
      <c r="D12028" s="248" t="str">
        <f>IF(AND(A12028&lt;&gt;"",ISNUMBER(A12028)),VLOOKUP(A12028,Studies!A:BR,4,FALSE),"")</f>
        <v>Cohort 2, 2 mg Rifampicin</v>
      </c>
      <c r="E12028" s="248" t="str">
        <f>IF(AND(A12028&lt;&gt;"",ISNUMBER(A12028)),VLOOKUP(A12028,Studies!A:BR,5,FALSE),"")</f>
        <v>Pravastatin</v>
      </c>
      <c r="F12028" s="249" t="str">
        <f>IF(AND(A12028&lt;&gt;"",ISNUMBER(A12028)),VLOOKUP(A12028,Studies!A:BR,6,FALSE),"")</f>
        <v>Plasma</v>
      </c>
      <c r="G12028" s="269">
        <v>278</v>
      </c>
      <c r="H12028" s="50" t="s">
        <v>59</v>
      </c>
      <c r="I12028" s="185">
        <v>19.818580000000001</v>
      </c>
      <c r="J12028" s="41" t="s">
        <v>938</v>
      </c>
      <c r="K12028" s="41" t="s">
        <v>115</v>
      </c>
      <c r="O12028" s="59">
        <v>0.1</v>
      </c>
    </row>
    <row r="12029" spans="1:16" x14ac:dyDescent="0.25">
      <c r="A12029" s="30">
        <v>1149</v>
      </c>
      <c r="B12029" s="247" t="str">
        <f>IF(AND(A12029&lt;&gt;"",ISNUMBER(A12029)),VLOOKUP(A12029,Studies!A:BR,2,FALSE),"")</f>
        <v>Lutz 2018</v>
      </c>
      <c r="C12029" s="248" t="str">
        <f>IF(AND(A12029&lt;&gt;"",ISNUMBER(A12029)),VLOOKUP(A12029,Studies!A:BR,3,FALSE),"")</f>
        <v>https://pubmed.ncbi.nlm.nih.gov/29569723/</v>
      </c>
      <c r="D12029" s="248" t="str">
        <f>IF(AND(A12029&lt;&gt;"",ISNUMBER(A12029)),VLOOKUP(A12029,Studies!A:BR,4,FALSE),"")</f>
        <v>Cohort 2, 2 mg Rifampicin</v>
      </c>
      <c r="E12029" s="248" t="str">
        <f>IF(AND(A12029&lt;&gt;"",ISNUMBER(A12029)),VLOOKUP(A12029,Studies!A:BR,5,FALSE),"")</f>
        <v>Pravastatin</v>
      </c>
      <c r="F12029" s="249" t="str">
        <f>IF(AND(A12029&lt;&gt;"",ISNUMBER(A12029)),VLOOKUP(A12029,Studies!A:BR,6,FALSE),"")</f>
        <v>Plasma</v>
      </c>
      <c r="G12029" s="269">
        <v>279</v>
      </c>
      <c r="H12029" s="50" t="s">
        <v>59</v>
      </c>
      <c r="I12029" s="185">
        <v>10.02707</v>
      </c>
      <c r="J12029" s="41" t="s">
        <v>938</v>
      </c>
      <c r="K12029" s="41" t="s">
        <v>115</v>
      </c>
      <c r="O12029" s="59">
        <v>0.1</v>
      </c>
    </row>
    <row r="12030" spans="1:16" x14ac:dyDescent="0.25">
      <c r="A12030" s="30">
        <v>1149</v>
      </c>
      <c r="B12030" s="247" t="str">
        <f>IF(AND(A12030&lt;&gt;"",ISNUMBER(A12030)),VLOOKUP(A12030,Studies!A:BR,2,FALSE),"")</f>
        <v>Lutz 2018</v>
      </c>
      <c r="C12030" s="248" t="str">
        <f>IF(AND(A12030&lt;&gt;"",ISNUMBER(A12030)),VLOOKUP(A12030,Studies!A:BR,3,FALSE),"")</f>
        <v>https://pubmed.ncbi.nlm.nih.gov/29569723/</v>
      </c>
      <c r="D12030" s="248" t="str">
        <f>IF(AND(A12030&lt;&gt;"",ISNUMBER(A12030)),VLOOKUP(A12030,Studies!A:BR,4,FALSE),"")</f>
        <v>Cohort 2, 2 mg Rifampicin</v>
      </c>
      <c r="E12030" s="248" t="str">
        <f>IF(AND(A12030&lt;&gt;"",ISNUMBER(A12030)),VLOOKUP(A12030,Studies!A:BR,5,FALSE),"")</f>
        <v>Pravastatin</v>
      </c>
      <c r="F12030" s="249" t="str">
        <f>IF(AND(A12030&lt;&gt;"",ISNUMBER(A12030)),VLOOKUP(A12030,Studies!A:BR,6,FALSE),"")</f>
        <v>Plasma</v>
      </c>
      <c r="G12030" s="269">
        <v>280</v>
      </c>
      <c r="H12030" s="50" t="s">
        <v>59</v>
      </c>
      <c r="I12030" s="185">
        <v>6.5516180000000004</v>
      </c>
      <c r="J12030" s="41" t="s">
        <v>938</v>
      </c>
      <c r="K12030" s="41" t="s">
        <v>115</v>
      </c>
      <c r="O12030" s="59">
        <v>0.1</v>
      </c>
    </row>
    <row r="12031" spans="1:16" x14ac:dyDescent="0.25">
      <c r="A12031" s="30">
        <v>1149</v>
      </c>
      <c r="B12031" s="247" t="str">
        <f>IF(AND(A12031&lt;&gt;"",ISNUMBER(A12031)),VLOOKUP(A12031,Studies!A:BR,2,FALSE),"")</f>
        <v>Lutz 2018</v>
      </c>
      <c r="C12031" s="248" t="str">
        <f>IF(AND(A12031&lt;&gt;"",ISNUMBER(A12031)),VLOOKUP(A12031,Studies!A:BR,3,FALSE),"")</f>
        <v>https://pubmed.ncbi.nlm.nih.gov/29569723/</v>
      </c>
      <c r="D12031" s="248" t="str">
        <f>IF(AND(A12031&lt;&gt;"",ISNUMBER(A12031)),VLOOKUP(A12031,Studies!A:BR,4,FALSE),"")</f>
        <v>Cohort 2, 2 mg Rifampicin</v>
      </c>
      <c r="E12031" s="248" t="str">
        <f>IF(AND(A12031&lt;&gt;"",ISNUMBER(A12031)),VLOOKUP(A12031,Studies!A:BR,5,FALSE),"")</f>
        <v>Pravastatin</v>
      </c>
      <c r="F12031" s="249" t="str">
        <f>IF(AND(A12031&lt;&gt;"",ISNUMBER(A12031)),VLOOKUP(A12031,Studies!A:BR,6,FALSE),"")</f>
        <v>Plasma</v>
      </c>
      <c r="G12031" s="269">
        <v>284</v>
      </c>
      <c r="H12031" s="50" t="s">
        <v>59</v>
      </c>
      <c r="I12031" s="185">
        <v>2.4138820000000001</v>
      </c>
      <c r="J12031" s="41" t="s">
        <v>938</v>
      </c>
      <c r="K12031" s="41" t="s">
        <v>115</v>
      </c>
      <c r="O12031" s="59">
        <v>0.1</v>
      </c>
    </row>
    <row r="12032" spans="1:16" x14ac:dyDescent="0.25">
      <c r="A12032" s="30">
        <v>1149</v>
      </c>
      <c r="B12032" s="247" t="str">
        <f>IF(AND(A12032&lt;&gt;"",ISNUMBER(A12032)),VLOOKUP(A12032,Studies!A:BR,2,FALSE),"")</f>
        <v>Lutz 2018</v>
      </c>
      <c r="C12032" s="248" t="str">
        <f>IF(AND(A12032&lt;&gt;"",ISNUMBER(A12032)),VLOOKUP(A12032,Studies!A:BR,3,FALSE),"")</f>
        <v>https://pubmed.ncbi.nlm.nih.gov/29569723/</v>
      </c>
      <c r="D12032" s="248" t="str">
        <f>IF(AND(A12032&lt;&gt;"",ISNUMBER(A12032)),VLOOKUP(A12032,Studies!A:BR,4,FALSE),"")</f>
        <v>Cohort 2, 2 mg Rifampicin</v>
      </c>
      <c r="E12032" s="248" t="str">
        <f>IF(AND(A12032&lt;&gt;"",ISNUMBER(A12032)),VLOOKUP(A12032,Studies!A:BR,5,FALSE),"")</f>
        <v>Pravastatin</v>
      </c>
      <c r="F12032" s="249" t="str">
        <f>IF(AND(A12032&lt;&gt;"",ISNUMBER(A12032)),VLOOKUP(A12032,Studies!A:BR,6,FALSE),"")</f>
        <v>Plasma</v>
      </c>
      <c r="G12032" s="269">
        <v>288</v>
      </c>
      <c r="H12032" s="50" t="s">
        <v>59</v>
      </c>
      <c r="I12032" s="185">
        <v>0.61897930000000001</v>
      </c>
      <c r="J12032" s="41" t="s">
        <v>938</v>
      </c>
      <c r="K12032" s="41" t="s">
        <v>115</v>
      </c>
      <c r="O12032" s="59">
        <v>0.1</v>
      </c>
    </row>
    <row r="12033" spans="1:16" x14ac:dyDescent="0.25">
      <c r="A12033" s="30">
        <v>1149</v>
      </c>
      <c r="B12033" s="247" t="str">
        <f>IF(AND(A12033&lt;&gt;"",ISNUMBER(A12033)),VLOOKUP(A12033,Studies!A:BR,2,FALSE),"")</f>
        <v>Lutz 2018</v>
      </c>
      <c r="C12033" s="248" t="str">
        <f>IF(AND(A12033&lt;&gt;"",ISNUMBER(A12033)),VLOOKUP(A12033,Studies!A:BR,3,FALSE),"")</f>
        <v>https://pubmed.ncbi.nlm.nih.gov/29569723/</v>
      </c>
      <c r="D12033" s="248" t="str">
        <f>IF(AND(A12033&lt;&gt;"",ISNUMBER(A12033)),VLOOKUP(A12033,Studies!A:BR,4,FALSE),"")</f>
        <v>Cohort 2, 2 mg Rifampicin</v>
      </c>
      <c r="E12033" s="248" t="str">
        <f>IF(AND(A12033&lt;&gt;"",ISNUMBER(A12033)),VLOOKUP(A12033,Studies!A:BR,5,FALSE),"")</f>
        <v>Pravastatin</v>
      </c>
      <c r="F12033" s="249" t="str">
        <f>IF(AND(A12033&lt;&gt;"",ISNUMBER(A12033)),VLOOKUP(A12033,Studies!A:BR,6,FALSE),"")</f>
        <v>Plasma</v>
      </c>
      <c r="G12033" s="269">
        <v>300</v>
      </c>
      <c r="H12033" s="50" t="s">
        <v>59</v>
      </c>
      <c r="I12033" s="185">
        <v>0.21088960000000001</v>
      </c>
      <c r="J12033" s="41" t="s">
        <v>938</v>
      </c>
      <c r="K12033" s="41" t="s">
        <v>115</v>
      </c>
      <c r="O12033" s="59">
        <v>0.1</v>
      </c>
    </row>
    <row r="12034" spans="1:16" x14ac:dyDescent="0.25">
      <c r="A12034" s="30">
        <v>1150</v>
      </c>
      <c r="B12034" s="247" t="str">
        <f>IF(AND(A12034&lt;&gt;"",ISNUMBER(A12034)),VLOOKUP(A12034,Studies!A:BR,2,FALSE),"")</f>
        <v>Lutz 2018</v>
      </c>
      <c r="C12034" s="248" t="str">
        <f>IF(AND(A12034&lt;&gt;"",ISNUMBER(A12034)),VLOOKUP(A12034,Studies!A:BR,3,FALSE),"")</f>
        <v>https://pubmed.ncbi.nlm.nih.gov/29569723/</v>
      </c>
      <c r="D12034" s="248" t="str">
        <f>IF(AND(A12034&lt;&gt;"",ISNUMBER(A12034)),VLOOKUP(A12034,Studies!A:BR,4,FALSE),"")</f>
        <v>Cohort 1, 10 mg Rifampicin</v>
      </c>
      <c r="E12034" s="248" t="str">
        <f>IF(AND(A12034&lt;&gt;"",ISNUMBER(A12034)),VLOOKUP(A12034,Studies!A:BR,5,FALSE),"")</f>
        <v>Pravastatin</v>
      </c>
      <c r="F12034" s="249" t="str">
        <f>IF(AND(A12034&lt;&gt;"",ISNUMBER(A12034)),VLOOKUP(A12034,Studies!A:BR,6,FALSE),"")</f>
        <v>Plasma</v>
      </c>
      <c r="G12034" s="269">
        <v>276.5</v>
      </c>
      <c r="H12034" s="50" t="s">
        <v>59</v>
      </c>
      <c r="I12034" s="185">
        <v>18.565550000000002</v>
      </c>
      <c r="J12034" s="41" t="s">
        <v>938</v>
      </c>
      <c r="K12034" s="41" t="s">
        <v>115</v>
      </c>
      <c r="O12034" s="59">
        <v>0.1</v>
      </c>
      <c r="P12034" s="42" t="s">
        <v>4065</v>
      </c>
    </row>
    <row r="12035" spans="1:16" x14ac:dyDescent="0.25">
      <c r="A12035" s="30">
        <v>1150</v>
      </c>
      <c r="B12035" s="247" t="str">
        <f>IF(AND(A12035&lt;&gt;"",ISNUMBER(A12035)),VLOOKUP(A12035,Studies!A:BR,2,FALSE),"")</f>
        <v>Lutz 2018</v>
      </c>
      <c r="C12035" s="248" t="str">
        <f>IF(AND(A12035&lt;&gt;"",ISNUMBER(A12035)),VLOOKUP(A12035,Studies!A:BR,3,FALSE),"")</f>
        <v>https://pubmed.ncbi.nlm.nih.gov/29569723/</v>
      </c>
      <c r="D12035" s="248" t="str">
        <f>IF(AND(A12035&lt;&gt;"",ISNUMBER(A12035)),VLOOKUP(A12035,Studies!A:BR,4,FALSE),"")</f>
        <v>Cohort 1, 10 mg Rifampicin</v>
      </c>
      <c r="E12035" s="248" t="str">
        <f>IF(AND(A12035&lt;&gt;"",ISNUMBER(A12035)),VLOOKUP(A12035,Studies!A:BR,5,FALSE),"")</f>
        <v>Pravastatin</v>
      </c>
      <c r="F12035" s="249" t="str">
        <f>IF(AND(A12035&lt;&gt;"",ISNUMBER(A12035)),VLOOKUP(A12035,Studies!A:BR,6,FALSE),"")</f>
        <v>Plasma</v>
      </c>
      <c r="G12035" s="269">
        <v>277</v>
      </c>
      <c r="H12035" s="50" t="s">
        <v>59</v>
      </c>
      <c r="I12035" s="185">
        <v>34.469470000000001</v>
      </c>
      <c r="J12035" s="41" t="s">
        <v>938</v>
      </c>
      <c r="K12035" s="41" t="s">
        <v>115</v>
      </c>
      <c r="O12035" s="59">
        <v>0.1</v>
      </c>
    </row>
    <row r="12036" spans="1:16" x14ac:dyDescent="0.25">
      <c r="A12036" s="30">
        <v>1150</v>
      </c>
      <c r="B12036" s="247" t="str">
        <f>IF(AND(A12036&lt;&gt;"",ISNUMBER(A12036)),VLOOKUP(A12036,Studies!A:BR,2,FALSE),"")</f>
        <v>Lutz 2018</v>
      </c>
      <c r="C12036" s="248" t="str">
        <f>IF(AND(A12036&lt;&gt;"",ISNUMBER(A12036)),VLOOKUP(A12036,Studies!A:BR,3,FALSE),"")</f>
        <v>https://pubmed.ncbi.nlm.nih.gov/29569723/</v>
      </c>
      <c r="D12036" s="248" t="str">
        <f>IF(AND(A12036&lt;&gt;"",ISNUMBER(A12036)),VLOOKUP(A12036,Studies!A:BR,4,FALSE),"")</f>
        <v>Cohort 1, 10 mg Rifampicin</v>
      </c>
      <c r="E12036" s="248" t="str">
        <f>IF(AND(A12036&lt;&gt;"",ISNUMBER(A12036)),VLOOKUP(A12036,Studies!A:BR,5,FALSE),"")</f>
        <v>Pravastatin</v>
      </c>
      <c r="F12036" s="249" t="str">
        <f>IF(AND(A12036&lt;&gt;"",ISNUMBER(A12036)),VLOOKUP(A12036,Studies!A:BR,6,FALSE),"")</f>
        <v>Plasma</v>
      </c>
      <c r="G12036" s="269">
        <v>277.5</v>
      </c>
      <c r="H12036" s="50" t="s">
        <v>59</v>
      </c>
      <c r="I12036" s="185">
        <v>24.51641</v>
      </c>
      <c r="J12036" s="41" t="s">
        <v>938</v>
      </c>
      <c r="K12036" s="41" t="s">
        <v>115</v>
      </c>
      <c r="O12036" s="59">
        <v>0.1</v>
      </c>
    </row>
    <row r="12037" spans="1:16" x14ac:dyDescent="0.25">
      <c r="A12037" s="30">
        <v>1150</v>
      </c>
      <c r="B12037" s="247" t="str">
        <f>IF(AND(A12037&lt;&gt;"",ISNUMBER(A12037)),VLOOKUP(A12037,Studies!A:BR,2,FALSE),"")</f>
        <v>Lutz 2018</v>
      </c>
      <c r="C12037" s="248" t="str">
        <f>IF(AND(A12037&lt;&gt;"",ISNUMBER(A12037)),VLOOKUP(A12037,Studies!A:BR,3,FALSE),"")</f>
        <v>https://pubmed.ncbi.nlm.nih.gov/29569723/</v>
      </c>
      <c r="D12037" s="248" t="str">
        <f>IF(AND(A12037&lt;&gt;"",ISNUMBER(A12037)),VLOOKUP(A12037,Studies!A:BR,4,FALSE),"")</f>
        <v>Cohort 1, 10 mg Rifampicin</v>
      </c>
      <c r="E12037" s="248" t="str">
        <f>IF(AND(A12037&lt;&gt;"",ISNUMBER(A12037)),VLOOKUP(A12037,Studies!A:BR,5,FALSE),"")</f>
        <v>Pravastatin</v>
      </c>
      <c r="F12037" s="249" t="str">
        <f>IF(AND(A12037&lt;&gt;"",ISNUMBER(A12037)),VLOOKUP(A12037,Studies!A:BR,6,FALSE),"")</f>
        <v>Plasma</v>
      </c>
      <c r="G12037" s="269">
        <v>278</v>
      </c>
      <c r="H12037" s="50" t="s">
        <v>59</v>
      </c>
      <c r="I12037" s="185">
        <v>16.71012</v>
      </c>
      <c r="J12037" s="41" t="s">
        <v>938</v>
      </c>
      <c r="K12037" s="41" t="s">
        <v>115</v>
      </c>
      <c r="O12037" s="59">
        <v>0.1</v>
      </c>
    </row>
    <row r="12038" spans="1:16" x14ac:dyDescent="0.25">
      <c r="A12038" s="30">
        <v>1150</v>
      </c>
      <c r="B12038" s="247" t="str">
        <f>IF(AND(A12038&lt;&gt;"",ISNUMBER(A12038)),VLOOKUP(A12038,Studies!A:BR,2,FALSE),"")</f>
        <v>Lutz 2018</v>
      </c>
      <c r="C12038" s="248" t="str">
        <f>IF(AND(A12038&lt;&gt;"",ISNUMBER(A12038)),VLOOKUP(A12038,Studies!A:BR,3,FALSE),"")</f>
        <v>https://pubmed.ncbi.nlm.nih.gov/29569723/</v>
      </c>
      <c r="D12038" s="248" t="str">
        <f>IF(AND(A12038&lt;&gt;"",ISNUMBER(A12038)),VLOOKUP(A12038,Studies!A:BR,4,FALSE),"")</f>
        <v>Cohort 1, 10 mg Rifampicin</v>
      </c>
      <c r="E12038" s="248" t="str">
        <f>IF(AND(A12038&lt;&gt;"",ISNUMBER(A12038)),VLOOKUP(A12038,Studies!A:BR,5,FALSE),"")</f>
        <v>Pravastatin</v>
      </c>
      <c r="F12038" s="249" t="str">
        <f>IF(AND(A12038&lt;&gt;"",ISNUMBER(A12038)),VLOOKUP(A12038,Studies!A:BR,6,FALSE),"")</f>
        <v>Plasma</v>
      </c>
      <c r="G12038" s="269">
        <v>279</v>
      </c>
      <c r="H12038" s="50" t="s">
        <v>59</v>
      </c>
      <c r="I12038" s="185">
        <v>8.8226589999999998</v>
      </c>
      <c r="J12038" s="41" t="s">
        <v>938</v>
      </c>
      <c r="K12038" s="41" t="s">
        <v>115</v>
      </c>
      <c r="O12038" s="59">
        <v>0.1</v>
      </c>
    </row>
    <row r="12039" spans="1:16" x14ac:dyDescent="0.25">
      <c r="A12039" s="30">
        <v>1150</v>
      </c>
      <c r="B12039" s="247" t="str">
        <f>IF(AND(A12039&lt;&gt;"",ISNUMBER(A12039)),VLOOKUP(A12039,Studies!A:BR,2,FALSE),"")</f>
        <v>Lutz 2018</v>
      </c>
      <c r="C12039" s="248" t="str">
        <f>IF(AND(A12039&lt;&gt;"",ISNUMBER(A12039)),VLOOKUP(A12039,Studies!A:BR,3,FALSE),"")</f>
        <v>https://pubmed.ncbi.nlm.nih.gov/29569723/</v>
      </c>
      <c r="D12039" s="248" t="str">
        <f>IF(AND(A12039&lt;&gt;"",ISNUMBER(A12039)),VLOOKUP(A12039,Studies!A:BR,4,FALSE),"")</f>
        <v>Cohort 1, 10 mg Rifampicin</v>
      </c>
      <c r="E12039" s="248" t="str">
        <f>IF(AND(A12039&lt;&gt;"",ISNUMBER(A12039)),VLOOKUP(A12039,Studies!A:BR,5,FALSE),"")</f>
        <v>Pravastatin</v>
      </c>
      <c r="F12039" s="249" t="str">
        <f>IF(AND(A12039&lt;&gt;"",ISNUMBER(A12039)),VLOOKUP(A12039,Studies!A:BR,6,FALSE),"")</f>
        <v>Plasma</v>
      </c>
      <c r="G12039" s="269">
        <v>280</v>
      </c>
      <c r="H12039" s="50" t="s">
        <v>59</v>
      </c>
      <c r="I12039" s="185">
        <v>5.6433080000000002</v>
      </c>
      <c r="J12039" s="41" t="s">
        <v>938</v>
      </c>
      <c r="K12039" s="41" t="s">
        <v>115</v>
      </c>
      <c r="O12039" s="59">
        <v>0.1</v>
      </c>
    </row>
    <row r="12040" spans="1:16" x14ac:dyDescent="0.25">
      <c r="A12040" s="30">
        <v>1150</v>
      </c>
      <c r="B12040" s="247" t="str">
        <f>IF(AND(A12040&lt;&gt;"",ISNUMBER(A12040)),VLOOKUP(A12040,Studies!A:BR,2,FALSE),"")</f>
        <v>Lutz 2018</v>
      </c>
      <c r="C12040" s="248" t="str">
        <f>IF(AND(A12040&lt;&gt;"",ISNUMBER(A12040)),VLOOKUP(A12040,Studies!A:BR,3,FALSE),"")</f>
        <v>https://pubmed.ncbi.nlm.nih.gov/29569723/</v>
      </c>
      <c r="D12040" s="248" t="str">
        <f>IF(AND(A12040&lt;&gt;"",ISNUMBER(A12040)),VLOOKUP(A12040,Studies!A:BR,4,FALSE),"")</f>
        <v>Cohort 1, 10 mg Rifampicin</v>
      </c>
      <c r="E12040" s="248" t="str">
        <f>IF(AND(A12040&lt;&gt;"",ISNUMBER(A12040)),VLOOKUP(A12040,Studies!A:BR,5,FALSE),"")</f>
        <v>Pravastatin</v>
      </c>
      <c r="F12040" s="249" t="str">
        <f>IF(AND(A12040&lt;&gt;"",ISNUMBER(A12040)),VLOOKUP(A12040,Studies!A:BR,6,FALSE),"")</f>
        <v>Plasma</v>
      </c>
      <c r="G12040" s="269">
        <v>284</v>
      </c>
      <c r="H12040" s="50" t="s">
        <v>59</v>
      </c>
      <c r="I12040" s="185">
        <v>2.1697060000000001</v>
      </c>
      <c r="J12040" s="41" t="s">
        <v>938</v>
      </c>
      <c r="K12040" s="41" t="s">
        <v>115</v>
      </c>
      <c r="O12040" s="59">
        <v>0.1</v>
      </c>
    </row>
    <row r="12041" spans="1:16" x14ac:dyDescent="0.25">
      <c r="A12041" s="30">
        <v>1150</v>
      </c>
      <c r="B12041" s="247" t="str">
        <f>IF(AND(A12041&lt;&gt;"",ISNUMBER(A12041)),VLOOKUP(A12041,Studies!A:BR,2,FALSE),"")</f>
        <v>Lutz 2018</v>
      </c>
      <c r="C12041" s="248" t="str">
        <f>IF(AND(A12041&lt;&gt;"",ISNUMBER(A12041)),VLOOKUP(A12041,Studies!A:BR,3,FALSE),"")</f>
        <v>https://pubmed.ncbi.nlm.nih.gov/29569723/</v>
      </c>
      <c r="D12041" s="248" t="str">
        <f>IF(AND(A12041&lt;&gt;"",ISNUMBER(A12041)),VLOOKUP(A12041,Studies!A:BR,4,FALSE),"")</f>
        <v>Cohort 1, 10 mg Rifampicin</v>
      </c>
      <c r="E12041" s="248" t="str">
        <f>IF(AND(A12041&lt;&gt;"",ISNUMBER(A12041)),VLOOKUP(A12041,Studies!A:BR,5,FALSE),"")</f>
        <v>Pravastatin</v>
      </c>
      <c r="F12041" s="249" t="str">
        <f>IF(AND(A12041&lt;&gt;"",ISNUMBER(A12041)),VLOOKUP(A12041,Studies!A:BR,6,FALSE),"")</f>
        <v>Plasma</v>
      </c>
      <c r="G12041" s="269">
        <v>288</v>
      </c>
      <c r="H12041" s="50" t="s">
        <v>59</v>
      </c>
      <c r="I12041" s="185">
        <v>0.56835559999999996</v>
      </c>
      <c r="J12041" s="41" t="s">
        <v>938</v>
      </c>
      <c r="K12041" s="41" t="s">
        <v>115</v>
      </c>
      <c r="O12041" s="59">
        <v>0.1</v>
      </c>
    </row>
    <row r="12042" spans="1:16" x14ac:dyDescent="0.25">
      <c r="A12042" s="30">
        <v>1150</v>
      </c>
      <c r="B12042" s="247" t="str">
        <f>IF(AND(A12042&lt;&gt;"",ISNUMBER(A12042)),VLOOKUP(A12042,Studies!A:BR,2,FALSE),"")</f>
        <v>Lutz 2018</v>
      </c>
      <c r="C12042" s="248" t="str">
        <f>IF(AND(A12042&lt;&gt;"",ISNUMBER(A12042)),VLOOKUP(A12042,Studies!A:BR,3,FALSE),"")</f>
        <v>https://pubmed.ncbi.nlm.nih.gov/29569723/</v>
      </c>
      <c r="D12042" s="248" t="str">
        <f>IF(AND(A12042&lt;&gt;"",ISNUMBER(A12042)),VLOOKUP(A12042,Studies!A:BR,4,FALSE),"")</f>
        <v>Cohort 1, 10 mg Rifampicin</v>
      </c>
      <c r="E12042" s="248" t="str">
        <f>IF(AND(A12042&lt;&gt;"",ISNUMBER(A12042)),VLOOKUP(A12042,Studies!A:BR,5,FALSE),"")</f>
        <v>Pravastatin</v>
      </c>
      <c r="F12042" s="249" t="str">
        <f>IF(AND(A12042&lt;&gt;"",ISNUMBER(A12042)),VLOOKUP(A12042,Studies!A:BR,6,FALSE),"")</f>
        <v>Plasma</v>
      </c>
      <c r="G12042" s="269">
        <v>300</v>
      </c>
      <c r="H12042" s="50" t="s">
        <v>59</v>
      </c>
      <c r="I12042" s="185">
        <v>0.16328419999999999</v>
      </c>
      <c r="J12042" s="41" t="s">
        <v>938</v>
      </c>
      <c r="K12042" s="41" t="s">
        <v>115</v>
      </c>
      <c r="O12042" s="59">
        <v>0.1</v>
      </c>
    </row>
    <row r="12043" spans="1:16" x14ac:dyDescent="0.25">
      <c r="A12043" s="30">
        <v>1151</v>
      </c>
      <c r="B12043" s="247" t="str">
        <f>IF(AND(A12043&lt;&gt;"",ISNUMBER(A12043)),VLOOKUP(A12043,Studies!A:BR,2,FALSE),"")</f>
        <v>Lutz 2018</v>
      </c>
      <c r="C12043" s="248" t="str">
        <f>IF(AND(A12043&lt;&gt;"",ISNUMBER(A12043)),VLOOKUP(A12043,Studies!A:BR,3,FALSE),"")</f>
        <v>https://pubmed.ncbi.nlm.nih.gov/29569723/</v>
      </c>
      <c r="D12043" s="248" t="str">
        <f>IF(AND(A12043&lt;&gt;"",ISNUMBER(A12043)),VLOOKUP(A12043,Studies!A:BR,4,FALSE),"")</f>
        <v>Cohort 1, 75 mg Rifampicin</v>
      </c>
      <c r="E12043" s="248" t="str">
        <f>IF(AND(A12043&lt;&gt;"",ISNUMBER(A12043)),VLOOKUP(A12043,Studies!A:BR,5,FALSE),"")</f>
        <v>Pravastatin</v>
      </c>
      <c r="F12043" s="249" t="str">
        <f>IF(AND(A12043&lt;&gt;"",ISNUMBER(A12043)),VLOOKUP(A12043,Studies!A:BR,6,FALSE),"")</f>
        <v>Plasma</v>
      </c>
      <c r="G12043" s="269">
        <v>708.5</v>
      </c>
      <c r="H12043" s="50" t="s">
        <v>59</v>
      </c>
      <c r="I12043" s="185">
        <v>8.6173660000000005</v>
      </c>
      <c r="J12043" s="41" t="s">
        <v>938</v>
      </c>
      <c r="K12043" s="41" t="s">
        <v>115</v>
      </c>
      <c r="O12043" s="59">
        <v>0.1</v>
      </c>
      <c r="P12043" s="42" t="s">
        <v>4065</v>
      </c>
    </row>
    <row r="12044" spans="1:16" x14ac:dyDescent="0.25">
      <c r="A12044" s="30">
        <v>1151</v>
      </c>
      <c r="B12044" s="247" t="str">
        <f>IF(AND(A12044&lt;&gt;"",ISNUMBER(A12044)),VLOOKUP(A12044,Studies!A:BR,2,FALSE),"")</f>
        <v>Lutz 2018</v>
      </c>
      <c r="C12044" s="248" t="str">
        <f>IF(AND(A12044&lt;&gt;"",ISNUMBER(A12044)),VLOOKUP(A12044,Studies!A:BR,3,FALSE),"")</f>
        <v>https://pubmed.ncbi.nlm.nih.gov/29569723/</v>
      </c>
      <c r="D12044" s="248" t="str">
        <f>IF(AND(A12044&lt;&gt;"",ISNUMBER(A12044)),VLOOKUP(A12044,Studies!A:BR,4,FALSE),"")</f>
        <v>Cohort 1, 75 mg Rifampicin</v>
      </c>
      <c r="E12044" s="248" t="str">
        <f>IF(AND(A12044&lt;&gt;"",ISNUMBER(A12044)),VLOOKUP(A12044,Studies!A:BR,5,FALSE),"")</f>
        <v>Pravastatin</v>
      </c>
      <c r="F12044" s="249" t="str">
        <f>IF(AND(A12044&lt;&gt;"",ISNUMBER(A12044)),VLOOKUP(A12044,Studies!A:BR,6,FALSE),"")</f>
        <v>Plasma</v>
      </c>
      <c r="G12044" s="269">
        <v>709</v>
      </c>
      <c r="H12044" s="50" t="s">
        <v>59</v>
      </c>
      <c r="I12044" s="185">
        <v>20.227129999999999</v>
      </c>
      <c r="J12044" s="41" t="s">
        <v>938</v>
      </c>
      <c r="K12044" s="41" t="s">
        <v>115</v>
      </c>
      <c r="O12044" s="59">
        <v>0.1</v>
      </c>
    </row>
    <row r="12045" spans="1:16" x14ac:dyDescent="0.25">
      <c r="A12045" s="30">
        <v>1151</v>
      </c>
      <c r="B12045" s="247" t="str">
        <f>IF(AND(A12045&lt;&gt;"",ISNUMBER(A12045)),VLOOKUP(A12045,Studies!A:BR,2,FALSE),"")</f>
        <v>Lutz 2018</v>
      </c>
      <c r="C12045" s="248" t="str">
        <f>IF(AND(A12045&lt;&gt;"",ISNUMBER(A12045)),VLOOKUP(A12045,Studies!A:BR,3,FALSE),"")</f>
        <v>https://pubmed.ncbi.nlm.nih.gov/29569723/</v>
      </c>
      <c r="D12045" s="248" t="str">
        <f>IF(AND(A12045&lt;&gt;"",ISNUMBER(A12045)),VLOOKUP(A12045,Studies!A:BR,4,FALSE),"")</f>
        <v>Cohort 1, 75 mg Rifampicin</v>
      </c>
      <c r="E12045" s="248" t="str">
        <f>IF(AND(A12045&lt;&gt;"",ISNUMBER(A12045)),VLOOKUP(A12045,Studies!A:BR,5,FALSE),"")</f>
        <v>Pravastatin</v>
      </c>
      <c r="F12045" s="249" t="str">
        <f>IF(AND(A12045&lt;&gt;"",ISNUMBER(A12045)),VLOOKUP(A12045,Studies!A:BR,6,FALSE),"")</f>
        <v>Plasma</v>
      </c>
      <c r="G12045" s="269">
        <v>709.5</v>
      </c>
      <c r="H12045" s="50" t="s">
        <v>59</v>
      </c>
      <c r="I12045" s="185">
        <v>16.351209999999998</v>
      </c>
      <c r="J12045" s="41" t="s">
        <v>938</v>
      </c>
      <c r="K12045" s="41" t="s">
        <v>115</v>
      </c>
      <c r="O12045" s="59">
        <v>0.1</v>
      </c>
    </row>
    <row r="12046" spans="1:16" x14ac:dyDescent="0.25">
      <c r="A12046" s="30">
        <v>1151</v>
      </c>
      <c r="B12046" s="247" t="str">
        <f>IF(AND(A12046&lt;&gt;"",ISNUMBER(A12046)),VLOOKUP(A12046,Studies!A:BR,2,FALSE),"")</f>
        <v>Lutz 2018</v>
      </c>
      <c r="C12046" s="248" t="str">
        <f>IF(AND(A12046&lt;&gt;"",ISNUMBER(A12046)),VLOOKUP(A12046,Studies!A:BR,3,FALSE),"")</f>
        <v>https://pubmed.ncbi.nlm.nih.gov/29569723/</v>
      </c>
      <c r="D12046" s="248" t="str">
        <f>IF(AND(A12046&lt;&gt;"",ISNUMBER(A12046)),VLOOKUP(A12046,Studies!A:BR,4,FALSE),"")</f>
        <v>Cohort 1, 75 mg Rifampicin</v>
      </c>
      <c r="E12046" s="248" t="str">
        <f>IF(AND(A12046&lt;&gt;"",ISNUMBER(A12046)),VLOOKUP(A12046,Studies!A:BR,5,FALSE),"")</f>
        <v>Pravastatin</v>
      </c>
      <c r="F12046" s="249" t="str">
        <f>IF(AND(A12046&lt;&gt;"",ISNUMBER(A12046)),VLOOKUP(A12046,Studies!A:BR,6,FALSE),"")</f>
        <v>Plasma</v>
      </c>
      <c r="G12046" s="269">
        <v>710</v>
      </c>
      <c r="H12046" s="50" t="s">
        <v>59</v>
      </c>
      <c r="I12046" s="185">
        <v>10.4543</v>
      </c>
      <c r="J12046" s="41" t="s">
        <v>938</v>
      </c>
      <c r="K12046" s="41" t="s">
        <v>115</v>
      </c>
      <c r="O12046" s="59">
        <v>0.1</v>
      </c>
    </row>
    <row r="12047" spans="1:16" x14ac:dyDescent="0.25">
      <c r="A12047" s="30">
        <v>1151</v>
      </c>
      <c r="B12047" s="247" t="str">
        <f>IF(AND(A12047&lt;&gt;"",ISNUMBER(A12047)),VLOOKUP(A12047,Studies!A:BR,2,FALSE),"")</f>
        <v>Lutz 2018</v>
      </c>
      <c r="C12047" s="248" t="str">
        <f>IF(AND(A12047&lt;&gt;"",ISNUMBER(A12047)),VLOOKUP(A12047,Studies!A:BR,3,FALSE),"")</f>
        <v>https://pubmed.ncbi.nlm.nih.gov/29569723/</v>
      </c>
      <c r="D12047" s="248" t="str">
        <f>IF(AND(A12047&lt;&gt;"",ISNUMBER(A12047)),VLOOKUP(A12047,Studies!A:BR,4,FALSE),"")</f>
        <v>Cohort 1, 75 mg Rifampicin</v>
      </c>
      <c r="E12047" s="248" t="str">
        <f>IF(AND(A12047&lt;&gt;"",ISNUMBER(A12047)),VLOOKUP(A12047,Studies!A:BR,5,FALSE),"")</f>
        <v>Pravastatin</v>
      </c>
      <c r="F12047" s="249" t="str">
        <f>IF(AND(A12047&lt;&gt;"",ISNUMBER(A12047)),VLOOKUP(A12047,Studies!A:BR,6,FALSE),"")</f>
        <v>Plasma</v>
      </c>
      <c r="G12047" s="269">
        <v>711</v>
      </c>
      <c r="H12047" s="50" t="s">
        <v>59</v>
      </c>
      <c r="I12047" s="185">
        <v>5.1777009999999999</v>
      </c>
      <c r="J12047" s="41" t="s">
        <v>938</v>
      </c>
      <c r="K12047" s="41" t="s">
        <v>115</v>
      </c>
      <c r="O12047" s="59">
        <v>0.1</v>
      </c>
    </row>
    <row r="12048" spans="1:16" x14ac:dyDescent="0.25">
      <c r="A12048" s="30">
        <v>1151</v>
      </c>
      <c r="B12048" s="247" t="str">
        <f>IF(AND(A12048&lt;&gt;"",ISNUMBER(A12048)),VLOOKUP(A12048,Studies!A:BR,2,FALSE),"")</f>
        <v>Lutz 2018</v>
      </c>
      <c r="C12048" s="248" t="str">
        <f>IF(AND(A12048&lt;&gt;"",ISNUMBER(A12048)),VLOOKUP(A12048,Studies!A:BR,3,FALSE),"")</f>
        <v>https://pubmed.ncbi.nlm.nih.gov/29569723/</v>
      </c>
      <c r="D12048" s="248" t="str">
        <f>IF(AND(A12048&lt;&gt;"",ISNUMBER(A12048)),VLOOKUP(A12048,Studies!A:BR,4,FALSE),"")</f>
        <v>Cohort 1, 75 mg Rifampicin</v>
      </c>
      <c r="E12048" s="248" t="str">
        <f>IF(AND(A12048&lt;&gt;"",ISNUMBER(A12048)),VLOOKUP(A12048,Studies!A:BR,5,FALSE),"")</f>
        <v>Pravastatin</v>
      </c>
      <c r="F12048" s="249" t="str">
        <f>IF(AND(A12048&lt;&gt;"",ISNUMBER(A12048)),VLOOKUP(A12048,Studies!A:BR,6,FALSE),"")</f>
        <v>Plasma</v>
      </c>
      <c r="G12048" s="269">
        <v>712</v>
      </c>
      <c r="H12048" s="50" t="s">
        <v>59</v>
      </c>
      <c r="I12048" s="185">
        <v>3.1736040000000001</v>
      </c>
      <c r="J12048" s="41" t="s">
        <v>938</v>
      </c>
      <c r="K12048" s="41" t="s">
        <v>115</v>
      </c>
      <c r="O12048" s="59">
        <v>0.1</v>
      </c>
    </row>
    <row r="12049" spans="1:16" x14ac:dyDescent="0.25">
      <c r="A12049" s="30">
        <v>1151</v>
      </c>
      <c r="B12049" s="247" t="str">
        <f>IF(AND(A12049&lt;&gt;"",ISNUMBER(A12049)),VLOOKUP(A12049,Studies!A:BR,2,FALSE),"")</f>
        <v>Lutz 2018</v>
      </c>
      <c r="C12049" s="248" t="str">
        <f>IF(AND(A12049&lt;&gt;"",ISNUMBER(A12049)),VLOOKUP(A12049,Studies!A:BR,3,FALSE),"")</f>
        <v>https://pubmed.ncbi.nlm.nih.gov/29569723/</v>
      </c>
      <c r="D12049" s="248" t="str">
        <f>IF(AND(A12049&lt;&gt;"",ISNUMBER(A12049)),VLOOKUP(A12049,Studies!A:BR,4,FALSE),"")</f>
        <v>Cohort 1, 75 mg Rifampicin</v>
      </c>
      <c r="E12049" s="248" t="str">
        <f>IF(AND(A12049&lt;&gt;"",ISNUMBER(A12049)),VLOOKUP(A12049,Studies!A:BR,5,FALSE),"")</f>
        <v>Pravastatin</v>
      </c>
      <c r="F12049" s="249" t="str">
        <f>IF(AND(A12049&lt;&gt;"",ISNUMBER(A12049)),VLOOKUP(A12049,Studies!A:BR,6,FALSE),"")</f>
        <v>Plasma</v>
      </c>
      <c r="G12049" s="269">
        <v>716</v>
      </c>
      <c r="H12049" s="50" t="s">
        <v>59</v>
      </c>
      <c r="I12049" s="185">
        <v>0.98588710000000002</v>
      </c>
      <c r="J12049" s="41" t="s">
        <v>938</v>
      </c>
      <c r="K12049" s="41" t="s">
        <v>115</v>
      </c>
      <c r="O12049" s="59">
        <v>0.1</v>
      </c>
    </row>
    <row r="12050" spans="1:16" x14ac:dyDescent="0.25">
      <c r="A12050" s="30">
        <v>1151</v>
      </c>
      <c r="B12050" s="247" t="str">
        <f>IF(AND(A12050&lt;&gt;"",ISNUMBER(A12050)),VLOOKUP(A12050,Studies!A:BR,2,FALSE),"")</f>
        <v>Lutz 2018</v>
      </c>
      <c r="C12050" s="248" t="str">
        <f>IF(AND(A12050&lt;&gt;"",ISNUMBER(A12050)),VLOOKUP(A12050,Studies!A:BR,3,FALSE),"")</f>
        <v>https://pubmed.ncbi.nlm.nih.gov/29569723/</v>
      </c>
      <c r="D12050" s="248" t="str">
        <f>IF(AND(A12050&lt;&gt;"",ISNUMBER(A12050)),VLOOKUP(A12050,Studies!A:BR,4,FALSE),"")</f>
        <v>Cohort 1, 75 mg Rifampicin</v>
      </c>
      <c r="E12050" s="248" t="str">
        <f>IF(AND(A12050&lt;&gt;"",ISNUMBER(A12050)),VLOOKUP(A12050,Studies!A:BR,5,FALSE),"")</f>
        <v>Pravastatin</v>
      </c>
      <c r="F12050" s="249" t="str">
        <f>IF(AND(A12050&lt;&gt;"",ISNUMBER(A12050)),VLOOKUP(A12050,Studies!A:BR,6,FALSE),"")</f>
        <v>Plasma</v>
      </c>
      <c r="G12050" s="269">
        <v>720</v>
      </c>
      <c r="H12050" s="50" t="s">
        <v>59</v>
      </c>
      <c r="I12050" s="185">
        <v>0.30628139999999998</v>
      </c>
      <c r="J12050" s="41" t="s">
        <v>938</v>
      </c>
      <c r="K12050" s="41" t="s">
        <v>115</v>
      </c>
      <c r="O12050" s="59">
        <v>0.1</v>
      </c>
    </row>
    <row r="12051" spans="1:16" x14ac:dyDescent="0.25">
      <c r="A12051" s="30">
        <v>1151</v>
      </c>
      <c r="B12051" s="247" t="str">
        <f>IF(AND(A12051&lt;&gt;"",ISNUMBER(A12051)),VLOOKUP(A12051,Studies!A:BR,2,FALSE),"")</f>
        <v>Lutz 2018</v>
      </c>
      <c r="C12051" s="248" t="str">
        <f>IF(AND(A12051&lt;&gt;"",ISNUMBER(A12051)),VLOOKUP(A12051,Studies!A:BR,3,FALSE),"")</f>
        <v>https://pubmed.ncbi.nlm.nih.gov/29569723/</v>
      </c>
      <c r="D12051" s="248" t="str">
        <f>IF(AND(A12051&lt;&gt;"",ISNUMBER(A12051)),VLOOKUP(A12051,Studies!A:BR,4,FALSE),"")</f>
        <v>Cohort 1, 75 mg Rifampicin</v>
      </c>
      <c r="E12051" s="248" t="str">
        <f>IF(AND(A12051&lt;&gt;"",ISNUMBER(A12051)),VLOOKUP(A12051,Studies!A:BR,5,FALSE),"")</f>
        <v>Pravastatin</v>
      </c>
      <c r="F12051" s="249" t="str">
        <f>IF(AND(A12051&lt;&gt;"",ISNUMBER(A12051)),VLOOKUP(A12051,Studies!A:BR,6,FALSE),"")</f>
        <v>Plasma</v>
      </c>
      <c r="G12051" s="269">
        <v>732</v>
      </c>
      <c r="H12051" s="50" t="s">
        <v>59</v>
      </c>
      <c r="I12051" s="185">
        <v>0.16681009999999999</v>
      </c>
      <c r="J12051" s="41" t="s">
        <v>938</v>
      </c>
      <c r="K12051" s="41" t="s">
        <v>115</v>
      </c>
      <c r="O12051" s="59">
        <v>0.1</v>
      </c>
    </row>
    <row r="12052" spans="1:16" x14ac:dyDescent="0.25">
      <c r="A12052" s="30">
        <v>1152</v>
      </c>
      <c r="B12052" s="247" t="str">
        <f>IF(AND(A12052&lt;&gt;"",ISNUMBER(A12052)),VLOOKUP(A12052,Studies!A:BR,2,FALSE),"")</f>
        <v>Lutz 2018</v>
      </c>
      <c r="C12052" s="248" t="str">
        <f>IF(AND(A12052&lt;&gt;"",ISNUMBER(A12052)),VLOOKUP(A12052,Studies!A:BR,3,FALSE),"")</f>
        <v>https://pubmed.ncbi.nlm.nih.gov/29569723/</v>
      </c>
      <c r="D12052" s="248" t="str">
        <f>IF(AND(A12052&lt;&gt;"",ISNUMBER(A12052)),VLOOKUP(A12052,Studies!A:BR,4,FALSE),"")</f>
        <v>Cohort 2, 600 mg Rifampicin</v>
      </c>
      <c r="E12052" s="248" t="str">
        <f>IF(AND(A12052&lt;&gt;"",ISNUMBER(A12052)),VLOOKUP(A12052,Studies!A:BR,5,FALSE),"")</f>
        <v>Pravastatin</v>
      </c>
      <c r="F12052" s="249" t="str">
        <f>IF(AND(A12052&lt;&gt;"",ISNUMBER(A12052)),VLOOKUP(A12052,Studies!A:BR,6,FALSE),"")</f>
        <v>Plasma</v>
      </c>
      <c r="G12052" s="269">
        <v>708.5</v>
      </c>
      <c r="H12052" s="50" t="s">
        <v>59</v>
      </c>
      <c r="I12052" s="185">
        <v>20.654</v>
      </c>
      <c r="J12052" s="41" t="s">
        <v>938</v>
      </c>
      <c r="K12052" s="41" t="s">
        <v>115</v>
      </c>
      <c r="O12052" s="59">
        <v>0.1</v>
      </c>
      <c r="P12052" s="42" t="s">
        <v>4065</v>
      </c>
    </row>
    <row r="12053" spans="1:16" x14ac:dyDescent="0.25">
      <c r="A12053" s="30">
        <v>1152</v>
      </c>
      <c r="B12053" s="247" t="str">
        <f>IF(AND(A12053&lt;&gt;"",ISNUMBER(A12053)),VLOOKUP(A12053,Studies!A:BR,2,FALSE),"")</f>
        <v>Lutz 2018</v>
      </c>
      <c r="C12053" s="248" t="str">
        <f>IF(AND(A12053&lt;&gt;"",ISNUMBER(A12053)),VLOOKUP(A12053,Studies!A:BR,3,FALSE),"")</f>
        <v>https://pubmed.ncbi.nlm.nih.gov/29569723/</v>
      </c>
      <c r="D12053" s="248" t="str">
        <f>IF(AND(A12053&lt;&gt;"",ISNUMBER(A12053)),VLOOKUP(A12053,Studies!A:BR,4,FALSE),"")</f>
        <v>Cohort 2, 600 mg Rifampicin</v>
      </c>
      <c r="E12053" s="248" t="str">
        <f>IF(AND(A12053&lt;&gt;"",ISNUMBER(A12053)),VLOOKUP(A12053,Studies!A:BR,5,FALSE),"")</f>
        <v>Pravastatin</v>
      </c>
      <c r="F12053" s="249" t="str">
        <f>IF(AND(A12053&lt;&gt;"",ISNUMBER(A12053)),VLOOKUP(A12053,Studies!A:BR,6,FALSE),"")</f>
        <v>Plasma</v>
      </c>
      <c r="G12053" s="269">
        <v>709</v>
      </c>
      <c r="H12053" s="50" t="s">
        <v>59</v>
      </c>
      <c r="I12053" s="185">
        <v>27.26239</v>
      </c>
      <c r="J12053" s="41" t="s">
        <v>938</v>
      </c>
      <c r="K12053" s="41" t="s">
        <v>115</v>
      </c>
      <c r="O12053" s="59">
        <v>0.1</v>
      </c>
    </row>
    <row r="12054" spans="1:16" x14ac:dyDescent="0.25">
      <c r="A12054" s="30">
        <v>1152</v>
      </c>
      <c r="B12054" s="247" t="str">
        <f>IF(AND(A12054&lt;&gt;"",ISNUMBER(A12054)),VLOOKUP(A12054,Studies!A:BR,2,FALSE),"")</f>
        <v>Lutz 2018</v>
      </c>
      <c r="C12054" s="248" t="str">
        <f>IF(AND(A12054&lt;&gt;"",ISNUMBER(A12054)),VLOOKUP(A12054,Studies!A:BR,3,FALSE),"")</f>
        <v>https://pubmed.ncbi.nlm.nih.gov/29569723/</v>
      </c>
      <c r="D12054" s="248" t="str">
        <f>IF(AND(A12054&lt;&gt;"",ISNUMBER(A12054)),VLOOKUP(A12054,Studies!A:BR,4,FALSE),"")</f>
        <v>Cohort 2, 600 mg Rifampicin</v>
      </c>
      <c r="E12054" s="248" t="str">
        <f>IF(AND(A12054&lt;&gt;"",ISNUMBER(A12054)),VLOOKUP(A12054,Studies!A:BR,5,FALSE),"")</f>
        <v>Pravastatin</v>
      </c>
      <c r="F12054" s="249" t="str">
        <f>IF(AND(A12054&lt;&gt;"",ISNUMBER(A12054)),VLOOKUP(A12054,Studies!A:BR,6,FALSE),"")</f>
        <v>Plasma</v>
      </c>
      <c r="G12054" s="269">
        <v>709.5</v>
      </c>
      <c r="H12054" s="50" t="s">
        <v>59</v>
      </c>
      <c r="I12054" s="185">
        <v>18.189769999999999</v>
      </c>
      <c r="J12054" s="41" t="s">
        <v>938</v>
      </c>
      <c r="K12054" s="41" t="s">
        <v>115</v>
      </c>
      <c r="O12054" s="59">
        <v>0.1</v>
      </c>
    </row>
    <row r="12055" spans="1:16" x14ac:dyDescent="0.25">
      <c r="A12055" s="30">
        <v>1152</v>
      </c>
      <c r="B12055" s="247" t="str">
        <f>IF(AND(A12055&lt;&gt;"",ISNUMBER(A12055)),VLOOKUP(A12055,Studies!A:BR,2,FALSE),"")</f>
        <v>Lutz 2018</v>
      </c>
      <c r="C12055" s="248" t="str">
        <f>IF(AND(A12055&lt;&gt;"",ISNUMBER(A12055)),VLOOKUP(A12055,Studies!A:BR,3,FALSE),"")</f>
        <v>https://pubmed.ncbi.nlm.nih.gov/29569723/</v>
      </c>
      <c r="D12055" s="248" t="str">
        <f>IF(AND(A12055&lt;&gt;"",ISNUMBER(A12055)),VLOOKUP(A12055,Studies!A:BR,4,FALSE),"")</f>
        <v>Cohort 2, 600 mg Rifampicin</v>
      </c>
      <c r="E12055" s="248" t="str">
        <f>IF(AND(A12055&lt;&gt;"",ISNUMBER(A12055)),VLOOKUP(A12055,Studies!A:BR,5,FALSE),"")</f>
        <v>Pravastatin</v>
      </c>
      <c r="F12055" s="249" t="str">
        <f>IF(AND(A12055&lt;&gt;"",ISNUMBER(A12055)),VLOOKUP(A12055,Studies!A:BR,6,FALSE),"")</f>
        <v>Plasma</v>
      </c>
      <c r="G12055" s="269">
        <v>710</v>
      </c>
      <c r="H12055" s="50" t="s">
        <v>59</v>
      </c>
      <c r="I12055" s="185">
        <v>11.384969999999999</v>
      </c>
      <c r="J12055" s="41" t="s">
        <v>938</v>
      </c>
      <c r="K12055" s="41" t="s">
        <v>115</v>
      </c>
      <c r="O12055" s="59">
        <v>0.1</v>
      </c>
    </row>
    <row r="12056" spans="1:16" x14ac:dyDescent="0.25">
      <c r="A12056" s="30">
        <v>1152</v>
      </c>
      <c r="B12056" s="247" t="str">
        <f>IF(AND(A12056&lt;&gt;"",ISNUMBER(A12056)),VLOOKUP(A12056,Studies!A:BR,2,FALSE),"")</f>
        <v>Lutz 2018</v>
      </c>
      <c r="C12056" s="248" t="str">
        <f>IF(AND(A12056&lt;&gt;"",ISNUMBER(A12056)),VLOOKUP(A12056,Studies!A:BR,3,FALSE),"")</f>
        <v>https://pubmed.ncbi.nlm.nih.gov/29569723/</v>
      </c>
      <c r="D12056" s="248" t="str">
        <f>IF(AND(A12056&lt;&gt;"",ISNUMBER(A12056)),VLOOKUP(A12056,Studies!A:BR,4,FALSE),"")</f>
        <v>Cohort 2, 600 mg Rifampicin</v>
      </c>
      <c r="E12056" s="248" t="str">
        <f>IF(AND(A12056&lt;&gt;"",ISNUMBER(A12056)),VLOOKUP(A12056,Studies!A:BR,5,FALSE),"")</f>
        <v>Pravastatin</v>
      </c>
      <c r="F12056" s="249" t="str">
        <f>IF(AND(A12056&lt;&gt;"",ISNUMBER(A12056)),VLOOKUP(A12056,Studies!A:BR,6,FALSE),"")</f>
        <v>Plasma</v>
      </c>
      <c r="G12056" s="269">
        <v>711</v>
      </c>
      <c r="H12056" s="50" t="s">
        <v>59</v>
      </c>
      <c r="I12056" s="185">
        <v>5.1777009999999999</v>
      </c>
      <c r="J12056" s="41" t="s">
        <v>938</v>
      </c>
      <c r="K12056" s="41" t="s">
        <v>115</v>
      </c>
      <c r="O12056" s="59">
        <v>0.1</v>
      </c>
    </row>
    <row r="12057" spans="1:16" x14ac:dyDescent="0.25">
      <c r="A12057" s="30">
        <v>1152</v>
      </c>
      <c r="B12057" s="247" t="str">
        <f>IF(AND(A12057&lt;&gt;"",ISNUMBER(A12057)),VLOOKUP(A12057,Studies!A:BR,2,FALSE),"")</f>
        <v>Lutz 2018</v>
      </c>
      <c r="C12057" s="248" t="str">
        <f>IF(AND(A12057&lt;&gt;"",ISNUMBER(A12057)),VLOOKUP(A12057,Studies!A:BR,3,FALSE),"")</f>
        <v>https://pubmed.ncbi.nlm.nih.gov/29569723/</v>
      </c>
      <c r="D12057" s="248" t="str">
        <f>IF(AND(A12057&lt;&gt;"",ISNUMBER(A12057)),VLOOKUP(A12057,Studies!A:BR,4,FALSE),"")</f>
        <v>Cohort 2, 600 mg Rifampicin</v>
      </c>
      <c r="E12057" s="248" t="str">
        <f>IF(AND(A12057&lt;&gt;"",ISNUMBER(A12057)),VLOOKUP(A12057,Studies!A:BR,5,FALSE),"")</f>
        <v>Pravastatin</v>
      </c>
      <c r="F12057" s="249" t="str">
        <f>IF(AND(A12057&lt;&gt;"",ISNUMBER(A12057)),VLOOKUP(A12057,Studies!A:BR,6,FALSE),"")</f>
        <v>Plasma</v>
      </c>
      <c r="G12057" s="269">
        <v>712</v>
      </c>
      <c r="H12057" s="50" t="s">
        <v>59</v>
      </c>
      <c r="I12057" s="185">
        <v>2.6759539999999999</v>
      </c>
      <c r="J12057" s="41" t="s">
        <v>938</v>
      </c>
      <c r="K12057" s="41" t="s">
        <v>115</v>
      </c>
      <c r="O12057" s="59">
        <v>0.1</v>
      </c>
    </row>
    <row r="12058" spans="1:16" x14ac:dyDescent="0.25">
      <c r="A12058" s="30">
        <v>1152</v>
      </c>
      <c r="B12058" s="247" t="str">
        <f>IF(AND(A12058&lt;&gt;"",ISNUMBER(A12058)),VLOOKUP(A12058,Studies!A:BR,2,FALSE),"")</f>
        <v>Lutz 2018</v>
      </c>
      <c r="C12058" s="248" t="str">
        <f>IF(AND(A12058&lt;&gt;"",ISNUMBER(A12058)),VLOOKUP(A12058,Studies!A:BR,3,FALSE),"")</f>
        <v>https://pubmed.ncbi.nlm.nih.gov/29569723/</v>
      </c>
      <c r="D12058" s="248" t="str">
        <f>IF(AND(A12058&lt;&gt;"",ISNUMBER(A12058)),VLOOKUP(A12058,Studies!A:BR,4,FALSE),"")</f>
        <v>Cohort 2, 600 mg Rifampicin</v>
      </c>
      <c r="E12058" s="248" t="str">
        <f>IF(AND(A12058&lt;&gt;"",ISNUMBER(A12058)),VLOOKUP(A12058,Studies!A:BR,5,FALSE),"")</f>
        <v>Pravastatin</v>
      </c>
      <c r="F12058" s="249" t="str">
        <f>IF(AND(A12058&lt;&gt;"",ISNUMBER(A12058)),VLOOKUP(A12058,Studies!A:BR,6,FALSE),"")</f>
        <v>Plasma</v>
      </c>
      <c r="G12058" s="269">
        <v>716</v>
      </c>
      <c r="H12058" s="50" t="s">
        <v>59</v>
      </c>
      <c r="I12058" s="185">
        <v>0.55440500000000004</v>
      </c>
      <c r="J12058" s="41" t="s">
        <v>938</v>
      </c>
      <c r="K12058" s="41" t="s">
        <v>115</v>
      </c>
      <c r="O12058" s="59">
        <v>0.1</v>
      </c>
    </row>
    <row r="12059" spans="1:16" x14ac:dyDescent="0.25">
      <c r="A12059" s="30">
        <v>1152</v>
      </c>
      <c r="B12059" s="247" t="str">
        <f>IF(AND(A12059&lt;&gt;"",ISNUMBER(A12059)),VLOOKUP(A12059,Studies!A:BR,2,FALSE),"")</f>
        <v>Lutz 2018</v>
      </c>
      <c r="C12059" s="248" t="str">
        <f>IF(AND(A12059&lt;&gt;"",ISNUMBER(A12059)),VLOOKUP(A12059,Studies!A:BR,3,FALSE),"")</f>
        <v>https://pubmed.ncbi.nlm.nih.gov/29569723/</v>
      </c>
      <c r="D12059" s="248" t="str">
        <f>IF(AND(A12059&lt;&gt;"",ISNUMBER(A12059)),VLOOKUP(A12059,Studies!A:BR,4,FALSE),"")</f>
        <v>Cohort 2, 600 mg Rifampicin</v>
      </c>
      <c r="E12059" s="248" t="str">
        <f>IF(AND(A12059&lt;&gt;"",ISNUMBER(A12059)),VLOOKUP(A12059,Studies!A:BR,5,FALSE),"")</f>
        <v>Pravastatin</v>
      </c>
      <c r="F12059" s="249" t="str">
        <f>IF(AND(A12059&lt;&gt;"",ISNUMBER(A12059)),VLOOKUP(A12059,Studies!A:BR,6,FALSE),"")</f>
        <v>Plasma</v>
      </c>
      <c r="G12059" s="269">
        <v>720</v>
      </c>
      <c r="H12059" s="50" t="s">
        <v>59</v>
      </c>
      <c r="I12059" s="185">
        <v>0.29349589999999998</v>
      </c>
      <c r="J12059" s="41" t="s">
        <v>938</v>
      </c>
      <c r="K12059" s="41" t="s">
        <v>115</v>
      </c>
      <c r="O12059" s="59">
        <v>0.1</v>
      </c>
    </row>
    <row r="12060" spans="1:16" x14ac:dyDescent="0.25">
      <c r="A12060" s="30">
        <v>1152</v>
      </c>
      <c r="B12060" s="247" t="str">
        <f>IF(AND(A12060&lt;&gt;"",ISNUMBER(A12060)),VLOOKUP(A12060,Studies!A:BR,2,FALSE),"")</f>
        <v>Lutz 2018</v>
      </c>
      <c r="C12060" s="248" t="str">
        <f>IF(AND(A12060&lt;&gt;"",ISNUMBER(A12060)),VLOOKUP(A12060,Studies!A:BR,3,FALSE),"")</f>
        <v>https://pubmed.ncbi.nlm.nih.gov/29569723/</v>
      </c>
      <c r="D12060" s="248" t="str">
        <f>IF(AND(A12060&lt;&gt;"",ISNUMBER(A12060)),VLOOKUP(A12060,Studies!A:BR,4,FALSE),"")</f>
        <v>Cohort 2, 600 mg Rifampicin</v>
      </c>
      <c r="E12060" s="248" t="str">
        <f>IF(AND(A12060&lt;&gt;"",ISNUMBER(A12060)),VLOOKUP(A12060,Studies!A:BR,5,FALSE),"")</f>
        <v>Pravastatin</v>
      </c>
      <c r="F12060" s="249" t="str">
        <f>IF(AND(A12060&lt;&gt;"",ISNUMBER(A12060)),VLOOKUP(A12060,Studies!A:BR,6,FALSE),"")</f>
        <v>Plasma</v>
      </c>
      <c r="G12060" s="269">
        <v>732</v>
      </c>
      <c r="H12060" s="50" t="s">
        <v>59</v>
      </c>
      <c r="I12060" s="185">
        <v>0.15984670000000001</v>
      </c>
      <c r="J12060" s="41" t="s">
        <v>938</v>
      </c>
      <c r="K12060" s="41" t="s">
        <v>115</v>
      </c>
      <c r="O12060" s="59">
        <v>0.1</v>
      </c>
    </row>
    <row r="12061" spans="1:16" x14ac:dyDescent="0.25">
      <c r="A12061" s="30">
        <v>1165</v>
      </c>
      <c r="B12061" s="247" t="str">
        <f>IF(AND(A12061&lt;&gt;"",ISNUMBER(A12061)),VLOOKUP(A12061,Studies!A:BR,2,FALSE),"")</f>
        <v>Sugimoto 2001</v>
      </c>
      <c r="C12061" s="248" t="str">
        <f>IF(AND(A12061&lt;&gt;"",ISNUMBER(A12061)),VLOOKUP(A12061,Studies!A:BR,3,FALSE),"")</f>
        <v>https://pubmed.ncbi.nlm.nih.gov/11753267/</v>
      </c>
      <c r="D12061" s="248" t="str">
        <f>IF(AND(A12061&lt;&gt;"",ISNUMBER(A12061)),VLOOKUP(A12061,Studies!A:BR,4,FALSE),"")</f>
        <v>Control (without St John's Wort)</v>
      </c>
      <c r="E12061" s="248" t="str">
        <f>IF(AND(A12061&lt;&gt;"",ISNUMBER(A12061)),VLOOKUP(A12061,Studies!A:BR,5,FALSE),"")</f>
        <v>Pravastatin</v>
      </c>
      <c r="F12061" s="249" t="str">
        <f>IF(AND(A12061&lt;&gt;"",ISNUMBER(A12061)),VLOOKUP(A12061,Studies!A:BR,6,FALSE),"")</f>
        <v>Serum</v>
      </c>
      <c r="G12061" s="269">
        <v>0.5</v>
      </c>
      <c r="H12061" s="50" t="s">
        <v>59</v>
      </c>
      <c r="I12061" s="185">
        <v>23.097110000000001</v>
      </c>
      <c r="J12061" s="41" t="s">
        <v>938</v>
      </c>
      <c r="K12061" s="41" t="s">
        <v>115</v>
      </c>
      <c r="O12061" s="59">
        <v>0.5</v>
      </c>
    </row>
    <row r="12062" spans="1:16" x14ac:dyDescent="0.25">
      <c r="A12062" s="30">
        <v>1165</v>
      </c>
      <c r="B12062" s="247" t="str">
        <f>IF(AND(A12062&lt;&gt;"",ISNUMBER(A12062)),VLOOKUP(A12062,Studies!A:BR,2,FALSE),"")</f>
        <v>Sugimoto 2001</v>
      </c>
      <c r="C12062" s="248" t="str">
        <f>IF(AND(A12062&lt;&gt;"",ISNUMBER(A12062)),VLOOKUP(A12062,Studies!A:BR,3,FALSE),"")</f>
        <v>https://pubmed.ncbi.nlm.nih.gov/11753267/</v>
      </c>
      <c r="D12062" s="248" t="str">
        <f>IF(AND(A12062&lt;&gt;"",ISNUMBER(A12062)),VLOOKUP(A12062,Studies!A:BR,4,FALSE),"")</f>
        <v>Control (without St John's Wort)</v>
      </c>
      <c r="E12062" s="248" t="str">
        <f>IF(AND(A12062&lt;&gt;"",ISNUMBER(A12062)),VLOOKUP(A12062,Studies!A:BR,5,FALSE),"")</f>
        <v>Pravastatin</v>
      </c>
      <c r="F12062" s="249" t="str">
        <f>IF(AND(A12062&lt;&gt;"",ISNUMBER(A12062)),VLOOKUP(A12062,Studies!A:BR,6,FALSE),"")</f>
        <v>Serum</v>
      </c>
      <c r="G12062" s="269">
        <v>1</v>
      </c>
      <c r="H12062" s="50" t="s">
        <v>59</v>
      </c>
      <c r="I12062" s="185">
        <v>36.351709999999997</v>
      </c>
      <c r="J12062" s="41" t="s">
        <v>938</v>
      </c>
      <c r="K12062" s="41" t="s">
        <v>115</v>
      </c>
      <c r="O12062" s="59">
        <v>0.5</v>
      </c>
    </row>
    <row r="12063" spans="1:16" x14ac:dyDescent="0.25">
      <c r="A12063" s="30">
        <v>1165</v>
      </c>
      <c r="B12063" s="247" t="str">
        <f>IF(AND(A12063&lt;&gt;"",ISNUMBER(A12063)),VLOOKUP(A12063,Studies!A:BR,2,FALSE),"")</f>
        <v>Sugimoto 2001</v>
      </c>
      <c r="C12063" s="248" t="str">
        <f>IF(AND(A12063&lt;&gt;"",ISNUMBER(A12063)),VLOOKUP(A12063,Studies!A:BR,3,FALSE),"")</f>
        <v>https://pubmed.ncbi.nlm.nih.gov/11753267/</v>
      </c>
      <c r="D12063" s="248" t="str">
        <f>IF(AND(A12063&lt;&gt;"",ISNUMBER(A12063)),VLOOKUP(A12063,Studies!A:BR,4,FALSE),"")</f>
        <v>Control (without St John's Wort)</v>
      </c>
      <c r="E12063" s="248" t="str">
        <f>IF(AND(A12063&lt;&gt;"",ISNUMBER(A12063)),VLOOKUP(A12063,Studies!A:BR,5,FALSE),"")</f>
        <v>Pravastatin</v>
      </c>
      <c r="F12063" s="249" t="str">
        <f>IF(AND(A12063&lt;&gt;"",ISNUMBER(A12063)),VLOOKUP(A12063,Studies!A:BR,6,FALSE),"")</f>
        <v>Serum</v>
      </c>
      <c r="G12063" s="269">
        <v>2</v>
      </c>
      <c r="H12063" s="50" t="s">
        <v>59</v>
      </c>
      <c r="I12063" s="185">
        <v>16.404199999999999</v>
      </c>
      <c r="J12063" s="41" t="s">
        <v>938</v>
      </c>
      <c r="K12063" s="41" t="s">
        <v>115</v>
      </c>
      <c r="O12063" s="59">
        <v>0.5</v>
      </c>
    </row>
    <row r="12064" spans="1:16" x14ac:dyDescent="0.25">
      <c r="A12064" s="30">
        <v>1165</v>
      </c>
      <c r="B12064" s="247" t="str">
        <f>IF(AND(A12064&lt;&gt;"",ISNUMBER(A12064)),VLOOKUP(A12064,Studies!A:BR,2,FALSE),"")</f>
        <v>Sugimoto 2001</v>
      </c>
      <c r="C12064" s="248" t="str">
        <f>IF(AND(A12064&lt;&gt;"",ISNUMBER(A12064)),VLOOKUP(A12064,Studies!A:BR,3,FALSE),"")</f>
        <v>https://pubmed.ncbi.nlm.nih.gov/11753267/</v>
      </c>
      <c r="D12064" s="248" t="str">
        <f>IF(AND(A12064&lt;&gt;"",ISNUMBER(A12064)),VLOOKUP(A12064,Studies!A:BR,4,FALSE),"")</f>
        <v>Control (without St John's Wort)</v>
      </c>
      <c r="E12064" s="248" t="str">
        <f>IF(AND(A12064&lt;&gt;"",ISNUMBER(A12064)),VLOOKUP(A12064,Studies!A:BR,5,FALSE),"")</f>
        <v>Pravastatin</v>
      </c>
      <c r="F12064" s="249" t="str">
        <f>IF(AND(A12064&lt;&gt;"",ISNUMBER(A12064)),VLOOKUP(A12064,Studies!A:BR,6,FALSE),"")</f>
        <v>Serum</v>
      </c>
      <c r="G12064" s="269">
        <v>3</v>
      </c>
      <c r="H12064" s="50" t="s">
        <v>59</v>
      </c>
      <c r="I12064" s="185">
        <v>9.7112870000000004</v>
      </c>
      <c r="J12064" s="41" t="s">
        <v>938</v>
      </c>
      <c r="K12064" s="41" t="s">
        <v>115</v>
      </c>
      <c r="O12064" s="59">
        <v>0.5</v>
      </c>
    </row>
    <row r="12065" spans="1:16" x14ac:dyDescent="0.25">
      <c r="A12065" s="30">
        <v>1165</v>
      </c>
      <c r="B12065" s="247" t="str">
        <f>IF(AND(A12065&lt;&gt;"",ISNUMBER(A12065)),VLOOKUP(A12065,Studies!A:BR,2,FALSE),"")</f>
        <v>Sugimoto 2001</v>
      </c>
      <c r="C12065" s="248" t="str">
        <f>IF(AND(A12065&lt;&gt;"",ISNUMBER(A12065)),VLOOKUP(A12065,Studies!A:BR,3,FALSE),"")</f>
        <v>https://pubmed.ncbi.nlm.nih.gov/11753267/</v>
      </c>
      <c r="D12065" s="248" t="str">
        <f>IF(AND(A12065&lt;&gt;"",ISNUMBER(A12065)),VLOOKUP(A12065,Studies!A:BR,4,FALSE),"")</f>
        <v>Control (without St John's Wort)</v>
      </c>
      <c r="E12065" s="248" t="str">
        <f>IF(AND(A12065&lt;&gt;"",ISNUMBER(A12065)),VLOOKUP(A12065,Studies!A:BR,5,FALSE),"")</f>
        <v>Pravastatin</v>
      </c>
      <c r="F12065" s="249" t="str">
        <f>IF(AND(A12065&lt;&gt;"",ISNUMBER(A12065)),VLOOKUP(A12065,Studies!A:BR,6,FALSE),"")</f>
        <v>Serum</v>
      </c>
      <c r="G12065" s="269">
        <v>4</v>
      </c>
      <c r="H12065" s="50" t="s">
        <v>59</v>
      </c>
      <c r="I12065" s="185">
        <v>9.1863519999999994</v>
      </c>
      <c r="J12065" s="41" t="s">
        <v>938</v>
      </c>
      <c r="K12065" s="41" t="s">
        <v>115</v>
      </c>
      <c r="O12065" s="59">
        <v>0.5</v>
      </c>
    </row>
    <row r="12066" spans="1:16" x14ac:dyDescent="0.25">
      <c r="A12066" s="30">
        <v>1165</v>
      </c>
      <c r="B12066" s="247" t="str">
        <f>IF(AND(A12066&lt;&gt;"",ISNUMBER(A12066)),VLOOKUP(A12066,Studies!A:BR,2,FALSE),"")</f>
        <v>Sugimoto 2001</v>
      </c>
      <c r="C12066" s="248" t="str">
        <f>IF(AND(A12066&lt;&gt;"",ISNUMBER(A12066)),VLOOKUP(A12066,Studies!A:BR,3,FALSE),"")</f>
        <v>https://pubmed.ncbi.nlm.nih.gov/11753267/</v>
      </c>
      <c r="D12066" s="248" t="str">
        <f>IF(AND(A12066&lt;&gt;"",ISNUMBER(A12066)),VLOOKUP(A12066,Studies!A:BR,4,FALSE),"")</f>
        <v>Control (without St John's Wort)</v>
      </c>
      <c r="E12066" s="248" t="str">
        <f>IF(AND(A12066&lt;&gt;"",ISNUMBER(A12066)),VLOOKUP(A12066,Studies!A:BR,5,FALSE),"")</f>
        <v>Pravastatin</v>
      </c>
      <c r="F12066" s="249" t="str">
        <f>IF(AND(A12066&lt;&gt;"",ISNUMBER(A12066)),VLOOKUP(A12066,Studies!A:BR,6,FALSE),"")</f>
        <v>Serum</v>
      </c>
      <c r="G12066" s="269">
        <v>6</v>
      </c>
      <c r="H12066" s="50" t="s">
        <v>59</v>
      </c>
      <c r="I12066" s="185">
        <v>5.669384</v>
      </c>
      <c r="J12066" s="41" t="s">
        <v>938</v>
      </c>
      <c r="K12066" s="41" t="s">
        <v>115</v>
      </c>
      <c r="O12066" s="59">
        <v>0.5</v>
      </c>
    </row>
    <row r="12067" spans="1:16" x14ac:dyDescent="0.25">
      <c r="A12067" s="30">
        <v>1165</v>
      </c>
      <c r="B12067" s="247" t="str">
        <f>IF(AND(A12067&lt;&gt;"",ISNUMBER(A12067)),VLOOKUP(A12067,Studies!A:BR,2,FALSE),"")</f>
        <v>Sugimoto 2001</v>
      </c>
      <c r="C12067" s="248" t="str">
        <f>IF(AND(A12067&lt;&gt;"",ISNUMBER(A12067)),VLOOKUP(A12067,Studies!A:BR,3,FALSE),"")</f>
        <v>https://pubmed.ncbi.nlm.nih.gov/11753267/</v>
      </c>
      <c r="D12067" s="248" t="str">
        <f>IF(AND(A12067&lt;&gt;"",ISNUMBER(A12067)),VLOOKUP(A12067,Studies!A:BR,4,FALSE),"")</f>
        <v>Control (without St John's Wort)</v>
      </c>
      <c r="E12067" s="248" t="str">
        <f>IF(AND(A12067&lt;&gt;"",ISNUMBER(A12067)),VLOOKUP(A12067,Studies!A:BR,5,FALSE),"")</f>
        <v>Pravastatin</v>
      </c>
      <c r="F12067" s="249" t="str">
        <f>IF(AND(A12067&lt;&gt;"",ISNUMBER(A12067)),VLOOKUP(A12067,Studies!A:BR,6,FALSE),"")</f>
        <v>Serum</v>
      </c>
      <c r="G12067" s="269">
        <v>8</v>
      </c>
      <c r="H12067" s="50" t="s">
        <v>59</v>
      </c>
      <c r="I12067" s="185">
        <v>2.787134</v>
      </c>
      <c r="J12067" s="41" t="s">
        <v>938</v>
      </c>
      <c r="K12067" s="41" t="s">
        <v>115</v>
      </c>
      <c r="O12067" s="59">
        <v>0.5</v>
      </c>
    </row>
    <row r="12068" spans="1:16" x14ac:dyDescent="0.25">
      <c r="A12068" s="30">
        <v>1165</v>
      </c>
      <c r="B12068" s="247" t="str">
        <f>IF(AND(A12068&lt;&gt;"",ISNUMBER(A12068)),VLOOKUP(A12068,Studies!A:BR,2,FALSE),"")</f>
        <v>Sugimoto 2001</v>
      </c>
      <c r="C12068" s="248" t="str">
        <f>IF(AND(A12068&lt;&gt;"",ISNUMBER(A12068)),VLOOKUP(A12068,Studies!A:BR,3,FALSE),"")</f>
        <v>https://pubmed.ncbi.nlm.nih.gov/11753267/</v>
      </c>
      <c r="D12068" s="248" t="str">
        <f>IF(AND(A12068&lt;&gt;"",ISNUMBER(A12068)),VLOOKUP(A12068,Studies!A:BR,4,FALSE),"")</f>
        <v>Control (without St John's Wort)</v>
      </c>
      <c r="E12068" s="248" t="str">
        <f>IF(AND(A12068&lt;&gt;"",ISNUMBER(A12068)),VLOOKUP(A12068,Studies!A:BR,5,FALSE),"")</f>
        <v>Pravastatin</v>
      </c>
      <c r="F12068" s="249" t="str">
        <f>IF(AND(A12068&lt;&gt;"",ISNUMBER(A12068)),VLOOKUP(A12068,Studies!A:BR,6,FALSE),"")</f>
        <v>Serum</v>
      </c>
      <c r="G12068" s="269">
        <v>12</v>
      </c>
      <c r="H12068" s="50" t="s">
        <v>59</v>
      </c>
      <c r="I12068" s="185" t="s">
        <v>4162</v>
      </c>
      <c r="J12068" s="41" t="s">
        <v>938</v>
      </c>
      <c r="K12068" s="41" t="s">
        <v>115</v>
      </c>
      <c r="O12068" s="59">
        <v>0.5</v>
      </c>
    </row>
    <row r="12069" spans="1:16" x14ac:dyDescent="0.25">
      <c r="A12069" s="30">
        <v>1165</v>
      </c>
      <c r="B12069" s="247" t="str">
        <f>IF(AND(A12069&lt;&gt;"",ISNUMBER(A12069)),VLOOKUP(A12069,Studies!A:BR,2,FALSE),"")</f>
        <v>Sugimoto 2001</v>
      </c>
      <c r="C12069" s="248" t="str">
        <f>IF(AND(A12069&lt;&gt;"",ISNUMBER(A12069)),VLOOKUP(A12069,Studies!A:BR,3,FALSE),"")</f>
        <v>https://pubmed.ncbi.nlm.nih.gov/11753267/</v>
      </c>
      <c r="D12069" s="248" t="str">
        <f>IF(AND(A12069&lt;&gt;"",ISNUMBER(A12069)),VLOOKUP(A12069,Studies!A:BR,4,FALSE),"")</f>
        <v>Control (without St John's Wort)</v>
      </c>
      <c r="E12069" s="248" t="str">
        <f>IF(AND(A12069&lt;&gt;"",ISNUMBER(A12069)),VLOOKUP(A12069,Studies!A:BR,5,FALSE),"")</f>
        <v>Pravastatin</v>
      </c>
      <c r="F12069" s="249" t="str">
        <f>IF(AND(A12069&lt;&gt;"",ISNUMBER(A12069)),VLOOKUP(A12069,Studies!A:BR,6,FALSE),"")</f>
        <v>Serum</v>
      </c>
      <c r="G12069" s="269">
        <v>24</v>
      </c>
      <c r="H12069" s="50" t="s">
        <v>59</v>
      </c>
      <c r="I12069" s="185" t="s">
        <v>4162</v>
      </c>
      <c r="J12069" s="41" t="s">
        <v>938</v>
      </c>
      <c r="K12069" s="41" t="s">
        <v>115</v>
      </c>
      <c r="O12069" s="59">
        <v>0.5</v>
      </c>
    </row>
    <row r="12070" spans="1:16" x14ac:dyDescent="0.25">
      <c r="A12070" s="30">
        <v>1166</v>
      </c>
      <c r="B12070" s="247" t="str">
        <f>IF(AND(A12070&lt;&gt;"",ISNUMBER(A12070)),VLOOKUP(A12070,Studies!A:BR,2,FALSE),"")</f>
        <v>Kovarik 2002</v>
      </c>
      <c r="C12070" s="248" t="str">
        <f>IF(AND(A12070&lt;&gt;"",ISNUMBER(A12070)),VLOOKUP(A12070,Studies!A:BR,3,FALSE),"")</f>
        <v>https://pubmed.ncbi.nlm.nih.gov/11831546/</v>
      </c>
      <c r="D12070" s="248" t="str">
        <f>IF(AND(A12070&lt;&gt;"",ISNUMBER(A12070)),VLOOKUP(A12070,Studies!A:BR,4,FALSE),"")</f>
        <v>Control (without Everolimus)</v>
      </c>
      <c r="E12070" s="248" t="str">
        <f>IF(AND(A12070&lt;&gt;"",ISNUMBER(A12070)),VLOOKUP(A12070,Studies!A:BR,5,FALSE),"")</f>
        <v>Pravastatin</v>
      </c>
      <c r="F12070" s="249" t="str">
        <f>IF(AND(A12070&lt;&gt;"",ISNUMBER(A12070)),VLOOKUP(A12070,Studies!A:BR,6,FALSE),"")</f>
        <v>Plasma</v>
      </c>
      <c r="G12070" s="269">
        <v>0.5</v>
      </c>
      <c r="H12070" s="50" t="s">
        <v>59</v>
      </c>
      <c r="I12070" s="185">
        <v>11.657260000000001</v>
      </c>
      <c r="J12070" s="41" t="s">
        <v>938</v>
      </c>
      <c r="K12070" s="41" t="s">
        <v>115</v>
      </c>
      <c r="L12070" s="193">
        <v>10.11077</v>
      </c>
      <c r="M12070" s="52" t="s">
        <v>938</v>
      </c>
      <c r="N12070" s="52" t="s">
        <v>116</v>
      </c>
      <c r="O12070" s="59">
        <v>0.36</v>
      </c>
      <c r="P12070" s="42" t="s">
        <v>1062</v>
      </c>
    </row>
    <row r="12071" spans="1:16" x14ac:dyDescent="0.25">
      <c r="A12071" s="30">
        <v>1166</v>
      </c>
      <c r="B12071" s="247" t="str">
        <f>IF(AND(A12071&lt;&gt;"",ISNUMBER(A12071)),VLOOKUP(A12071,Studies!A:BR,2,FALSE),"")</f>
        <v>Kovarik 2002</v>
      </c>
      <c r="C12071" s="248" t="str">
        <f>IF(AND(A12071&lt;&gt;"",ISNUMBER(A12071)),VLOOKUP(A12071,Studies!A:BR,3,FALSE),"")</f>
        <v>https://pubmed.ncbi.nlm.nih.gov/11831546/</v>
      </c>
      <c r="D12071" s="248" t="str">
        <f>IF(AND(A12071&lt;&gt;"",ISNUMBER(A12071)),VLOOKUP(A12071,Studies!A:BR,4,FALSE),"")</f>
        <v>Control (without Everolimus)</v>
      </c>
      <c r="E12071" s="248" t="str">
        <f>IF(AND(A12071&lt;&gt;"",ISNUMBER(A12071)),VLOOKUP(A12071,Studies!A:BR,5,FALSE),"")</f>
        <v>Pravastatin</v>
      </c>
      <c r="F12071" s="249" t="str">
        <f>IF(AND(A12071&lt;&gt;"",ISNUMBER(A12071)),VLOOKUP(A12071,Studies!A:BR,6,FALSE),"")</f>
        <v>Plasma</v>
      </c>
      <c r="G12071" s="269">
        <v>1</v>
      </c>
      <c r="H12071" s="50" t="s">
        <v>59</v>
      </c>
      <c r="I12071" s="185">
        <v>19.891539999999999</v>
      </c>
      <c r="J12071" s="41" t="s">
        <v>938</v>
      </c>
      <c r="K12071" s="41" t="s">
        <v>115</v>
      </c>
      <c r="L12071" s="193">
        <v>11.20018</v>
      </c>
      <c r="M12071" s="52" t="s">
        <v>938</v>
      </c>
      <c r="N12071" s="52" t="s">
        <v>116</v>
      </c>
      <c r="O12071" s="59">
        <v>0.36</v>
      </c>
    </row>
    <row r="12072" spans="1:16" x14ac:dyDescent="0.25">
      <c r="A12072" s="30">
        <v>1166</v>
      </c>
      <c r="B12072" s="247" t="str">
        <f>IF(AND(A12072&lt;&gt;"",ISNUMBER(A12072)),VLOOKUP(A12072,Studies!A:BR,2,FALSE),"")</f>
        <v>Kovarik 2002</v>
      </c>
      <c r="C12072" s="248" t="str">
        <f>IF(AND(A12072&lt;&gt;"",ISNUMBER(A12072)),VLOOKUP(A12072,Studies!A:BR,3,FALSE),"")</f>
        <v>https://pubmed.ncbi.nlm.nih.gov/11831546/</v>
      </c>
      <c r="D12072" s="248" t="str">
        <f>IF(AND(A12072&lt;&gt;"",ISNUMBER(A12072)),VLOOKUP(A12072,Studies!A:BR,4,FALSE),"")</f>
        <v>Control (without Everolimus)</v>
      </c>
      <c r="E12072" s="248" t="str">
        <f>IF(AND(A12072&lt;&gt;"",ISNUMBER(A12072)),VLOOKUP(A12072,Studies!A:BR,5,FALSE),"")</f>
        <v>Pravastatin</v>
      </c>
      <c r="F12072" s="249" t="str">
        <f>IF(AND(A12072&lt;&gt;"",ISNUMBER(A12072)),VLOOKUP(A12072,Studies!A:BR,6,FALSE),"")</f>
        <v>Plasma</v>
      </c>
      <c r="G12072" s="269">
        <v>1.5</v>
      </c>
      <c r="H12072" s="50" t="s">
        <v>59</v>
      </c>
      <c r="I12072" s="185">
        <v>18.093340000000001</v>
      </c>
      <c r="J12072" s="41" t="s">
        <v>938</v>
      </c>
      <c r="K12072" s="41" t="s">
        <v>115</v>
      </c>
      <c r="L12072" s="193">
        <v>8.0107959999999991</v>
      </c>
      <c r="M12072" s="52" t="s">
        <v>938</v>
      </c>
      <c r="N12072" s="52" t="s">
        <v>116</v>
      </c>
      <c r="O12072" s="59">
        <v>0.36</v>
      </c>
    </row>
    <row r="12073" spans="1:16" x14ac:dyDescent="0.25">
      <c r="A12073" s="30">
        <v>1166</v>
      </c>
      <c r="B12073" s="247" t="str">
        <f>IF(AND(A12073&lt;&gt;"",ISNUMBER(A12073)),VLOOKUP(A12073,Studies!A:BR,2,FALSE),"")</f>
        <v>Kovarik 2002</v>
      </c>
      <c r="C12073" s="248" t="str">
        <f>IF(AND(A12073&lt;&gt;"",ISNUMBER(A12073)),VLOOKUP(A12073,Studies!A:BR,3,FALSE),"")</f>
        <v>https://pubmed.ncbi.nlm.nih.gov/11831546/</v>
      </c>
      <c r="D12073" s="248" t="str">
        <f>IF(AND(A12073&lt;&gt;"",ISNUMBER(A12073)),VLOOKUP(A12073,Studies!A:BR,4,FALSE),"")</f>
        <v>Control (without Everolimus)</v>
      </c>
      <c r="E12073" s="248" t="str">
        <f>IF(AND(A12073&lt;&gt;"",ISNUMBER(A12073)),VLOOKUP(A12073,Studies!A:BR,5,FALSE),"")</f>
        <v>Pravastatin</v>
      </c>
      <c r="F12073" s="249" t="str">
        <f>IF(AND(A12073&lt;&gt;"",ISNUMBER(A12073)),VLOOKUP(A12073,Studies!A:BR,6,FALSE),"")</f>
        <v>Plasma</v>
      </c>
      <c r="G12073" s="269">
        <v>2</v>
      </c>
      <c r="H12073" s="50" t="s">
        <v>59</v>
      </c>
      <c r="I12073" s="185">
        <v>14.583270000000001</v>
      </c>
      <c r="J12073" s="41" t="s">
        <v>938</v>
      </c>
      <c r="K12073" s="41" t="s">
        <v>115</v>
      </c>
      <c r="L12073" s="193">
        <v>6.9219099999999996</v>
      </c>
      <c r="M12073" s="52" t="s">
        <v>938</v>
      </c>
      <c r="N12073" s="52" t="s">
        <v>116</v>
      </c>
      <c r="O12073" s="59">
        <v>0.36</v>
      </c>
    </row>
    <row r="12074" spans="1:16" x14ac:dyDescent="0.25">
      <c r="A12074" s="30">
        <v>1166</v>
      </c>
      <c r="B12074" s="247" t="str">
        <f>IF(AND(A12074&lt;&gt;"",ISNUMBER(A12074)),VLOOKUP(A12074,Studies!A:BR,2,FALSE),"")</f>
        <v>Kovarik 2002</v>
      </c>
      <c r="C12074" s="248" t="str">
        <f>IF(AND(A12074&lt;&gt;"",ISNUMBER(A12074)),VLOOKUP(A12074,Studies!A:BR,3,FALSE),"")</f>
        <v>https://pubmed.ncbi.nlm.nih.gov/11831546/</v>
      </c>
      <c r="D12074" s="248" t="str">
        <f>IF(AND(A12074&lt;&gt;"",ISNUMBER(A12074)),VLOOKUP(A12074,Studies!A:BR,4,FALSE),"")</f>
        <v>Control (without Everolimus)</v>
      </c>
      <c r="E12074" s="248" t="str">
        <f>IF(AND(A12074&lt;&gt;"",ISNUMBER(A12074)),VLOOKUP(A12074,Studies!A:BR,5,FALSE),"")</f>
        <v>Pravastatin</v>
      </c>
      <c r="F12074" s="249" t="str">
        <f>IF(AND(A12074&lt;&gt;"",ISNUMBER(A12074)),VLOOKUP(A12074,Studies!A:BR,6,FALSE),"")</f>
        <v>Plasma</v>
      </c>
      <c r="G12074" s="269">
        <v>2.5</v>
      </c>
      <c r="H12074" s="50" t="s">
        <v>59</v>
      </c>
      <c r="I12074" s="185">
        <v>9.9843139999999995</v>
      </c>
      <c r="J12074" s="41" t="s">
        <v>938</v>
      </c>
      <c r="K12074" s="41" t="s">
        <v>115</v>
      </c>
      <c r="L12074" s="193">
        <v>4.1999690000000003</v>
      </c>
      <c r="M12074" s="52" t="s">
        <v>938</v>
      </c>
      <c r="N12074" s="52" t="s">
        <v>116</v>
      </c>
      <c r="O12074" s="59">
        <v>0.36</v>
      </c>
    </row>
    <row r="12075" spans="1:16" x14ac:dyDescent="0.25">
      <c r="A12075" s="30">
        <v>1166</v>
      </c>
      <c r="B12075" s="247" t="str">
        <f>IF(AND(A12075&lt;&gt;"",ISNUMBER(A12075)),VLOOKUP(A12075,Studies!A:BR,2,FALSE),"")</f>
        <v>Kovarik 2002</v>
      </c>
      <c r="C12075" s="248" t="str">
        <f>IF(AND(A12075&lt;&gt;"",ISNUMBER(A12075)),VLOOKUP(A12075,Studies!A:BR,3,FALSE),"")</f>
        <v>https://pubmed.ncbi.nlm.nih.gov/11831546/</v>
      </c>
      <c r="D12075" s="248" t="str">
        <f>IF(AND(A12075&lt;&gt;"",ISNUMBER(A12075)),VLOOKUP(A12075,Studies!A:BR,4,FALSE),"")</f>
        <v>Control (without Everolimus)</v>
      </c>
      <c r="E12075" s="248" t="str">
        <f>IF(AND(A12075&lt;&gt;"",ISNUMBER(A12075)),VLOOKUP(A12075,Studies!A:BR,5,FALSE),"")</f>
        <v>Pravastatin</v>
      </c>
      <c r="F12075" s="249" t="str">
        <f>IF(AND(A12075&lt;&gt;"",ISNUMBER(A12075)),VLOOKUP(A12075,Studies!A:BR,6,FALSE),"")</f>
        <v>Plasma</v>
      </c>
      <c r="G12075" s="269">
        <v>3</v>
      </c>
      <c r="H12075" s="50" t="s">
        <v>59</v>
      </c>
      <c r="I12075" s="185">
        <v>8.1858559999999994</v>
      </c>
      <c r="J12075" s="41" t="s">
        <v>938</v>
      </c>
      <c r="K12075" s="41" t="s">
        <v>115</v>
      </c>
      <c r="L12075" s="193">
        <v>2.799461</v>
      </c>
      <c r="M12075" s="52" t="s">
        <v>938</v>
      </c>
      <c r="N12075" s="52" t="s">
        <v>116</v>
      </c>
      <c r="O12075" s="59">
        <v>0.36</v>
      </c>
    </row>
    <row r="12076" spans="1:16" x14ac:dyDescent="0.25">
      <c r="A12076" s="30">
        <v>1166</v>
      </c>
      <c r="B12076" s="247" t="str">
        <f>IF(AND(A12076&lt;&gt;"",ISNUMBER(A12076)),VLOOKUP(A12076,Studies!A:BR,2,FALSE),"")</f>
        <v>Kovarik 2002</v>
      </c>
      <c r="C12076" s="248" t="str">
        <f>IF(AND(A12076&lt;&gt;"",ISNUMBER(A12076)),VLOOKUP(A12076,Studies!A:BR,3,FALSE),"")</f>
        <v>https://pubmed.ncbi.nlm.nih.gov/11831546/</v>
      </c>
      <c r="D12076" s="248" t="str">
        <f>IF(AND(A12076&lt;&gt;"",ISNUMBER(A12076)),VLOOKUP(A12076,Studies!A:BR,4,FALSE),"")</f>
        <v>Control (without Everolimus)</v>
      </c>
      <c r="E12076" s="248" t="str">
        <f>IF(AND(A12076&lt;&gt;"",ISNUMBER(A12076)),VLOOKUP(A12076,Studies!A:BR,5,FALSE),"")</f>
        <v>Pravastatin</v>
      </c>
      <c r="F12076" s="249" t="str">
        <f>IF(AND(A12076&lt;&gt;"",ISNUMBER(A12076)),VLOOKUP(A12076,Studies!A:BR,6,FALSE),"")</f>
        <v>Plasma</v>
      </c>
      <c r="G12076" s="269">
        <v>4</v>
      </c>
      <c r="H12076" s="50" t="s">
        <v>59</v>
      </c>
      <c r="I12076" s="185">
        <v>4.900309</v>
      </c>
      <c r="J12076" s="41" t="s">
        <v>938</v>
      </c>
      <c r="K12076" s="41" t="s">
        <v>115</v>
      </c>
      <c r="L12076" s="193">
        <v>1.711098</v>
      </c>
      <c r="M12076" s="52" t="s">
        <v>938</v>
      </c>
      <c r="N12076" s="52" t="s">
        <v>116</v>
      </c>
      <c r="O12076" s="59">
        <v>0.36</v>
      </c>
    </row>
    <row r="12077" spans="1:16" x14ac:dyDescent="0.25">
      <c r="A12077" s="30">
        <v>1166</v>
      </c>
      <c r="B12077" s="247" t="str">
        <f>IF(AND(A12077&lt;&gt;"",ISNUMBER(A12077)),VLOOKUP(A12077,Studies!A:BR,2,FALSE),"")</f>
        <v>Kovarik 2002</v>
      </c>
      <c r="C12077" s="248" t="str">
        <f>IF(AND(A12077&lt;&gt;"",ISNUMBER(A12077)),VLOOKUP(A12077,Studies!A:BR,3,FALSE),"")</f>
        <v>https://pubmed.ncbi.nlm.nih.gov/11831546/</v>
      </c>
      <c r="D12077" s="248" t="str">
        <f>IF(AND(A12077&lt;&gt;"",ISNUMBER(A12077)),VLOOKUP(A12077,Studies!A:BR,4,FALSE),"")</f>
        <v>Control (without Everolimus)</v>
      </c>
      <c r="E12077" s="248" t="str">
        <f>IF(AND(A12077&lt;&gt;"",ISNUMBER(A12077)),VLOOKUP(A12077,Studies!A:BR,5,FALSE),"")</f>
        <v>Pravastatin</v>
      </c>
      <c r="F12077" s="249" t="str">
        <f>IF(AND(A12077&lt;&gt;"",ISNUMBER(A12077)),VLOOKUP(A12077,Studies!A:BR,6,FALSE),"")</f>
        <v>Plasma</v>
      </c>
      <c r="G12077" s="269">
        <v>6</v>
      </c>
      <c r="H12077" s="50" t="s">
        <v>59</v>
      </c>
      <c r="I12077" s="185">
        <v>3.6948059999999998</v>
      </c>
      <c r="J12077" s="41" t="s">
        <v>938</v>
      </c>
      <c r="K12077" s="41" t="s">
        <v>115</v>
      </c>
      <c r="L12077" s="193">
        <v>1.08914</v>
      </c>
      <c r="M12077" s="52" t="s">
        <v>938</v>
      </c>
      <c r="N12077" s="52" t="s">
        <v>116</v>
      </c>
      <c r="O12077" s="59">
        <v>0.36</v>
      </c>
    </row>
    <row r="12078" spans="1:16" x14ac:dyDescent="0.25">
      <c r="A12078" s="30">
        <v>1166</v>
      </c>
      <c r="B12078" s="247" t="str">
        <f>IF(AND(A12078&lt;&gt;"",ISNUMBER(A12078)),VLOOKUP(A12078,Studies!A:BR,2,FALSE),"")</f>
        <v>Kovarik 2002</v>
      </c>
      <c r="C12078" s="248" t="str">
        <f>IF(AND(A12078&lt;&gt;"",ISNUMBER(A12078)),VLOOKUP(A12078,Studies!A:BR,3,FALSE),"")</f>
        <v>https://pubmed.ncbi.nlm.nih.gov/11831546/</v>
      </c>
      <c r="D12078" s="248" t="str">
        <f>IF(AND(A12078&lt;&gt;"",ISNUMBER(A12078)),VLOOKUP(A12078,Studies!A:BR,4,FALSE),"")</f>
        <v>Control (without Everolimus)</v>
      </c>
      <c r="E12078" s="248" t="str">
        <f>IF(AND(A12078&lt;&gt;"",ISNUMBER(A12078)),VLOOKUP(A12078,Studies!A:BR,5,FALSE),"")</f>
        <v>Pravastatin</v>
      </c>
      <c r="F12078" s="249" t="str">
        <f>IF(AND(A12078&lt;&gt;"",ISNUMBER(A12078)),VLOOKUP(A12078,Studies!A:BR,6,FALSE),"")</f>
        <v>Plasma</v>
      </c>
      <c r="G12078" s="269">
        <v>8</v>
      </c>
      <c r="H12078" s="50" t="s">
        <v>59</v>
      </c>
      <c r="I12078" s="185">
        <v>2.1001569999999998</v>
      </c>
      <c r="J12078" s="41" t="s">
        <v>938</v>
      </c>
      <c r="K12078" s="41" t="s">
        <v>115</v>
      </c>
      <c r="O12078" s="59">
        <v>0.36</v>
      </c>
    </row>
    <row r="12079" spans="1:16" x14ac:dyDescent="0.25">
      <c r="A12079" s="30">
        <v>1166</v>
      </c>
      <c r="B12079" s="247" t="str">
        <f>IF(AND(A12079&lt;&gt;"",ISNUMBER(A12079)),VLOOKUP(A12079,Studies!A:BR,2,FALSE),"")</f>
        <v>Kovarik 2002</v>
      </c>
      <c r="C12079" s="248" t="str">
        <f>IF(AND(A12079&lt;&gt;"",ISNUMBER(A12079)),VLOOKUP(A12079,Studies!A:BR,3,FALSE),"")</f>
        <v>https://pubmed.ncbi.nlm.nih.gov/11831546/</v>
      </c>
      <c r="D12079" s="248" t="str">
        <f>IF(AND(A12079&lt;&gt;"",ISNUMBER(A12079)),VLOOKUP(A12079,Studies!A:BR,4,FALSE),"")</f>
        <v>Control (without Everolimus)</v>
      </c>
      <c r="E12079" s="248" t="str">
        <f>IF(AND(A12079&lt;&gt;"",ISNUMBER(A12079)),VLOOKUP(A12079,Studies!A:BR,5,FALSE),"")</f>
        <v>Pravastatin</v>
      </c>
      <c r="F12079" s="249" t="str">
        <f>IF(AND(A12079&lt;&gt;"",ISNUMBER(A12079)),VLOOKUP(A12079,Studies!A:BR,6,FALSE),"")</f>
        <v>Plasma</v>
      </c>
      <c r="G12079" s="269">
        <v>12</v>
      </c>
      <c r="H12079" s="50" t="s">
        <v>59</v>
      </c>
      <c r="I12079" s="185">
        <v>0.77777200000000002</v>
      </c>
      <c r="J12079" s="41" t="s">
        <v>938</v>
      </c>
      <c r="K12079" s="41" t="s">
        <v>115</v>
      </c>
      <c r="O12079" s="59">
        <v>0.36</v>
      </c>
    </row>
    <row r="12080" spans="1:16" x14ac:dyDescent="0.25">
      <c r="A12080" s="30">
        <v>1167</v>
      </c>
      <c r="B12080" s="247" t="str">
        <f>IF(AND(A12080&lt;&gt;"",ISNUMBER(A12080)),VLOOKUP(A12080,Studies!A:BR,2,FALSE),"")</f>
        <v>Wu 2012</v>
      </c>
      <c r="C12080" s="248" t="str">
        <f>IF(AND(A12080&lt;&gt;"",ISNUMBER(A12080)),VLOOKUP(A12080,Studies!A:BR,3,FALSE),"")</f>
        <v>https://pubmed.ncbi.nlm.nih.gov/22114872/</v>
      </c>
      <c r="D12080" s="248" t="str">
        <f>IF(AND(A12080&lt;&gt;"",ISNUMBER(A12080)),VLOOKUP(A12080,Studies!A:BR,4,FALSE),"")</f>
        <v>Control (with Placebo)</v>
      </c>
      <c r="E12080" s="248" t="str">
        <f>IF(AND(A12080&lt;&gt;"",ISNUMBER(A12080)),VLOOKUP(A12080,Studies!A:BR,5,FALSE),"")</f>
        <v>Pravastatin</v>
      </c>
      <c r="F12080" s="249" t="str">
        <f>IF(AND(A12080&lt;&gt;"",ISNUMBER(A12080)),VLOOKUP(A12080,Studies!A:BR,6,FALSE),"")</f>
        <v>Plasma</v>
      </c>
      <c r="G12080" s="269">
        <v>0.25</v>
      </c>
      <c r="H12080" s="50" t="s">
        <v>59</v>
      </c>
      <c r="I12080" s="185">
        <v>27.680140000000002</v>
      </c>
      <c r="J12080" s="41" t="s">
        <v>938</v>
      </c>
      <c r="K12080" s="41" t="s">
        <v>115</v>
      </c>
      <c r="O12080" s="59">
        <v>0.98</v>
      </c>
      <c r="P12080" s="42" t="s">
        <v>4066</v>
      </c>
    </row>
    <row r="12081" spans="1:15" x14ac:dyDescent="0.25">
      <c r="A12081" s="30">
        <v>1167</v>
      </c>
      <c r="B12081" s="247" t="str">
        <f>IF(AND(A12081&lt;&gt;"",ISNUMBER(A12081)),VLOOKUP(A12081,Studies!A:BR,2,FALSE),"")</f>
        <v>Wu 2012</v>
      </c>
      <c r="C12081" s="248" t="str">
        <f>IF(AND(A12081&lt;&gt;"",ISNUMBER(A12081)),VLOOKUP(A12081,Studies!A:BR,3,FALSE),"")</f>
        <v>https://pubmed.ncbi.nlm.nih.gov/22114872/</v>
      </c>
      <c r="D12081" s="248" t="str">
        <f>IF(AND(A12081&lt;&gt;"",ISNUMBER(A12081)),VLOOKUP(A12081,Studies!A:BR,4,FALSE),"")</f>
        <v>Control (with Placebo)</v>
      </c>
      <c r="E12081" s="248" t="str">
        <f>IF(AND(A12081&lt;&gt;"",ISNUMBER(A12081)),VLOOKUP(A12081,Studies!A:BR,5,FALSE),"")</f>
        <v>Pravastatin</v>
      </c>
      <c r="F12081" s="249" t="str">
        <f>IF(AND(A12081&lt;&gt;"",ISNUMBER(A12081)),VLOOKUP(A12081,Studies!A:BR,6,FALSE),"")</f>
        <v>Plasma</v>
      </c>
      <c r="G12081" s="269">
        <v>0.5</v>
      </c>
      <c r="H12081" s="50" t="s">
        <v>59</v>
      </c>
      <c r="I12081" s="185">
        <v>55.360280000000003</v>
      </c>
      <c r="J12081" s="41" t="s">
        <v>938</v>
      </c>
      <c r="K12081" s="41" t="s">
        <v>115</v>
      </c>
      <c r="O12081" s="59">
        <v>0.98</v>
      </c>
    </row>
    <row r="12082" spans="1:15" x14ac:dyDescent="0.25">
      <c r="A12082" s="30">
        <v>1167</v>
      </c>
      <c r="B12082" s="247" t="str">
        <f>IF(AND(A12082&lt;&gt;"",ISNUMBER(A12082)),VLOOKUP(A12082,Studies!A:BR,2,FALSE),"")</f>
        <v>Wu 2012</v>
      </c>
      <c r="C12082" s="248" t="str">
        <f>IF(AND(A12082&lt;&gt;"",ISNUMBER(A12082)),VLOOKUP(A12082,Studies!A:BR,3,FALSE),"")</f>
        <v>https://pubmed.ncbi.nlm.nih.gov/22114872/</v>
      </c>
      <c r="D12082" s="248" t="str">
        <f>IF(AND(A12082&lt;&gt;"",ISNUMBER(A12082)),VLOOKUP(A12082,Studies!A:BR,4,FALSE),"")</f>
        <v>Control (with Placebo)</v>
      </c>
      <c r="E12082" s="248" t="str">
        <f>IF(AND(A12082&lt;&gt;"",ISNUMBER(A12082)),VLOOKUP(A12082,Studies!A:BR,5,FALSE),"")</f>
        <v>Pravastatin</v>
      </c>
      <c r="F12082" s="249" t="str">
        <f>IF(AND(A12082&lt;&gt;"",ISNUMBER(A12082)),VLOOKUP(A12082,Studies!A:BR,6,FALSE),"")</f>
        <v>Plasma</v>
      </c>
      <c r="G12082" s="269">
        <v>0.75</v>
      </c>
      <c r="H12082" s="50" t="s">
        <v>59</v>
      </c>
      <c r="I12082" s="185">
        <v>83.040419999999997</v>
      </c>
      <c r="J12082" s="41" t="s">
        <v>938</v>
      </c>
      <c r="K12082" s="41" t="s">
        <v>115</v>
      </c>
      <c r="O12082" s="59">
        <v>0.98</v>
      </c>
    </row>
    <row r="12083" spans="1:15" x14ac:dyDescent="0.25">
      <c r="A12083" s="30">
        <v>1167</v>
      </c>
      <c r="B12083" s="247" t="str">
        <f>IF(AND(A12083&lt;&gt;"",ISNUMBER(A12083)),VLOOKUP(A12083,Studies!A:BR,2,FALSE),"")</f>
        <v>Wu 2012</v>
      </c>
      <c r="C12083" s="248" t="str">
        <f>IF(AND(A12083&lt;&gt;"",ISNUMBER(A12083)),VLOOKUP(A12083,Studies!A:BR,3,FALSE),"")</f>
        <v>https://pubmed.ncbi.nlm.nih.gov/22114872/</v>
      </c>
      <c r="D12083" s="248" t="str">
        <f>IF(AND(A12083&lt;&gt;"",ISNUMBER(A12083)),VLOOKUP(A12083,Studies!A:BR,4,FALSE),"")</f>
        <v>Control (with Placebo)</v>
      </c>
      <c r="E12083" s="248" t="str">
        <f>IF(AND(A12083&lt;&gt;"",ISNUMBER(A12083)),VLOOKUP(A12083,Studies!A:BR,5,FALSE),"")</f>
        <v>Pravastatin</v>
      </c>
      <c r="F12083" s="249" t="str">
        <f>IF(AND(A12083&lt;&gt;"",ISNUMBER(A12083)),VLOOKUP(A12083,Studies!A:BR,6,FALSE),"")</f>
        <v>Plasma</v>
      </c>
      <c r="G12083" s="269">
        <v>1</v>
      </c>
      <c r="H12083" s="50" t="s">
        <v>59</v>
      </c>
      <c r="I12083" s="185">
        <v>94.463970000000003</v>
      </c>
      <c r="J12083" s="41" t="s">
        <v>938</v>
      </c>
      <c r="K12083" s="41" t="s">
        <v>115</v>
      </c>
      <c r="O12083" s="59">
        <v>0.98</v>
      </c>
    </row>
    <row r="12084" spans="1:15" x14ac:dyDescent="0.25">
      <c r="A12084" s="30">
        <v>1167</v>
      </c>
      <c r="B12084" s="247" t="str">
        <f>IF(AND(A12084&lt;&gt;"",ISNUMBER(A12084)),VLOOKUP(A12084,Studies!A:BR,2,FALSE),"")</f>
        <v>Wu 2012</v>
      </c>
      <c r="C12084" s="248" t="str">
        <f>IF(AND(A12084&lt;&gt;"",ISNUMBER(A12084)),VLOOKUP(A12084,Studies!A:BR,3,FALSE),"")</f>
        <v>https://pubmed.ncbi.nlm.nih.gov/22114872/</v>
      </c>
      <c r="D12084" s="248" t="str">
        <f>IF(AND(A12084&lt;&gt;"",ISNUMBER(A12084)),VLOOKUP(A12084,Studies!A:BR,4,FALSE),"")</f>
        <v>Control (with Placebo)</v>
      </c>
      <c r="E12084" s="248" t="str">
        <f>IF(AND(A12084&lt;&gt;"",ISNUMBER(A12084)),VLOOKUP(A12084,Studies!A:BR,5,FALSE),"")</f>
        <v>Pravastatin</v>
      </c>
      <c r="F12084" s="249" t="str">
        <f>IF(AND(A12084&lt;&gt;"",ISNUMBER(A12084)),VLOOKUP(A12084,Studies!A:BR,6,FALSE),"")</f>
        <v>Plasma</v>
      </c>
      <c r="G12084" s="269">
        <v>1.5</v>
      </c>
      <c r="H12084" s="50" t="s">
        <v>59</v>
      </c>
      <c r="I12084" s="185">
        <v>74.692440000000005</v>
      </c>
      <c r="J12084" s="41" t="s">
        <v>938</v>
      </c>
      <c r="K12084" s="41" t="s">
        <v>115</v>
      </c>
      <c r="O12084" s="59">
        <v>0.98</v>
      </c>
    </row>
    <row r="12085" spans="1:15" x14ac:dyDescent="0.25">
      <c r="A12085" s="30">
        <v>1167</v>
      </c>
      <c r="B12085" s="247" t="str">
        <f>IF(AND(A12085&lt;&gt;"",ISNUMBER(A12085)),VLOOKUP(A12085,Studies!A:BR,2,FALSE),"")</f>
        <v>Wu 2012</v>
      </c>
      <c r="C12085" s="248" t="str">
        <f>IF(AND(A12085&lt;&gt;"",ISNUMBER(A12085)),VLOOKUP(A12085,Studies!A:BR,3,FALSE),"")</f>
        <v>https://pubmed.ncbi.nlm.nih.gov/22114872/</v>
      </c>
      <c r="D12085" s="248" t="str">
        <f>IF(AND(A12085&lt;&gt;"",ISNUMBER(A12085)),VLOOKUP(A12085,Studies!A:BR,4,FALSE),"")</f>
        <v>Control (with Placebo)</v>
      </c>
      <c r="E12085" s="248" t="str">
        <f>IF(AND(A12085&lt;&gt;"",ISNUMBER(A12085)),VLOOKUP(A12085,Studies!A:BR,5,FALSE),"")</f>
        <v>Pravastatin</v>
      </c>
      <c r="F12085" s="249" t="str">
        <f>IF(AND(A12085&lt;&gt;"",ISNUMBER(A12085)),VLOOKUP(A12085,Studies!A:BR,6,FALSE),"")</f>
        <v>Plasma</v>
      </c>
      <c r="G12085" s="269">
        <v>2</v>
      </c>
      <c r="H12085" s="50" t="s">
        <v>59</v>
      </c>
      <c r="I12085" s="185">
        <v>60.632689999999997</v>
      </c>
      <c r="J12085" s="41" t="s">
        <v>938</v>
      </c>
      <c r="K12085" s="41" t="s">
        <v>115</v>
      </c>
      <c r="O12085" s="59">
        <v>0.98</v>
      </c>
    </row>
    <row r="12086" spans="1:15" x14ac:dyDescent="0.25">
      <c r="A12086" s="30">
        <v>1167</v>
      </c>
      <c r="B12086" s="247" t="str">
        <f>IF(AND(A12086&lt;&gt;"",ISNUMBER(A12086)),VLOOKUP(A12086,Studies!A:BR,2,FALSE),"")</f>
        <v>Wu 2012</v>
      </c>
      <c r="C12086" s="248" t="str">
        <f>IF(AND(A12086&lt;&gt;"",ISNUMBER(A12086)),VLOOKUP(A12086,Studies!A:BR,3,FALSE),"")</f>
        <v>https://pubmed.ncbi.nlm.nih.gov/22114872/</v>
      </c>
      <c r="D12086" s="248" t="str">
        <f>IF(AND(A12086&lt;&gt;"",ISNUMBER(A12086)),VLOOKUP(A12086,Studies!A:BR,4,FALSE),"")</f>
        <v>Control (with Placebo)</v>
      </c>
      <c r="E12086" s="248" t="str">
        <f>IF(AND(A12086&lt;&gt;"",ISNUMBER(A12086)),VLOOKUP(A12086,Studies!A:BR,5,FALSE),"")</f>
        <v>Pravastatin</v>
      </c>
      <c r="F12086" s="249" t="str">
        <f>IF(AND(A12086&lt;&gt;"",ISNUMBER(A12086)),VLOOKUP(A12086,Studies!A:BR,6,FALSE),"")</f>
        <v>Plasma</v>
      </c>
      <c r="G12086" s="269">
        <v>3</v>
      </c>
      <c r="H12086" s="50" t="s">
        <v>59</v>
      </c>
      <c r="I12086" s="185">
        <v>43.057989999999997</v>
      </c>
      <c r="J12086" s="41" t="s">
        <v>938</v>
      </c>
      <c r="K12086" s="41" t="s">
        <v>115</v>
      </c>
      <c r="O12086" s="59">
        <v>0.98</v>
      </c>
    </row>
    <row r="12087" spans="1:15" x14ac:dyDescent="0.25">
      <c r="A12087" s="30">
        <v>1167</v>
      </c>
      <c r="B12087" s="247" t="str">
        <f>IF(AND(A12087&lt;&gt;"",ISNUMBER(A12087)),VLOOKUP(A12087,Studies!A:BR,2,FALSE),"")</f>
        <v>Wu 2012</v>
      </c>
      <c r="C12087" s="248" t="str">
        <f>IF(AND(A12087&lt;&gt;"",ISNUMBER(A12087)),VLOOKUP(A12087,Studies!A:BR,3,FALSE),"")</f>
        <v>https://pubmed.ncbi.nlm.nih.gov/22114872/</v>
      </c>
      <c r="D12087" s="248" t="str">
        <f>IF(AND(A12087&lt;&gt;"",ISNUMBER(A12087)),VLOOKUP(A12087,Studies!A:BR,4,FALSE),"")</f>
        <v>Control (with Placebo)</v>
      </c>
      <c r="E12087" s="248" t="str">
        <f>IF(AND(A12087&lt;&gt;"",ISNUMBER(A12087)),VLOOKUP(A12087,Studies!A:BR,5,FALSE),"")</f>
        <v>Pravastatin</v>
      </c>
      <c r="F12087" s="249" t="str">
        <f>IF(AND(A12087&lt;&gt;"",ISNUMBER(A12087)),VLOOKUP(A12087,Studies!A:BR,6,FALSE),"")</f>
        <v>Plasma</v>
      </c>
      <c r="G12087" s="269">
        <v>4</v>
      </c>
      <c r="H12087" s="50" t="s">
        <v>59</v>
      </c>
      <c r="I12087" s="185">
        <v>28.558879999999998</v>
      </c>
      <c r="J12087" s="41" t="s">
        <v>938</v>
      </c>
      <c r="K12087" s="41" t="s">
        <v>115</v>
      </c>
      <c r="O12087" s="59">
        <v>0.98</v>
      </c>
    </row>
    <row r="12088" spans="1:15" x14ac:dyDescent="0.25">
      <c r="A12088" s="30">
        <v>1167</v>
      </c>
      <c r="B12088" s="247" t="str">
        <f>IF(AND(A12088&lt;&gt;"",ISNUMBER(A12088)),VLOOKUP(A12088,Studies!A:BR,2,FALSE),"")</f>
        <v>Wu 2012</v>
      </c>
      <c r="C12088" s="248" t="str">
        <f>IF(AND(A12088&lt;&gt;"",ISNUMBER(A12088)),VLOOKUP(A12088,Studies!A:BR,3,FALSE),"")</f>
        <v>https://pubmed.ncbi.nlm.nih.gov/22114872/</v>
      </c>
      <c r="D12088" s="248" t="str">
        <f>IF(AND(A12088&lt;&gt;"",ISNUMBER(A12088)),VLOOKUP(A12088,Studies!A:BR,4,FALSE),"")</f>
        <v>Control (with Placebo)</v>
      </c>
      <c r="E12088" s="248" t="str">
        <f>IF(AND(A12088&lt;&gt;"",ISNUMBER(A12088)),VLOOKUP(A12088,Studies!A:BR,5,FALSE),"")</f>
        <v>Pravastatin</v>
      </c>
      <c r="F12088" s="249" t="str">
        <f>IF(AND(A12088&lt;&gt;"",ISNUMBER(A12088)),VLOOKUP(A12088,Studies!A:BR,6,FALSE),"")</f>
        <v>Plasma</v>
      </c>
      <c r="G12088" s="269">
        <v>6</v>
      </c>
      <c r="H12088" s="50" t="s">
        <v>59</v>
      </c>
      <c r="I12088" s="185">
        <v>19.332159999999998</v>
      </c>
      <c r="J12088" s="41" t="s">
        <v>938</v>
      </c>
      <c r="K12088" s="41" t="s">
        <v>115</v>
      </c>
      <c r="O12088" s="59">
        <v>0.98</v>
      </c>
    </row>
    <row r="12089" spans="1:15" x14ac:dyDescent="0.25">
      <c r="A12089" s="30">
        <v>1167</v>
      </c>
      <c r="B12089" s="247" t="str">
        <f>IF(AND(A12089&lt;&gt;"",ISNUMBER(A12089)),VLOOKUP(A12089,Studies!A:BR,2,FALSE),"")</f>
        <v>Wu 2012</v>
      </c>
      <c r="C12089" s="248" t="str">
        <f>IF(AND(A12089&lt;&gt;"",ISNUMBER(A12089)),VLOOKUP(A12089,Studies!A:BR,3,FALSE),"")</f>
        <v>https://pubmed.ncbi.nlm.nih.gov/22114872/</v>
      </c>
      <c r="D12089" s="248" t="str">
        <f>IF(AND(A12089&lt;&gt;"",ISNUMBER(A12089)),VLOOKUP(A12089,Studies!A:BR,4,FALSE),"")</f>
        <v>Control (with Placebo)</v>
      </c>
      <c r="E12089" s="248" t="str">
        <f>IF(AND(A12089&lt;&gt;"",ISNUMBER(A12089)),VLOOKUP(A12089,Studies!A:BR,5,FALSE),"")</f>
        <v>Pravastatin</v>
      </c>
      <c r="F12089" s="249" t="str">
        <f>IF(AND(A12089&lt;&gt;"",ISNUMBER(A12089)),VLOOKUP(A12089,Studies!A:BR,6,FALSE),"")</f>
        <v>Plasma</v>
      </c>
      <c r="G12089" s="269">
        <v>8</v>
      </c>
      <c r="H12089" s="50" t="s">
        <v>59</v>
      </c>
      <c r="I12089" s="185">
        <v>6.1511420000000001</v>
      </c>
      <c r="J12089" s="41" t="s">
        <v>938</v>
      </c>
      <c r="K12089" s="41" t="s">
        <v>115</v>
      </c>
      <c r="O12089" s="59">
        <v>0.98</v>
      </c>
    </row>
    <row r="12090" spans="1:15" x14ac:dyDescent="0.25">
      <c r="A12090" s="30">
        <v>1167</v>
      </c>
      <c r="B12090" s="247" t="str">
        <f>IF(AND(A12090&lt;&gt;"",ISNUMBER(A12090)),VLOOKUP(A12090,Studies!A:BR,2,FALSE),"")</f>
        <v>Wu 2012</v>
      </c>
      <c r="C12090" s="248" t="str">
        <f>IF(AND(A12090&lt;&gt;"",ISNUMBER(A12090)),VLOOKUP(A12090,Studies!A:BR,3,FALSE),"")</f>
        <v>https://pubmed.ncbi.nlm.nih.gov/22114872/</v>
      </c>
      <c r="D12090" s="248" t="str">
        <f>IF(AND(A12090&lt;&gt;"",ISNUMBER(A12090)),VLOOKUP(A12090,Studies!A:BR,4,FALSE),"")</f>
        <v>Control (with Placebo)</v>
      </c>
      <c r="E12090" s="248" t="str">
        <f>IF(AND(A12090&lt;&gt;"",ISNUMBER(A12090)),VLOOKUP(A12090,Studies!A:BR,5,FALSE),"")</f>
        <v>Pravastatin</v>
      </c>
      <c r="F12090" s="249" t="str">
        <f>IF(AND(A12090&lt;&gt;"",ISNUMBER(A12090)),VLOOKUP(A12090,Studies!A:BR,6,FALSE),"")</f>
        <v>Plasma</v>
      </c>
      <c r="G12090" s="269">
        <v>10</v>
      </c>
      <c r="H12090" s="50" t="s">
        <v>59</v>
      </c>
      <c r="I12090" s="185">
        <v>2.1968359999999998</v>
      </c>
      <c r="J12090" s="41" t="s">
        <v>938</v>
      </c>
      <c r="K12090" s="41" t="s">
        <v>115</v>
      </c>
      <c r="O12090" s="59">
        <v>0.98</v>
      </c>
    </row>
    <row r="12091" spans="1:15" x14ac:dyDescent="0.25">
      <c r="A12091" s="30">
        <v>1168</v>
      </c>
      <c r="B12091" s="247" t="str">
        <f>IF(AND(A12091&lt;&gt;"",ISNUMBER(A12091)),VLOOKUP(A12091,Studies!A:BR,2,FALSE),"")</f>
        <v>Jacobson 2004</v>
      </c>
      <c r="C12091" s="248" t="str">
        <f>IF(AND(A12091&lt;&gt;"",ISNUMBER(A12091)),VLOOKUP(A12091,Studies!A:BR,3,FALSE),"")</f>
        <v>https://pubmed.ncbi.nlm.nih.gov/15518608/</v>
      </c>
      <c r="D12091" s="248" t="str">
        <f>IF(AND(A12091&lt;&gt;"",ISNUMBER(A12091)),VLOOKUP(A12091,Studies!A:BR,4,FALSE),"")</f>
        <v>Control (without Verapamil)</v>
      </c>
      <c r="E12091" s="248" t="str">
        <f>IF(AND(A12091&lt;&gt;"",ISNUMBER(A12091)),VLOOKUP(A12091,Studies!A:BR,5,FALSE),"")</f>
        <v>Pravastatin</v>
      </c>
      <c r="F12091" s="249" t="str">
        <f>IF(AND(A12091&lt;&gt;"",ISNUMBER(A12091)),VLOOKUP(A12091,Studies!A:BR,6,FALSE),"")</f>
        <v>Plasma</v>
      </c>
      <c r="G12091" s="269">
        <v>0.5</v>
      </c>
      <c r="H12091" s="50" t="s">
        <v>59</v>
      </c>
      <c r="I12091" s="185">
        <v>20.77206</v>
      </c>
      <c r="J12091" s="41" t="s">
        <v>938</v>
      </c>
      <c r="K12091" s="41" t="s">
        <v>115</v>
      </c>
    </row>
    <row r="12092" spans="1:15" x14ac:dyDescent="0.25">
      <c r="A12092" s="30">
        <v>1168</v>
      </c>
      <c r="B12092" s="247" t="str">
        <f>IF(AND(A12092&lt;&gt;"",ISNUMBER(A12092)),VLOOKUP(A12092,Studies!A:BR,2,FALSE),"")</f>
        <v>Jacobson 2004</v>
      </c>
      <c r="C12092" s="248" t="str">
        <f>IF(AND(A12092&lt;&gt;"",ISNUMBER(A12092)),VLOOKUP(A12092,Studies!A:BR,3,FALSE),"")</f>
        <v>https://pubmed.ncbi.nlm.nih.gov/15518608/</v>
      </c>
      <c r="D12092" s="248" t="str">
        <f>IF(AND(A12092&lt;&gt;"",ISNUMBER(A12092)),VLOOKUP(A12092,Studies!A:BR,4,FALSE),"")</f>
        <v>Control (without Verapamil)</v>
      </c>
      <c r="E12092" s="248" t="str">
        <f>IF(AND(A12092&lt;&gt;"",ISNUMBER(A12092)),VLOOKUP(A12092,Studies!A:BR,5,FALSE),"")</f>
        <v>Pravastatin</v>
      </c>
      <c r="F12092" s="249" t="str">
        <f>IF(AND(A12092&lt;&gt;"",ISNUMBER(A12092)),VLOOKUP(A12092,Studies!A:BR,6,FALSE),"")</f>
        <v>Plasma</v>
      </c>
      <c r="G12092" s="269">
        <v>1</v>
      </c>
      <c r="H12092" s="50" t="s">
        <v>59</v>
      </c>
      <c r="I12092" s="185">
        <v>48.63608</v>
      </c>
      <c r="J12092" s="41" t="s">
        <v>938</v>
      </c>
      <c r="K12092" s="41" t="s">
        <v>115</v>
      </c>
    </row>
    <row r="12093" spans="1:15" x14ac:dyDescent="0.25">
      <c r="A12093" s="30">
        <v>1168</v>
      </c>
      <c r="B12093" s="247" t="str">
        <f>IF(AND(A12093&lt;&gt;"",ISNUMBER(A12093)),VLOOKUP(A12093,Studies!A:BR,2,FALSE),"")</f>
        <v>Jacobson 2004</v>
      </c>
      <c r="C12093" s="248" t="str">
        <f>IF(AND(A12093&lt;&gt;"",ISNUMBER(A12093)),VLOOKUP(A12093,Studies!A:BR,3,FALSE),"")</f>
        <v>https://pubmed.ncbi.nlm.nih.gov/15518608/</v>
      </c>
      <c r="D12093" s="248" t="str">
        <f>IF(AND(A12093&lt;&gt;"",ISNUMBER(A12093)),VLOOKUP(A12093,Studies!A:BR,4,FALSE),"")</f>
        <v>Control (without Verapamil)</v>
      </c>
      <c r="E12093" s="248" t="str">
        <f>IF(AND(A12093&lt;&gt;"",ISNUMBER(A12093)),VLOOKUP(A12093,Studies!A:BR,5,FALSE),"")</f>
        <v>Pravastatin</v>
      </c>
      <c r="F12093" s="249" t="str">
        <f>IF(AND(A12093&lt;&gt;"",ISNUMBER(A12093)),VLOOKUP(A12093,Studies!A:BR,6,FALSE),"")</f>
        <v>Plasma</v>
      </c>
      <c r="G12093" s="269">
        <v>2</v>
      </c>
      <c r="H12093" s="50" t="s">
        <v>59</v>
      </c>
      <c r="I12093" s="185">
        <v>21.817440000000001</v>
      </c>
      <c r="J12093" s="41" t="s">
        <v>938</v>
      </c>
      <c r="K12093" s="41" t="s">
        <v>115</v>
      </c>
    </row>
    <row r="12094" spans="1:15" x14ac:dyDescent="0.25">
      <c r="A12094" s="30">
        <v>1168</v>
      </c>
      <c r="B12094" s="247" t="str">
        <f>IF(AND(A12094&lt;&gt;"",ISNUMBER(A12094)),VLOOKUP(A12094,Studies!A:BR,2,FALSE),"")</f>
        <v>Jacobson 2004</v>
      </c>
      <c r="C12094" s="248" t="str">
        <f>IF(AND(A12094&lt;&gt;"",ISNUMBER(A12094)),VLOOKUP(A12094,Studies!A:BR,3,FALSE),"")</f>
        <v>https://pubmed.ncbi.nlm.nih.gov/15518608/</v>
      </c>
      <c r="D12094" s="248" t="str">
        <f>IF(AND(A12094&lt;&gt;"",ISNUMBER(A12094)),VLOOKUP(A12094,Studies!A:BR,4,FALSE),"")</f>
        <v>Control (without Verapamil)</v>
      </c>
      <c r="E12094" s="248" t="str">
        <f>IF(AND(A12094&lt;&gt;"",ISNUMBER(A12094)),VLOOKUP(A12094,Studies!A:BR,5,FALSE),"")</f>
        <v>Pravastatin</v>
      </c>
      <c r="F12094" s="249" t="str">
        <f>IF(AND(A12094&lt;&gt;"",ISNUMBER(A12094)),VLOOKUP(A12094,Studies!A:BR,6,FALSE),"")</f>
        <v>Plasma</v>
      </c>
      <c r="G12094" s="269">
        <v>3</v>
      </c>
      <c r="H12094" s="50" t="s">
        <v>59</v>
      </c>
      <c r="I12094" s="185">
        <v>14.1556</v>
      </c>
      <c r="J12094" s="41" t="s">
        <v>938</v>
      </c>
      <c r="K12094" s="41" t="s">
        <v>115</v>
      </c>
    </row>
    <row r="12095" spans="1:15" x14ac:dyDescent="0.25">
      <c r="A12095" s="30">
        <v>1168</v>
      </c>
      <c r="B12095" s="247" t="str">
        <f>IF(AND(A12095&lt;&gt;"",ISNUMBER(A12095)),VLOOKUP(A12095,Studies!A:BR,2,FALSE),"")</f>
        <v>Jacobson 2004</v>
      </c>
      <c r="C12095" s="248" t="str">
        <f>IF(AND(A12095&lt;&gt;"",ISNUMBER(A12095)),VLOOKUP(A12095,Studies!A:BR,3,FALSE),"")</f>
        <v>https://pubmed.ncbi.nlm.nih.gov/15518608/</v>
      </c>
      <c r="D12095" s="248" t="str">
        <f>IF(AND(A12095&lt;&gt;"",ISNUMBER(A12095)),VLOOKUP(A12095,Studies!A:BR,4,FALSE),"")</f>
        <v>Control (without Verapamil)</v>
      </c>
      <c r="E12095" s="248" t="str">
        <f>IF(AND(A12095&lt;&gt;"",ISNUMBER(A12095)),VLOOKUP(A12095,Studies!A:BR,5,FALSE),"")</f>
        <v>Pravastatin</v>
      </c>
      <c r="F12095" s="249" t="str">
        <f>IF(AND(A12095&lt;&gt;"",ISNUMBER(A12095)),VLOOKUP(A12095,Studies!A:BR,6,FALSE),"")</f>
        <v>Plasma</v>
      </c>
      <c r="G12095" s="269">
        <v>4</v>
      </c>
      <c r="H12095" s="50" t="s">
        <v>59</v>
      </c>
      <c r="I12095" s="185">
        <v>7.8228730000000004</v>
      </c>
      <c r="J12095" s="41" t="s">
        <v>938</v>
      </c>
      <c r="K12095" s="41" t="s">
        <v>115</v>
      </c>
    </row>
    <row r="12096" spans="1:15" x14ac:dyDescent="0.25">
      <c r="A12096" s="30">
        <v>1168</v>
      </c>
      <c r="B12096" s="247" t="str">
        <f>IF(AND(A12096&lt;&gt;"",ISNUMBER(A12096)),VLOOKUP(A12096,Studies!A:BR,2,FALSE),"")</f>
        <v>Jacobson 2004</v>
      </c>
      <c r="C12096" s="248" t="str">
        <f>IF(AND(A12096&lt;&gt;"",ISNUMBER(A12096)),VLOOKUP(A12096,Studies!A:BR,3,FALSE),"")</f>
        <v>https://pubmed.ncbi.nlm.nih.gov/15518608/</v>
      </c>
      <c r="D12096" s="248" t="str">
        <f>IF(AND(A12096&lt;&gt;"",ISNUMBER(A12096)),VLOOKUP(A12096,Studies!A:BR,4,FALSE),"")</f>
        <v>Control (without Verapamil)</v>
      </c>
      <c r="E12096" s="248" t="str">
        <f>IF(AND(A12096&lt;&gt;"",ISNUMBER(A12096)),VLOOKUP(A12096,Studies!A:BR,5,FALSE),"")</f>
        <v>Pravastatin</v>
      </c>
      <c r="F12096" s="249" t="str">
        <f>IF(AND(A12096&lt;&gt;"",ISNUMBER(A12096)),VLOOKUP(A12096,Studies!A:BR,6,FALSE),"")</f>
        <v>Plasma</v>
      </c>
      <c r="G12096" s="269">
        <v>6</v>
      </c>
      <c r="H12096" s="50" t="s">
        <v>59</v>
      </c>
      <c r="I12096" s="185">
        <v>3.3464489999999998</v>
      </c>
      <c r="J12096" s="41" t="s">
        <v>938</v>
      </c>
      <c r="K12096" s="41" t="s">
        <v>115</v>
      </c>
    </row>
    <row r="12097" spans="1:11" x14ac:dyDescent="0.25">
      <c r="A12097" s="30">
        <v>1168</v>
      </c>
      <c r="B12097" s="247" t="str">
        <f>IF(AND(A12097&lt;&gt;"",ISNUMBER(A12097)),VLOOKUP(A12097,Studies!A:BR,2,FALSE),"")</f>
        <v>Jacobson 2004</v>
      </c>
      <c r="C12097" s="248" t="str">
        <f>IF(AND(A12097&lt;&gt;"",ISNUMBER(A12097)),VLOOKUP(A12097,Studies!A:BR,3,FALSE),"")</f>
        <v>https://pubmed.ncbi.nlm.nih.gov/15518608/</v>
      </c>
      <c r="D12097" s="248" t="str">
        <f>IF(AND(A12097&lt;&gt;"",ISNUMBER(A12097)),VLOOKUP(A12097,Studies!A:BR,4,FALSE),"")</f>
        <v>Control (without Verapamil)</v>
      </c>
      <c r="E12097" s="248" t="str">
        <f>IF(AND(A12097&lt;&gt;"",ISNUMBER(A12097)),VLOOKUP(A12097,Studies!A:BR,5,FALSE),"")</f>
        <v>Pravastatin</v>
      </c>
      <c r="F12097" s="249" t="str">
        <f>IF(AND(A12097&lt;&gt;"",ISNUMBER(A12097)),VLOOKUP(A12097,Studies!A:BR,6,FALSE),"")</f>
        <v>Plasma</v>
      </c>
      <c r="G12097" s="269">
        <v>8</v>
      </c>
      <c r="H12097" s="50" t="s">
        <v>59</v>
      </c>
      <c r="I12097" s="185">
        <v>1.3863239999999999</v>
      </c>
      <c r="J12097" s="41" t="s">
        <v>938</v>
      </c>
      <c r="K12097" s="41" t="s">
        <v>115</v>
      </c>
    </row>
    <row r="12098" spans="1:11" x14ac:dyDescent="0.25">
      <c r="A12098" s="30">
        <v>1168</v>
      </c>
      <c r="B12098" s="247" t="str">
        <f>IF(AND(A12098&lt;&gt;"",ISNUMBER(A12098)),VLOOKUP(A12098,Studies!A:BR,2,FALSE),"")</f>
        <v>Jacobson 2004</v>
      </c>
      <c r="C12098" s="248" t="str">
        <f>IF(AND(A12098&lt;&gt;"",ISNUMBER(A12098)),VLOOKUP(A12098,Studies!A:BR,3,FALSE),"")</f>
        <v>https://pubmed.ncbi.nlm.nih.gov/15518608/</v>
      </c>
      <c r="D12098" s="248" t="str">
        <f>IF(AND(A12098&lt;&gt;"",ISNUMBER(A12098)),VLOOKUP(A12098,Studies!A:BR,4,FALSE),"")</f>
        <v>Control (without Verapamil)</v>
      </c>
      <c r="E12098" s="248" t="str">
        <f>IF(AND(A12098&lt;&gt;"",ISNUMBER(A12098)),VLOOKUP(A12098,Studies!A:BR,5,FALSE),"")</f>
        <v>Pravastatin</v>
      </c>
      <c r="F12098" s="249" t="str">
        <f>IF(AND(A12098&lt;&gt;"",ISNUMBER(A12098)),VLOOKUP(A12098,Studies!A:BR,6,FALSE),"")</f>
        <v>Plasma</v>
      </c>
      <c r="G12098" s="269">
        <v>12</v>
      </c>
      <c r="H12098" s="50" t="s">
        <v>59</v>
      </c>
      <c r="I12098" s="185">
        <v>0.36692730000000001</v>
      </c>
      <c r="J12098" s="41" t="s">
        <v>938</v>
      </c>
      <c r="K12098" s="41" t="s">
        <v>115</v>
      </c>
    </row>
    <row r="12099" spans="1:11" x14ac:dyDescent="0.25">
      <c r="A12099" s="30">
        <v>1168</v>
      </c>
      <c r="B12099" s="247" t="str">
        <f>IF(AND(A12099&lt;&gt;"",ISNUMBER(A12099)),VLOOKUP(A12099,Studies!A:BR,2,FALSE),"")</f>
        <v>Jacobson 2004</v>
      </c>
      <c r="C12099" s="248" t="str">
        <f>IF(AND(A12099&lt;&gt;"",ISNUMBER(A12099)),VLOOKUP(A12099,Studies!A:BR,3,FALSE),"")</f>
        <v>https://pubmed.ncbi.nlm.nih.gov/15518608/</v>
      </c>
      <c r="D12099" s="248" t="str">
        <f>IF(AND(A12099&lt;&gt;"",ISNUMBER(A12099)),VLOOKUP(A12099,Studies!A:BR,4,FALSE),"")</f>
        <v>Control (without Verapamil)</v>
      </c>
      <c r="E12099" s="248" t="str">
        <f>IF(AND(A12099&lt;&gt;"",ISNUMBER(A12099)),VLOOKUP(A12099,Studies!A:BR,5,FALSE),"")</f>
        <v>Pravastatin</v>
      </c>
      <c r="F12099" s="249" t="str">
        <f>IF(AND(A12099&lt;&gt;"",ISNUMBER(A12099)),VLOOKUP(A12099,Studies!A:BR,6,FALSE),"")</f>
        <v>Plasma</v>
      </c>
      <c r="G12099" s="269">
        <v>14</v>
      </c>
      <c r="H12099" s="50" t="s">
        <v>59</v>
      </c>
      <c r="I12099" s="185">
        <v>0.23069919999999999</v>
      </c>
      <c r="J12099" s="41" t="s">
        <v>938</v>
      </c>
      <c r="K12099" s="41" t="s">
        <v>115</v>
      </c>
    </row>
    <row r="12100" spans="1:11" x14ac:dyDescent="0.25">
      <c r="A12100" s="30">
        <v>1168</v>
      </c>
      <c r="B12100" s="247" t="str">
        <f>IF(AND(A12100&lt;&gt;"",ISNUMBER(A12100)),VLOOKUP(A12100,Studies!A:BR,2,FALSE),"")</f>
        <v>Jacobson 2004</v>
      </c>
      <c r="C12100" s="248" t="str">
        <f>IF(AND(A12100&lt;&gt;"",ISNUMBER(A12100)),VLOOKUP(A12100,Studies!A:BR,3,FALSE),"")</f>
        <v>https://pubmed.ncbi.nlm.nih.gov/15518608/</v>
      </c>
      <c r="D12100" s="248" t="str">
        <f>IF(AND(A12100&lt;&gt;"",ISNUMBER(A12100)),VLOOKUP(A12100,Studies!A:BR,4,FALSE),"")</f>
        <v>Control (without Verapamil)</v>
      </c>
      <c r="E12100" s="248" t="str">
        <f>IF(AND(A12100&lt;&gt;"",ISNUMBER(A12100)),VLOOKUP(A12100,Studies!A:BR,5,FALSE),"")</f>
        <v>Pravastatin</v>
      </c>
      <c r="F12100" s="249" t="str">
        <f>IF(AND(A12100&lt;&gt;"",ISNUMBER(A12100)),VLOOKUP(A12100,Studies!A:BR,6,FALSE),"")</f>
        <v>Plasma</v>
      </c>
      <c r="G12100" s="269">
        <v>24</v>
      </c>
      <c r="H12100" s="50" t="s">
        <v>59</v>
      </c>
      <c r="I12100" s="185">
        <v>4.0388430000000003E-2</v>
      </c>
      <c r="J12100" s="41" t="s">
        <v>938</v>
      </c>
      <c r="K12100" s="41" t="s">
        <v>115</v>
      </c>
    </row>
    <row r="12101" spans="1:11" x14ac:dyDescent="0.25">
      <c r="A12101" s="30">
        <v>1169</v>
      </c>
      <c r="B12101" s="247" t="str">
        <f>IF(AND(A12101&lt;&gt;"",ISNUMBER(A12101)),VLOOKUP(A12101,Studies!A:BR,2,FALSE),"")</f>
        <v>Jacobson 2004</v>
      </c>
      <c r="C12101" s="248" t="str">
        <f>IF(AND(A12101&lt;&gt;"",ISNUMBER(A12101)),VLOOKUP(A12101,Studies!A:BR,3,FALSE),"")</f>
        <v>https://pubmed.ncbi.nlm.nih.gov/15518608/</v>
      </c>
      <c r="D12101" s="248" t="str">
        <f>IF(AND(A12101&lt;&gt;"",ISNUMBER(A12101)),VLOOKUP(A12101,Studies!A:BR,4,FALSE),"")</f>
        <v>Pravastatin with Verapamil</v>
      </c>
      <c r="E12101" s="248" t="str">
        <f>IF(AND(A12101&lt;&gt;"",ISNUMBER(A12101)),VLOOKUP(A12101,Studies!A:BR,5,FALSE),"")</f>
        <v>Pravastatin</v>
      </c>
      <c r="F12101" s="249" t="str">
        <f>IF(AND(A12101&lt;&gt;"",ISNUMBER(A12101)),VLOOKUP(A12101,Studies!A:BR,6,FALSE),"")</f>
        <v>Plasma</v>
      </c>
      <c r="G12101" s="269">
        <v>72.5</v>
      </c>
      <c r="H12101" s="50" t="s">
        <v>59</v>
      </c>
      <c r="I12101" s="185">
        <v>33.61551</v>
      </c>
      <c r="J12101" s="41" t="s">
        <v>938</v>
      </c>
      <c r="K12101" s="41" t="s">
        <v>115</v>
      </c>
    </row>
    <row r="12102" spans="1:11" x14ac:dyDescent="0.25">
      <c r="A12102" s="30">
        <v>1169</v>
      </c>
      <c r="B12102" s="247" t="str">
        <f>IF(AND(A12102&lt;&gt;"",ISNUMBER(A12102)),VLOOKUP(A12102,Studies!A:BR,2,FALSE),"")</f>
        <v>Jacobson 2004</v>
      </c>
      <c r="C12102" s="248" t="str">
        <f>IF(AND(A12102&lt;&gt;"",ISNUMBER(A12102)),VLOOKUP(A12102,Studies!A:BR,3,FALSE),"")</f>
        <v>https://pubmed.ncbi.nlm.nih.gov/15518608/</v>
      </c>
      <c r="D12102" s="248" t="str">
        <f>IF(AND(A12102&lt;&gt;"",ISNUMBER(A12102)),VLOOKUP(A12102,Studies!A:BR,4,FALSE),"")</f>
        <v>Pravastatin with Verapamil</v>
      </c>
      <c r="E12102" s="248" t="str">
        <f>IF(AND(A12102&lt;&gt;"",ISNUMBER(A12102)),VLOOKUP(A12102,Studies!A:BR,5,FALSE),"")</f>
        <v>Pravastatin</v>
      </c>
      <c r="F12102" s="249" t="str">
        <f>IF(AND(A12102&lt;&gt;"",ISNUMBER(A12102)),VLOOKUP(A12102,Studies!A:BR,6,FALSE),"")</f>
        <v>Plasma</v>
      </c>
      <c r="G12102" s="269">
        <v>73</v>
      </c>
      <c r="H12102" s="50" t="s">
        <v>59</v>
      </c>
      <c r="I12102" s="185">
        <v>53.551369999999999</v>
      </c>
      <c r="J12102" s="41" t="s">
        <v>938</v>
      </c>
      <c r="K12102" s="41" t="s">
        <v>115</v>
      </c>
    </row>
    <row r="12103" spans="1:11" x14ac:dyDescent="0.25">
      <c r="A12103" s="30">
        <v>1169</v>
      </c>
      <c r="B12103" s="247" t="str">
        <f>IF(AND(A12103&lt;&gt;"",ISNUMBER(A12103)),VLOOKUP(A12103,Studies!A:BR,2,FALSE),"")</f>
        <v>Jacobson 2004</v>
      </c>
      <c r="C12103" s="248" t="str">
        <f>IF(AND(A12103&lt;&gt;"",ISNUMBER(A12103)),VLOOKUP(A12103,Studies!A:BR,3,FALSE),"")</f>
        <v>https://pubmed.ncbi.nlm.nih.gov/15518608/</v>
      </c>
      <c r="D12103" s="248" t="str">
        <f>IF(AND(A12103&lt;&gt;"",ISNUMBER(A12103)),VLOOKUP(A12103,Studies!A:BR,4,FALSE),"")</f>
        <v>Pravastatin with Verapamil</v>
      </c>
      <c r="E12103" s="248" t="str">
        <f>IF(AND(A12103&lt;&gt;"",ISNUMBER(A12103)),VLOOKUP(A12103,Studies!A:BR,5,FALSE),"")</f>
        <v>Pravastatin</v>
      </c>
      <c r="F12103" s="249" t="str">
        <f>IF(AND(A12103&lt;&gt;"",ISNUMBER(A12103)),VLOOKUP(A12103,Studies!A:BR,6,FALSE),"")</f>
        <v>Plasma</v>
      </c>
      <c r="G12103" s="269">
        <v>74</v>
      </c>
      <c r="H12103" s="50" t="s">
        <v>59</v>
      </c>
      <c r="I12103" s="185">
        <v>24.410450000000001</v>
      </c>
      <c r="J12103" s="41" t="s">
        <v>938</v>
      </c>
      <c r="K12103" s="41" t="s">
        <v>115</v>
      </c>
    </row>
    <row r="12104" spans="1:11" x14ac:dyDescent="0.25">
      <c r="A12104" s="30">
        <v>1169</v>
      </c>
      <c r="B12104" s="247" t="str">
        <f>IF(AND(A12104&lt;&gt;"",ISNUMBER(A12104)),VLOOKUP(A12104,Studies!A:BR,2,FALSE),"")</f>
        <v>Jacobson 2004</v>
      </c>
      <c r="C12104" s="248" t="str">
        <f>IF(AND(A12104&lt;&gt;"",ISNUMBER(A12104)),VLOOKUP(A12104,Studies!A:BR,3,FALSE),"")</f>
        <v>https://pubmed.ncbi.nlm.nih.gov/15518608/</v>
      </c>
      <c r="D12104" s="248" t="str">
        <f>IF(AND(A12104&lt;&gt;"",ISNUMBER(A12104)),VLOOKUP(A12104,Studies!A:BR,4,FALSE),"")</f>
        <v>Pravastatin with Verapamil</v>
      </c>
      <c r="E12104" s="248" t="str">
        <f>IF(AND(A12104&lt;&gt;"",ISNUMBER(A12104)),VLOOKUP(A12104,Studies!A:BR,5,FALSE),"")</f>
        <v>Pravastatin</v>
      </c>
      <c r="F12104" s="249" t="str">
        <f>IF(AND(A12104&lt;&gt;"",ISNUMBER(A12104)),VLOOKUP(A12104,Studies!A:BR,6,FALSE),"")</f>
        <v>Plasma</v>
      </c>
      <c r="G12104" s="269">
        <v>75</v>
      </c>
      <c r="H12104" s="50" t="s">
        <v>59</v>
      </c>
      <c r="I12104" s="185">
        <v>12.65166</v>
      </c>
      <c r="J12104" s="41" t="s">
        <v>938</v>
      </c>
      <c r="K12104" s="41" t="s">
        <v>115</v>
      </c>
    </row>
    <row r="12105" spans="1:11" x14ac:dyDescent="0.25">
      <c r="A12105" s="30">
        <v>1169</v>
      </c>
      <c r="B12105" s="247" t="str">
        <f>IF(AND(A12105&lt;&gt;"",ISNUMBER(A12105)),VLOOKUP(A12105,Studies!A:BR,2,FALSE),"")</f>
        <v>Jacobson 2004</v>
      </c>
      <c r="C12105" s="248" t="str">
        <f>IF(AND(A12105&lt;&gt;"",ISNUMBER(A12105)),VLOOKUP(A12105,Studies!A:BR,3,FALSE),"")</f>
        <v>https://pubmed.ncbi.nlm.nih.gov/15518608/</v>
      </c>
      <c r="D12105" s="248" t="str">
        <f>IF(AND(A12105&lt;&gt;"",ISNUMBER(A12105)),VLOOKUP(A12105,Studies!A:BR,4,FALSE),"")</f>
        <v>Pravastatin with Verapamil</v>
      </c>
      <c r="E12105" s="248" t="str">
        <f>IF(AND(A12105&lt;&gt;"",ISNUMBER(A12105)),VLOOKUP(A12105,Studies!A:BR,5,FALSE),"")</f>
        <v>Pravastatin</v>
      </c>
      <c r="F12105" s="249" t="str">
        <f>IF(AND(A12105&lt;&gt;"",ISNUMBER(A12105)),VLOOKUP(A12105,Studies!A:BR,6,FALSE),"")</f>
        <v>Plasma</v>
      </c>
      <c r="G12105" s="269">
        <v>76</v>
      </c>
      <c r="H12105" s="50" t="s">
        <v>59</v>
      </c>
      <c r="I12105" s="185">
        <v>6.8804509999999999</v>
      </c>
      <c r="J12105" s="41" t="s">
        <v>938</v>
      </c>
      <c r="K12105" s="41" t="s">
        <v>115</v>
      </c>
    </row>
    <row r="12106" spans="1:11" x14ac:dyDescent="0.25">
      <c r="A12106" s="30">
        <v>1169</v>
      </c>
      <c r="B12106" s="247" t="str">
        <f>IF(AND(A12106&lt;&gt;"",ISNUMBER(A12106)),VLOOKUP(A12106,Studies!A:BR,2,FALSE),"")</f>
        <v>Jacobson 2004</v>
      </c>
      <c r="C12106" s="248" t="str">
        <f>IF(AND(A12106&lt;&gt;"",ISNUMBER(A12106)),VLOOKUP(A12106,Studies!A:BR,3,FALSE),"")</f>
        <v>https://pubmed.ncbi.nlm.nih.gov/15518608/</v>
      </c>
      <c r="D12106" s="248" t="str">
        <f>IF(AND(A12106&lt;&gt;"",ISNUMBER(A12106)),VLOOKUP(A12106,Studies!A:BR,4,FALSE),"")</f>
        <v>Pravastatin with Verapamil</v>
      </c>
      <c r="E12106" s="248" t="str">
        <f>IF(AND(A12106&lt;&gt;"",ISNUMBER(A12106)),VLOOKUP(A12106,Studies!A:BR,5,FALSE),"")</f>
        <v>Pravastatin</v>
      </c>
      <c r="F12106" s="249" t="str">
        <f>IF(AND(A12106&lt;&gt;"",ISNUMBER(A12106)),VLOOKUP(A12106,Studies!A:BR,6,FALSE),"")</f>
        <v>Plasma</v>
      </c>
      <c r="G12106" s="269">
        <v>78</v>
      </c>
      <c r="H12106" s="50" t="s">
        <v>59</v>
      </c>
      <c r="I12106" s="185">
        <v>3.400579</v>
      </c>
      <c r="J12106" s="41" t="s">
        <v>938</v>
      </c>
      <c r="K12106" s="41" t="s">
        <v>115</v>
      </c>
    </row>
    <row r="12107" spans="1:11" x14ac:dyDescent="0.25">
      <c r="A12107" s="30">
        <v>1169</v>
      </c>
      <c r="B12107" s="247" t="str">
        <f>IF(AND(A12107&lt;&gt;"",ISNUMBER(A12107)),VLOOKUP(A12107,Studies!A:BR,2,FALSE),"")</f>
        <v>Jacobson 2004</v>
      </c>
      <c r="C12107" s="248" t="str">
        <f>IF(AND(A12107&lt;&gt;"",ISNUMBER(A12107)),VLOOKUP(A12107,Studies!A:BR,3,FALSE),"")</f>
        <v>https://pubmed.ncbi.nlm.nih.gov/15518608/</v>
      </c>
      <c r="D12107" s="248" t="str">
        <f>IF(AND(A12107&lt;&gt;"",ISNUMBER(A12107)),VLOOKUP(A12107,Studies!A:BR,4,FALSE),"")</f>
        <v>Pravastatin with Verapamil</v>
      </c>
      <c r="E12107" s="248" t="str">
        <f>IF(AND(A12107&lt;&gt;"",ISNUMBER(A12107)),VLOOKUP(A12107,Studies!A:BR,5,FALSE),"")</f>
        <v>Pravastatin</v>
      </c>
      <c r="F12107" s="249" t="str">
        <f>IF(AND(A12107&lt;&gt;"",ISNUMBER(A12107)),VLOOKUP(A12107,Studies!A:BR,6,FALSE),"")</f>
        <v>Plasma</v>
      </c>
      <c r="G12107" s="269">
        <v>80</v>
      </c>
      <c r="H12107" s="50" t="s">
        <v>59</v>
      </c>
      <c r="I12107" s="185">
        <v>1.763579</v>
      </c>
      <c r="J12107" s="41" t="s">
        <v>938</v>
      </c>
      <c r="K12107" s="41" t="s">
        <v>115</v>
      </c>
    </row>
    <row r="12108" spans="1:11" x14ac:dyDescent="0.25">
      <c r="A12108" s="30">
        <v>1169</v>
      </c>
      <c r="B12108" s="247" t="str">
        <f>IF(AND(A12108&lt;&gt;"",ISNUMBER(A12108)),VLOOKUP(A12108,Studies!A:BR,2,FALSE),"")</f>
        <v>Jacobson 2004</v>
      </c>
      <c r="C12108" s="248" t="str">
        <f>IF(AND(A12108&lt;&gt;"",ISNUMBER(A12108)),VLOOKUP(A12108,Studies!A:BR,3,FALSE),"")</f>
        <v>https://pubmed.ncbi.nlm.nih.gov/15518608/</v>
      </c>
      <c r="D12108" s="248" t="str">
        <f>IF(AND(A12108&lt;&gt;"",ISNUMBER(A12108)),VLOOKUP(A12108,Studies!A:BR,4,FALSE),"")</f>
        <v>Pravastatin with Verapamil</v>
      </c>
      <c r="E12108" s="248" t="str">
        <f>IF(AND(A12108&lt;&gt;"",ISNUMBER(A12108)),VLOOKUP(A12108,Studies!A:BR,5,FALSE),"")</f>
        <v>Pravastatin</v>
      </c>
      <c r="F12108" s="249" t="str">
        <f>IF(AND(A12108&lt;&gt;"",ISNUMBER(A12108)),VLOOKUP(A12108,Studies!A:BR,6,FALSE),"")</f>
        <v>Plasma</v>
      </c>
      <c r="G12108" s="269">
        <v>84</v>
      </c>
      <c r="H12108" s="50" t="s">
        <v>59</v>
      </c>
      <c r="I12108" s="185">
        <v>0.37285499999999999</v>
      </c>
      <c r="J12108" s="41" t="s">
        <v>938</v>
      </c>
      <c r="K12108" s="41" t="s">
        <v>115</v>
      </c>
    </row>
    <row r="12109" spans="1:11" x14ac:dyDescent="0.25">
      <c r="A12109" s="30">
        <v>1169</v>
      </c>
      <c r="B12109" s="247" t="str">
        <f>IF(AND(A12109&lt;&gt;"",ISNUMBER(A12109)),VLOOKUP(A12109,Studies!A:BR,2,FALSE),"")</f>
        <v>Jacobson 2004</v>
      </c>
      <c r="C12109" s="248" t="str">
        <f>IF(AND(A12109&lt;&gt;"",ISNUMBER(A12109)),VLOOKUP(A12109,Studies!A:BR,3,FALSE),"")</f>
        <v>https://pubmed.ncbi.nlm.nih.gov/15518608/</v>
      </c>
      <c r="D12109" s="248" t="str">
        <f>IF(AND(A12109&lt;&gt;"",ISNUMBER(A12109)),VLOOKUP(A12109,Studies!A:BR,4,FALSE),"")</f>
        <v>Pravastatin with Verapamil</v>
      </c>
      <c r="E12109" s="248" t="str">
        <f>IF(AND(A12109&lt;&gt;"",ISNUMBER(A12109)),VLOOKUP(A12109,Studies!A:BR,5,FALSE),"")</f>
        <v>Pravastatin</v>
      </c>
      <c r="F12109" s="249" t="str">
        <f>IF(AND(A12109&lt;&gt;"",ISNUMBER(A12109)),VLOOKUP(A12109,Studies!A:BR,6,FALSE),"")</f>
        <v>Plasma</v>
      </c>
      <c r="G12109" s="269">
        <v>86</v>
      </c>
      <c r="H12109" s="50" t="s">
        <v>59</v>
      </c>
      <c r="I12109" s="185">
        <v>0.2270269</v>
      </c>
      <c r="J12109" s="41" t="s">
        <v>938</v>
      </c>
      <c r="K12109" s="41" t="s">
        <v>115</v>
      </c>
    </row>
    <row r="12110" spans="1:11" x14ac:dyDescent="0.25">
      <c r="A12110" s="30">
        <v>1169</v>
      </c>
      <c r="B12110" s="247" t="str">
        <f>IF(AND(A12110&lt;&gt;"",ISNUMBER(A12110)),VLOOKUP(A12110,Studies!A:BR,2,FALSE),"")</f>
        <v>Jacobson 2004</v>
      </c>
      <c r="C12110" s="248" t="str">
        <f>IF(AND(A12110&lt;&gt;"",ISNUMBER(A12110)),VLOOKUP(A12110,Studies!A:BR,3,FALSE),"")</f>
        <v>https://pubmed.ncbi.nlm.nih.gov/15518608/</v>
      </c>
      <c r="D12110" s="248" t="str">
        <f>IF(AND(A12110&lt;&gt;"",ISNUMBER(A12110)),VLOOKUP(A12110,Studies!A:BR,4,FALSE),"")</f>
        <v>Pravastatin with Verapamil</v>
      </c>
      <c r="E12110" s="248" t="str">
        <f>IF(AND(A12110&lt;&gt;"",ISNUMBER(A12110)),VLOOKUP(A12110,Studies!A:BR,5,FALSE),"")</f>
        <v>Pravastatin</v>
      </c>
      <c r="F12110" s="249" t="str">
        <f>IF(AND(A12110&lt;&gt;"",ISNUMBER(A12110)),VLOOKUP(A12110,Studies!A:BR,6,FALSE),"")</f>
        <v>Plasma</v>
      </c>
      <c r="G12110" s="269">
        <v>96</v>
      </c>
      <c r="H12110" s="50" t="s">
        <v>59</v>
      </c>
      <c r="I12110" s="185">
        <v>4.0388430000000003E-2</v>
      </c>
      <c r="J12110" s="41" t="s">
        <v>938</v>
      </c>
      <c r="K12110" s="41" t="s">
        <v>115</v>
      </c>
    </row>
    <row r="12111" spans="1:11" x14ac:dyDescent="0.25">
      <c r="A12111" s="30">
        <v>1170</v>
      </c>
      <c r="B12111" s="247" t="str">
        <f>IF(AND(A12111&lt;&gt;"",ISNUMBER(A12111)),VLOOKUP(A12111,Studies!A:BR,2,FALSE),"")</f>
        <v>Jacobson 2004</v>
      </c>
      <c r="C12111" s="248" t="str">
        <f>IF(AND(A12111&lt;&gt;"",ISNUMBER(A12111)),VLOOKUP(A12111,Studies!A:BR,3,FALSE),"")</f>
        <v>https://pubmed.ncbi.nlm.nih.gov/15518608/</v>
      </c>
      <c r="D12111" s="248" t="str">
        <f>IF(AND(A12111&lt;&gt;"",ISNUMBER(A12111)),VLOOKUP(A12111,Studies!A:BR,4,FALSE),"")</f>
        <v>Control (without Mibefradil)</v>
      </c>
      <c r="E12111" s="248" t="str">
        <f>IF(AND(A12111&lt;&gt;"",ISNUMBER(A12111)),VLOOKUP(A12111,Studies!A:BR,5,FALSE),"")</f>
        <v>Pravastatin</v>
      </c>
      <c r="F12111" s="249" t="str">
        <f>IF(AND(A12111&lt;&gt;"",ISNUMBER(A12111)),VLOOKUP(A12111,Studies!A:BR,6,FALSE),"")</f>
        <v>Plasma</v>
      </c>
      <c r="G12111" s="269">
        <v>144.33000000000001</v>
      </c>
      <c r="H12111" s="50" t="s">
        <v>59</v>
      </c>
      <c r="I12111" s="185">
        <v>0.60091000000000006</v>
      </c>
      <c r="J12111" s="41" t="s">
        <v>938</v>
      </c>
      <c r="K12111" s="41" t="s">
        <v>115</v>
      </c>
    </row>
    <row r="12112" spans="1:11" x14ac:dyDescent="0.25">
      <c r="A12112" s="30">
        <v>1170</v>
      </c>
      <c r="B12112" s="247" t="str">
        <f>IF(AND(A12112&lt;&gt;"",ISNUMBER(A12112)),VLOOKUP(A12112,Studies!A:BR,2,FALSE),"")</f>
        <v>Jacobson 2004</v>
      </c>
      <c r="C12112" s="248" t="str">
        <f>IF(AND(A12112&lt;&gt;"",ISNUMBER(A12112)),VLOOKUP(A12112,Studies!A:BR,3,FALSE),"")</f>
        <v>https://pubmed.ncbi.nlm.nih.gov/15518608/</v>
      </c>
      <c r="D12112" s="248" t="str">
        <f>IF(AND(A12112&lt;&gt;"",ISNUMBER(A12112)),VLOOKUP(A12112,Studies!A:BR,4,FALSE),"")</f>
        <v>Control (without Mibefradil)</v>
      </c>
      <c r="E12112" s="248" t="str">
        <f>IF(AND(A12112&lt;&gt;"",ISNUMBER(A12112)),VLOOKUP(A12112,Studies!A:BR,5,FALSE),"")</f>
        <v>Pravastatin</v>
      </c>
      <c r="F12112" s="249" t="str">
        <f>IF(AND(A12112&lt;&gt;"",ISNUMBER(A12112)),VLOOKUP(A12112,Studies!A:BR,6,FALSE),"")</f>
        <v>Plasma</v>
      </c>
      <c r="G12112" s="269">
        <v>144.5</v>
      </c>
      <c r="H12112" s="50" t="s">
        <v>59</v>
      </c>
      <c r="I12112" s="185">
        <v>1.300549</v>
      </c>
      <c r="J12112" s="41" t="s">
        <v>938</v>
      </c>
      <c r="K12112" s="41" t="s">
        <v>115</v>
      </c>
    </row>
    <row r="12113" spans="1:11" x14ac:dyDescent="0.25">
      <c r="A12113" s="30">
        <v>1170</v>
      </c>
      <c r="B12113" s="247" t="str">
        <f>IF(AND(A12113&lt;&gt;"",ISNUMBER(A12113)),VLOOKUP(A12113,Studies!A:BR,2,FALSE),"")</f>
        <v>Jacobson 2004</v>
      </c>
      <c r="C12113" s="248" t="str">
        <f>IF(AND(A12113&lt;&gt;"",ISNUMBER(A12113)),VLOOKUP(A12113,Studies!A:BR,3,FALSE),"")</f>
        <v>https://pubmed.ncbi.nlm.nih.gov/15518608/</v>
      </c>
      <c r="D12113" s="248" t="str">
        <f>IF(AND(A12113&lt;&gt;"",ISNUMBER(A12113)),VLOOKUP(A12113,Studies!A:BR,4,FALSE),"")</f>
        <v>Control (without Mibefradil)</v>
      </c>
      <c r="E12113" s="248" t="str">
        <f>IF(AND(A12113&lt;&gt;"",ISNUMBER(A12113)),VLOOKUP(A12113,Studies!A:BR,5,FALSE),"")</f>
        <v>Pravastatin</v>
      </c>
      <c r="F12113" s="249" t="str">
        <f>IF(AND(A12113&lt;&gt;"",ISNUMBER(A12113)),VLOOKUP(A12113,Studies!A:BR,6,FALSE),"")</f>
        <v>Plasma</v>
      </c>
      <c r="G12113" s="269">
        <v>145</v>
      </c>
      <c r="H12113" s="50" t="s">
        <v>59</v>
      </c>
      <c r="I12113" s="185">
        <v>11.000249999999999</v>
      </c>
      <c r="J12113" s="41" t="s">
        <v>938</v>
      </c>
      <c r="K12113" s="41" t="s">
        <v>115</v>
      </c>
    </row>
    <row r="12114" spans="1:11" x14ac:dyDescent="0.25">
      <c r="A12114" s="30">
        <v>1170</v>
      </c>
      <c r="B12114" s="247" t="str">
        <f>IF(AND(A12114&lt;&gt;"",ISNUMBER(A12114)),VLOOKUP(A12114,Studies!A:BR,2,FALSE),"")</f>
        <v>Jacobson 2004</v>
      </c>
      <c r="C12114" s="248" t="str">
        <f>IF(AND(A12114&lt;&gt;"",ISNUMBER(A12114)),VLOOKUP(A12114,Studies!A:BR,3,FALSE),"")</f>
        <v>https://pubmed.ncbi.nlm.nih.gov/15518608/</v>
      </c>
      <c r="D12114" s="248" t="str">
        <f>IF(AND(A12114&lt;&gt;"",ISNUMBER(A12114)),VLOOKUP(A12114,Studies!A:BR,4,FALSE),"")</f>
        <v>Control (without Mibefradil)</v>
      </c>
      <c r="E12114" s="248" t="str">
        <f>IF(AND(A12114&lt;&gt;"",ISNUMBER(A12114)),VLOOKUP(A12114,Studies!A:BR,5,FALSE),"")</f>
        <v>Pravastatin</v>
      </c>
      <c r="F12114" s="249" t="str">
        <f>IF(AND(A12114&lt;&gt;"",ISNUMBER(A12114)),VLOOKUP(A12114,Studies!A:BR,6,FALSE),"")</f>
        <v>Plasma</v>
      </c>
      <c r="G12114" s="269">
        <v>146</v>
      </c>
      <c r="H12114" s="50" t="s">
        <v>59</v>
      </c>
      <c r="I12114" s="185">
        <v>14.69107</v>
      </c>
      <c r="J12114" s="41" t="s">
        <v>938</v>
      </c>
      <c r="K12114" s="41" t="s">
        <v>115</v>
      </c>
    </row>
    <row r="12115" spans="1:11" x14ac:dyDescent="0.25">
      <c r="A12115" s="30">
        <v>1170</v>
      </c>
      <c r="B12115" s="247" t="str">
        <f>IF(AND(A12115&lt;&gt;"",ISNUMBER(A12115)),VLOOKUP(A12115,Studies!A:BR,2,FALSE),"")</f>
        <v>Jacobson 2004</v>
      </c>
      <c r="C12115" s="248" t="str">
        <f>IF(AND(A12115&lt;&gt;"",ISNUMBER(A12115)),VLOOKUP(A12115,Studies!A:BR,3,FALSE),"")</f>
        <v>https://pubmed.ncbi.nlm.nih.gov/15518608/</v>
      </c>
      <c r="D12115" s="248" t="str">
        <f>IF(AND(A12115&lt;&gt;"",ISNUMBER(A12115)),VLOOKUP(A12115,Studies!A:BR,4,FALSE),"")</f>
        <v>Control (without Mibefradil)</v>
      </c>
      <c r="E12115" s="248" t="str">
        <f>IF(AND(A12115&lt;&gt;"",ISNUMBER(A12115)),VLOOKUP(A12115,Studies!A:BR,5,FALSE),"")</f>
        <v>Pravastatin</v>
      </c>
      <c r="F12115" s="249" t="str">
        <f>IF(AND(A12115&lt;&gt;"",ISNUMBER(A12115)),VLOOKUP(A12115,Studies!A:BR,6,FALSE),"")</f>
        <v>Plasma</v>
      </c>
      <c r="G12115" s="269">
        <v>147</v>
      </c>
      <c r="H12115" s="50" t="s">
        <v>59</v>
      </c>
      <c r="I12115" s="185">
        <v>10.795260000000001</v>
      </c>
      <c r="J12115" s="41" t="s">
        <v>938</v>
      </c>
      <c r="K12115" s="41" t="s">
        <v>115</v>
      </c>
    </row>
    <row r="12116" spans="1:11" x14ac:dyDescent="0.25">
      <c r="A12116" s="30">
        <v>1170</v>
      </c>
      <c r="B12116" s="247" t="str">
        <f>IF(AND(A12116&lt;&gt;"",ISNUMBER(A12116)),VLOOKUP(A12116,Studies!A:BR,2,FALSE),"")</f>
        <v>Jacobson 2004</v>
      </c>
      <c r="C12116" s="248" t="str">
        <f>IF(AND(A12116&lt;&gt;"",ISNUMBER(A12116)),VLOOKUP(A12116,Studies!A:BR,3,FALSE),"")</f>
        <v>https://pubmed.ncbi.nlm.nih.gov/15518608/</v>
      </c>
      <c r="D12116" s="248" t="str">
        <f>IF(AND(A12116&lt;&gt;"",ISNUMBER(A12116)),VLOOKUP(A12116,Studies!A:BR,4,FALSE),"")</f>
        <v>Control (without Mibefradil)</v>
      </c>
      <c r="E12116" s="248" t="str">
        <f>IF(AND(A12116&lt;&gt;"",ISNUMBER(A12116)),VLOOKUP(A12116,Studies!A:BR,5,FALSE),"")</f>
        <v>Pravastatin</v>
      </c>
      <c r="F12116" s="249" t="str">
        <f>IF(AND(A12116&lt;&gt;"",ISNUMBER(A12116)),VLOOKUP(A12116,Studies!A:BR,6,FALSE),"")</f>
        <v>Plasma</v>
      </c>
      <c r="G12116" s="269">
        <v>148</v>
      </c>
      <c r="H12116" s="50" t="s">
        <v>59</v>
      </c>
      <c r="I12116" s="185">
        <v>11.3223</v>
      </c>
      <c r="J12116" s="41" t="s">
        <v>938</v>
      </c>
      <c r="K12116" s="41" t="s">
        <v>115</v>
      </c>
    </row>
    <row r="12117" spans="1:11" x14ac:dyDescent="0.25">
      <c r="A12117" s="30">
        <v>1170</v>
      </c>
      <c r="B12117" s="247" t="str">
        <f>IF(AND(A12117&lt;&gt;"",ISNUMBER(A12117)),VLOOKUP(A12117,Studies!A:BR,2,FALSE),"")</f>
        <v>Jacobson 2004</v>
      </c>
      <c r="C12117" s="248" t="str">
        <f>IF(AND(A12117&lt;&gt;"",ISNUMBER(A12117)),VLOOKUP(A12117,Studies!A:BR,3,FALSE),"")</f>
        <v>https://pubmed.ncbi.nlm.nih.gov/15518608/</v>
      </c>
      <c r="D12117" s="248" t="str">
        <f>IF(AND(A12117&lt;&gt;"",ISNUMBER(A12117)),VLOOKUP(A12117,Studies!A:BR,4,FALSE),"")</f>
        <v>Control (without Mibefradil)</v>
      </c>
      <c r="E12117" s="248" t="str">
        <f>IF(AND(A12117&lt;&gt;"",ISNUMBER(A12117)),VLOOKUP(A12117,Studies!A:BR,5,FALSE),"")</f>
        <v>Pravastatin</v>
      </c>
      <c r="F12117" s="249" t="str">
        <f>IF(AND(A12117&lt;&gt;"",ISNUMBER(A12117)),VLOOKUP(A12117,Studies!A:BR,6,FALSE),"")</f>
        <v>Plasma</v>
      </c>
      <c r="G12117" s="269">
        <v>150</v>
      </c>
      <c r="H12117" s="50" t="s">
        <v>59</v>
      </c>
      <c r="I12117" s="185">
        <v>2.9609320000000001</v>
      </c>
      <c r="J12117" s="41" t="s">
        <v>938</v>
      </c>
      <c r="K12117" s="41" t="s">
        <v>115</v>
      </c>
    </row>
    <row r="12118" spans="1:11" x14ac:dyDescent="0.25">
      <c r="A12118" s="30">
        <v>1170</v>
      </c>
      <c r="B12118" s="247" t="str">
        <f>IF(AND(A12118&lt;&gt;"",ISNUMBER(A12118)),VLOOKUP(A12118,Studies!A:BR,2,FALSE),"")</f>
        <v>Jacobson 2004</v>
      </c>
      <c r="C12118" s="248" t="str">
        <f>IF(AND(A12118&lt;&gt;"",ISNUMBER(A12118)),VLOOKUP(A12118,Studies!A:BR,3,FALSE),"")</f>
        <v>https://pubmed.ncbi.nlm.nih.gov/15518608/</v>
      </c>
      <c r="D12118" s="248" t="str">
        <f>IF(AND(A12118&lt;&gt;"",ISNUMBER(A12118)),VLOOKUP(A12118,Studies!A:BR,4,FALSE),"")</f>
        <v>Control (without Mibefradil)</v>
      </c>
      <c r="E12118" s="248" t="str">
        <f>IF(AND(A12118&lt;&gt;"",ISNUMBER(A12118)),VLOOKUP(A12118,Studies!A:BR,5,FALSE),"")</f>
        <v>Pravastatin</v>
      </c>
      <c r="F12118" s="249" t="str">
        <f>IF(AND(A12118&lt;&gt;"",ISNUMBER(A12118)),VLOOKUP(A12118,Studies!A:BR,6,FALSE),"")</f>
        <v>Plasma</v>
      </c>
      <c r="G12118" s="269">
        <v>152</v>
      </c>
      <c r="H12118" s="50" t="s">
        <v>59</v>
      </c>
      <c r="I12118" s="185">
        <v>1.12767</v>
      </c>
      <c r="J12118" s="41" t="s">
        <v>938</v>
      </c>
      <c r="K12118" s="41" t="s">
        <v>115</v>
      </c>
    </row>
    <row r="12119" spans="1:11" x14ac:dyDescent="0.25">
      <c r="A12119" s="30">
        <v>1170</v>
      </c>
      <c r="B12119" s="247" t="str">
        <f>IF(AND(A12119&lt;&gt;"",ISNUMBER(A12119)),VLOOKUP(A12119,Studies!A:BR,2,FALSE),"")</f>
        <v>Jacobson 2004</v>
      </c>
      <c r="C12119" s="248" t="str">
        <f>IF(AND(A12119&lt;&gt;"",ISNUMBER(A12119)),VLOOKUP(A12119,Studies!A:BR,3,FALSE),"")</f>
        <v>https://pubmed.ncbi.nlm.nih.gov/15518608/</v>
      </c>
      <c r="D12119" s="248" t="str">
        <f>IF(AND(A12119&lt;&gt;"",ISNUMBER(A12119)),VLOOKUP(A12119,Studies!A:BR,4,FALSE),"")</f>
        <v>Control (without Mibefradil)</v>
      </c>
      <c r="E12119" s="248" t="str">
        <f>IF(AND(A12119&lt;&gt;"",ISNUMBER(A12119)),VLOOKUP(A12119,Studies!A:BR,5,FALSE),"")</f>
        <v>Pravastatin</v>
      </c>
      <c r="F12119" s="249" t="str">
        <f>IF(AND(A12119&lt;&gt;"",ISNUMBER(A12119)),VLOOKUP(A12119,Studies!A:BR,6,FALSE),"")</f>
        <v>Plasma</v>
      </c>
      <c r="G12119" s="269">
        <v>154</v>
      </c>
      <c r="H12119" s="50" t="s">
        <v>59</v>
      </c>
      <c r="I12119" s="185">
        <v>0.60487959999999996</v>
      </c>
      <c r="J12119" s="41" t="s">
        <v>938</v>
      </c>
      <c r="K12119" s="41" t="s">
        <v>115</v>
      </c>
    </row>
    <row r="12120" spans="1:11" x14ac:dyDescent="0.25">
      <c r="A12120" s="30">
        <v>1171</v>
      </c>
      <c r="B12120" s="247" t="str">
        <f>IF(AND(A12120&lt;&gt;"",ISNUMBER(A12120)),VLOOKUP(A12120,Studies!A:BR,2,FALSE),"")</f>
        <v>Jacobson 2004</v>
      </c>
      <c r="C12120" s="248" t="str">
        <f>IF(AND(A12120&lt;&gt;"",ISNUMBER(A12120)),VLOOKUP(A12120,Studies!A:BR,3,FALSE),"")</f>
        <v>https://pubmed.ncbi.nlm.nih.gov/15518608/</v>
      </c>
      <c r="D12120" s="248" t="str">
        <f>IF(AND(A12120&lt;&gt;"",ISNUMBER(A12120)),VLOOKUP(A12120,Studies!A:BR,4,FALSE),"")</f>
        <v>Control (without Clarithromycin)</v>
      </c>
      <c r="E12120" s="248" t="str">
        <f>IF(AND(A12120&lt;&gt;"",ISNUMBER(A12120)),VLOOKUP(A12120,Studies!A:BR,5,FALSE),"")</f>
        <v>Pravastatin</v>
      </c>
      <c r="F12120" s="249" t="str">
        <f>IF(AND(A12120&lt;&gt;"",ISNUMBER(A12120)),VLOOKUP(A12120,Studies!A:BR,6,FALSE),"")</f>
        <v>Plasma</v>
      </c>
      <c r="G12120" s="269">
        <v>144.16999999999999</v>
      </c>
      <c r="H12120" s="50" t="s">
        <v>59</v>
      </c>
      <c r="I12120" s="185">
        <v>0.59559600000000001</v>
      </c>
      <c r="J12120" s="41" t="s">
        <v>938</v>
      </c>
      <c r="K12120" s="41" t="s">
        <v>115</v>
      </c>
    </row>
    <row r="12121" spans="1:11" x14ac:dyDescent="0.25">
      <c r="A12121" s="30">
        <v>1171</v>
      </c>
      <c r="B12121" s="247" t="str">
        <f>IF(AND(A12121&lt;&gt;"",ISNUMBER(A12121)),VLOOKUP(A12121,Studies!A:BR,2,FALSE),"")</f>
        <v>Jacobson 2004</v>
      </c>
      <c r="C12121" s="248" t="str">
        <f>IF(AND(A12121&lt;&gt;"",ISNUMBER(A12121)),VLOOKUP(A12121,Studies!A:BR,3,FALSE),"")</f>
        <v>https://pubmed.ncbi.nlm.nih.gov/15518608/</v>
      </c>
      <c r="D12121" s="248" t="str">
        <f>IF(AND(A12121&lt;&gt;"",ISNUMBER(A12121)),VLOOKUP(A12121,Studies!A:BR,4,FALSE),"")</f>
        <v>Control (without Clarithromycin)</v>
      </c>
      <c r="E12121" s="248" t="str">
        <f>IF(AND(A12121&lt;&gt;"",ISNUMBER(A12121)),VLOOKUP(A12121,Studies!A:BR,5,FALSE),"")</f>
        <v>Pravastatin</v>
      </c>
      <c r="F12121" s="249" t="str">
        <f>IF(AND(A12121&lt;&gt;"",ISNUMBER(A12121)),VLOOKUP(A12121,Studies!A:BR,6,FALSE),"")</f>
        <v>Plasma</v>
      </c>
      <c r="G12121" s="269">
        <v>144.5</v>
      </c>
      <c r="H12121" s="50" t="s">
        <v>59</v>
      </c>
      <c r="I12121" s="185">
        <v>3.8547400000000001</v>
      </c>
      <c r="J12121" s="41" t="s">
        <v>938</v>
      </c>
      <c r="K12121" s="41" t="s">
        <v>115</v>
      </c>
    </row>
    <row r="12122" spans="1:11" x14ac:dyDescent="0.25">
      <c r="A12122" s="30">
        <v>1171</v>
      </c>
      <c r="B12122" s="247" t="str">
        <f>IF(AND(A12122&lt;&gt;"",ISNUMBER(A12122)),VLOOKUP(A12122,Studies!A:BR,2,FALSE),"")</f>
        <v>Jacobson 2004</v>
      </c>
      <c r="C12122" s="248" t="str">
        <f>IF(AND(A12122&lt;&gt;"",ISNUMBER(A12122)),VLOOKUP(A12122,Studies!A:BR,3,FALSE),"")</f>
        <v>https://pubmed.ncbi.nlm.nih.gov/15518608/</v>
      </c>
      <c r="D12122" s="248" t="str">
        <f>IF(AND(A12122&lt;&gt;"",ISNUMBER(A12122)),VLOOKUP(A12122,Studies!A:BR,4,FALSE),"")</f>
        <v>Control (without Clarithromycin)</v>
      </c>
      <c r="E12122" s="248" t="str">
        <f>IF(AND(A12122&lt;&gt;"",ISNUMBER(A12122)),VLOOKUP(A12122,Studies!A:BR,5,FALSE),"")</f>
        <v>Pravastatin</v>
      </c>
      <c r="F12122" s="249" t="str">
        <f>IF(AND(A12122&lt;&gt;"",ISNUMBER(A12122)),VLOOKUP(A12122,Studies!A:BR,6,FALSE),"")</f>
        <v>Plasma</v>
      </c>
      <c r="G12122" s="269">
        <v>145</v>
      </c>
      <c r="H12122" s="50" t="s">
        <v>59</v>
      </c>
      <c r="I12122" s="185">
        <v>11.84243</v>
      </c>
      <c r="J12122" s="41" t="s">
        <v>938</v>
      </c>
      <c r="K12122" s="41" t="s">
        <v>115</v>
      </c>
    </row>
    <row r="12123" spans="1:11" x14ac:dyDescent="0.25">
      <c r="A12123" s="30">
        <v>1171</v>
      </c>
      <c r="B12123" s="247" t="str">
        <f>IF(AND(A12123&lt;&gt;"",ISNUMBER(A12123)),VLOOKUP(A12123,Studies!A:BR,2,FALSE),"")</f>
        <v>Jacobson 2004</v>
      </c>
      <c r="C12123" s="248" t="str">
        <f>IF(AND(A12123&lt;&gt;"",ISNUMBER(A12123)),VLOOKUP(A12123,Studies!A:BR,3,FALSE),"")</f>
        <v>https://pubmed.ncbi.nlm.nih.gov/15518608/</v>
      </c>
      <c r="D12123" s="248" t="str">
        <f>IF(AND(A12123&lt;&gt;"",ISNUMBER(A12123)),VLOOKUP(A12123,Studies!A:BR,4,FALSE),"")</f>
        <v>Control (without Clarithromycin)</v>
      </c>
      <c r="E12123" s="248" t="str">
        <f>IF(AND(A12123&lt;&gt;"",ISNUMBER(A12123)),VLOOKUP(A12123,Studies!A:BR,5,FALSE),"")</f>
        <v>Pravastatin</v>
      </c>
      <c r="F12123" s="249" t="str">
        <f>IF(AND(A12123&lt;&gt;"",ISNUMBER(A12123)),VLOOKUP(A12123,Studies!A:BR,6,FALSE),"")</f>
        <v>Plasma</v>
      </c>
      <c r="G12123" s="269">
        <v>146</v>
      </c>
      <c r="H12123" s="50" t="s">
        <v>59</v>
      </c>
      <c r="I12123" s="185">
        <v>18.784020000000002</v>
      </c>
      <c r="J12123" s="41" t="s">
        <v>938</v>
      </c>
      <c r="K12123" s="41" t="s">
        <v>115</v>
      </c>
    </row>
    <row r="12124" spans="1:11" x14ac:dyDescent="0.25">
      <c r="A12124" s="30">
        <v>1171</v>
      </c>
      <c r="B12124" s="247" t="str">
        <f>IF(AND(A12124&lt;&gt;"",ISNUMBER(A12124)),VLOOKUP(A12124,Studies!A:BR,2,FALSE),"")</f>
        <v>Jacobson 2004</v>
      </c>
      <c r="C12124" s="248" t="str">
        <f>IF(AND(A12124&lt;&gt;"",ISNUMBER(A12124)),VLOOKUP(A12124,Studies!A:BR,3,FALSE),"")</f>
        <v>https://pubmed.ncbi.nlm.nih.gov/15518608/</v>
      </c>
      <c r="D12124" s="248" t="str">
        <f>IF(AND(A12124&lt;&gt;"",ISNUMBER(A12124)),VLOOKUP(A12124,Studies!A:BR,4,FALSE),"")</f>
        <v>Control (without Clarithromycin)</v>
      </c>
      <c r="E12124" s="248" t="str">
        <f>IF(AND(A12124&lt;&gt;"",ISNUMBER(A12124)),VLOOKUP(A12124,Studies!A:BR,5,FALSE),"")</f>
        <v>Pravastatin</v>
      </c>
      <c r="F12124" s="249" t="str">
        <f>IF(AND(A12124&lt;&gt;"",ISNUMBER(A12124)),VLOOKUP(A12124,Studies!A:BR,6,FALSE),"")</f>
        <v>Plasma</v>
      </c>
      <c r="G12124" s="269">
        <v>147</v>
      </c>
      <c r="H12124" s="50" t="s">
        <v>59</v>
      </c>
      <c r="I12124" s="185">
        <v>10.909369999999999</v>
      </c>
      <c r="J12124" s="41" t="s">
        <v>938</v>
      </c>
      <c r="K12124" s="41" t="s">
        <v>115</v>
      </c>
    </row>
    <row r="12125" spans="1:11" x14ac:dyDescent="0.25">
      <c r="A12125" s="30">
        <v>1171</v>
      </c>
      <c r="B12125" s="247" t="str">
        <f>IF(AND(A12125&lt;&gt;"",ISNUMBER(A12125)),VLOOKUP(A12125,Studies!A:BR,2,FALSE),"")</f>
        <v>Jacobson 2004</v>
      </c>
      <c r="C12125" s="248" t="str">
        <f>IF(AND(A12125&lt;&gt;"",ISNUMBER(A12125)),VLOOKUP(A12125,Studies!A:BR,3,FALSE),"")</f>
        <v>https://pubmed.ncbi.nlm.nih.gov/15518608/</v>
      </c>
      <c r="D12125" s="248" t="str">
        <f>IF(AND(A12125&lt;&gt;"",ISNUMBER(A12125)),VLOOKUP(A12125,Studies!A:BR,4,FALSE),"")</f>
        <v>Control (without Clarithromycin)</v>
      </c>
      <c r="E12125" s="248" t="str">
        <f>IF(AND(A12125&lt;&gt;"",ISNUMBER(A12125)),VLOOKUP(A12125,Studies!A:BR,5,FALSE),"")</f>
        <v>Pravastatin</v>
      </c>
      <c r="F12125" s="249" t="str">
        <f>IF(AND(A12125&lt;&gt;"",ISNUMBER(A12125)),VLOOKUP(A12125,Studies!A:BR,6,FALSE),"")</f>
        <v>Plasma</v>
      </c>
      <c r="G12125" s="269">
        <v>148</v>
      </c>
      <c r="H12125" s="50" t="s">
        <v>59</v>
      </c>
      <c r="I12125" s="185">
        <v>7.8110679999999997</v>
      </c>
      <c r="J12125" s="41" t="s">
        <v>938</v>
      </c>
      <c r="K12125" s="41" t="s">
        <v>115</v>
      </c>
    </row>
    <row r="12126" spans="1:11" x14ac:dyDescent="0.25">
      <c r="A12126" s="30">
        <v>1171</v>
      </c>
      <c r="B12126" s="247" t="str">
        <f>IF(AND(A12126&lt;&gt;"",ISNUMBER(A12126)),VLOOKUP(A12126,Studies!A:BR,2,FALSE),"")</f>
        <v>Jacobson 2004</v>
      </c>
      <c r="C12126" s="248" t="str">
        <f>IF(AND(A12126&lt;&gt;"",ISNUMBER(A12126)),VLOOKUP(A12126,Studies!A:BR,3,FALSE),"")</f>
        <v>https://pubmed.ncbi.nlm.nih.gov/15518608/</v>
      </c>
      <c r="D12126" s="248" t="str">
        <f>IF(AND(A12126&lt;&gt;"",ISNUMBER(A12126)),VLOOKUP(A12126,Studies!A:BR,4,FALSE),"")</f>
        <v>Control (without Clarithromycin)</v>
      </c>
      <c r="E12126" s="248" t="str">
        <f>IF(AND(A12126&lt;&gt;"",ISNUMBER(A12126)),VLOOKUP(A12126,Studies!A:BR,5,FALSE),"")</f>
        <v>Pravastatin</v>
      </c>
      <c r="F12126" s="249" t="str">
        <f>IF(AND(A12126&lt;&gt;"",ISNUMBER(A12126)),VLOOKUP(A12126,Studies!A:BR,6,FALSE),"")</f>
        <v>Plasma</v>
      </c>
      <c r="G12126" s="269">
        <v>150</v>
      </c>
      <c r="H12126" s="50" t="s">
        <v>59</v>
      </c>
      <c r="I12126" s="185">
        <v>2.817037</v>
      </c>
      <c r="J12126" s="41" t="s">
        <v>938</v>
      </c>
      <c r="K12126" s="41" t="s">
        <v>115</v>
      </c>
    </row>
    <row r="12127" spans="1:11" x14ac:dyDescent="0.25">
      <c r="A12127" s="30">
        <v>1171</v>
      </c>
      <c r="B12127" s="247" t="str">
        <f>IF(AND(A12127&lt;&gt;"",ISNUMBER(A12127)),VLOOKUP(A12127,Studies!A:BR,2,FALSE),"")</f>
        <v>Jacobson 2004</v>
      </c>
      <c r="C12127" s="248" t="str">
        <f>IF(AND(A12127&lt;&gt;"",ISNUMBER(A12127)),VLOOKUP(A12127,Studies!A:BR,3,FALSE),"")</f>
        <v>https://pubmed.ncbi.nlm.nih.gov/15518608/</v>
      </c>
      <c r="D12127" s="248" t="str">
        <f>IF(AND(A12127&lt;&gt;"",ISNUMBER(A12127)),VLOOKUP(A12127,Studies!A:BR,4,FALSE),"")</f>
        <v>Control (without Clarithromycin)</v>
      </c>
      <c r="E12127" s="248" t="str">
        <f>IF(AND(A12127&lt;&gt;"",ISNUMBER(A12127)),VLOOKUP(A12127,Studies!A:BR,5,FALSE),"")</f>
        <v>Pravastatin</v>
      </c>
      <c r="F12127" s="249" t="str">
        <f>IF(AND(A12127&lt;&gt;"",ISNUMBER(A12127)),VLOOKUP(A12127,Studies!A:BR,6,FALSE),"")</f>
        <v>Plasma</v>
      </c>
      <c r="G12127" s="269">
        <v>152</v>
      </c>
      <c r="H12127" s="50" t="s">
        <v>59</v>
      </c>
      <c r="I12127" s="185">
        <v>1.361944</v>
      </c>
      <c r="J12127" s="41" t="s">
        <v>938</v>
      </c>
      <c r="K12127" s="41" t="s">
        <v>115</v>
      </c>
    </row>
    <row r="12128" spans="1:11" x14ac:dyDescent="0.25">
      <c r="A12128" s="30">
        <v>1171</v>
      </c>
      <c r="B12128" s="247" t="str">
        <f>IF(AND(A12128&lt;&gt;"",ISNUMBER(A12128)),VLOOKUP(A12128,Studies!A:BR,2,FALSE),"")</f>
        <v>Jacobson 2004</v>
      </c>
      <c r="C12128" s="248" t="str">
        <f>IF(AND(A12128&lt;&gt;"",ISNUMBER(A12128)),VLOOKUP(A12128,Studies!A:BR,3,FALSE),"")</f>
        <v>https://pubmed.ncbi.nlm.nih.gov/15518608/</v>
      </c>
      <c r="D12128" s="248" t="str">
        <f>IF(AND(A12128&lt;&gt;"",ISNUMBER(A12128)),VLOOKUP(A12128,Studies!A:BR,4,FALSE),"")</f>
        <v>Control (without Clarithromycin)</v>
      </c>
      <c r="E12128" s="248" t="str">
        <f>IF(AND(A12128&lt;&gt;"",ISNUMBER(A12128)),VLOOKUP(A12128,Studies!A:BR,5,FALSE),"")</f>
        <v>Pravastatin</v>
      </c>
      <c r="F12128" s="249" t="str">
        <f>IF(AND(A12128&lt;&gt;"",ISNUMBER(A12128)),VLOOKUP(A12128,Studies!A:BR,6,FALSE),"")</f>
        <v>Plasma</v>
      </c>
      <c r="G12128" s="269">
        <v>154</v>
      </c>
      <c r="H12128" s="50" t="s">
        <v>59</v>
      </c>
      <c r="I12128" s="185">
        <v>0.59584040000000005</v>
      </c>
      <c r="J12128" s="41" t="s">
        <v>938</v>
      </c>
      <c r="K12128" s="41" t="s">
        <v>115</v>
      </c>
    </row>
    <row r="12129" spans="1:11" x14ac:dyDescent="0.25">
      <c r="A12129" s="30">
        <v>1172</v>
      </c>
      <c r="B12129" s="247" t="str">
        <f>IF(AND(A12129&lt;&gt;"",ISNUMBER(A12129)),VLOOKUP(A12129,Studies!A:BR,2,FALSE),"")</f>
        <v>Jacobson 2004</v>
      </c>
      <c r="C12129" s="248" t="str">
        <f>IF(AND(A12129&lt;&gt;"",ISNUMBER(A12129)),VLOOKUP(A12129,Studies!A:BR,3,FALSE),"")</f>
        <v>https://pubmed.ncbi.nlm.nih.gov/15518608/</v>
      </c>
      <c r="D12129" s="248" t="str">
        <f>IF(AND(A12129&lt;&gt;"",ISNUMBER(A12129)),VLOOKUP(A12129,Studies!A:BR,4,FALSE),"")</f>
        <v>Pravastatin with Clarithromycin</v>
      </c>
      <c r="E12129" s="248" t="str">
        <f>IF(AND(A12129&lt;&gt;"",ISNUMBER(A12129)),VLOOKUP(A12129,Studies!A:BR,5,FALSE),"")</f>
        <v>Pravastatin</v>
      </c>
      <c r="F12129" s="249" t="str">
        <f>IF(AND(A12129&lt;&gt;"",ISNUMBER(A12129)),VLOOKUP(A12129,Studies!A:BR,6,FALSE),"")</f>
        <v>Plasma</v>
      </c>
      <c r="G12129" s="269">
        <v>168.17</v>
      </c>
      <c r="H12129" s="50" t="s">
        <v>59</v>
      </c>
      <c r="I12129" s="185">
        <v>0.60060389999999997</v>
      </c>
      <c r="J12129" s="41" t="s">
        <v>938</v>
      </c>
      <c r="K12129" s="41" t="s">
        <v>115</v>
      </c>
    </row>
    <row r="12130" spans="1:11" x14ac:dyDescent="0.25">
      <c r="A12130" s="30">
        <v>1172</v>
      </c>
      <c r="B12130" s="247" t="str">
        <f>IF(AND(A12130&lt;&gt;"",ISNUMBER(A12130)),VLOOKUP(A12130,Studies!A:BR,2,FALSE),"")</f>
        <v>Jacobson 2004</v>
      </c>
      <c r="C12130" s="248" t="str">
        <f>IF(AND(A12130&lt;&gt;"",ISNUMBER(A12130)),VLOOKUP(A12130,Studies!A:BR,3,FALSE),"")</f>
        <v>https://pubmed.ncbi.nlm.nih.gov/15518608/</v>
      </c>
      <c r="D12130" s="248" t="str">
        <f>IF(AND(A12130&lt;&gt;"",ISNUMBER(A12130)),VLOOKUP(A12130,Studies!A:BR,4,FALSE),"")</f>
        <v>Pravastatin with Clarithromycin</v>
      </c>
      <c r="E12130" s="248" t="str">
        <f>IF(AND(A12130&lt;&gt;"",ISNUMBER(A12130)),VLOOKUP(A12130,Studies!A:BR,5,FALSE),"")</f>
        <v>Pravastatin</v>
      </c>
      <c r="F12130" s="249" t="str">
        <f>IF(AND(A12130&lt;&gt;"",ISNUMBER(A12130)),VLOOKUP(A12130,Studies!A:BR,6,FALSE),"")</f>
        <v>Plasma</v>
      </c>
      <c r="G12130" s="269">
        <v>168.5</v>
      </c>
      <c r="H12130" s="50" t="s">
        <v>59</v>
      </c>
      <c r="I12130" s="185">
        <v>10.266999999999999</v>
      </c>
      <c r="J12130" s="41" t="s">
        <v>938</v>
      </c>
      <c r="K12130" s="41" t="s">
        <v>115</v>
      </c>
    </row>
    <row r="12131" spans="1:11" x14ac:dyDescent="0.25">
      <c r="A12131" s="30">
        <v>1172</v>
      </c>
      <c r="B12131" s="247" t="str">
        <f>IF(AND(A12131&lt;&gt;"",ISNUMBER(A12131)),VLOOKUP(A12131,Studies!A:BR,2,FALSE),"")</f>
        <v>Jacobson 2004</v>
      </c>
      <c r="C12131" s="248" t="str">
        <f>IF(AND(A12131&lt;&gt;"",ISNUMBER(A12131)),VLOOKUP(A12131,Studies!A:BR,3,FALSE),"")</f>
        <v>https://pubmed.ncbi.nlm.nih.gov/15518608/</v>
      </c>
      <c r="D12131" s="248" t="str">
        <f>IF(AND(A12131&lt;&gt;"",ISNUMBER(A12131)),VLOOKUP(A12131,Studies!A:BR,4,FALSE),"")</f>
        <v>Pravastatin with Clarithromycin</v>
      </c>
      <c r="E12131" s="248" t="str">
        <f>IF(AND(A12131&lt;&gt;"",ISNUMBER(A12131)),VLOOKUP(A12131,Studies!A:BR,5,FALSE),"")</f>
        <v>Pravastatin</v>
      </c>
      <c r="F12131" s="249" t="str">
        <f>IF(AND(A12131&lt;&gt;"",ISNUMBER(A12131)),VLOOKUP(A12131,Studies!A:BR,6,FALSE),"")</f>
        <v>Plasma</v>
      </c>
      <c r="G12131" s="269">
        <v>169</v>
      </c>
      <c r="H12131" s="50" t="s">
        <v>59</v>
      </c>
      <c r="I12131" s="185">
        <v>18.926880000000001</v>
      </c>
      <c r="J12131" s="41" t="s">
        <v>938</v>
      </c>
      <c r="K12131" s="41" t="s">
        <v>115</v>
      </c>
    </row>
    <row r="12132" spans="1:11" x14ac:dyDescent="0.25">
      <c r="A12132" s="30">
        <v>1172</v>
      </c>
      <c r="B12132" s="247" t="str">
        <f>IF(AND(A12132&lt;&gt;"",ISNUMBER(A12132)),VLOOKUP(A12132,Studies!A:BR,2,FALSE),"")</f>
        <v>Jacobson 2004</v>
      </c>
      <c r="C12132" s="248" t="str">
        <f>IF(AND(A12132&lt;&gt;"",ISNUMBER(A12132)),VLOOKUP(A12132,Studies!A:BR,3,FALSE),"")</f>
        <v>https://pubmed.ncbi.nlm.nih.gov/15518608/</v>
      </c>
      <c r="D12132" s="248" t="str">
        <f>IF(AND(A12132&lt;&gt;"",ISNUMBER(A12132)),VLOOKUP(A12132,Studies!A:BR,4,FALSE),"")</f>
        <v>Pravastatin with Clarithromycin</v>
      </c>
      <c r="E12132" s="248" t="str">
        <f>IF(AND(A12132&lt;&gt;"",ISNUMBER(A12132)),VLOOKUP(A12132,Studies!A:BR,5,FALSE),"")</f>
        <v>Pravastatin</v>
      </c>
      <c r="F12132" s="249" t="str">
        <f>IF(AND(A12132&lt;&gt;"",ISNUMBER(A12132)),VLOOKUP(A12132,Studies!A:BR,6,FALSE),"")</f>
        <v>Plasma</v>
      </c>
      <c r="G12132" s="269">
        <v>170</v>
      </c>
      <c r="H12132" s="50" t="s">
        <v>59</v>
      </c>
      <c r="I12132" s="185">
        <v>45.630749999999999</v>
      </c>
      <c r="J12132" s="41" t="s">
        <v>938</v>
      </c>
      <c r="K12132" s="41" t="s">
        <v>115</v>
      </c>
    </row>
    <row r="12133" spans="1:11" x14ac:dyDescent="0.25">
      <c r="A12133" s="30">
        <v>1172</v>
      </c>
      <c r="B12133" s="247" t="str">
        <f>IF(AND(A12133&lt;&gt;"",ISNUMBER(A12133)),VLOOKUP(A12133,Studies!A:BR,2,FALSE),"")</f>
        <v>Jacobson 2004</v>
      </c>
      <c r="C12133" s="248" t="str">
        <f>IF(AND(A12133&lt;&gt;"",ISNUMBER(A12133)),VLOOKUP(A12133,Studies!A:BR,3,FALSE),"")</f>
        <v>https://pubmed.ncbi.nlm.nih.gov/15518608/</v>
      </c>
      <c r="D12133" s="248" t="str">
        <f>IF(AND(A12133&lt;&gt;"",ISNUMBER(A12133)),VLOOKUP(A12133,Studies!A:BR,4,FALSE),"")</f>
        <v>Pravastatin with Clarithromycin</v>
      </c>
      <c r="E12133" s="248" t="str">
        <f>IF(AND(A12133&lt;&gt;"",ISNUMBER(A12133)),VLOOKUP(A12133,Studies!A:BR,5,FALSE),"")</f>
        <v>Pravastatin</v>
      </c>
      <c r="F12133" s="249" t="str">
        <f>IF(AND(A12133&lt;&gt;"",ISNUMBER(A12133)),VLOOKUP(A12133,Studies!A:BR,6,FALSE),"")</f>
        <v>Plasma</v>
      </c>
      <c r="G12133" s="269">
        <v>171</v>
      </c>
      <c r="H12133" s="50" t="s">
        <v>59</v>
      </c>
      <c r="I12133" s="185">
        <v>27.402699999999999</v>
      </c>
      <c r="J12133" s="41" t="s">
        <v>938</v>
      </c>
      <c r="K12133" s="41" t="s">
        <v>115</v>
      </c>
    </row>
    <row r="12134" spans="1:11" x14ac:dyDescent="0.25">
      <c r="A12134" s="30">
        <v>1172</v>
      </c>
      <c r="B12134" s="247" t="str">
        <f>IF(AND(A12134&lt;&gt;"",ISNUMBER(A12134)),VLOOKUP(A12134,Studies!A:BR,2,FALSE),"")</f>
        <v>Jacobson 2004</v>
      </c>
      <c r="C12134" s="248" t="str">
        <f>IF(AND(A12134&lt;&gt;"",ISNUMBER(A12134)),VLOOKUP(A12134,Studies!A:BR,3,FALSE),"")</f>
        <v>https://pubmed.ncbi.nlm.nih.gov/15518608/</v>
      </c>
      <c r="D12134" s="248" t="str">
        <f>IF(AND(A12134&lt;&gt;"",ISNUMBER(A12134)),VLOOKUP(A12134,Studies!A:BR,4,FALSE),"")</f>
        <v>Pravastatin with Clarithromycin</v>
      </c>
      <c r="E12134" s="248" t="str">
        <f>IF(AND(A12134&lt;&gt;"",ISNUMBER(A12134)),VLOOKUP(A12134,Studies!A:BR,5,FALSE),"")</f>
        <v>Pravastatin</v>
      </c>
      <c r="F12134" s="249" t="str">
        <f>IF(AND(A12134&lt;&gt;"",ISNUMBER(A12134)),VLOOKUP(A12134,Studies!A:BR,6,FALSE),"")</f>
        <v>Plasma</v>
      </c>
      <c r="G12134" s="269">
        <v>172</v>
      </c>
      <c r="H12134" s="50" t="s">
        <v>59</v>
      </c>
      <c r="I12134" s="185">
        <v>14.3932</v>
      </c>
      <c r="J12134" s="41" t="s">
        <v>938</v>
      </c>
      <c r="K12134" s="41" t="s">
        <v>115</v>
      </c>
    </row>
    <row r="12135" spans="1:11" x14ac:dyDescent="0.25">
      <c r="A12135" s="30">
        <v>1172</v>
      </c>
      <c r="B12135" s="247" t="str">
        <f>IF(AND(A12135&lt;&gt;"",ISNUMBER(A12135)),VLOOKUP(A12135,Studies!A:BR,2,FALSE),"")</f>
        <v>Jacobson 2004</v>
      </c>
      <c r="C12135" s="248" t="str">
        <f>IF(AND(A12135&lt;&gt;"",ISNUMBER(A12135)),VLOOKUP(A12135,Studies!A:BR,3,FALSE),"")</f>
        <v>https://pubmed.ncbi.nlm.nih.gov/15518608/</v>
      </c>
      <c r="D12135" s="248" t="str">
        <f>IF(AND(A12135&lt;&gt;"",ISNUMBER(A12135)),VLOOKUP(A12135,Studies!A:BR,4,FALSE),"")</f>
        <v>Pravastatin with Clarithromycin</v>
      </c>
      <c r="E12135" s="248" t="str">
        <f>IF(AND(A12135&lt;&gt;"",ISNUMBER(A12135)),VLOOKUP(A12135,Studies!A:BR,5,FALSE),"")</f>
        <v>Pravastatin</v>
      </c>
      <c r="F12135" s="249" t="str">
        <f>IF(AND(A12135&lt;&gt;"",ISNUMBER(A12135)),VLOOKUP(A12135,Studies!A:BR,6,FALSE),"")</f>
        <v>Plasma</v>
      </c>
      <c r="G12135" s="269">
        <v>174</v>
      </c>
      <c r="H12135" s="50" t="s">
        <v>59</v>
      </c>
      <c r="I12135" s="185">
        <v>5.2346329999999996</v>
      </c>
      <c r="J12135" s="41" t="s">
        <v>938</v>
      </c>
      <c r="K12135" s="41" t="s">
        <v>115</v>
      </c>
    </row>
    <row r="12136" spans="1:11" x14ac:dyDescent="0.25">
      <c r="A12136" s="30">
        <v>1172</v>
      </c>
      <c r="B12136" s="247" t="str">
        <f>IF(AND(A12136&lt;&gt;"",ISNUMBER(A12136)),VLOOKUP(A12136,Studies!A:BR,2,FALSE),"")</f>
        <v>Jacobson 2004</v>
      </c>
      <c r="C12136" s="248" t="str">
        <f>IF(AND(A12136&lt;&gt;"",ISNUMBER(A12136)),VLOOKUP(A12136,Studies!A:BR,3,FALSE),"")</f>
        <v>https://pubmed.ncbi.nlm.nih.gov/15518608/</v>
      </c>
      <c r="D12136" s="248" t="str">
        <f>IF(AND(A12136&lt;&gt;"",ISNUMBER(A12136)),VLOOKUP(A12136,Studies!A:BR,4,FALSE),"")</f>
        <v>Pravastatin with Clarithromycin</v>
      </c>
      <c r="E12136" s="248" t="str">
        <f>IF(AND(A12136&lt;&gt;"",ISNUMBER(A12136)),VLOOKUP(A12136,Studies!A:BR,5,FALSE),"")</f>
        <v>Pravastatin</v>
      </c>
      <c r="F12136" s="249" t="str">
        <f>IF(AND(A12136&lt;&gt;"",ISNUMBER(A12136)),VLOOKUP(A12136,Studies!A:BR,6,FALSE),"")</f>
        <v>Plasma</v>
      </c>
      <c r="G12136" s="269">
        <v>176</v>
      </c>
      <c r="H12136" s="50" t="s">
        <v>59</v>
      </c>
      <c r="I12136" s="185">
        <v>2.176695</v>
      </c>
      <c r="J12136" s="41" t="s">
        <v>938</v>
      </c>
      <c r="K12136" s="41" t="s">
        <v>115</v>
      </c>
    </row>
    <row r="12137" spans="1:11" x14ac:dyDescent="0.25">
      <c r="A12137" s="30">
        <v>1172</v>
      </c>
      <c r="B12137" s="247" t="str">
        <f>IF(AND(A12137&lt;&gt;"",ISNUMBER(A12137)),VLOOKUP(A12137,Studies!A:BR,2,FALSE),"")</f>
        <v>Jacobson 2004</v>
      </c>
      <c r="C12137" s="248" t="str">
        <f>IF(AND(A12137&lt;&gt;"",ISNUMBER(A12137)),VLOOKUP(A12137,Studies!A:BR,3,FALSE),"")</f>
        <v>https://pubmed.ncbi.nlm.nih.gov/15518608/</v>
      </c>
      <c r="D12137" s="248" t="str">
        <f>IF(AND(A12137&lt;&gt;"",ISNUMBER(A12137)),VLOOKUP(A12137,Studies!A:BR,4,FALSE),"")</f>
        <v>Pravastatin with Clarithromycin</v>
      </c>
      <c r="E12137" s="248" t="str">
        <f>IF(AND(A12137&lt;&gt;"",ISNUMBER(A12137)),VLOOKUP(A12137,Studies!A:BR,5,FALSE),"")</f>
        <v>Pravastatin</v>
      </c>
      <c r="F12137" s="249" t="str">
        <f>IF(AND(A12137&lt;&gt;"",ISNUMBER(A12137)),VLOOKUP(A12137,Studies!A:BR,6,FALSE),"")</f>
        <v>Plasma</v>
      </c>
      <c r="G12137" s="269">
        <v>180</v>
      </c>
      <c r="H12137" s="50" t="s">
        <v>59</v>
      </c>
      <c r="I12137" s="185">
        <v>0.90661230000000004</v>
      </c>
      <c r="J12137" s="41" t="s">
        <v>938</v>
      </c>
      <c r="K12137" s="41" t="s">
        <v>115</v>
      </c>
    </row>
    <row r="12138" spans="1:11" x14ac:dyDescent="0.25">
      <c r="A12138" s="30">
        <v>1172</v>
      </c>
      <c r="B12138" s="247" t="str">
        <f>IF(AND(A12138&lt;&gt;"",ISNUMBER(A12138)),VLOOKUP(A12138,Studies!A:BR,2,FALSE),"")</f>
        <v>Jacobson 2004</v>
      </c>
      <c r="C12138" s="248" t="str">
        <f>IF(AND(A12138&lt;&gt;"",ISNUMBER(A12138)),VLOOKUP(A12138,Studies!A:BR,3,FALSE),"")</f>
        <v>https://pubmed.ncbi.nlm.nih.gov/15518608/</v>
      </c>
      <c r="D12138" s="248" t="str">
        <f>IF(AND(A12138&lt;&gt;"",ISNUMBER(A12138)),VLOOKUP(A12138,Studies!A:BR,4,FALSE),"")</f>
        <v>Pravastatin with Clarithromycin</v>
      </c>
      <c r="E12138" s="248" t="str">
        <f>IF(AND(A12138&lt;&gt;"",ISNUMBER(A12138)),VLOOKUP(A12138,Studies!A:BR,5,FALSE),"")</f>
        <v>Pravastatin</v>
      </c>
      <c r="F12138" s="249" t="str">
        <f>IF(AND(A12138&lt;&gt;"",ISNUMBER(A12138)),VLOOKUP(A12138,Studies!A:BR,6,FALSE),"")</f>
        <v>Plasma</v>
      </c>
      <c r="G12138" s="269">
        <v>181.5</v>
      </c>
      <c r="H12138" s="50" t="s">
        <v>59</v>
      </c>
      <c r="I12138" s="185">
        <v>0.60236009999999995</v>
      </c>
      <c r="J12138" s="41" t="s">
        <v>938</v>
      </c>
      <c r="K12138" s="41" t="s">
        <v>115</v>
      </c>
    </row>
    <row r="12139" spans="1:11" x14ac:dyDescent="0.25">
      <c r="A12139" s="30">
        <v>1173</v>
      </c>
      <c r="B12139" s="247" t="str">
        <f>IF(AND(A12139&lt;&gt;"",ISNUMBER(A12139)),VLOOKUP(A12139,Studies!A:BR,2,FALSE),"")</f>
        <v>Yee 2019</v>
      </c>
      <c r="C12139" s="248" t="str">
        <f>IF(AND(A12139&lt;&gt;"",ISNUMBER(A12139)),VLOOKUP(A12139,Studies!A:BR,3,FALSE),"")</f>
        <v>https://pubmed.ncbi.nlm.nih.gov/30982223/</v>
      </c>
      <c r="D12139" s="248" t="str">
        <f>IF(AND(A12139&lt;&gt;"",ISNUMBER(A12139)),VLOOKUP(A12139,Studies!A:BR,4,FALSE),"")</f>
        <v>Control (without Cyclosporin)</v>
      </c>
      <c r="E12139" s="248" t="str">
        <f>IF(AND(A12139&lt;&gt;"",ISNUMBER(A12139)),VLOOKUP(A12139,Studies!A:BR,5,FALSE),"")</f>
        <v>Pravastatin</v>
      </c>
      <c r="F12139" s="249" t="str">
        <f>IF(AND(A12139&lt;&gt;"",ISNUMBER(A12139)),VLOOKUP(A12139,Studies!A:BR,6,FALSE),"")</f>
        <v>Plasma</v>
      </c>
      <c r="G12139" s="269">
        <v>0.25</v>
      </c>
      <c r="H12139" s="50" t="s">
        <v>59</v>
      </c>
      <c r="I12139" s="185">
        <v>5.8707760000000002</v>
      </c>
      <c r="J12139" s="41" t="s">
        <v>938</v>
      </c>
      <c r="K12139" s="41" t="s">
        <v>115</v>
      </c>
    </row>
    <row r="12140" spans="1:11" x14ac:dyDescent="0.25">
      <c r="A12140" s="30">
        <v>1173</v>
      </c>
      <c r="B12140" s="247" t="str">
        <f>IF(AND(A12140&lt;&gt;"",ISNUMBER(A12140)),VLOOKUP(A12140,Studies!A:BR,2,FALSE),"")</f>
        <v>Yee 2019</v>
      </c>
      <c r="C12140" s="248" t="str">
        <f>IF(AND(A12140&lt;&gt;"",ISNUMBER(A12140)),VLOOKUP(A12140,Studies!A:BR,3,FALSE),"")</f>
        <v>https://pubmed.ncbi.nlm.nih.gov/30982223/</v>
      </c>
      <c r="D12140" s="248" t="str">
        <f>IF(AND(A12140&lt;&gt;"",ISNUMBER(A12140)),VLOOKUP(A12140,Studies!A:BR,4,FALSE),"")</f>
        <v>Control (without Cyclosporin)</v>
      </c>
      <c r="E12140" s="248" t="str">
        <f>IF(AND(A12140&lt;&gt;"",ISNUMBER(A12140)),VLOOKUP(A12140,Studies!A:BR,5,FALSE),"")</f>
        <v>Pravastatin</v>
      </c>
      <c r="F12140" s="249" t="str">
        <f>IF(AND(A12140&lt;&gt;"",ISNUMBER(A12140)),VLOOKUP(A12140,Studies!A:BR,6,FALSE),"")</f>
        <v>Plasma</v>
      </c>
      <c r="G12140" s="269">
        <v>0.5</v>
      </c>
      <c r="H12140" s="50" t="s">
        <v>59</v>
      </c>
      <c r="I12140" s="185">
        <v>52.91818</v>
      </c>
      <c r="J12140" s="41" t="s">
        <v>938</v>
      </c>
      <c r="K12140" s="41" t="s">
        <v>115</v>
      </c>
    </row>
    <row r="12141" spans="1:11" x14ac:dyDescent="0.25">
      <c r="A12141" s="30">
        <v>1173</v>
      </c>
      <c r="B12141" s="247" t="str">
        <f>IF(AND(A12141&lt;&gt;"",ISNUMBER(A12141)),VLOOKUP(A12141,Studies!A:BR,2,FALSE),"")</f>
        <v>Yee 2019</v>
      </c>
      <c r="C12141" s="248" t="str">
        <f>IF(AND(A12141&lt;&gt;"",ISNUMBER(A12141)),VLOOKUP(A12141,Studies!A:BR,3,FALSE),"")</f>
        <v>https://pubmed.ncbi.nlm.nih.gov/30982223/</v>
      </c>
      <c r="D12141" s="248" t="str">
        <f>IF(AND(A12141&lt;&gt;"",ISNUMBER(A12141)),VLOOKUP(A12141,Studies!A:BR,4,FALSE),"")</f>
        <v>Control (without Cyclosporin)</v>
      </c>
      <c r="E12141" s="248" t="str">
        <f>IF(AND(A12141&lt;&gt;"",ISNUMBER(A12141)),VLOOKUP(A12141,Studies!A:BR,5,FALSE),"")</f>
        <v>Pravastatin</v>
      </c>
      <c r="F12141" s="249" t="str">
        <f>IF(AND(A12141&lt;&gt;"",ISNUMBER(A12141)),VLOOKUP(A12141,Studies!A:BR,6,FALSE),"")</f>
        <v>Plasma</v>
      </c>
      <c r="G12141" s="269">
        <v>0.75</v>
      </c>
      <c r="H12141" s="50" t="s">
        <v>59</v>
      </c>
      <c r="I12141" s="185">
        <v>81.786019999999994</v>
      </c>
      <c r="J12141" s="41" t="s">
        <v>938</v>
      </c>
      <c r="K12141" s="41" t="s">
        <v>115</v>
      </c>
    </row>
    <row r="12142" spans="1:11" x14ac:dyDescent="0.25">
      <c r="A12142" s="30">
        <v>1173</v>
      </c>
      <c r="B12142" s="247" t="str">
        <f>IF(AND(A12142&lt;&gt;"",ISNUMBER(A12142)),VLOOKUP(A12142,Studies!A:BR,2,FALSE),"")</f>
        <v>Yee 2019</v>
      </c>
      <c r="C12142" s="248" t="str">
        <f>IF(AND(A12142&lt;&gt;"",ISNUMBER(A12142)),VLOOKUP(A12142,Studies!A:BR,3,FALSE),"")</f>
        <v>https://pubmed.ncbi.nlm.nih.gov/30982223/</v>
      </c>
      <c r="D12142" s="248" t="str">
        <f>IF(AND(A12142&lt;&gt;"",ISNUMBER(A12142)),VLOOKUP(A12142,Studies!A:BR,4,FALSE),"")</f>
        <v>Control (without Cyclosporin)</v>
      </c>
      <c r="E12142" s="248" t="str">
        <f>IF(AND(A12142&lt;&gt;"",ISNUMBER(A12142)),VLOOKUP(A12142,Studies!A:BR,5,FALSE),"")</f>
        <v>Pravastatin</v>
      </c>
      <c r="F12142" s="249" t="str">
        <f>IF(AND(A12142&lt;&gt;"",ISNUMBER(A12142)),VLOOKUP(A12142,Studies!A:BR,6,FALSE),"")</f>
        <v>Plasma</v>
      </c>
      <c r="G12142" s="269">
        <v>1</v>
      </c>
      <c r="H12142" s="50" t="s">
        <v>59</v>
      </c>
      <c r="I12142" s="185">
        <v>84.447069999999997</v>
      </c>
      <c r="J12142" s="41" t="s">
        <v>938</v>
      </c>
      <c r="K12142" s="41" t="s">
        <v>115</v>
      </c>
    </row>
    <row r="12143" spans="1:11" x14ac:dyDescent="0.25">
      <c r="A12143" s="30">
        <v>1173</v>
      </c>
      <c r="B12143" s="247" t="str">
        <f>IF(AND(A12143&lt;&gt;"",ISNUMBER(A12143)),VLOOKUP(A12143,Studies!A:BR,2,FALSE),"")</f>
        <v>Yee 2019</v>
      </c>
      <c r="C12143" s="248" t="str">
        <f>IF(AND(A12143&lt;&gt;"",ISNUMBER(A12143)),VLOOKUP(A12143,Studies!A:BR,3,FALSE),"")</f>
        <v>https://pubmed.ncbi.nlm.nih.gov/30982223/</v>
      </c>
      <c r="D12143" s="248" t="str">
        <f>IF(AND(A12143&lt;&gt;"",ISNUMBER(A12143)),VLOOKUP(A12143,Studies!A:BR,4,FALSE),"")</f>
        <v>Control (without Cyclosporin)</v>
      </c>
      <c r="E12143" s="248" t="str">
        <f>IF(AND(A12143&lt;&gt;"",ISNUMBER(A12143)),VLOOKUP(A12143,Studies!A:BR,5,FALSE),"")</f>
        <v>Pravastatin</v>
      </c>
      <c r="F12143" s="249" t="str">
        <f>IF(AND(A12143&lt;&gt;"",ISNUMBER(A12143)),VLOOKUP(A12143,Studies!A:BR,6,FALSE),"")</f>
        <v>Plasma</v>
      </c>
      <c r="G12143" s="269">
        <v>1.5</v>
      </c>
      <c r="H12143" s="50" t="s">
        <v>59</v>
      </c>
      <c r="I12143" s="185">
        <v>56.618589999999998</v>
      </c>
      <c r="J12143" s="41" t="s">
        <v>938</v>
      </c>
      <c r="K12143" s="41" t="s">
        <v>115</v>
      </c>
    </row>
    <row r="12144" spans="1:11" x14ac:dyDescent="0.25">
      <c r="A12144" s="30">
        <v>1173</v>
      </c>
      <c r="B12144" s="247" t="str">
        <f>IF(AND(A12144&lt;&gt;"",ISNUMBER(A12144)),VLOOKUP(A12144,Studies!A:BR,2,FALSE),"")</f>
        <v>Yee 2019</v>
      </c>
      <c r="C12144" s="248" t="str">
        <f>IF(AND(A12144&lt;&gt;"",ISNUMBER(A12144)),VLOOKUP(A12144,Studies!A:BR,3,FALSE),"")</f>
        <v>https://pubmed.ncbi.nlm.nih.gov/30982223/</v>
      </c>
      <c r="D12144" s="248" t="str">
        <f>IF(AND(A12144&lt;&gt;"",ISNUMBER(A12144)),VLOOKUP(A12144,Studies!A:BR,4,FALSE),"")</f>
        <v>Control (without Cyclosporin)</v>
      </c>
      <c r="E12144" s="248" t="str">
        <f>IF(AND(A12144&lt;&gt;"",ISNUMBER(A12144)),VLOOKUP(A12144,Studies!A:BR,5,FALSE),"")</f>
        <v>Pravastatin</v>
      </c>
      <c r="F12144" s="249" t="str">
        <f>IF(AND(A12144&lt;&gt;"",ISNUMBER(A12144)),VLOOKUP(A12144,Studies!A:BR,6,FALSE),"")</f>
        <v>Plasma</v>
      </c>
      <c r="G12144" s="269">
        <v>2</v>
      </c>
      <c r="H12144" s="50" t="s">
        <v>59</v>
      </c>
      <c r="I12144" s="185">
        <v>45.365400000000001</v>
      </c>
      <c r="J12144" s="41" t="s">
        <v>938</v>
      </c>
      <c r="K12144" s="41" t="s">
        <v>115</v>
      </c>
    </row>
    <row r="12145" spans="1:11" x14ac:dyDescent="0.25">
      <c r="A12145" s="30">
        <v>1173</v>
      </c>
      <c r="B12145" s="247" t="str">
        <f>IF(AND(A12145&lt;&gt;"",ISNUMBER(A12145)),VLOOKUP(A12145,Studies!A:BR,2,FALSE),"")</f>
        <v>Yee 2019</v>
      </c>
      <c r="C12145" s="248" t="str">
        <f>IF(AND(A12145&lt;&gt;"",ISNUMBER(A12145)),VLOOKUP(A12145,Studies!A:BR,3,FALSE),"")</f>
        <v>https://pubmed.ncbi.nlm.nih.gov/30982223/</v>
      </c>
      <c r="D12145" s="248" t="str">
        <f>IF(AND(A12145&lt;&gt;"",ISNUMBER(A12145)),VLOOKUP(A12145,Studies!A:BR,4,FALSE),"")</f>
        <v>Control (without Cyclosporin)</v>
      </c>
      <c r="E12145" s="248" t="str">
        <f>IF(AND(A12145&lt;&gt;"",ISNUMBER(A12145)),VLOOKUP(A12145,Studies!A:BR,5,FALSE),"")</f>
        <v>Pravastatin</v>
      </c>
      <c r="F12145" s="249" t="str">
        <f>IF(AND(A12145&lt;&gt;"",ISNUMBER(A12145)),VLOOKUP(A12145,Studies!A:BR,6,FALSE),"")</f>
        <v>Plasma</v>
      </c>
      <c r="G12145" s="269">
        <v>2.5</v>
      </c>
      <c r="H12145" s="50" t="s">
        <v>59</v>
      </c>
      <c r="I12145" s="185">
        <v>28.764600000000002</v>
      </c>
      <c r="J12145" s="41" t="s">
        <v>938</v>
      </c>
      <c r="K12145" s="41" t="s">
        <v>115</v>
      </c>
    </row>
    <row r="12146" spans="1:11" x14ac:dyDescent="0.25">
      <c r="A12146" s="30">
        <v>1173</v>
      </c>
      <c r="B12146" s="247" t="str">
        <f>IF(AND(A12146&lt;&gt;"",ISNUMBER(A12146)),VLOOKUP(A12146,Studies!A:BR,2,FALSE),"")</f>
        <v>Yee 2019</v>
      </c>
      <c r="C12146" s="248" t="str">
        <f>IF(AND(A12146&lt;&gt;"",ISNUMBER(A12146)),VLOOKUP(A12146,Studies!A:BR,3,FALSE),"")</f>
        <v>https://pubmed.ncbi.nlm.nih.gov/30982223/</v>
      </c>
      <c r="D12146" s="248" t="str">
        <f>IF(AND(A12146&lt;&gt;"",ISNUMBER(A12146)),VLOOKUP(A12146,Studies!A:BR,4,FALSE),"")</f>
        <v>Control (without Cyclosporin)</v>
      </c>
      <c r="E12146" s="248" t="str">
        <f>IF(AND(A12146&lt;&gt;"",ISNUMBER(A12146)),VLOOKUP(A12146,Studies!A:BR,5,FALSE),"")</f>
        <v>Pravastatin</v>
      </c>
      <c r="F12146" s="249" t="str">
        <f>IF(AND(A12146&lt;&gt;"",ISNUMBER(A12146)),VLOOKUP(A12146,Studies!A:BR,6,FALSE),"")</f>
        <v>Plasma</v>
      </c>
      <c r="G12146" s="269">
        <v>3</v>
      </c>
      <c r="H12146" s="50" t="s">
        <v>59</v>
      </c>
      <c r="I12146" s="185">
        <v>19.116849999999999</v>
      </c>
      <c r="J12146" s="41" t="s">
        <v>938</v>
      </c>
      <c r="K12146" s="41" t="s">
        <v>115</v>
      </c>
    </row>
    <row r="12147" spans="1:11" x14ac:dyDescent="0.25">
      <c r="A12147" s="30">
        <v>1173</v>
      </c>
      <c r="B12147" s="247" t="str">
        <f>IF(AND(A12147&lt;&gt;"",ISNUMBER(A12147)),VLOOKUP(A12147,Studies!A:BR,2,FALSE),"")</f>
        <v>Yee 2019</v>
      </c>
      <c r="C12147" s="248" t="str">
        <f>IF(AND(A12147&lt;&gt;"",ISNUMBER(A12147)),VLOOKUP(A12147,Studies!A:BR,3,FALSE),"")</f>
        <v>https://pubmed.ncbi.nlm.nih.gov/30982223/</v>
      </c>
      <c r="D12147" s="248" t="str">
        <f>IF(AND(A12147&lt;&gt;"",ISNUMBER(A12147)),VLOOKUP(A12147,Studies!A:BR,4,FALSE),"")</f>
        <v>Control (without Cyclosporin)</v>
      </c>
      <c r="E12147" s="248" t="str">
        <f>IF(AND(A12147&lt;&gt;"",ISNUMBER(A12147)),VLOOKUP(A12147,Studies!A:BR,5,FALSE),"")</f>
        <v>Pravastatin</v>
      </c>
      <c r="F12147" s="249" t="str">
        <f>IF(AND(A12147&lt;&gt;"",ISNUMBER(A12147)),VLOOKUP(A12147,Studies!A:BR,6,FALSE),"")</f>
        <v>Plasma</v>
      </c>
      <c r="G12147" s="269">
        <v>4</v>
      </c>
      <c r="H12147" s="50" t="s">
        <v>59</v>
      </c>
      <c r="I12147" s="185">
        <v>8.377542</v>
      </c>
      <c r="J12147" s="41" t="s">
        <v>938</v>
      </c>
      <c r="K12147" s="41" t="s">
        <v>115</v>
      </c>
    </row>
    <row r="12148" spans="1:11" x14ac:dyDescent="0.25">
      <c r="A12148" s="30">
        <v>1173</v>
      </c>
      <c r="B12148" s="247" t="str">
        <f>IF(AND(A12148&lt;&gt;"",ISNUMBER(A12148)),VLOOKUP(A12148,Studies!A:BR,2,FALSE),"")</f>
        <v>Yee 2019</v>
      </c>
      <c r="C12148" s="248" t="str">
        <f>IF(AND(A12148&lt;&gt;"",ISNUMBER(A12148)),VLOOKUP(A12148,Studies!A:BR,3,FALSE),"")</f>
        <v>https://pubmed.ncbi.nlm.nih.gov/30982223/</v>
      </c>
      <c r="D12148" s="248" t="str">
        <f>IF(AND(A12148&lt;&gt;"",ISNUMBER(A12148)),VLOOKUP(A12148,Studies!A:BR,4,FALSE),"")</f>
        <v>Control (without Cyclosporin)</v>
      </c>
      <c r="E12148" s="248" t="str">
        <f>IF(AND(A12148&lt;&gt;"",ISNUMBER(A12148)),VLOOKUP(A12148,Studies!A:BR,5,FALSE),"")</f>
        <v>Pravastatin</v>
      </c>
      <c r="F12148" s="249" t="str">
        <f>IF(AND(A12148&lt;&gt;"",ISNUMBER(A12148)),VLOOKUP(A12148,Studies!A:BR,6,FALSE),"")</f>
        <v>Plasma</v>
      </c>
      <c r="G12148" s="269">
        <v>5</v>
      </c>
      <c r="H12148" s="50" t="s">
        <v>59</v>
      </c>
      <c r="I12148" s="185">
        <v>5.6584950000000003</v>
      </c>
      <c r="J12148" s="41" t="s">
        <v>938</v>
      </c>
      <c r="K12148" s="41" t="s">
        <v>115</v>
      </c>
    </row>
    <row r="12149" spans="1:11" x14ac:dyDescent="0.25">
      <c r="A12149" s="30">
        <v>1173</v>
      </c>
      <c r="B12149" s="247" t="str">
        <f>IF(AND(A12149&lt;&gt;"",ISNUMBER(A12149)),VLOOKUP(A12149,Studies!A:BR,2,FALSE),"")</f>
        <v>Yee 2019</v>
      </c>
      <c r="C12149" s="248" t="str">
        <f>IF(AND(A12149&lt;&gt;"",ISNUMBER(A12149)),VLOOKUP(A12149,Studies!A:BR,3,FALSE),"")</f>
        <v>https://pubmed.ncbi.nlm.nih.gov/30982223/</v>
      </c>
      <c r="D12149" s="248" t="str">
        <f>IF(AND(A12149&lt;&gt;"",ISNUMBER(A12149)),VLOOKUP(A12149,Studies!A:BR,4,FALSE),"")</f>
        <v>Control (without Cyclosporin)</v>
      </c>
      <c r="E12149" s="248" t="str">
        <f>IF(AND(A12149&lt;&gt;"",ISNUMBER(A12149)),VLOOKUP(A12149,Studies!A:BR,5,FALSE),"")</f>
        <v>Pravastatin</v>
      </c>
      <c r="F12149" s="249" t="str">
        <f>IF(AND(A12149&lt;&gt;"",ISNUMBER(A12149)),VLOOKUP(A12149,Studies!A:BR,6,FALSE),"")</f>
        <v>Plasma</v>
      </c>
      <c r="G12149" s="269">
        <v>6</v>
      </c>
      <c r="H12149" s="50" t="s">
        <v>59</v>
      </c>
      <c r="I12149" s="185">
        <v>2.4058459999999999</v>
      </c>
      <c r="J12149" s="41" t="s">
        <v>938</v>
      </c>
      <c r="K12149" s="41" t="s">
        <v>115</v>
      </c>
    </row>
    <row r="12150" spans="1:11" x14ac:dyDescent="0.25">
      <c r="A12150" s="30">
        <v>1173</v>
      </c>
      <c r="B12150" s="247" t="str">
        <f>IF(AND(A12150&lt;&gt;"",ISNUMBER(A12150)),VLOOKUP(A12150,Studies!A:BR,2,FALSE),"")</f>
        <v>Yee 2019</v>
      </c>
      <c r="C12150" s="248" t="str">
        <f>IF(AND(A12150&lt;&gt;"",ISNUMBER(A12150)),VLOOKUP(A12150,Studies!A:BR,3,FALSE),"")</f>
        <v>https://pubmed.ncbi.nlm.nih.gov/30982223/</v>
      </c>
      <c r="D12150" s="248" t="str">
        <f>IF(AND(A12150&lt;&gt;"",ISNUMBER(A12150)),VLOOKUP(A12150,Studies!A:BR,4,FALSE),"")</f>
        <v>Control (without Cyclosporin)</v>
      </c>
      <c r="E12150" s="248" t="str">
        <f>IF(AND(A12150&lt;&gt;"",ISNUMBER(A12150)),VLOOKUP(A12150,Studies!A:BR,5,FALSE),"")</f>
        <v>Pravastatin</v>
      </c>
      <c r="F12150" s="249" t="str">
        <f>IF(AND(A12150&lt;&gt;"",ISNUMBER(A12150)),VLOOKUP(A12150,Studies!A:BR,6,FALSE),"")</f>
        <v>Plasma</v>
      </c>
      <c r="G12150" s="269">
        <v>7</v>
      </c>
      <c r="H12150" s="50" t="s">
        <v>59</v>
      </c>
      <c r="I12150" s="185">
        <v>0.75632200000000005</v>
      </c>
      <c r="J12150" s="41" t="s">
        <v>938</v>
      </c>
      <c r="K12150" s="41" t="s">
        <v>115</v>
      </c>
    </row>
    <row r="12151" spans="1:11" x14ac:dyDescent="0.25">
      <c r="A12151" s="30">
        <v>1173</v>
      </c>
      <c r="B12151" s="247" t="str">
        <f>IF(AND(A12151&lt;&gt;"",ISNUMBER(A12151)),VLOOKUP(A12151,Studies!A:BR,2,FALSE),"")</f>
        <v>Yee 2019</v>
      </c>
      <c r="C12151" s="248" t="str">
        <f>IF(AND(A12151&lt;&gt;"",ISNUMBER(A12151)),VLOOKUP(A12151,Studies!A:BR,3,FALSE),"")</f>
        <v>https://pubmed.ncbi.nlm.nih.gov/30982223/</v>
      </c>
      <c r="D12151" s="248" t="str">
        <f>IF(AND(A12151&lt;&gt;"",ISNUMBER(A12151)),VLOOKUP(A12151,Studies!A:BR,4,FALSE),"")</f>
        <v>Control (without Cyclosporin)</v>
      </c>
      <c r="E12151" s="248" t="str">
        <f>IF(AND(A12151&lt;&gt;"",ISNUMBER(A12151)),VLOOKUP(A12151,Studies!A:BR,5,FALSE),"")</f>
        <v>Pravastatin</v>
      </c>
      <c r="F12151" s="249" t="str">
        <f>IF(AND(A12151&lt;&gt;"",ISNUMBER(A12151)),VLOOKUP(A12151,Studies!A:BR,6,FALSE),"")</f>
        <v>Plasma</v>
      </c>
      <c r="G12151" s="269">
        <v>8</v>
      </c>
      <c r="H12151" s="50" t="s">
        <v>59</v>
      </c>
      <c r="I12151" s="185">
        <v>0.17748050000000001</v>
      </c>
      <c r="J12151" s="41" t="s">
        <v>938</v>
      </c>
      <c r="K12151" s="41" t="s">
        <v>115</v>
      </c>
    </row>
    <row r="12152" spans="1:11" x14ac:dyDescent="0.25">
      <c r="A12152" s="30">
        <v>1173</v>
      </c>
      <c r="B12152" s="247" t="str">
        <f>IF(AND(A12152&lt;&gt;"",ISNUMBER(A12152)),VLOOKUP(A12152,Studies!A:BR,2,FALSE),"")</f>
        <v>Yee 2019</v>
      </c>
      <c r="C12152" s="248" t="str">
        <f>IF(AND(A12152&lt;&gt;"",ISNUMBER(A12152)),VLOOKUP(A12152,Studies!A:BR,3,FALSE),"")</f>
        <v>https://pubmed.ncbi.nlm.nih.gov/30982223/</v>
      </c>
      <c r="D12152" s="248" t="str">
        <f>IF(AND(A12152&lt;&gt;"",ISNUMBER(A12152)),VLOOKUP(A12152,Studies!A:BR,4,FALSE),"")</f>
        <v>Control (without Cyclosporin)</v>
      </c>
      <c r="E12152" s="248" t="str">
        <f>IF(AND(A12152&lt;&gt;"",ISNUMBER(A12152)),VLOOKUP(A12152,Studies!A:BR,5,FALSE),"")</f>
        <v>Pravastatin</v>
      </c>
      <c r="F12152" s="249" t="str">
        <f>IF(AND(A12152&lt;&gt;"",ISNUMBER(A12152)),VLOOKUP(A12152,Studies!A:BR,6,FALSE),"")</f>
        <v>Plasma</v>
      </c>
      <c r="G12152" s="269">
        <v>10</v>
      </c>
      <c r="H12152" s="50" t="s">
        <v>59</v>
      </c>
      <c r="I12152" s="185">
        <v>0.62176169999999997</v>
      </c>
      <c r="J12152" s="41" t="s">
        <v>938</v>
      </c>
      <c r="K12152" s="41" t="s">
        <v>115</v>
      </c>
    </row>
    <row r="12153" spans="1:11" x14ac:dyDescent="0.25">
      <c r="A12153" s="30">
        <v>1173</v>
      </c>
      <c r="B12153" s="247" t="str">
        <f>IF(AND(A12153&lt;&gt;"",ISNUMBER(A12153)),VLOOKUP(A12153,Studies!A:BR,2,FALSE),"")</f>
        <v>Yee 2019</v>
      </c>
      <c r="C12153" s="248" t="str">
        <f>IF(AND(A12153&lt;&gt;"",ISNUMBER(A12153)),VLOOKUP(A12153,Studies!A:BR,3,FALSE),"")</f>
        <v>https://pubmed.ncbi.nlm.nih.gov/30982223/</v>
      </c>
      <c r="D12153" s="248" t="str">
        <f>IF(AND(A12153&lt;&gt;"",ISNUMBER(A12153)),VLOOKUP(A12153,Studies!A:BR,4,FALSE),"")</f>
        <v>Control (without Cyclosporin)</v>
      </c>
      <c r="E12153" s="248" t="str">
        <f>IF(AND(A12153&lt;&gt;"",ISNUMBER(A12153)),VLOOKUP(A12153,Studies!A:BR,5,FALSE),"")</f>
        <v>Pravastatin</v>
      </c>
      <c r="F12153" s="249" t="str">
        <f>IF(AND(A12153&lt;&gt;"",ISNUMBER(A12153)),VLOOKUP(A12153,Studies!A:BR,6,FALSE),"")</f>
        <v>Plasma</v>
      </c>
      <c r="G12153" s="269">
        <v>12</v>
      </c>
      <c r="H12153" s="50" t="s">
        <v>59</v>
      </c>
      <c r="I12153" s="185">
        <v>0.5336014</v>
      </c>
      <c r="J12153" s="41" t="s">
        <v>938</v>
      </c>
      <c r="K12153" s="41" t="s">
        <v>115</v>
      </c>
    </row>
    <row r="12154" spans="1:11" x14ac:dyDescent="0.25">
      <c r="A12154" s="30">
        <v>1174</v>
      </c>
      <c r="B12154" s="247" t="str">
        <f>IF(AND(A12154&lt;&gt;"",ISNUMBER(A12154)),VLOOKUP(A12154,Studies!A:BR,2,FALSE),"")</f>
        <v>Yee 2019</v>
      </c>
      <c r="C12154" s="248" t="str">
        <f>IF(AND(A12154&lt;&gt;"",ISNUMBER(A12154)),VLOOKUP(A12154,Studies!A:BR,3,FALSE),"")</f>
        <v>https://pubmed.ncbi.nlm.nih.gov/30982223/</v>
      </c>
      <c r="D12154" s="248" t="str">
        <f>IF(AND(A12154&lt;&gt;"",ISNUMBER(A12154)),VLOOKUP(A12154,Studies!A:BR,4,FALSE),"")</f>
        <v>Pravastatin with Cyclosporin</v>
      </c>
      <c r="E12154" s="248" t="str">
        <f>IF(AND(A12154&lt;&gt;"",ISNUMBER(A12154)),VLOOKUP(A12154,Studies!A:BR,5,FALSE),"")</f>
        <v>Pravastatin</v>
      </c>
      <c r="F12154" s="249" t="str">
        <f>IF(AND(A12154&lt;&gt;"",ISNUMBER(A12154)),VLOOKUP(A12154,Studies!A:BR,6,FALSE),"")</f>
        <v>Plasma</v>
      </c>
      <c r="G12154" s="269">
        <v>11</v>
      </c>
      <c r="H12154" s="50" t="s">
        <v>59</v>
      </c>
      <c r="I12154" s="185">
        <v>0</v>
      </c>
      <c r="J12154" s="41" t="s">
        <v>938</v>
      </c>
      <c r="K12154" s="41" t="s">
        <v>115</v>
      </c>
    </row>
    <row r="12155" spans="1:11" x14ac:dyDescent="0.25">
      <c r="A12155" s="30">
        <v>1174</v>
      </c>
      <c r="B12155" s="247" t="str">
        <f>IF(AND(A12155&lt;&gt;"",ISNUMBER(A12155)),VLOOKUP(A12155,Studies!A:BR,2,FALSE),"")</f>
        <v>Yee 2019</v>
      </c>
      <c r="C12155" s="248" t="str">
        <f>IF(AND(A12155&lt;&gt;"",ISNUMBER(A12155)),VLOOKUP(A12155,Studies!A:BR,3,FALSE),"")</f>
        <v>https://pubmed.ncbi.nlm.nih.gov/30982223/</v>
      </c>
      <c r="D12155" s="248" t="str">
        <f>IF(AND(A12155&lt;&gt;"",ISNUMBER(A12155)),VLOOKUP(A12155,Studies!A:BR,4,FALSE),"")</f>
        <v>Pravastatin with Cyclosporin</v>
      </c>
      <c r="E12155" s="248" t="str">
        <f>IF(AND(A12155&lt;&gt;"",ISNUMBER(A12155)),VLOOKUP(A12155,Studies!A:BR,5,FALSE),"")</f>
        <v>Pravastatin</v>
      </c>
      <c r="F12155" s="249" t="str">
        <f>IF(AND(A12155&lt;&gt;"",ISNUMBER(A12155)),VLOOKUP(A12155,Studies!A:BR,6,FALSE),"")</f>
        <v>Plasma</v>
      </c>
      <c r="G12155" s="269">
        <v>11.25</v>
      </c>
      <c r="H12155" s="50" t="s">
        <v>59</v>
      </c>
      <c r="I12155" s="185">
        <v>17.636690000000002</v>
      </c>
      <c r="J12155" s="41" t="s">
        <v>938</v>
      </c>
      <c r="K12155" s="41" t="s">
        <v>115</v>
      </c>
    </row>
    <row r="12156" spans="1:11" x14ac:dyDescent="0.25">
      <c r="A12156" s="30">
        <v>1174</v>
      </c>
      <c r="B12156" s="247" t="str">
        <f>IF(AND(A12156&lt;&gt;"",ISNUMBER(A12156)),VLOOKUP(A12156,Studies!A:BR,2,FALSE),"")</f>
        <v>Yee 2019</v>
      </c>
      <c r="C12156" s="248" t="str">
        <f>IF(AND(A12156&lt;&gt;"",ISNUMBER(A12156)),VLOOKUP(A12156,Studies!A:BR,3,FALSE),"")</f>
        <v>https://pubmed.ncbi.nlm.nih.gov/30982223/</v>
      </c>
      <c r="D12156" s="248" t="str">
        <f>IF(AND(A12156&lt;&gt;"",ISNUMBER(A12156)),VLOOKUP(A12156,Studies!A:BR,4,FALSE),"")</f>
        <v>Pravastatin with Cyclosporin</v>
      </c>
      <c r="E12156" s="248" t="str">
        <f>IF(AND(A12156&lt;&gt;"",ISNUMBER(A12156)),VLOOKUP(A12156,Studies!A:BR,5,FALSE),"")</f>
        <v>Pravastatin</v>
      </c>
      <c r="F12156" s="249" t="str">
        <f>IF(AND(A12156&lt;&gt;"",ISNUMBER(A12156)),VLOOKUP(A12156,Studies!A:BR,6,FALSE),"")</f>
        <v>Plasma</v>
      </c>
      <c r="G12156" s="269">
        <v>11.5</v>
      </c>
      <c r="H12156" s="50" t="s">
        <v>59</v>
      </c>
      <c r="I12156" s="185">
        <v>99.978350000000006</v>
      </c>
      <c r="J12156" s="41" t="s">
        <v>938</v>
      </c>
      <c r="K12156" s="41" t="s">
        <v>115</v>
      </c>
    </row>
    <row r="12157" spans="1:11" x14ac:dyDescent="0.25">
      <c r="A12157" s="30">
        <v>1174</v>
      </c>
      <c r="B12157" s="247" t="str">
        <f>IF(AND(A12157&lt;&gt;"",ISNUMBER(A12157)),VLOOKUP(A12157,Studies!A:BR,2,FALSE),"")</f>
        <v>Yee 2019</v>
      </c>
      <c r="C12157" s="248" t="str">
        <f>IF(AND(A12157&lt;&gt;"",ISNUMBER(A12157)),VLOOKUP(A12157,Studies!A:BR,3,FALSE),"")</f>
        <v>https://pubmed.ncbi.nlm.nih.gov/30982223/</v>
      </c>
      <c r="D12157" s="248" t="str">
        <f>IF(AND(A12157&lt;&gt;"",ISNUMBER(A12157)),VLOOKUP(A12157,Studies!A:BR,4,FALSE),"")</f>
        <v>Pravastatin with Cyclosporin</v>
      </c>
      <c r="E12157" s="248" t="str">
        <f>IF(AND(A12157&lt;&gt;"",ISNUMBER(A12157)),VLOOKUP(A12157,Studies!A:BR,5,FALSE),"")</f>
        <v>Pravastatin</v>
      </c>
      <c r="F12157" s="249" t="str">
        <f>IF(AND(A12157&lt;&gt;"",ISNUMBER(A12157)),VLOOKUP(A12157,Studies!A:BR,6,FALSE),"")</f>
        <v>Plasma</v>
      </c>
      <c r="G12157" s="269">
        <v>11.75</v>
      </c>
      <c r="H12157" s="50" t="s">
        <v>59</v>
      </c>
      <c r="I12157" s="185">
        <v>212.8014</v>
      </c>
      <c r="J12157" s="41" t="s">
        <v>938</v>
      </c>
      <c r="K12157" s="41" t="s">
        <v>115</v>
      </c>
    </row>
    <row r="12158" spans="1:11" x14ac:dyDescent="0.25">
      <c r="A12158" s="30">
        <v>1174</v>
      </c>
      <c r="B12158" s="247" t="str">
        <f>IF(AND(A12158&lt;&gt;"",ISNUMBER(A12158)),VLOOKUP(A12158,Studies!A:BR,2,FALSE),"")</f>
        <v>Yee 2019</v>
      </c>
      <c r="C12158" s="248" t="str">
        <f>IF(AND(A12158&lt;&gt;"",ISNUMBER(A12158)),VLOOKUP(A12158,Studies!A:BR,3,FALSE),"")</f>
        <v>https://pubmed.ncbi.nlm.nih.gov/30982223/</v>
      </c>
      <c r="D12158" s="248" t="str">
        <f>IF(AND(A12158&lt;&gt;"",ISNUMBER(A12158)),VLOOKUP(A12158,Studies!A:BR,4,FALSE),"")</f>
        <v>Pravastatin with Cyclosporin</v>
      </c>
      <c r="E12158" s="248" t="str">
        <f>IF(AND(A12158&lt;&gt;"",ISNUMBER(A12158)),VLOOKUP(A12158,Studies!A:BR,5,FALSE),"")</f>
        <v>Pravastatin</v>
      </c>
      <c r="F12158" s="249" t="str">
        <f>IF(AND(A12158&lt;&gt;"",ISNUMBER(A12158)),VLOOKUP(A12158,Studies!A:BR,6,FALSE),"")</f>
        <v>Plasma</v>
      </c>
      <c r="G12158" s="269">
        <v>12</v>
      </c>
      <c r="H12158" s="50" t="s">
        <v>59</v>
      </c>
      <c r="I12158" s="185">
        <v>245.9462</v>
      </c>
      <c r="J12158" s="41" t="s">
        <v>938</v>
      </c>
      <c r="K12158" s="41" t="s">
        <v>115</v>
      </c>
    </row>
    <row r="12159" spans="1:11" x14ac:dyDescent="0.25">
      <c r="A12159" s="30">
        <v>1174</v>
      </c>
      <c r="B12159" s="247" t="str">
        <f>IF(AND(A12159&lt;&gt;"",ISNUMBER(A12159)),VLOOKUP(A12159,Studies!A:BR,2,FALSE),"")</f>
        <v>Yee 2019</v>
      </c>
      <c r="C12159" s="248" t="str">
        <f>IF(AND(A12159&lt;&gt;"",ISNUMBER(A12159)),VLOOKUP(A12159,Studies!A:BR,3,FALSE),"")</f>
        <v>https://pubmed.ncbi.nlm.nih.gov/30982223/</v>
      </c>
      <c r="D12159" s="248" t="str">
        <f>IF(AND(A12159&lt;&gt;"",ISNUMBER(A12159)),VLOOKUP(A12159,Studies!A:BR,4,FALSE),"")</f>
        <v>Pravastatin with Cyclosporin</v>
      </c>
      <c r="E12159" s="248" t="str">
        <f>IF(AND(A12159&lt;&gt;"",ISNUMBER(A12159)),VLOOKUP(A12159,Studies!A:BR,5,FALSE),"")</f>
        <v>Pravastatin</v>
      </c>
      <c r="F12159" s="249" t="str">
        <f>IF(AND(A12159&lt;&gt;"",ISNUMBER(A12159)),VLOOKUP(A12159,Studies!A:BR,6,FALSE),"")</f>
        <v>Plasma</v>
      </c>
      <c r="G12159" s="269">
        <v>12.5</v>
      </c>
      <c r="H12159" s="50" t="s">
        <v>59</v>
      </c>
      <c r="I12159" s="185">
        <v>236.83199999999999</v>
      </c>
      <c r="J12159" s="41" t="s">
        <v>938</v>
      </c>
      <c r="K12159" s="41" t="s">
        <v>115</v>
      </c>
    </row>
    <row r="12160" spans="1:11" x14ac:dyDescent="0.25">
      <c r="A12160" s="30">
        <v>1174</v>
      </c>
      <c r="B12160" s="247" t="str">
        <f>IF(AND(A12160&lt;&gt;"",ISNUMBER(A12160)),VLOOKUP(A12160,Studies!A:BR,2,FALSE),"")</f>
        <v>Yee 2019</v>
      </c>
      <c r="C12160" s="248" t="str">
        <f>IF(AND(A12160&lt;&gt;"",ISNUMBER(A12160)),VLOOKUP(A12160,Studies!A:BR,3,FALSE),"")</f>
        <v>https://pubmed.ncbi.nlm.nih.gov/30982223/</v>
      </c>
      <c r="D12160" s="248" t="str">
        <f>IF(AND(A12160&lt;&gt;"",ISNUMBER(A12160)),VLOOKUP(A12160,Studies!A:BR,4,FALSE),"")</f>
        <v>Pravastatin with Cyclosporin</v>
      </c>
      <c r="E12160" s="248" t="str">
        <f>IF(AND(A12160&lt;&gt;"",ISNUMBER(A12160)),VLOOKUP(A12160,Studies!A:BR,5,FALSE),"")</f>
        <v>Pravastatin</v>
      </c>
      <c r="F12160" s="249" t="str">
        <f>IF(AND(A12160&lt;&gt;"",ISNUMBER(A12160)),VLOOKUP(A12160,Studies!A:BR,6,FALSE),"")</f>
        <v>Plasma</v>
      </c>
      <c r="G12160" s="269">
        <v>13</v>
      </c>
      <c r="H12160" s="50" t="s">
        <v>59</v>
      </c>
      <c r="I12160" s="185">
        <v>164.6172</v>
      </c>
      <c r="J12160" s="41" t="s">
        <v>938</v>
      </c>
      <c r="K12160" s="41" t="s">
        <v>115</v>
      </c>
    </row>
    <row r="12161" spans="1:11" x14ac:dyDescent="0.25">
      <c r="A12161" s="30">
        <v>1174</v>
      </c>
      <c r="B12161" s="247" t="str">
        <f>IF(AND(A12161&lt;&gt;"",ISNUMBER(A12161)),VLOOKUP(A12161,Studies!A:BR,2,FALSE),"")</f>
        <v>Yee 2019</v>
      </c>
      <c r="C12161" s="248" t="str">
        <f>IF(AND(A12161&lt;&gt;"",ISNUMBER(A12161)),VLOOKUP(A12161,Studies!A:BR,3,FALSE),"")</f>
        <v>https://pubmed.ncbi.nlm.nih.gov/30982223/</v>
      </c>
      <c r="D12161" s="248" t="str">
        <f>IF(AND(A12161&lt;&gt;"",ISNUMBER(A12161)),VLOOKUP(A12161,Studies!A:BR,4,FALSE),"")</f>
        <v>Pravastatin with Cyclosporin</v>
      </c>
      <c r="E12161" s="248" t="str">
        <f>IF(AND(A12161&lt;&gt;"",ISNUMBER(A12161)),VLOOKUP(A12161,Studies!A:BR,5,FALSE),"")</f>
        <v>Pravastatin</v>
      </c>
      <c r="F12161" s="249" t="str">
        <f>IF(AND(A12161&lt;&gt;"",ISNUMBER(A12161)),VLOOKUP(A12161,Studies!A:BR,6,FALSE),"")</f>
        <v>Plasma</v>
      </c>
      <c r="G12161" s="269">
        <v>13.5</v>
      </c>
      <c r="H12161" s="50" t="s">
        <v>59</v>
      </c>
      <c r="I12161" s="185">
        <v>125.55759999999999</v>
      </c>
      <c r="J12161" s="41" t="s">
        <v>938</v>
      </c>
      <c r="K12161" s="41" t="s">
        <v>115</v>
      </c>
    </row>
    <row r="12162" spans="1:11" x14ac:dyDescent="0.25">
      <c r="A12162" s="30">
        <v>1174</v>
      </c>
      <c r="B12162" s="247" t="str">
        <f>IF(AND(A12162&lt;&gt;"",ISNUMBER(A12162)),VLOOKUP(A12162,Studies!A:BR,2,FALSE),"")</f>
        <v>Yee 2019</v>
      </c>
      <c r="C12162" s="248" t="str">
        <f>IF(AND(A12162&lt;&gt;"",ISNUMBER(A12162)),VLOOKUP(A12162,Studies!A:BR,3,FALSE),"")</f>
        <v>https://pubmed.ncbi.nlm.nih.gov/30982223/</v>
      </c>
      <c r="D12162" s="248" t="str">
        <f>IF(AND(A12162&lt;&gt;"",ISNUMBER(A12162)),VLOOKUP(A12162,Studies!A:BR,4,FALSE),"")</f>
        <v>Pravastatin with Cyclosporin</v>
      </c>
      <c r="E12162" s="248" t="str">
        <f>IF(AND(A12162&lt;&gt;"",ISNUMBER(A12162)),VLOOKUP(A12162,Studies!A:BR,5,FALSE),"")</f>
        <v>Pravastatin</v>
      </c>
      <c r="F12162" s="249" t="str">
        <f>IF(AND(A12162&lt;&gt;"",ISNUMBER(A12162)),VLOOKUP(A12162,Studies!A:BR,6,FALSE),"")</f>
        <v>Plasma</v>
      </c>
      <c r="G12162" s="269">
        <v>14</v>
      </c>
      <c r="H12162" s="50" t="s">
        <v>59</v>
      </c>
      <c r="I12162" s="185">
        <v>83.82414</v>
      </c>
      <c r="J12162" s="41" t="s">
        <v>938</v>
      </c>
      <c r="K12162" s="41" t="s">
        <v>115</v>
      </c>
    </row>
    <row r="12163" spans="1:11" x14ac:dyDescent="0.25">
      <c r="A12163" s="30">
        <v>1174</v>
      </c>
      <c r="B12163" s="247" t="str">
        <f>IF(AND(A12163&lt;&gt;"",ISNUMBER(A12163)),VLOOKUP(A12163,Studies!A:BR,2,FALSE),"")</f>
        <v>Yee 2019</v>
      </c>
      <c r="C12163" s="248" t="str">
        <f>IF(AND(A12163&lt;&gt;"",ISNUMBER(A12163)),VLOOKUP(A12163,Studies!A:BR,3,FALSE),"")</f>
        <v>https://pubmed.ncbi.nlm.nih.gov/30982223/</v>
      </c>
      <c r="D12163" s="248" t="str">
        <f>IF(AND(A12163&lt;&gt;"",ISNUMBER(A12163)),VLOOKUP(A12163,Studies!A:BR,4,FALSE),"")</f>
        <v>Pravastatin with Cyclosporin</v>
      </c>
      <c r="E12163" s="248" t="str">
        <f>IF(AND(A12163&lt;&gt;"",ISNUMBER(A12163)),VLOOKUP(A12163,Studies!A:BR,5,FALSE),"")</f>
        <v>Pravastatin</v>
      </c>
      <c r="F12163" s="249" t="str">
        <f>IF(AND(A12163&lt;&gt;"",ISNUMBER(A12163)),VLOOKUP(A12163,Studies!A:BR,6,FALSE),"")</f>
        <v>Plasma</v>
      </c>
      <c r="G12163" s="269">
        <v>15</v>
      </c>
      <c r="H12163" s="50" t="s">
        <v>59</v>
      </c>
      <c r="I12163" s="185">
        <v>35.650379999999998</v>
      </c>
      <c r="J12163" s="41" t="s">
        <v>938</v>
      </c>
      <c r="K12163" s="41" t="s">
        <v>115</v>
      </c>
    </row>
    <row r="12164" spans="1:11" x14ac:dyDescent="0.25">
      <c r="A12164" s="30">
        <v>1174</v>
      </c>
      <c r="B12164" s="247" t="str">
        <f>IF(AND(A12164&lt;&gt;"",ISNUMBER(A12164)),VLOOKUP(A12164,Studies!A:BR,2,FALSE),"")</f>
        <v>Yee 2019</v>
      </c>
      <c r="C12164" s="248" t="str">
        <f>IF(AND(A12164&lt;&gt;"",ISNUMBER(A12164)),VLOOKUP(A12164,Studies!A:BR,3,FALSE),"")</f>
        <v>https://pubmed.ncbi.nlm.nih.gov/30982223/</v>
      </c>
      <c r="D12164" s="248" t="str">
        <f>IF(AND(A12164&lt;&gt;"",ISNUMBER(A12164)),VLOOKUP(A12164,Studies!A:BR,4,FALSE),"")</f>
        <v>Pravastatin with Cyclosporin</v>
      </c>
      <c r="E12164" s="248" t="str">
        <f>IF(AND(A12164&lt;&gt;"",ISNUMBER(A12164)),VLOOKUP(A12164,Studies!A:BR,5,FALSE),"")</f>
        <v>Pravastatin</v>
      </c>
      <c r="F12164" s="249" t="str">
        <f>IF(AND(A12164&lt;&gt;"",ISNUMBER(A12164)),VLOOKUP(A12164,Studies!A:BR,6,FALSE),"")</f>
        <v>Plasma</v>
      </c>
      <c r="G12164" s="269">
        <v>16</v>
      </c>
      <c r="H12164" s="50" t="s">
        <v>59</v>
      </c>
      <c r="I12164" s="185">
        <v>17.422090000000001</v>
      </c>
      <c r="J12164" s="41" t="s">
        <v>938</v>
      </c>
      <c r="K12164" s="41" t="s">
        <v>115</v>
      </c>
    </row>
    <row r="12165" spans="1:11" x14ac:dyDescent="0.25">
      <c r="A12165" s="30">
        <v>1174</v>
      </c>
      <c r="B12165" s="247" t="str">
        <f>IF(AND(A12165&lt;&gt;"",ISNUMBER(A12165)),VLOOKUP(A12165,Studies!A:BR,2,FALSE),"")</f>
        <v>Yee 2019</v>
      </c>
      <c r="C12165" s="248" t="str">
        <f>IF(AND(A12165&lt;&gt;"",ISNUMBER(A12165)),VLOOKUP(A12165,Studies!A:BR,3,FALSE),"")</f>
        <v>https://pubmed.ncbi.nlm.nih.gov/30982223/</v>
      </c>
      <c r="D12165" s="248" t="str">
        <f>IF(AND(A12165&lt;&gt;"",ISNUMBER(A12165)),VLOOKUP(A12165,Studies!A:BR,4,FALSE),"")</f>
        <v>Pravastatin with Cyclosporin</v>
      </c>
      <c r="E12165" s="248" t="str">
        <f>IF(AND(A12165&lt;&gt;"",ISNUMBER(A12165)),VLOOKUP(A12165,Studies!A:BR,5,FALSE),"")</f>
        <v>Pravastatin</v>
      </c>
      <c r="F12165" s="249" t="str">
        <f>IF(AND(A12165&lt;&gt;"",ISNUMBER(A12165)),VLOOKUP(A12165,Studies!A:BR,6,FALSE),"")</f>
        <v>Plasma</v>
      </c>
      <c r="G12165" s="269">
        <v>17</v>
      </c>
      <c r="H12165" s="50" t="s">
        <v>59</v>
      </c>
      <c r="I12165" s="185">
        <v>8.2893819999999998</v>
      </c>
      <c r="J12165" s="41" t="s">
        <v>938</v>
      </c>
      <c r="K12165" s="41" t="s">
        <v>115</v>
      </c>
    </row>
    <row r="12166" spans="1:11" x14ac:dyDescent="0.25">
      <c r="A12166" s="30">
        <v>1174</v>
      </c>
      <c r="B12166" s="247" t="str">
        <f>IF(AND(A12166&lt;&gt;"",ISNUMBER(A12166)),VLOOKUP(A12166,Studies!A:BR,2,FALSE),"")</f>
        <v>Yee 2019</v>
      </c>
      <c r="C12166" s="248" t="str">
        <f>IF(AND(A12166&lt;&gt;"",ISNUMBER(A12166)),VLOOKUP(A12166,Studies!A:BR,3,FALSE),"")</f>
        <v>https://pubmed.ncbi.nlm.nih.gov/30982223/</v>
      </c>
      <c r="D12166" s="248" t="str">
        <f>IF(AND(A12166&lt;&gt;"",ISNUMBER(A12166)),VLOOKUP(A12166,Studies!A:BR,4,FALSE),"")</f>
        <v>Pravastatin with Cyclosporin</v>
      </c>
      <c r="E12166" s="248" t="str">
        <f>IF(AND(A12166&lt;&gt;"",ISNUMBER(A12166)),VLOOKUP(A12166,Studies!A:BR,5,FALSE),"")</f>
        <v>Pravastatin</v>
      </c>
      <c r="F12166" s="249" t="str">
        <f>IF(AND(A12166&lt;&gt;"",ISNUMBER(A12166)),VLOOKUP(A12166,Studies!A:BR,6,FALSE),"")</f>
        <v>Plasma</v>
      </c>
      <c r="G12166" s="269">
        <v>18</v>
      </c>
      <c r="H12166" s="50" t="s">
        <v>59</v>
      </c>
      <c r="I12166" s="185">
        <v>1.8258449999999999</v>
      </c>
      <c r="J12166" s="41" t="s">
        <v>938</v>
      </c>
      <c r="K12166" s="41" t="s">
        <v>115</v>
      </c>
    </row>
    <row r="12167" spans="1:11" x14ac:dyDescent="0.25">
      <c r="A12167" s="30">
        <v>1174</v>
      </c>
      <c r="B12167" s="247" t="str">
        <f>IF(AND(A12167&lt;&gt;"",ISNUMBER(A12167)),VLOOKUP(A12167,Studies!A:BR,2,FALSE),"")</f>
        <v>Yee 2019</v>
      </c>
      <c r="C12167" s="248" t="str">
        <f>IF(AND(A12167&lt;&gt;"",ISNUMBER(A12167)),VLOOKUP(A12167,Studies!A:BR,3,FALSE),"")</f>
        <v>https://pubmed.ncbi.nlm.nih.gov/30982223/</v>
      </c>
      <c r="D12167" s="248" t="str">
        <f>IF(AND(A12167&lt;&gt;"",ISNUMBER(A12167)),VLOOKUP(A12167,Studies!A:BR,4,FALSE),"")</f>
        <v>Pravastatin with Cyclosporin</v>
      </c>
      <c r="E12167" s="248" t="str">
        <f>IF(AND(A12167&lt;&gt;"",ISNUMBER(A12167)),VLOOKUP(A12167,Studies!A:BR,5,FALSE),"")</f>
        <v>Pravastatin</v>
      </c>
      <c r="F12167" s="249" t="str">
        <f>IF(AND(A12167&lt;&gt;"",ISNUMBER(A12167)),VLOOKUP(A12167,Studies!A:BR,6,FALSE),"")</f>
        <v>Plasma</v>
      </c>
      <c r="G12167" s="269">
        <v>19</v>
      </c>
      <c r="H12167" s="50" t="s">
        <v>59</v>
      </c>
      <c r="I12167" s="185">
        <v>0.71108190000000004</v>
      </c>
      <c r="J12167" s="41" t="s">
        <v>938</v>
      </c>
      <c r="K12167" s="41" t="s">
        <v>115</v>
      </c>
    </row>
    <row r="12168" spans="1:11" x14ac:dyDescent="0.25">
      <c r="A12168" s="30">
        <v>1174</v>
      </c>
      <c r="B12168" s="247" t="str">
        <f>IF(AND(A12168&lt;&gt;"",ISNUMBER(A12168)),VLOOKUP(A12168,Studies!A:BR,2,FALSE),"")</f>
        <v>Yee 2019</v>
      </c>
      <c r="C12168" s="248" t="str">
        <f>IF(AND(A12168&lt;&gt;"",ISNUMBER(A12168)),VLOOKUP(A12168,Studies!A:BR,3,FALSE),"")</f>
        <v>https://pubmed.ncbi.nlm.nih.gov/30982223/</v>
      </c>
      <c r="D12168" s="248" t="str">
        <f>IF(AND(A12168&lt;&gt;"",ISNUMBER(A12168)),VLOOKUP(A12168,Studies!A:BR,4,FALSE),"")</f>
        <v>Pravastatin with Cyclosporin</v>
      </c>
      <c r="E12168" s="248" t="str">
        <f>IF(AND(A12168&lt;&gt;"",ISNUMBER(A12168)),VLOOKUP(A12168,Studies!A:BR,5,FALSE),"")</f>
        <v>Pravastatin</v>
      </c>
      <c r="F12168" s="249" t="str">
        <f>IF(AND(A12168&lt;&gt;"",ISNUMBER(A12168)),VLOOKUP(A12168,Studies!A:BR,6,FALSE),"")</f>
        <v>Plasma</v>
      </c>
      <c r="G12168" s="269">
        <v>21</v>
      </c>
      <c r="H12168" s="50" t="s">
        <v>59</v>
      </c>
      <c r="I12168" s="185">
        <v>0.62292159999999996</v>
      </c>
      <c r="J12168" s="41" t="s">
        <v>938</v>
      </c>
      <c r="K12168" s="41" t="s">
        <v>115</v>
      </c>
    </row>
    <row r="12169" spans="1:11" x14ac:dyDescent="0.25">
      <c r="A12169" s="30">
        <v>1174</v>
      </c>
      <c r="B12169" s="247" t="str">
        <f>IF(AND(A12169&lt;&gt;"",ISNUMBER(A12169)),VLOOKUP(A12169,Studies!A:BR,2,FALSE),"")</f>
        <v>Yee 2019</v>
      </c>
      <c r="C12169" s="248" t="str">
        <f>IF(AND(A12169&lt;&gt;"",ISNUMBER(A12169)),VLOOKUP(A12169,Studies!A:BR,3,FALSE),"")</f>
        <v>https://pubmed.ncbi.nlm.nih.gov/30982223/</v>
      </c>
      <c r="D12169" s="248" t="str">
        <f>IF(AND(A12169&lt;&gt;"",ISNUMBER(A12169)),VLOOKUP(A12169,Studies!A:BR,4,FALSE),"")</f>
        <v>Pravastatin with Cyclosporin</v>
      </c>
      <c r="E12169" s="248" t="str">
        <f>IF(AND(A12169&lt;&gt;"",ISNUMBER(A12169)),VLOOKUP(A12169,Studies!A:BR,5,FALSE),"")</f>
        <v>Pravastatin</v>
      </c>
      <c r="F12169" s="249" t="str">
        <f>IF(AND(A12169&lt;&gt;"",ISNUMBER(A12169)),VLOOKUP(A12169,Studies!A:BR,6,FALSE),"")</f>
        <v>Plasma</v>
      </c>
      <c r="G12169" s="269">
        <v>23</v>
      </c>
      <c r="H12169" s="50" t="s">
        <v>59</v>
      </c>
      <c r="I12169" s="185">
        <v>0.5336014</v>
      </c>
      <c r="J12169" s="41" t="s">
        <v>938</v>
      </c>
      <c r="K12169" s="41" t="s">
        <v>115</v>
      </c>
    </row>
    <row r="12170" spans="1:11" x14ac:dyDescent="0.25">
      <c r="A12170" s="30">
        <v>1175</v>
      </c>
      <c r="B12170" s="247" t="str">
        <f>IF(AND(A12170&lt;&gt;"",ISNUMBER(A12170)),VLOOKUP(A12170,Studies!A:BR,2,FALSE),"")</f>
        <v>Yee 2019</v>
      </c>
      <c r="C12170" s="248" t="str">
        <f>IF(AND(A12170&lt;&gt;"",ISNUMBER(A12170)),VLOOKUP(A12170,Studies!A:BR,3,FALSE),"")</f>
        <v>https://pubmed.ncbi.nlm.nih.gov/30982223/</v>
      </c>
      <c r="D12170" s="248" t="str">
        <f>IF(AND(A12170&lt;&gt;"",ISNUMBER(A12170)),VLOOKUP(A12170,Studies!A:BR,4,FALSE),"")</f>
        <v>Genotype TT (without Cyclosporin)</v>
      </c>
      <c r="E12170" s="248" t="str">
        <f>IF(AND(A12170&lt;&gt;"",ISNUMBER(A12170)),VLOOKUP(A12170,Studies!A:BR,5,FALSE),"")</f>
        <v>Pravastatin</v>
      </c>
      <c r="F12170" s="249" t="str">
        <f>IF(AND(A12170&lt;&gt;"",ISNUMBER(A12170)),VLOOKUP(A12170,Studies!A:BR,6,FALSE),"")</f>
        <v>Plasma</v>
      </c>
      <c r="G12170" s="269">
        <v>0.25</v>
      </c>
      <c r="H12170" s="50" t="s">
        <v>59</v>
      </c>
      <c r="I12170" s="185">
        <v>28.082190000000001</v>
      </c>
      <c r="J12170" s="41" t="s">
        <v>938</v>
      </c>
      <c r="K12170" s="41" t="s">
        <v>115</v>
      </c>
    </row>
    <row r="12171" spans="1:11" x14ac:dyDescent="0.25">
      <c r="A12171" s="30">
        <v>1175</v>
      </c>
      <c r="B12171" s="247" t="str">
        <f>IF(AND(A12171&lt;&gt;"",ISNUMBER(A12171)),VLOOKUP(A12171,Studies!A:BR,2,FALSE),"")</f>
        <v>Yee 2019</v>
      </c>
      <c r="C12171" s="248" t="str">
        <f>IF(AND(A12171&lt;&gt;"",ISNUMBER(A12171)),VLOOKUP(A12171,Studies!A:BR,3,FALSE),"")</f>
        <v>https://pubmed.ncbi.nlm.nih.gov/30982223/</v>
      </c>
      <c r="D12171" s="248" t="str">
        <f>IF(AND(A12171&lt;&gt;"",ISNUMBER(A12171)),VLOOKUP(A12171,Studies!A:BR,4,FALSE),"")</f>
        <v>Genotype TT (without Cyclosporin)</v>
      </c>
      <c r="E12171" s="248" t="str">
        <f>IF(AND(A12171&lt;&gt;"",ISNUMBER(A12171)),VLOOKUP(A12171,Studies!A:BR,5,FALSE),"")</f>
        <v>Pravastatin</v>
      </c>
      <c r="F12171" s="249" t="str">
        <f>IF(AND(A12171&lt;&gt;"",ISNUMBER(A12171)),VLOOKUP(A12171,Studies!A:BR,6,FALSE),"")</f>
        <v>Plasma</v>
      </c>
      <c r="G12171" s="269">
        <v>0.5</v>
      </c>
      <c r="H12171" s="50" t="s">
        <v>59</v>
      </c>
      <c r="I12171" s="185">
        <v>56.164380000000001</v>
      </c>
      <c r="J12171" s="41" t="s">
        <v>938</v>
      </c>
      <c r="K12171" s="41" t="s">
        <v>115</v>
      </c>
    </row>
    <row r="12172" spans="1:11" x14ac:dyDescent="0.25">
      <c r="A12172" s="30">
        <v>1175</v>
      </c>
      <c r="B12172" s="247" t="str">
        <f>IF(AND(A12172&lt;&gt;"",ISNUMBER(A12172)),VLOOKUP(A12172,Studies!A:BR,2,FALSE),"")</f>
        <v>Yee 2019</v>
      </c>
      <c r="C12172" s="248" t="str">
        <f>IF(AND(A12172&lt;&gt;"",ISNUMBER(A12172)),VLOOKUP(A12172,Studies!A:BR,3,FALSE),"")</f>
        <v>https://pubmed.ncbi.nlm.nih.gov/30982223/</v>
      </c>
      <c r="D12172" s="248" t="str">
        <f>IF(AND(A12172&lt;&gt;"",ISNUMBER(A12172)),VLOOKUP(A12172,Studies!A:BR,4,FALSE),"")</f>
        <v>Genotype TT (without Cyclosporin)</v>
      </c>
      <c r="E12172" s="248" t="str">
        <f>IF(AND(A12172&lt;&gt;"",ISNUMBER(A12172)),VLOOKUP(A12172,Studies!A:BR,5,FALSE),"")</f>
        <v>Pravastatin</v>
      </c>
      <c r="F12172" s="249" t="str">
        <f>IF(AND(A12172&lt;&gt;"",ISNUMBER(A12172)),VLOOKUP(A12172,Studies!A:BR,6,FALSE),"")</f>
        <v>Plasma</v>
      </c>
      <c r="G12172" s="269">
        <v>0.75</v>
      </c>
      <c r="H12172" s="50" t="s">
        <v>59</v>
      </c>
      <c r="I12172" s="185">
        <v>76.0274</v>
      </c>
      <c r="J12172" s="41" t="s">
        <v>938</v>
      </c>
      <c r="K12172" s="41" t="s">
        <v>115</v>
      </c>
    </row>
    <row r="12173" spans="1:11" x14ac:dyDescent="0.25">
      <c r="A12173" s="30">
        <v>1175</v>
      </c>
      <c r="B12173" s="247" t="str">
        <f>IF(AND(A12173&lt;&gt;"",ISNUMBER(A12173)),VLOOKUP(A12173,Studies!A:BR,2,FALSE),"")</f>
        <v>Yee 2019</v>
      </c>
      <c r="C12173" s="248" t="str">
        <f>IF(AND(A12173&lt;&gt;"",ISNUMBER(A12173)),VLOOKUP(A12173,Studies!A:BR,3,FALSE),"")</f>
        <v>https://pubmed.ncbi.nlm.nih.gov/30982223/</v>
      </c>
      <c r="D12173" s="248" t="str">
        <f>IF(AND(A12173&lt;&gt;"",ISNUMBER(A12173)),VLOOKUP(A12173,Studies!A:BR,4,FALSE),"")</f>
        <v>Genotype TT (without Cyclosporin)</v>
      </c>
      <c r="E12173" s="248" t="str">
        <f>IF(AND(A12173&lt;&gt;"",ISNUMBER(A12173)),VLOOKUP(A12173,Studies!A:BR,5,FALSE),"")</f>
        <v>Pravastatin</v>
      </c>
      <c r="F12173" s="249" t="str">
        <f>IF(AND(A12173&lt;&gt;"",ISNUMBER(A12173)),VLOOKUP(A12173,Studies!A:BR,6,FALSE),"")</f>
        <v>Plasma</v>
      </c>
      <c r="G12173" s="269">
        <v>1</v>
      </c>
      <c r="H12173" s="50" t="s">
        <v>59</v>
      </c>
      <c r="I12173" s="185">
        <v>94.52055</v>
      </c>
      <c r="J12173" s="41" t="s">
        <v>938</v>
      </c>
      <c r="K12173" s="41" t="s">
        <v>115</v>
      </c>
    </row>
    <row r="12174" spans="1:11" x14ac:dyDescent="0.25">
      <c r="A12174" s="30">
        <v>1175</v>
      </c>
      <c r="B12174" s="247" t="str">
        <f>IF(AND(A12174&lt;&gt;"",ISNUMBER(A12174)),VLOOKUP(A12174,Studies!A:BR,2,FALSE),"")</f>
        <v>Yee 2019</v>
      </c>
      <c r="C12174" s="248" t="str">
        <f>IF(AND(A12174&lt;&gt;"",ISNUMBER(A12174)),VLOOKUP(A12174,Studies!A:BR,3,FALSE),"")</f>
        <v>https://pubmed.ncbi.nlm.nih.gov/30982223/</v>
      </c>
      <c r="D12174" s="248" t="str">
        <f>IF(AND(A12174&lt;&gt;"",ISNUMBER(A12174)),VLOOKUP(A12174,Studies!A:BR,4,FALSE),"")</f>
        <v>Genotype TT (without Cyclosporin)</v>
      </c>
      <c r="E12174" s="248" t="str">
        <f>IF(AND(A12174&lt;&gt;"",ISNUMBER(A12174)),VLOOKUP(A12174,Studies!A:BR,5,FALSE),"")</f>
        <v>Pravastatin</v>
      </c>
      <c r="F12174" s="249" t="str">
        <f>IF(AND(A12174&lt;&gt;"",ISNUMBER(A12174)),VLOOKUP(A12174,Studies!A:BR,6,FALSE),"")</f>
        <v>Plasma</v>
      </c>
      <c r="G12174" s="269">
        <v>1.5</v>
      </c>
      <c r="H12174" s="50" t="s">
        <v>59</v>
      </c>
      <c r="I12174" s="185">
        <v>50.684930000000001</v>
      </c>
      <c r="J12174" s="41" t="s">
        <v>938</v>
      </c>
      <c r="K12174" s="41" t="s">
        <v>115</v>
      </c>
    </row>
    <row r="12175" spans="1:11" x14ac:dyDescent="0.25">
      <c r="A12175" s="30">
        <v>1175</v>
      </c>
      <c r="B12175" s="247" t="str">
        <f>IF(AND(A12175&lt;&gt;"",ISNUMBER(A12175)),VLOOKUP(A12175,Studies!A:BR,2,FALSE),"")</f>
        <v>Yee 2019</v>
      </c>
      <c r="C12175" s="248" t="str">
        <f>IF(AND(A12175&lt;&gt;"",ISNUMBER(A12175)),VLOOKUP(A12175,Studies!A:BR,3,FALSE),"")</f>
        <v>https://pubmed.ncbi.nlm.nih.gov/30982223/</v>
      </c>
      <c r="D12175" s="248" t="str">
        <f>IF(AND(A12175&lt;&gt;"",ISNUMBER(A12175)),VLOOKUP(A12175,Studies!A:BR,4,FALSE),"")</f>
        <v>Genotype TT (without Cyclosporin)</v>
      </c>
      <c r="E12175" s="248" t="str">
        <f>IF(AND(A12175&lt;&gt;"",ISNUMBER(A12175)),VLOOKUP(A12175,Studies!A:BR,5,FALSE),"")</f>
        <v>Pravastatin</v>
      </c>
      <c r="F12175" s="249" t="str">
        <f>IF(AND(A12175&lt;&gt;"",ISNUMBER(A12175)),VLOOKUP(A12175,Studies!A:BR,6,FALSE),"")</f>
        <v>Plasma</v>
      </c>
      <c r="G12175" s="269">
        <v>2</v>
      </c>
      <c r="H12175" s="50" t="s">
        <v>59</v>
      </c>
      <c r="I12175" s="185">
        <v>42.46575</v>
      </c>
      <c r="J12175" s="41" t="s">
        <v>938</v>
      </c>
      <c r="K12175" s="41" t="s">
        <v>115</v>
      </c>
    </row>
    <row r="12176" spans="1:11" x14ac:dyDescent="0.25">
      <c r="A12176" s="30">
        <v>1175</v>
      </c>
      <c r="B12176" s="247" t="str">
        <f>IF(AND(A12176&lt;&gt;"",ISNUMBER(A12176)),VLOOKUP(A12176,Studies!A:BR,2,FALSE),"")</f>
        <v>Yee 2019</v>
      </c>
      <c r="C12176" s="248" t="str">
        <f>IF(AND(A12176&lt;&gt;"",ISNUMBER(A12176)),VLOOKUP(A12176,Studies!A:BR,3,FALSE),"")</f>
        <v>https://pubmed.ncbi.nlm.nih.gov/30982223/</v>
      </c>
      <c r="D12176" s="248" t="str">
        <f>IF(AND(A12176&lt;&gt;"",ISNUMBER(A12176)),VLOOKUP(A12176,Studies!A:BR,4,FALSE),"")</f>
        <v>Genotype TT (without Cyclosporin)</v>
      </c>
      <c r="E12176" s="248" t="str">
        <f>IF(AND(A12176&lt;&gt;"",ISNUMBER(A12176)),VLOOKUP(A12176,Studies!A:BR,5,FALSE),"")</f>
        <v>Pravastatin</v>
      </c>
      <c r="F12176" s="249" t="str">
        <f>IF(AND(A12176&lt;&gt;"",ISNUMBER(A12176)),VLOOKUP(A12176,Studies!A:BR,6,FALSE),"")</f>
        <v>Plasma</v>
      </c>
      <c r="G12176" s="269">
        <v>2.5</v>
      </c>
      <c r="H12176" s="50" t="s">
        <v>59</v>
      </c>
      <c r="I12176" s="185">
        <v>26.0274</v>
      </c>
      <c r="J12176" s="41" t="s">
        <v>938</v>
      </c>
      <c r="K12176" s="41" t="s">
        <v>115</v>
      </c>
    </row>
    <row r="12177" spans="1:11" x14ac:dyDescent="0.25">
      <c r="A12177" s="30">
        <v>1175</v>
      </c>
      <c r="B12177" s="247" t="str">
        <f>IF(AND(A12177&lt;&gt;"",ISNUMBER(A12177)),VLOOKUP(A12177,Studies!A:BR,2,FALSE),"")</f>
        <v>Yee 2019</v>
      </c>
      <c r="C12177" s="248" t="str">
        <f>IF(AND(A12177&lt;&gt;"",ISNUMBER(A12177)),VLOOKUP(A12177,Studies!A:BR,3,FALSE),"")</f>
        <v>https://pubmed.ncbi.nlm.nih.gov/30982223/</v>
      </c>
      <c r="D12177" s="248" t="str">
        <f>IF(AND(A12177&lt;&gt;"",ISNUMBER(A12177)),VLOOKUP(A12177,Studies!A:BR,4,FALSE),"")</f>
        <v>Genotype TT (without Cyclosporin)</v>
      </c>
      <c r="E12177" s="248" t="str">
        <f>IF(AND(A12177&lt;&gt;"",ISNUMBER(A12177)),VLOOKUP(A12177,Studies!A:BR,5,FALSE),"")</f>
        <v>Pravastatin</v>
      </c>
      <c r="F12177" s="249" t="str">
        <f>IF(AND(A12177&lt;&gt;"",ISNUMBER(A12177)),VLOOKUP(A12177,Studies!A:BR,6,FALSE),"")</f>
        <v>Plasma</v>
      </c>
      <c r="G12177" s="269">
        <v>3</v>
      </c>
      <c r="H12177" s="50" t="s">
        <v>59</v>
      </c>
      <c r="I12177" s="185">
        <v>17.123290000000001</v>
      </c>
      <c r="J12177" s="41" t="s">
        <v>938</v>
      </c>
      <c r="K12177" s="41" t="s">
        <v>115</v>
      </c>
    </row>
    <row r="12178" spans="1:11" x14ac:dyDescent="0.25">
      <c r="A12178" s="30">
        <v>1175</v>
      </c>
      <c r="B12178" s="247" t="str">
        <f>IF(AND(A12178&lt;&gt;"",ISNUMBER(A12178)),VLOOKUP(A12178,Studies!A:BR,2,FALSE),"")</f>
        <v>Yee 2019</v>
      </c>
      <c r="C12178" s="248" t="str">
        <f>IF(AND(A12178&lt;&gt;"",ISNUMBER(A12178)),VLOOKUP(A12178,Studies!A:BR,3,FALSE),"")</f>
        <v>https://pubmed.ncbi.nlm.nih.gov/30982223/</v>
      </c>
      <c r="D12178" s="248" t="str">
        <f>IF(AND(A12178&lt;&gt;"",ISNUMBER(A12178)),VLOOKUP(A12178,Studies!A:BR,4,FALSE),"")</f>
        <v>Genotype TT (without Cyclosporin)</v>
      </c>
      <c r="E12178" s="248" t="str">
        <f>IF(AND(A12178&lt;&gt;"",ISNUMBER(A12178)),VLOOKUP(A12178,Studies!A:BR,5,FALSE),"")</f>
        <v>Pravastatin</v>
      </c>
      <c r="F12178" s="249" t="str">
        <f>IF(AND(A12178&lt;&gt;"",ISNUMBER(A12178)),VLOOKUP(A12178,Studies!A:BR,6,FALSE),"")</f>
        <v>Plasma</v>
      </c>
      <c r="G12178" s="269">
        <v>4</v>
      </c>
      <c r="H12178" s="50" t="s">
        <v>59</v>
      </c>
      <c r="I12178" s="185">
        <v>7.5342460000000004</v>
      </c>
      <c r="J12178" s="41" t="s">
        <v>938</v>
      </c>
      <c r="K12178" s="41" t="s">
        <v>115</v>
      </c>
    </row>
    <row r="12179" spans="1:11" x14ac:dyDescent="0.25">
      <c r="A12179" s="30">
        <v>1175</v>
      </c>
      <c r="B12179" s="247" t="str">
        <f>IF(AND(A12179&lt;&gt;"",ISNUMBER(A12179)),VLOOKUP(A12179,Studies!A:BR,2,FALSE),"")</f>
        <v>Yee 2019</v>
      </c>
      <c r="C12179" s="248" t="str">
        <f>IF(AND(A12179&lt;&gt;"",ISNUMBER(A12179)),VLOOKUP(A12179,Studies!A:BR,3,FALSE),"")</f>
        <v>https://pubmed.ncbi.nlm.nih.gov/30982223/</v>
      </c>
      <c r="D12179" s="248" t="str">
        <f>IF(AND(A12179&lt;&gt;"",ISNUMBER(A12179)),VLOOKUP(A12179,Studies!A:BR,4,FALSE),"")</f>
        <v>Genotype TT (without Cyclosporin)</v>
      </c>
      <c r="E12179" s="248" t="str">
        <f>IF(AND(A12179&lt;&gt;"",ISNUMBER(A12179)),VLOOKUP(A12179,Studies!A:BR,5,FALSE),"")</f>
        <v>Pravastatin</v>
      </c>
      <c r="F12179" s="249" t="str">
        <f>IF(AND(A12179&lt;&gt;"",ISNUMBER(A12179)),VLOOKUP(A12179,Studies!A:BR,6,FALSE),"")</f>
        <v>Plasma</v>
      </c>
      <c r="G12179" s="269">
        <v>5</v>
      </c>
      <c r="H12179" s="50" t="s">
        <v>59</v>
      </c>
      <c r="I12179" s="185">
        <v>4.7945200000000003</v>
      </c>
      <c r="J12179" s="41" t="s">
        <v>938</v>
      </c>
      <c r="K12179" s="41" t="s">
        <v>115</v>
      </c>
    </row>
    <row r="12180" spans="1:11" x14ac:dyDescent="0.25">
      <c r="A12180" s="30">
        <v>1175</v>
      </c>
      <c r="B12180" s="247" t="str">
        <f>IF(AND(A12180&lt;&gt;"",ISNUMBER(A12180)),VLOOKUP(A12180,Studies!A:BR,2,FALSE),"")</f>
        <v>Yee 2019</v>
      </c>
      <c r="C12180" s="248" t="str">
        <f>IF(AND(A12180&lt;&gt;"",ISNUMBER(A12180)),VLOOKUP(A12180,Studies!A:BR,3,FALSE),"")</f>
        <v>https://pubmed.ncbi.nlm.nih.gov/30982223/</v>
      </c>
      <c r="D12180" s="248" t="str">
        <f>IF(AND(A12180&lt;&gt;"",ISNUMBER(A12180)),VLOOKUP(A12180,Studies!A:BR,4,FALSE),"")</f>
        <v>Genotype TT (without Cyclosporin)</v>
      </c>
      <c r="E12180" s="248" t="str">
        <f>IF(AND(A12180&lt;&gt;"",ISNUMBER(A12180)),VLOOKUP(A12180,Studies!A:BR,5,FALSE),"")</f>
        <v>Pravastatin</v>
      </c>
      <c r="F12180" s="249" t="str">
        <f>IF(AND(A12180&lt;&gt;"",ISNUMBER(A12180)),VLOOKUP(A12180,Studies!A:BR,6,FALSE),"")</f>
        <v>Plasma</v>
      </c>
      <c r="G12180" s="269">
        <v>6</v>
      </c>
      <c r="H12180" s="50" t="s">
        <v>59</v>
      </c>
      <c r="I12180" s="185">
        <v>2.0547949999999999</v>
      </c>
      <c r="J12180" s="41" t="s">
        <v>938</v>
      </c>
      <c r="K12180" s="41" t="s">
        <v>115</v>
      </c>
    </row>
    <row r="12181" spans="1:11" x14ac:dyDescent="0.25">
      <c r="A12181" s="30">
        <v>1175</v>
      </c>
      <c r="B12181" s="247" t="str">
        <f>IF(AND(A12181&lt;&gt;"",ISNUMBER(A12181)),VLOOKUP(A12181,Studies!A:BR,2,FALSE),"")</f>
        <v>Yee 2019</v>
      </c>
      <c r="C12181" s="248" t="str">
        <f>IF(AND(A12181&lt;&gt;"",ISNUMBER(A12181)),VLOOKUP(A12181,Studies!A:BR,3,FALSE),"")</f>
        <v>https://pubmed.ncbi.nlm.nih.gov/30982223/</v>
      </c>
      <c r="D12181" s="248" t="str">
        <f>IF(AND(A12181&lt;&gt;"",ISNUMBER(A12181)),VLOOKUP(A12181,Studies!A:BR,4,FALSE),"")</f>
        <v>Genotype TT (without Cyclosporin)</v>
      </c>
      <c r="E12181" s="248" t="str">
        <f>IF(AND(A12181&lt;&gt;"",ISNUMBER(A12181)),VLOOKUP(A12181,Studies!A:BR,5,FALSE),"")</f>
        <v>Pravastatin</v>
      </c>
      <c r="F12181" s="249" t="str">
        <f>IF(AND(A12181&lt;&gt;"",ISNUMBER(A12181)),VLOOKUP(A12181,Studies!A:BR,6,FALSE),"")</f>
        <v>Plasma</v>
      </c>
      <c r="G12181" s="269">
        <v>7</v>
      </c>
      <c r="H12181" s="50" t="s">
        <v>59</v>
      </c>
      <c r="I12181" s="185">
        <v>0</v>
      </c>
      <c r="J12181" s="41" t="s">
        <v>938</v>
      </c>
      <c r="K12181" s="41" t="s">
        <v>115</v>
      </c>
    </row>
    <row r="12182" spans="1:11" x14ac:dyDescent="0.25">
      <c r="A12182" s="30">
        <v>1175</v>
      </c>
      <c r="B12182" s="247" t="str">
        <f>IF(AND(A12182&lt;&gt;"",ISNUMBER(A12182)),VLOOKUP(A12182,Studies!A:BR,2,FALSE),"")</f>
        <v>Yee 2019</v>
      </c>
      <c r="C12182" s="248" t="str">
        <f>IF(AND(A12182&lt;&gt;"",ISNUMBER(A12182)),VLOOKUP(A12182,Studies!A:BR,3,FALSE),"")</f>
        <v>https://pubmed.ncbi.nlm.nih.gov/30982223/</v>
      </c>
      <c r="D12182" s="248" t="str">
        <f>IF(AND(A12182&lt;&gt;"",ISNUMBER(A12182)),VLOOKUP(A12182,Studies!A:BR,4,FALSE),"")</f>
        <v>Genotype TT (without Cyclosporin)</v>
      </c>
      <c r="E12182" s="248" t="str">
        <f>IF(AND(A12182&lt;&gt;"",ISNUMBER(A12182)),VLOOKUP(A12182,Studies!A:BR,5,FALSE),"")</f>
        <v>Pravastatin</v>
      </c>
      <c r="F12182" s="249" t="str">
        <f>IF(AND(A12182&lt;&gt;"",ISNUMBER(A12182)),VLOOKUP(A12182,Studies!A:BR,6,FALSE),"")</f>
        <v>Plasma</v>
      </c>
      <c r="G12182" s="269">
        <v>8</v>
      </c>
      <c r="H12182" s="50" t="s">
        <v>59</v>
      </c>
      <c r="I12182" s="185">
        <v>0</v>
      </c>
      <c r="J12182" s="41" t="s">
        <v>938</v>
      </c>
      <c r="K12182" s="41" t="s">
        <v>115</v>
      </c>
    </row>
    <row r="12183" spans="1:11" x14ac:dyDescent="0.25">
      <c r="A12183" s="30">
        <v>1175</v>
      </c>
      <c r="B12183" s="247" t="str">
        <f>IF(AND(A12183&lt;&gt;"",ISNUMBER(A12183)),VLOOKUP(A12183,Studies!A:BR,2,FALSE),"")</f>
        <v>Yee 2019</v>
      </c>
      <c r="C12183" s="248" t="str">
        <f>IF(AND(A12183&lt;&gt;"",ISNUMBER(A12183)),VLOOKUP(A12183,Studies!A:BR,3,FALSE),"")</f>
        <v>https://pubmed.ncbi.nlm.nih.gov/30982223/</v>
      </c>
      <c r="D12183" s="248" t="str">
        <f>IF(AND(A12183&lt;&gt;"",ISNUMBER(A12183)),VLOOKUP(A12183,Studies!A:BR,4,FALSE),"")</f>
        <v>Genotype TT (without Cyclosporin)</v>
      </c>
      <c r="E12183" s="248" t="str">
        <f>IF(AND(A12183&lt;&gt;"",ISNUMBER(A12183)),VLOOKUP(A12183,Studies!A:BR,5,FALSE),"")</f>
        <v>Pravastatin</v>
      </c>
      <c r="F12183" s="249" t="str">
        <f>IF(AND(A12183&lt;&gt;"",ISNUMBER(A12183)),VLOOKUP(A12183,Studies!A:BR,6,FALSE),"")</f>
        <v>Plasma</v>
      </c>
      <c r="G12183" s="269">
        <v>10</v>
      </c>
      <c r="H12183" s="50" t="s">
        <v>59</v>
      </c>
      <c r="I12183" s="185">
        <v>0</v>
      </c>
      <c r="J12183" s="41" t="s">
        <v>938</v>
      </c>
      <c r="K12183" s="41" t="s">
        <v>115</v>
      </c>
    </row>
    <row r="12184" spans="1:11" x14ac:dyDescent="0.25">
      <c r="A12184" s="30">
        <v>1175</v>
      </c>
      <c r="B12184" s="247" t="str">
        <f>IF(AND(A12184&lt;&gt;"",ISNUMBER(A12184)),VLOOKUP(A12184,Studies!A:BR,2,FALSE),"")</f>
        <v>Yee 2019</v>
      </c>
      <c r="C12184" s="248" t="str">
        <f>IF(AND(A12184&lt;&gt;"",ISNUMBER(A12184)),VLOOKUP(A12184,Studies!A:BR,3,FALSE),"")</f>
        <v>https://pubmed.ncbi.nlm.nih.gov/30982223/</v>
      </c>
      <c r="D12184" s="248" t="str">
        <f>IF(AND(A12184&lt;&gt;"",ISNUMBER(A12184)),VLOOKUP(A12184,Studies!A:BR,4,FALSE),"")</f>
        <v>Genotype TT (without Cyclosporin)</v>
      </c>
      <c r="E12184" s="248" t="str">
        <f>IF(AND(A12184&lt;&gt;"",ISNUMBER(A12184)),VLOOKUP(A12184,Studies!A:BR,5,FALSE),"")</f>
        <v>Pravastatin</v>
      </c>
      <c r="F12184" s="249" t="str">
        <f>IF(AND(A12184&lt;&gt;"",ISNUMBER(A12184)),VLOOKUP(A12184,Studies!A:BR,6,FALSE),"")</f>
        <v>Plasma</v>
      </c>
      <c r="G12184" s="269">
        <v>12</v>
      </c>
      <c r="H12184" s="50" t="s">
        <v>59</v>
      </c>
      <c r="I12184" s="185">
        <v>0</v>
      </c>
      <c r="J12184" s="41" t="s">
        <v>938</v>
      </c>
      <c r="K12184" s="41" t="s">
        <v>115</v>
      </c>
    </row>
    <row r="12185" spans="1:11" x14ac:dyDescent="0.25">
      <c r="A12185" s="30">
        <v>1176</v>
      </c>
      <c r="B12185" s="247" t="str">
        <f>IF(AND(A12185&lt;&gt;"",ISNUMBER(A12185)),VLOOKUP(A12185,Studies!A:BR,2,FALSE),"")</f>
        <v>Yee 2019</v>
      </c>
      <c r="C12185" s="248" t="str">
        <f>IF(AND(A12185&lt;&gt;"",ISNUMBER(A12185)),VLOOKUP(A12185,Studies!A:BR,3,FALSE),"")</f>
        <v>https://pubmed.ncbi.nlm.nih.gov/30982223/</v>
      </c>
      <c r="D12185" s="248" t="str">
        <f>IF(AND(A12185&lt;&gt;"",ISNUMBER(A12185)),VLOOKUP(A12185,Studies!A:BR,4,FALSE),"")</f>
        <v>Genotype TC (without Cyclosporin)</v>
      </c>
      <c r="E12185" s="248" t="str">
        <f>IF(AND(A12185&lt;&gt;"",ISNUMBER(A12185)),VLOOKUP(A12185,Studies!A:BR,5,FALSE),"")</f>
        <v>Pravastatin</v>
      </c>
      <c r="F12185" s="249" t="str">
        <f>IF(AND(A12185&lt;&gt;"",ISNUMBER(A12185)),VLOOKUP(A12185,Studies!A:BR,6,FALSE),"")</f>
        <v>Plasma</v>
      </c>
      <c r="G12185" s="269">
        <v>0.25</v>
      </c>
      <c r="H12185" s="50" t="s">
        <v>59</v>
      </c>
      <c r="I12185" s="185">
        <v>0.68493150000000003</v>
      </c>
      <c r="J12185" s="41" t="s">
        <v>938</v>
      </c>
      <c r="K12185" s="41" t="s">
        <v>115</v>
      </c>
    </row>
    <row r="12186" spans="1:11" x14ac:dyDescent="0.25">
      <c r="A12186" s="30">
        <v>1176</v>
      </c>
      <c r="B12186" s="247" t="str">
        <f>IF(AND(A12186&lt;&gt;"",ISNUMBER(A12186)),VLOOKUP(A12186,Studies!A:BR,2,FALSE),"")</f>
        <v>Yee 2019</v>
      </c>
      <c r="C12186" s="248" t="str">
        <f>IF(AND(A12186&lt;&gt;"",ISNUMBER(A12186)),VLOOKUP(A12186,Studies!A:BR,3,FALSE),"")</f>
        <v>https://pubmed.ncbi.nlm.nih.gov/30982223/</v>
      </c>
      <c r="D12186" s="248" t="str">
        <f>IF(AND(A12186&lt;&gt;"",ISNUMBER(A12186)),VLOOKUP(A12186,Studies!A:BR,4,FALSE),"")</f>
        <v>Genotype TC (without Cyclosporin)</v>
      </c>
      <c r="E12186" s="248" t="str">
        <f>IF(AND(A12186&lt;&gt;"",ISNUMBER(A12186)),VLOOKUP(A12186,Studies!A:BR,5,FALSE),"")</f>
        <v>Pravastatin</v>
      </c>
      <c r="F12186" s="249" t="str">
        <f>IF(AND(A12186&lt;&gt;"",ISNUMBER(A12186)),VLOOKUP(A12186,Studies!A:BR,6,FALSE),"")</f>
        <v>Plasma</v>
      </c>
      <c r="G12186" s="269">
        <v>0.5</v>
      </c>
      <c r="H12186" s="50" t="s">
        <v>59</v>
      </c>
      <c r="I12186" s="185">
        <v>23.287669999999999</v>
      </c>
      <c r="J12186" s="41" t="s">
        <v>938</v>
      </c>
      <c r="K12186" s="41" t="s">
        <v>115</v>
      </c>
    </row>
    <row r="12187" spans="1:11" x14ac:dyDescent="0.25">
      <c r="A12187" s="30">
        <v>1176</v>
      </c>
      <c r="B12187" s="247" t="str">
        <f>IF(AND(A12187&lt;&gt;"",ISNUMBER(A12187)),VLOOKUP(A12187,Studies!A:BR,2,FALSE),"")</f>
        <v>Yee 2019</v>
      </c>
      <c r="C12187" s="248" t="str">
        <f>IF(AND(A12187&lt;&gt;"",ISNUMBER(A12187)),VLOOKUP(A12187,Studies!A:BR,3,FALSE),"")</f>
        <v>https://pubmed.ncbi.nlm.nih.gov/30982223/</v>
      </c>
      <c r="D12187" s="248" t="str">
        <f>IF(AND(A12187&lt;&gt;"",ISNUMBER(A12187)),VLOOKUP(A12187,Studies!A:BR,4,FALSE),"")</f>
        <v>Genotype TC (without Cyclosporin)</v>
      </c>
      <c r="E12187" s="248" t="str">
        <f>IF(AND(A12187&lt;&gt;"",ISNUMBER(A12187)),VLOOKUP(A12187,Studies!A:BR,5,FALSE),"")</f>
        <v>Pravastatin</v>
      </c>
      <c r="F12187" s="249" t="str">
        <f>IF(AND(A12187&lt;&gt;"",ISNUMBER(A12187)),VLOOKUP(A12187,Studies!A:BR,6,FALSE),"")</f>
        <v>Plasma</v>
      </c>
      <c r="G12187" s="269">
        <v>0.75</v>
      </c>
      <c r="H12187" s="50" t="s">
        <v>59</v>
      </c>
      <c r="I12187" s="185">
        <v>63.698630000000001</v>
      </c>
      <c r="J12187" s="41" t="s">
        <v>938</v>
      </c>
      <c r="K12187" s="41" t="s">
        <v>115</v>
      </c>
    </row>
    <row r="12188" spans="1:11" x14ac:dyDescent="0.25">
      <c r="A12188" s="30">
        <v>1176</v>
      </c>
      <c r="B12188" s="247" t="str">
        <f>IF(AND(A12188&lt;&gt;"",ISNUMBER(A12188)),VLOOKUP(A12188,Studies!A:BR,2,FALSE),"")</f>
        <v>Yee 2019</v>
      </c>
      <c r="C12188" s="248" t="str">
        <f>IF(AND(A12188&lt;&gt;"",ISNUMBER(A12188)),VLOOKUP(A12188,Studies!A:BR,3,FALSE),"")</f>
        <v>https://pubmed.ncbi.nlm.nih.gov/30982223/</v>
      </c>
      <c r="D12188" s="248" t="str">
        <f>IF(AND(A12188&lt;&gt;"",ISNUMBER(A12188)),VLOOKUP(A12188,Studies!A:BR,4,FALSE),"")</f>
        <v>Genotype TC (without Cyclosporin)</v>
      </c>
      <c r="E12188" s="248" t="str">
        <f>IF(AND(A12188&lt;&gt;"",ISNUMBER(A12188)),VLOOKUP(A12188,Studies!A:BR,5,FALSE),"")</f>
        <v>Pravastatin</v>
      </c>
      <c r="F12188" s="249" t="str">
        <f>IF(AND(A12188&lt;&gt;"",ISNUMBER(A12188)),VLOOKUP(A12188,Studies!A:BR,6,FALSE),"")</f>
        <v>Plasma</v>
      </c>
      <c r="G12188" s="269">
        <v>1</v>
      </c>
      <c r="H12188" s="50" t="s">
        <v>59</v>
      </c>
      <c r="I12188" s="185">
        <v>58.219180000000001</v>
      </c>
      <c r="J12188" s="41" t="s">
        <v>938</v>
      </c>
      <c r="K12188" s="41" t="s">
        <v>115</v>
      </c>
    </row>
    <row r="12189" spans="1:11" x14ac:dyDescent="0.25">
      <c r="A12189" s="30">
        <v>1176</v>
      </c>
      <c r="B12189" s="247" t="str">
        <f>IF(AND(A12189&lt;&gt;"",ISNUMBER(A12189)),VLOOKUP(A12189,Studies!A:BR,2,FALSE),"")</f>
        <v>Yee 2019</v>
      </c>
      <c r="C12189" s="248" t="str">
        <f>IF(AND(A12189&lt;&gt;"",ISNUMBER(A12189)),VLOOKUP(A12189,Studies!A:BR,3,FALSE),"")</f>
        <v>https://pubmed.ncbi.nlm.nih.gov/30982223/</v>
      </c>
      <c r="D12189" s="248" t="str">
        <f>IF(AND(A12189&lt;&gt;"",ISNUMBER(A12189)),VLOOKUP(A12189,Studies!A:BR,4,FALSE),"")</f>
        <v>Genotype TC (without Cyclosporin)</v>
      </c>
      <c r="E12189" s="248" t="str">
        <f>IF(AND(A12189&lt;&gt;"",ISNUMBER(A12189)),VLOOKUP(A12189,Studies!A:BR,5,FALSE),"")</f>
        <v>Pravastatin</v>
      </c>
      <c r="F12189" s="249" t="str">
        <f>IF(AND(A12189&lt;&gt;"",ISNUMBER(A12189)),VLOOKUP(A12189,Studies!A:BR,6,FALSE),"")</f>
        <v>Plasma</v>
      </c>
      <c r="G12189" s="269">
        <v>1.5</v>
      </c>
      <c r="H12189" s="50" t="s">
        <v>59</v>
      </c>
      <c r="I12189" s="185">
        <v>49.315069999999999</v>
      </c>
      <c r="J12189" s="41" t="s">
        <v>938</v>
      </c>
      <c r="K12189" s="41" t="s">
        <v>115</v>
      </c>
    </row>
    <row r="12190" spans="1:11" x14ac:dyDescent="0.25">
      <c r="A12190" s="30">
        <v>1176</v>
      </c>
      <c r="B12190" s="247" t="str">
        <f>IF(AND(A12190&lt;&gt;"",ISNUMBER(A12190)),VLOOKUP(A12190,Studies!A:BR,2,FALSE),"")</f>
        <v>Yee 2019</v>
      </c>
      <c r="C12190" s="248" t="str">
        <f>IF(AND(A12190&lt;&gt;"",ISNUMBER(A12190)),VLOOKUP(A12190,Studies!A:BR,3,FALSE),"")</f>
        <v>https://pubmed.ncbi.nlm.nih.gov/30982223/</v>
      </c>
      <c r="D12190" s="248" t="str">
        <f>IF(AND(A12190&lt;&gt;"",ISNUMBER(A12190)),VLOOKUP(A12190,Studies!A:BR,4,FALSE),"")</f>
        <v>Genotype TC (without Cyclosporin)</v>
      </c>
      <c r="E12190" s="248" t="str">
        <f>IF(AND(A12190&lt;&gt;"",ISNUMBER(A12190)),VLOOKUP(A12190,Studies!A:BR,5,FALSE),"")</f>
        <v>Pravastatin</v>
      </c>
      <c r="F12190" s="249" t="str">
        <f>IF(AND(A12190&lt;&gt;"",ISNUMBER(A12190)),VLOOKUP(A12190,Studies!A:BR,6,FALSE),"")</f>
        <v>Plasma</v>
      </c>
      <c r="G12190" s="269">
        <v>2</v>
      </c>
      <c r="H12190" s="50" t="s">
        <v>59</v>
      </c>
      <c r="I12190" s="185">
        <v>34.931510000000003</v>
      </c>
      <c r="J12190" s="41" t="s">
        <v>938</v>
      </c>
      <c r="K12190" s="41" t="s">
        <v>115</v>
      </c>
    </row>
    <row r="12191" spans="1:11" x14ac:dyDescent="0.25">
      <c r="A12191" s="30">
        <v>1176</v>
      </c>
      <c r="B12191" s="247" t="str">
        <f>IF(AND(A12191&lt;&gt;"",ISNUMBER(A12191)),VLOOKUP(A12191,Studies!A:BR,2,FALSE),"")</f>
        <v>Yee 2019</v>
      </c>
      <c r="C12191" s="248" t="str">
        <f>IF(AND(A12191&lt;&gt;"",ISNUMBER(A12191)),VLOOKUP(A12191,Studies!A:BR,3,FALSE),"")</f>
        <v>https://pubmed.ncbi.nlm.nih.gov/30982223/</v>
      </c>
      <c r="D12191" s="248" t="str">
        <f>IF(AND(A12191&lt;&gt;"",ISNUMBER(A12191)),VLOOKUP(A12191,Studies!A:BR,4,FALSE),"")</f>
        <v>Genotype TC (without Cyclosporin)</v>
      </c>
      <c r="E12191" s="248" t="str">
        <f>IF(AND(A12191&lt;&gt;"",ISNUMBER(A12191)),VLOOKUP(A12191,Studies!A:BR,5,FALSE),"")</f>
        <v>Pravastatin</v>
      </c>
      <c r="F12191" s="249" t="str">
        <f>IF(AND(A12191&lt;&gt;"",ISNUMBER(A12191)),VLOOKUP(A12191,Studies!A:BR,6,FALSE),"")</f>
        <v>Plasma</v>
      </c>
      <c r="G12191" s="269">
        <v>2.5</v>
      </c>
      <c r="H12191" s="50" t="s">
        <v>59</v>
      </c>
      <c r="I12191" s="185">
        <v>21.232880000000002</v>
      </c>
      <c r="J12191" s="41" t="s">
        <v>938</v>
      </c>
      <c r="K12191" s="41" t="s">
        <v>115</v>
      </c>
    </row>
    <row r="12192" spans="1:11" x14ac:dyDescent="0.25">
      <c r="A12192" s="30">
        <v>1176</v>
      </c>
      <c r="B12192" s="247" t="str">
        <f>IF(AND(A12192&lt;&gt;"",ISNUMBER(A12192)),VLOOKUP(A12192,Studies!A:BR,2,FALSE),"")</f>
        <v>Yee 2019</v>
      </c>
      <c r="C12192" s="248" t="str">
        <f>IF(AND(A12192&lt;&gt;"",ISNUMBER(A12192)),VLOOKUP(A12192,Studies!A:BR,3,FALSE),"")</f>
        <v>https://pubmed.ncbi.nlm.nih.gov/30982223/</v>
      </c>
      <c r="D12192" s="248" t="str">
        <f>IF(AND(A12192&lt;&gt;"",ISNUMBER(A12192)),VLOOKUP(A12192,Studies!A:BR,4,FALSE),"")</f>
        <v>Genotype TC (without Cyclosporin)</v>
      </c>
      <c r="E12192" s="248" t="str">
        <f>IF(AND(A12192&lt;&gt;"",ISNUMBER(A12192)),VLOOKUP(A12192,Studies!A:BR,5,FALSE),"")</f>
        <v>Pravastatin</v>
      </c>
      <c r="F12192" s="249" t="str">
        <f>IF(AND(A12192&lt;&gt;"",ISNUMBER(A12192)),VLOOKUP(A12192,Studies!A:BR,6,FALSE),"")</f>
        <v>Plasma</v>
      </c>
      <c r="G12192" s="269">
        <v>3</v>
      </c>
      <c r="H12192" s="50" t="s">
        <v>59</v>
      </c>
      <c r="I12192" s="185">
        <v>10.9589</v>
      </c>
      <c r="J12192" s="41" t="s">
        <v>938</v>
      </c>
      <c r="K12192" s="41" t="s">
        <v>115</v>
      </c>
    </row>
    <row r="12193" spans="1:11" x14ac:dyDescent="0.25">
      <c r="A12193" s="30">
        <v>1176</v>
      </c>
      <c r="B12193" s="247" t="str">
        <f>IF(AND(A12193&lt;&gt;"",ISNUMBER(A12193)),VLOOKUP(A12193,Studies!A:BR,2,FALSE),"")</f>
        <v>Yee 2019</v>
      </c>
      <c r="C12193" s="248" t="str">
        <f>IF(AND(A12193&lt;&gt;"",ISNUMBER(A12193)),VLOOKUP(A12193,Studies!A:BR,3,FALSE),"")</f>
        <v>https://pubmed.ncbi.nlm.nih.gov/30982223/</v>
      </c>
      <c r="D12193" s="248" t="str">
        <f>IF(AND(A12193&lt;&gt;"",ISNUMBER(A12193)),VLOOKUP(A12193,Studies!A:BR,4,FALSE),"")</f>
        <v>Genotype TC (without Cyclosporin)</v>
      </c>
      <c r="E12193" s="248" t="str">
        <f>IF(AND(A12193&lt;&gt;"",ISNUMBER(A12193)),VLOOKUP(A12193,Studies!A:BR,5,FALSE),"")</f>
        <v>Pravastatin</v>
      </c>
      <c r="F12193" s="249" t="str">
        <f>IF(AND(A12193&lt;&gt;"",ISNUMBER(A12193)),VLOOKUP(A12193,Studies!A:BR,6,FALSE),"")</f>
        <v>Plasma</v>
      </c>
      <c r="G12193" s="269">
        <v>4</v>
      </c>
      <c r="H12193" s="50" t="s">
        <v>59</v>
      </c>
      <c r="I12193" s="185">
        <v>6.8493149999999998</v>
      </c>
      <c r="J12193" s="41" t="s">
        <v>938</v>
      </c>
      <c r="K12193" s="41" t="s">
        <v>115</v>
      </c>
    </row>
    <row r="12194" spans="1:11" x14ac:dyDescent="0.25">
      <c r="A12194" s="30">
        <v>1176</v>
      </c>
      <c r="B12194" s="247" t="str">
        <f>IF(AND(A12194&lt;&gt;"",ISNUMBER(A12194)),VLOOKUP(A12194,Studies!A:BR,2,FALSE),"")</f>
        <v>Yee 2019</v>
      </c>
      <c r="C12194" s="248" t="str">
        <f>IF(AND(A12194&lt;&gt;"",ISNUMBER(A12194)),VLOOKUP(A12194,Studies!A:BR,3,FALSE),"")</f>
        <v>https://pubmed.ncbi.nlm.nih.gov/30982223/</v>
      </c>
      <c r="D12194" s="248" t="str">
        <f>IF(AND(A12194&lt;&gt;"",ISNUMBER(A12194)),VLOOKUP(A12194,Studies!A:BR,4,FALSE),"")</f>
        <v>Genotype TC (without Cyclosporin)</v>
      </c>
      <c r="E12194" s="248" t="str">
        <f>IF(AND(A12194&lt;&gt;"",ISNUMBER(A12194)),VLOOKUP(A12194,Studies!A:BR,5,FALSE),"")</f>
        <v>Pravastatin</v>
      </c>
      <c r="F12194" s="249" t="str">
        <f>IF(AND(A12194&lt;&gt;"",ISNUMBER(A12194)),VLOOKUP(A12194,Studies!A:BR,6,FALSE),"")</f>
        <v>Plasma</v>
      </c>
      <c r="G12194" s="269">
        <v>5</v>
      </c>
      <c r="H12194" s="50" t="s">
        <v>59</v>
      </c>
      <c r="I12194" s="185">
        <v>4.7945200000000003</v>
      </c>
      <c r="J12194" s="41" t="s">
        <v>938</v>
      </c>
      <c r="K12194" s="41" t="s">
        <v>115</v>
      </c>
    </row>
    <row r="12195" spans="1:11" x14ac:dyDescent="0.25">
      <c r="A12195" s="30">
        <v>1176</v>
      </c>
      <c r="B12195" s="247" t="str">
        <f>IF(AND(A12195&lt;&gt;"",ISNUMBER(A12195)),VLOOKUP(A12195,Studies!A:BR,2,FALSE),"")</f>
        <v>Yee 2019</v>
      </c>
      <c r="C12195" s="248" t="str">
        <f>IF(AND(A12195&lt;&gt;"",ISNUMBER(A12195)),VLOOKUP(A12195,Studies!A:BR,3,FALSE),"")</f>
        <v>https://pubmed.ncbi.nlm.nih.gov/30982223/</v>
      </c>
      <c r="D12195" s="248" t="str">
        <f>IF(AND(A12195&lt;&gt;"",ISNUMBER(A12195)),VLOOKUP(A12195,Studies!A:BR,4,FALSE),"")</f>
        <v>Genotype TC (without Cyclosporin)</v>
      </c>
      <c r="E12195" s="248" t="str">
        <f>IF(AND(A12195&lt;&gt;"",ISNUMBER(A12195)),VLOOKUP(A12195,Studies!A:BR,5,FALSE),"")</f>
        <v>Pravastatin</v>
      </c>
      <c r="F12195" s="249" t="str">
        <f>IF(AND(A12195&lt;&gt;"",ISNUMBER(A12195)),VLOOKUP(A12195,Studies!A:BR,6,FALSE),"")</f>
        <v>Plasma</v>
      </c>
      <c r="G12195" s="269">
        <v>6</v>
      </c>
      <c r="H12195" s="50" t="s">
        <v>59</v>
      </c>
      <c r="I12195" s="185">
        <v>2.7397260000000001</v>
      </c>
      <c r="J12195" s="41" t="s">
        <v>938</v>
      </c>
      <c r="K12195" s="41" t="s">
        <v>115</v>
      </c>
    </row>
    <row r="12196" spans="1:11" x14ac:dyDescent="0.25">
      <c r="A12196" s="30">
        <v>1176</v>
      </c>
      <c r="B12196" s="247" t="str">
        <f>IF(AND(A12196&lt;&gt;"",ISNUMBER(A12196)),VLOOKUP(A12196,Studies!A:BR,2,FALSE),"")</f>
        <v>Yee 2019</v>
      </c>
      <c r="C12196" s="248" t="str">
        <f>IF(AND(A12196&lt;&gt;"",ISNUMBER(A12196)),VLOOKUP(A12196,Studies!A:BR,3,FALSE),"")</f>
        <v>https://pubmed.ncbi.nlm.nih.gov/30982223/</v>
      </c>
      <c r="D12196" s="248" t="str">
        <f>IF(AND(A12196&lt;&gt;"",ISNUMBER(A12196)),VLOOKUP(A12196,Studies!A:BR,4,FALSE),"")</f>
        <v>Genotype TC (without Cyclosporin)</v>
      </c>
      <c r="E12196" s="248" t="str">
        <f>IF(AND(A12196&lt;&gt;"",ISNUMBER(A12196)),VLOOKUP(A12196,Studies!A:BR,5,FALSE),"")</f>
        <v>Pravastatin</v>
      </c>
      <c r="F12196" s="249" t="str">
        <f>IF(AND(A12196&lt;&gt;"",ISNUMBER(A12196)),VLOOKUP(A12196,Studies!A:BR,6,FALSE),"")</f>
        <v>Plasma</v>
      </c>
      <c r="G12196" s="269">
        <v>7</v>
      </c>
      <c r="H12196" s="50" t="s">
        <v>59</v>
      </c>
      <c r="I12196" s="185">
        <v>0</v>
      </c>
      <c r="J12196" s="41" t="s">
        <v>938</v>
      </c>
      <c r="K12196" s="41" t="s">
        <v>115</v>
      </c>
    </row>
    <row r="12197" spans="1:11" x14ac:dyDescent="0.25">
      <c r="A12197" s="30">
        <v>1176</v>
      </c>
      <c r="B12197" s="247" t="str">
        <f>IF(AND(A12197&lt;&gt;"",ISNUMBER(A12197)),VLOOKUP(A12197,Studies!A:BR,2,FALSE),"")</f>
        <v>Yee 2019</v>
      </c>
      <c r="C12197" s="248" t="str">
        <f>IF(AND(A12197&lt;&gt;"",ISNUMBER(A12197)),VLOOKUP(A12197,Studies!A:BR,3,FALSE),"")</f>
        <v>https://pubmed.ncbi.nlm.nih.gov/30982223/</v>
      </c>
      <c r="D12197" s="248" t="str">
        <f>IF(AND(A12197&lt;&gt;"",ISNUMBER(A12197)),VLOOKUP(A12197,Studies!A:BR,4,FALSE),"")</f>
        <v>Genotype TC (without Cyclosporin)</v>
      </c>
      <c r="E12197" s="248" t="str">
        <f>IF(AND(A12197&lt;&gt;"",ISNUMBER(A12197)),VLOOKUP(A12197,Studies!A:BR,5,FALSE),"")</f>
        <v>Pravastatin</v>
      </c>
      <c r="F12197" s="249" t="str">
        <f>IF(AND(A12197&lt;&gt;"",ISNUMBER(A12197)),VLOOKUP(A12197,Studies!A:BR,6,FALSE),"")</f>
        <v>Plasma</v>
      </c>
      <c r="G12197" s="269">
        <v>8</v>
      </c>
      <c r="H12197" s="50" t="s">
        <v>59</v>
      </c>
      <c r="I12197" s="185">
        <v>0.68493150000000003</v>
      </c>
      <c r="J12197" s="41" t="s">
        <v>938</v>
      </c>
      <c r="K12197" s="41" t="s">
        <v>115</v>
      </c>
    </row>
    <row r="12198" spans="1:11" x14ac:dyDescent="0.25">
      <c r="A12198" s="30">
        <v>1176</v>
      </c>
      <c r="B12198" s="247" t="str">
        <f>IF(AND(A12198&lt;&gt;"",ISNUMBER(A12198)),VLOOKUP(A12198,Studies!A:BR,2,FALSE),"")</f>
        <v>Yee 2019</v>
      </c>
      <c r="C12198" s="248" t="str">
        <f>IF(AND(A12198&lt;&gt;"",ISNUMBER(A12198)),VLOOKUP(A12198,Studies!A:BR,3,FALSE),"")</f>
        <v>https://pubmed.ncbi.nlm.nih.gov/30982223/</v>
      </c>
      <c r="D12198" s="248" t="str">
        <f>IF(AND(A12198&lt;&gt;"",ISNUMBER(A12198)),VLOOKUP(A12198,Studies!A:BR,4,FALSE),"")</f>
        <v>Genotype TC (without Cyclosporin)</v>
      </c>
      <c r="E12198" s="248" t="str">
        <f>IF(AND(A12198&lt;&gt;"",ISNUMBER(A12198)),VLOOKUP(A12198,Studies!A:BR,5,FALSE),"")</f>
        <v>Pravastatin</v>
      </c>
      <c r="F12198" s="249" t="str">
        <f>IF(AND(A12198&lt;&gt;"",ISNUMBER(A12198)),VLOOKUP(A12198,Studies!A:BR,6,FALSE),"")</f>
        <v>Plasma</v>
      </c>
      <c r="G12198" s="269">
        <v>10</v>
      </c>
      <c r="H12198" s="50" t="s">
        <v>59</v>
      </c>
      <c r="I12198" s="185">
        <v>0</v>
      </c>
      <c r="J12198" s="41" t="s">
        <v>938</v>
      </c>
      <c r="K12198" s="41" t="s">
        <v>115</v>
      </c>
    </row>
    <row r="12199" spans="1:11" x14ac:dyDescent="0.25">
      <c r="A12199" s="30">
        <v>1176</v>
      </c>
      <c r="B12199" s="247" t="str">
        <f>IF(AND(A12199&lt;&gt;"",ISNUMBER(A12199)),VLOOKUP(A12199,Studies!A:BR,2,FALSE),"")</f>
        <v>Yee 2019</v>
      </c>
      <c r="C12199" s="248" t="str">
        <f>IF(AND(A12199&lt;&gt;"",ISNUMBER(A12199)),VLOOKUP(A12199,Studies!A:BR,3,FALSE),"")</f>
        <v>https://pubmed.ncbi.nlm.nih.gov/30982223/</v>
      </c>
      <c r="D12199" s="248" t="str">
        <f>IF(AND(A12199&lt;&gt;"",ISNUMBER(A12199)),VLOOKUP(A12199,Studies!A:BR,4,FALSE),"")</f>
        <v>Genotype TC (without Cyclosporin)</v>
      </c>
      <c r="E12199" s="248" t="str">
        <f>IF(AND(A12199&lt;&gt;"",ISNUMBER(A12199)),VLOOKUP(A12199,Studies!A:BR,5,FALSE),"")</f>
        <v>Pravastatin</v>
      </c>
      <c r="F12199" s="249" t="str">
        <f>IF(AND(A12199&lt;&gt;"",ISNUMBER(A12199)),VLOOKUP(A12199,Studies!A:BR,6,FALSE),"")</f>
        <v>Plasma</v>
      </c>
      <c r="G12199" s="269">
        <v>12</v>
      </c>
      <c r="H12199" s="50" t="s">
        <v>59</v>
      </c>
      <c r="I12199" s="185">
        <v>0</v>
      </c>
      <c r="J12199" s="41" t="s">
        <v>938</v>
      </c>
      <c r="K12199" s="41" t="s">
        <v>115</v>
      </c>
    </row>
    <row r="12200" spans="1:11" x14ac:dyDescent="0.25">
      <c r="A12200" s="30">
        <v>1177</v>
      </c>
      <c r="B12200" s="247" t="str">
        <f>IF(AND(A12200&lt;&gt;"",ISNUMBER(A12200)),VLOOKUP(A12200,Studies!A:BR,2,FALSE),"")</f>
        <v>Yee 2019</v>
      </c>
      <c r="C12200" s="248" t="str">
        <f>IF(AND(A12200&lt;&gt;"",ISNUMBER(A12200)),VLOOKUP(A12200,Studies!A:BR,3,FALSE),"")</f>
        <v>https://pubmed.ncbi.nlm.nih.gov/30982223/</v>
      </c>
      <c r="D12200" s="248" t="str">
        <f>IF(AND(A12200&lt;&gt;"",ISNUMBER(A12200)),VLOOKUP(A12200,Studies!A:BR,4,FALSE),"")</f>
        <v>Genotype CC (without Cyclosporin)</v>
      </c>
      <c r="E12200" s="248" t="str">
        <f>IF(AND(A12200&lt;&gt;"",ISNUMBER(A12200)),VLOOKUP(A12200,Studies!A:BR,5,FALSE),"")</f>
        <v>Pravastatin</v>
      </c>
      <c r="F12200" s="249" t="str">
        <f>IF(AND(A12200&lt;&gt;"",ISNUMBER(A12200)),VLOOKUP(A12200,Studies!A:BR,6,FALSE),"")</f>
        <v>Plasma</v>
      </c>
      <c r="G12200" s="269">
        <v>0.25</v>
      </c>
      <c r="H12200" s="50" t="s">
        <v>59</v>
      </c>
      <c r="I12200" s="185">
        <v>27.397259999999999</v>
      </c>
      <c r="J12200" s="41" t="s">
        <v>938</v>
      </c>
      <c r="K12200" s="41" t="s">
        <v>115</v>
      </c>
    </row>
    <row r="12201" spans="1:11" x14ac:dyDescent="0.25">
      <c r="A12201" s="30">
        <v>1177</v>
      </c>
      <c r="B12201" s="247" t="str">
        <f>IF(AND(A12201&lt;&gt;"",ISNUMBER(A12201)),VLOOKUP(A12201,Studies!A:BR,2,FALSE),"")</f>
        <v>Yee 2019</v>
      </c>
      <c r="C12201" s="248" t="str">
        <f>IF(AND(A12201&lt;&gt;"",ISNUMBER(A12201)),VLOOKUP(A12201,Studies!A:BR,3,FALSE),"")</f>
        <v>https://pubmed.ncbi.nlm.nih.gov/30982223/</v>
      </c>
      <c r="D12201" s="248" t="str">
        <f>IF(AND(A12201&lt;&gt;"",ISNUMBER(A12201)),VLOOKUP(A12201,Studies!A:BR,4,FALSE),"")</f>
        <v>Genotype CC (without Cyclosporin)</v>
      </c>
      <c r="E12201" s="248" t="str">
        <f>IF(AND(A12201&lt;&gt;"",ISNUMBER(A12201)),VLOOKUP(A12201,Studies!A:BR,5,FALSE),"")</f>
        <v>Pravastatin</v>
      </c>
      <c r="F12201" s="249" t="str">
        <f>IF(AND(A12201&lt;&gt;"",ISNUMBER(A12201)),VLOOKUP(A12201,Studies!A:BR,6,FALSE),"")</f>
        <v>Plasma</v>
      </c>
      <c r="G12201" s="269">
        <v>0.5</v>
      </c>
      <c r="H12201" s="50" t="s">
        <v>59</v>
      </c>
      <c r="I12201" s="185">
        <v>126.7123</v>
      </c>
      <c r="J12201" s="41" t="s">
        <v>938</v>
      </c>
      <c r="K12201" s="41" t="s">
        <v>115</v>
      </c>
    </row>
    <row r="12202" spans="1:11" x14ac:dyDescent="0.25">
      <c r="A12202" s="30">
        <v>1177</v>
      </c>
      <c r="B12202" s="247" t="str">
        <f>IF(AND(A12202&lt;&gt;"",ISNUMBER(A12202)),VLOOKUP(A12202,Studies!A:BR,2,FALSE),"")</f>
        <v>Yee 2019</v>
      </c>
      <c r="C12202" s="248" t="str">
        <f>IF(AND(A12202&lt;&gt;"",ISNUMBER(A12202)),VLOOKUP(A12202,Studies!A:BR,3,FALSE),"")</f>
        <v>https://pubmed.ncbi.nlm.nih.gov/30982223/</v>
      </c>
      <c r="D12202" s="248" t="str">
        <f>IF(AND(A12202&lt;&gt;"",ISNUMBER(A12202)),VLOOKUP(A12202,Studies!A:BR,4,FALSE),"")</f>
        <v>Genotype CC (without Cyclosporin)</v>
      </c>
      <c r="E12202" s="248" t="str">
        <f>IF(AND(A12202&lt;&gt;"",ISNUMBER(A12202)),VLOOKUP(A12202,Studies!A:BR,5,FALSE),"")</f>
        <v>Pravastatin</v>
      </c>
      <c r="F12202" s="249" t="str">
        <f>IF(AND(A12202&lt;&gt;"",ISNUMBER(A12202)),VLOOKUP(A12202,Studies!A:BR,6,FALSE),"")</f>
        <v>Plasma</v>
      </c>
      <c r="G12202" s="269">
        <v>0.75</v>
      </c>
      <c r="H12202" s="50" t="s">
        <v>59</v>
      </c>
      <c r="I12202" s="185">
        <v>160.274</v>
      </c>
      <c r="J12202" s="41" t="s">
        <v>938</v>
      </c>
      <c r="K12202" s="41" t="s">
        <v>115</v>
      </c>
    </row>
    <row r="12203" spans="1:11" x14ac:dyDescent="0.25">
      <c r="A12203" s="30">
        <v>1177</v>
      </c>
      <c r="B12203" s="247" t="str">
        <f>IF(AND(A12203&lt;&gt;"",ISNUMBER(A12203)),VLOOKUP(A12203,Studies!A:BR,2,FALSE),"")</f>
        <v>Yee 2019</v>
      </c>
      <c r="C12203" s="248" t="str">
        <f>IF(AND(A12203&lt;&gt;"",ISNUMBER(A12203)),VLOOKUP(A12203,Studies!A:BR,3,FALSE),"")</f>
        <v>https://pubmed.ncbi.nlm.nih.gov/30982223/</v>
      </c>
      <c r="D12203" s="248" t="str">
        <f>IF(AND(A12203&lt;&gt;"",ISNUMBER(A12203)),VLOOKUP(A12203,Studies!A:BR,4,FALSE),"")</f>
        <v>Genotype CC (without Cyclosporin)</v>
      </c>
      <c r="E12203" s="248" t="str">
        <f>IF(AND(A12203&lt;&gt;"",ISNUMBER(A12203)),VLOOKUP(A12203,Studies!A:BR,5,FALSE),"")</f>
        <v>Pravastatin</v>
      </c>
      <c r="F12203" s="249" t="str">
        <f>IF(AND(A12203&lt;&gt;"",ISNUMBER(A12203)),VLOOKUP(A12203,Studies!A:BR,6,FALSE),"")</f>
        <v>Plasma</v>
      </c>
      <c r="G12203" s="269">
        <v>1</v>
      </c>
      <c r="H12203" s="50" t="s">
        <v>59</v>
      </c>
      <c r="I12203" s="185">
        <v>126.7123</v>
      </c>
      <c r="J12203" s="41" t="s">
        <v>938</v>
      </c>
      <c r="K12203" s="41" t="s">
        <v>115</v>
      </c>
    </row>
    <row r="12204" spans="1:11" x14ac:dyDescent="0.25">
      <c r="A12204" s="30">
        <v>1177</v>
      </c>
      <c r="B12204" s="247" t="str">
        <f>IF(AND(A12204&lt;&gt;"",ISNUMBER(A12204)),VLOOKUP(A12204,Studies!A:BR,2,FALSE),"")</f>
        <v>Yee 2019</v>
      </c>
      <c r="C12204" s="248" t="str">
        <f>IF(AND(A12204&lt;&gt;"",ISNUMBER(A12204)),VLOOKUP(A12204,Studies!A:BR,3,FALSE),"")</f>
        <v>https://pubmed.ncbi.nlm.nih.gov/30982223/</v>
      </c>
      <c r="D12204" s="248" t="str">
        <f>IF(AND(A12204&lt;&gt;"",ISNUMBER(A12204)),VLOOKUP(A12204,Studies!A:BR,4,FALSE),"")</f>
        <v>Genotype CC (without Cyclosporin)</v>
      </c>
      <c r="E12204" s="248" t="str">
        <f>IF(AND(A12204&lt;&gt;"",ISNUMBER(A12204)),VLOOKUP(A12204,Studies!A:BR,5,FALSE),"")</f>
        <v>Pravastatin</v>
      </c>
      <c r="F12204" s="249" t="str">
        <f>IF(AND(A12204&lt;&gt;"",ISNUMBER(A12204)),VLOOKUP(A12204,Studies!A:BR,6,FALSE),"")</f>
        <v>Plasma</v>
      </c>
      <c r="G12204" s="269">
        <v>1.5</v>
      </c>
      <c r="H12204" s="50" t="s">
        <v>59</v>
      </c>
      <c r="I12204" s="185">
        <v>107.5342</v>
      </c>
      <c r="J12204" s="41" t="s">
        <v>938</v>
      </c>
      <c r="K12204" s="41" t="s">
        <v>115</v>
      </c>
    </row>
    <row r="12205" spans="1:11" x14ac:dyDescent="0.25">
      <c r="A12205" s="30">
        <v>1177</v>
      </c>
      <c r="B12205" s="247" t="str">
        <f>IF(AND(A12205&lt;&gt;"",ISNUMBER(A12205)),VLOOKUP(A12205,Studies!A:BR,2,FALSE),"")</f>
        <v>Yee 2019</v>
      </c>
      <c r="C12205" s="248" t="str">
        <f>IF(AND(A12205&lt;&gt;"",ISNUMBER(A12205)),VLOOKUP(A12205,Studies!A:BR,3,FALSE),"")</f>
        <v>https://pubmed.ncbi.nlm.nih.gov/30982223/</v>
      </c>
      <c r="D12205" s="248" t="str">
        <f>IF(AND(A12205&lt;&gt;"",ISNUMBER(A12205)),VLOOKUP(A12205,Studies!A:BR,4,FALSE),"")</f>
        <v>Genotype CC (without Cyclosporin)</v>
      </c>
      <c r="E12205" s="248" t="str">
        <f>IF(AND(A12205&lt;&gt;"",ISNUMBER(A12205)),VLOOKUP(A12205,Studies!A:BR,5,FALSE),"")</f>
        <v>Pravastatin</v>
      </c>
      <c r="F12205" s="249" t="str">
        <f>IF(AND(A12205&lt;&gt;"",ISNUMBER(A12205)),VLOOKUP(A12205,Studies!A:BR,6,FALSE),"")</f>
        <v>Plasma</v>
      </c>
      <c r="G12205" s="269">
        <v>2</v>
      </c>
      <c r="H12205" s="50" t="s">
        <v>59</v>
      </c>
      <c r="I12205" s="185">
        <v>81.50685</v>
      </c>
      <c r="J12205" s="41" t="s">
        <v>938</v>
      </c>
      <c r="K12205" s="41" t="s">
        <v>115</v>
      </c>
    </row>
    <row r="12206" spans="1:11" x14ac:dyDescent="0.25">
      <c r="A12206" s="30">
        <v>1177</v>
      </c>
      <c r="B12206" s="247" t="str">
        <f>IF(AND(A12206&lt;&gt;"",ISNUMBER(A12206)),VLOOKUP(A12206,Studies!A:BR,2,FALSE),"")</f>
        <v>Yee 2019</v>
      </c>
      <c r="C12206" s="248" t="str">
        <f>IF(AND(A12206&lt;&gt;"",ISNUMBER(A12206)),VLOOKUP(A12206,Studies!A:BR,3,FALSE),"")</f>
        <v>https://pubmed.ncbi.nlm.nih.gov/30982223/</v>
      </c>
      <c r="D12206" s="248" t="str">
        <f>IF(AND(A12206&lt;&gt;"",ISNUMBER(A12206)),VLOOKUP(A12206,Studies!A:BR,4,FALSE),"")</f>
        <v>Genotype CC (without Cyclosporin)</v>
      </c>
      <c r="E12206" s="248" t="str">
        <f>IF(AND(A12206&lt;&gt;"",ISNUMBER(A12206)),VLOOKUP(A12206,Studies!A:BR,5,FALSE),"")</f>
        <v>Pravastatin</v>
      </c>
      <c r="F12206" s="249" t="str">
        <f>IF(AND(A12206&lt;&gt;"",ISNUMBER(A12206)),VLOOKUP(A12206,Studies!A:BR,6,FALSE),"")</f>
        <v>Plasma</v>
      </c>
      <c r="G12206" s="269">
        <v>2.5</v>
      </c>
      <c r="H12206" s="50" t="s">
        <v>59</v>
      </c>
      <c r="I12206" s="185">
        <v>57.53425</v>
      </c>
      <c r="J12206" s="41" t="s">
        <v>938</v>
      </c>
      <c r="K12206" s="41" t="s">
        <v>115</v>
      </c>
    </row>
    <row r="12207" spans="1:11" x14ac:dyDescent="0.25">
      <c r="A12207" s="30">
        <v>1177</v>
      </c>
      <c r="B12207" s="247" t="str">
        <f>IF(AND(A12207&lt;&gt;"",ISNUMBER(A12207)),VLOOKUP(A12207,Studies!A:BR,2,FALSE),"")</f>
        <v>Yee 2019</v>
      </c>
      <c r="C12207" s="248" t="str">
        <f>IF(AND(A12207&lt;&gt;"",ISNUMBER(A12207)),VLOOKUP(A12207,Studies!A:BR,3,FALSE),"")</f>
        <v>https://pubmed.ncbi.nlm.nih.gov/30982223/</v>
      </c>
      <c r="D12207" s="248" t="str">
        <f>IF(AND(A12207&lt;&gt;"",ISNUMBER(A12207)),VLOOKUP(A12207,Studies!A:BR,4,FALSE),"")</f>
        <v>Genotype CC (without Cyclosporin)</v>
      </c>
      <c r="E12207" s="248" t="str">
        <f>IF(AND(A12207&lt;&gt;"",ISNUMBER(A12207)),VLOOKUP(A12207,Studies!A:BR,5,FALSE),"")</f>
        <v>Pravastatin</v>
      </c>
      <c r="F12207" s="249" t="str">
        <f>IF(AND(A12207&lt;&gt;"",ISNUMBER(A12207)),VLOOKUP(A12207,Studies!A:BR,6,FALSE),"")</f>
        <v>Plasma</v>
      </c>
      <c r="G12207" s="269">
        <v>3</v>
      </c>
      <c r="H12207" s="50" t="s">
        <v>59</v>
      </c>
      <c r="I12207" s="185">
        <v>32.876710000000003</v>
      </c>
      <c r="J12207" s="41" t="s">
        <v>938</v>
      </c>
      <c r="K12207" s="41" t="s">
        <v>115</v>
      </c>
    </row>
    <row r="12208" spans="1:11" x14ac:dyDescent="0.25">
      <c r="A12208" s="30">
        <v>1177</v>
      </c>
      <c r="B12208" s="247" t="str">
        <f>IF(AND(A12208&lt;&gt;"",ISNUMBER(A12208)),VLOOKUP(A12208,Studies!A:BR,2,FALSE),"")</f>
        <v>Yee 2019</v>
      </c>
      <c r="C12208" s="248" t="str">
        <f>IF(AND(A12208&lt;&gt;"",ISNUMBER(A12208)),VLOOKUP(A12208,Studies!A:BR,3,FALSE),"")</f>
        <v>https://pubmed.ncbi.nlm.nih.gov/30982223/</v>
      </c>
      <c r="D12208" s="248" t="str">
        <f>IF(AND(A12208&lt;&gt;"",ISNUMBER(A12208)),VLOOKUP(A12208,Studies!A:BR,4,FALSE),"")</f>
        <v>Genotype CC (without Cyclosporin)</v>
      </c>
      <c r="E12208" s="248" t="str">
        <f>IF(AND(A12208&lt;&gt;"",ISNUMBER(A12208)),VLOOKUP(A12208,Studies!A:BR,5,FALSE),"")</f>
        <v>Pravastatin</v>
      </c>
      <c r="F12208" s="249" t="str">
        <f>IF(AND(A12208&lt;&gt;"",ISNUMBER(A12208)),VLOOKUP(A12208,Studies!A:BR,6,FALSE),"")</f>
        <v>Plasma</v>
      </c>
      <c r="G12208" s="269">
        <v>4</v>
      </c>
      <c r="H12208" s="50" t="s">
        <v>59</v>
      </c>
      <c r="I12208" s="185">
        <v>11.643840000000001</v>
      </c>
      <c r="J12208" s="41" t="s">
        <v>938</v>
      </c>
      <c r="K12208" s="41" t="s">
        <v>115</v>
      </c>
    </row>
    <row r="12209" spans="1:11" x14ac:dyDescent="0.25">
      <c r="A12209" s="30">
        <v>1177</v>
      </c>
      <c r="B12209" s="247" t="str">
        <f>IF(AND(A12209&lt;&gt;"",ISNUMBER(A12209)),VLOOKUP(A12209,Studies!A:BR,2,FALSE),"")</f>
        <v>Yee 2019</v>
      </c>
      <c r="C12209" s="248" t="str">
        <f>IF(AND(A12209&lt;&gt;"",ISNUMBER(A12209)),VLOOKUP(A12209,Studies!A:BR,3,FALSE),"")</f>
        <v>https://pubmed.ncbi.nlm.nih.gov/30982223/</v>
      </c>
      <c r="D12209" s="248" t="str">
        <f>IF(AND(A12209&lt;&gt;"",ISNUMBER(A12209)),VLOOKUP(A12209,Studies!A:BR,4,FALSE),"")</f>
        <v>Genotype CC (without Cyclosporin)</v>
      </c>
      <c r="E12209" s="248" t="str">
        <f>IF(AND(A12209&lt;&gt;"",ISNUMBER(A12209)),VLOOKUP(A12209,Studies!A:BR,5,FALSE),"")</f>
        <v>Pravastatin</v>
      </c>
      <c r="F12209" s="249" t="str">
        <f>IF(AND(A12209&lt;&gt;"",ISNUMBER(A12209)),VLOOKUP(A12209,Studies!A:BR,6,FALSE),"")</f>
        <v>Plasma</v>
      </c>
      <c r="G12209" s="269">
        <v>5</v>
      </c>
      <c r="H12209" s="50" t="s">
        <v>59</v>
      </c>
      <c r="I12209" s="185">
        <v>6.8493149999999998</v>
      </c>
      <c r="J12209" s="41" t="s">
        <v>938</v>
      </c>
      <c r="K12209" s="41" t="s">
        <v>115</v>
      </c>
    </row>
    <row r="12210" spans="1:11" x14ac:dyDescent="0.25">
      <c r="A12210" s="30">
        <v>1177</v>
      </c>
      <c r="B12210" s="247" t="str">
        <f>IF(AND(A12210&lt;&gt;"",ISNUMBER(A12210)),VLOOKUP(A12210,Studies!A:BR,2,FALSE),"")</f>
        <v>Yee 2019</v>
      </c>
      <c r="C12210" s="248" t="str">
        <f>IF(AND(A12210&lt;&gt;"",ISNUMBER(A12210)),VLOOKUP(A12210,Studies!A:BR,3,FALSE),"")</f>
        <v>https://pubmed.ncbi.nlm.nih.gov/30982223/</v>
      </c>
      <c r="D12210" s="248" t="str">
        <f>IF(AND(A12210&lt;&gt;"",ISNUMBER(A12210)),VLOOKUP(A12210,Studies!A:BR,4,FALSE),"")</f>
        <v>Genotype CC (without Cyclosporin)</v>
      </c>
      <c r="E12210" s="248" t="str">
        <f>IF(AND(A12210&lt;&gt;"",ISNUMBER(A12210)),VLOOKUP(A12210,Studies!A:BR,5,FALSE),"")</f>
        <v>Pravastatin</v>
      </c>
      <c r="F12210" s="249" t="str">
        <f>IF(AND(A12210&lt;&gt;"",ISNUMBER(A12210)),VLOOKUP(A12210,Studies!A:BR,6,FALSE),"")</f>
        <v>Plasma</v>
      </c>
      <c r="G12210" s="269">
        <v>6</v>
      </c>
      <c r="H12210" s="50" t="s">
        <v>59</v>
      </c>
      <c r="I12210" s="185">
        <v>3.424658</v>
      </c>
      <c r="J12210" s="41" t="s">
        <v>938</v>
      </c>
      <c r="K12210" s="41" t="s">
        <v>115</v>
      </c>
    </row>
    <row r="12211" spans="1:11" x14ac:dyDescent="0.25">
      <c r="A12211" s="30">
        <v>1177</v>
      </c>
      <c r="B12211" s="247" t="str">
        <f>IF(AND(A12211&lt;&gt;"",ISNUMBER(A12211)),VLOOKUP(A12211,Studies!A:BR,2,FALSE),"")</f>
        <v>Yee 2019</v>
      </c>
      <c r="C12211" s="248" t="str">
        <f>IF(AND(A12211&lt;&gt;"",ISNUMBER(A12211)),VLOOKUP(A12211,Studies!A:BR,3,FALSE),"")</f>
        <v>https://pubmed.ncbi.nlm.nih.gov/30982223/</v>
      </c>
      <c r="D12211" s="248" t="str">
        <f>IF(AND(A12211&lt;&gt;"",ISNUMBER(A12211)),VLOOKUP(A12211,Studies!A:BR,4,FALSE),"")</f>
        <v>Genotype CC (without Cyclosporin)</v>
      </c>
      <c r="E12211" s="248" t="str">
        <f>IF(AND(A12211&lt;&gt;"",ISNUMBER(A12211)),VLOOKUP(A12211,Studies!A:BR,5,FALSE),"")</f>
        <v>Pravastatin</v>
      </c>
      <c r="F12211" s="249" t="str">
        <f>IF(AND(A12211&lt;&gt;"",ISNUMBER(A12211)),VLOOKUP(A12211,Studies!A:BR,6,FALSE),"")</f>
        <v>Plasma</v>
      </c>
      <c r="G12211" s="269">
        <v>7</v>
      </c>
      <c r="H12211" s="50" t="s">
        <v>59</v>
      </c>
      <c r="I12211" s="185">
        <v>2.0547949999999999</v>
      </c>
      <c r="J12211" s="41" t="s">
        <v>938</v>
      </c>
      <c r="K12211" s="41" t="s">
        <v>115</v>
      </c>
    </row>
    <row r="12212" spans="1:11" x14ac:dyDescent="0.25">
      <c r="A12212" s="30">
        <v>1177</v>
      </c>
      <c r="B12212" s="247" t="str">
        <f>IF(AND(A12212&lt;&gt;"",ISNUMBER(A12212)),VLOOKUP(A12212,Studies!A:BR,2,FALSE),"")</f>
        <v>Yee 2019</v>
      </c>
      <c r="C12212" s="248" t="str">
        <f>IF(AND(A12212&lt;&gt;"",ISNUMBER(A12212)),VLOOKUP(A12212,Studies!A:BR,3,FALSE),"")</f>
        <v>https://pubmed.ncbi.nlm.nih.gov/30982223/</v>
      </c>
      <c r="D12212" s="248" t="str">
        <f>IF(AND(A12212&lt;&gt;"",ISNUMBER(A12212)),VLOOKUP(A12212,Studies!A:BR,4,FALSE),"")</f>
        <v>Genotype CC (without Cyclosporin)</v>
      </c>
      <c r="E12212" s="248" t="str">
        <f>IF(AND(A12212&lt;&gt;"",ISNUMBER(A12212)),VLOOKUP(A12212,Studies!A:BR,5,FALSE),"")</f>
        <v>Pravastatin</v>
      </c>
      <c r="F12212" s="249" t="str">
        <f>IF(AND(A12212&lt;&gt;"",ISNUMBER(A12212)),VLOOKUP(A12212,Studies!A:BR,6,FALSE),"")</f>
        <v>Plasma</v>
      </c>
      <c r="G12212" s="269">
        <v>8</v>
      </c>
      <c r="H12212" s="50" t="s">
        <v>59</v>
      </c>
      <c r="I12212" s="185">
        <v>0.68493150000000003</v>
      </c>
      <c r="J12212" s="41" t="s">
        <v>938</v>
      </c>
      <c r="K12212" s="41" t="s">
        <v>115</v>
      </c>
    </row>
    <row r="12213" spans="1:11" x14ac:dyDescent="0.25">
      <c r="A12213" s="30">
        <v>1177</v>
      </c>
      <c r="B12213" s="247" t="str">
        <f>IF(AND(A12213&lt;&gt;"",ISNUMBER(A12213)),VLOOKUP(A12213,Studies!A:BR,2,FALSE),"")</f>
        <v>Yee 2019</v>
      </c>
      <c r="C12213" s="248" t="str">
        <f>IF(AND(A12213&lt;&gt;"",ISNUMBER(A12213)),VLOOKUP(A12213,Studies!A:BR,3,FALSE),"")</f>
        <v>https://pubmed.ncbi.nlm.nih.gov/30982223/</v>
      </c>
      <c r="D12213" s="248" t="str">
        <f>IF(AND(A12213&lt;&gt;"",ISNUMBER(A12213)),VLOOKUP(A12213,Studies!A:BR,4,FALSE),"")</f>
        <v>Genotype CC (without Cyclosporin)</v>
      </c>
      <c r="E12213" s="248" t="str">
        <f>IF(AND(A12213&lt;&gt;"",ISNUMBER(A12213)),VLOOKUP(A12213,Studies!A:BR,5,FALSE),"")</f>
        <v>Pravastatin</v>
      </c>
      <c r="F12213" s="249" t="str">
        <f>IF(AND(A12213&lt;&gt;"",ISNUMBER(A12213)),VLOOKUP(A12213,Studies!A:BR,6,FALSE),"")</f>
        <v>Plasma</v>
      </c>
      <c r="G12213" s="269">
        <v>10</v>
      </c>
      <c r="H12213" s="50" t="s">
        <v>59</v>
      </c>
      <c r="I12213" s="185">
        <v>0.68493150000000003</v>
      </c>
      <c r="J12213" s="41" t="s">
        <v>938</v>
      </c>
      <c r="K12213" s="41" t="s">
        <v>115</v>
      </c>
    </row>
    <row r="12214" spans="1:11" x14ac:dyDescent="0.25">
      <c r="A12214" s="30">
        <v>1177</v>
      </c>
      <c r="B12214" s="247" t="str">
        <f>IF(AND(A12214&lt;&gt;"",ISNUMBER(A12214)),VLOOKUP(A12214,Studies!A:BR,2,FALSE),"")</f>
        <v>Yee 2019</v>
      </c>
      <c r="C12214" s="248" t="str">
        <f>IF(AND(A12214&lt;&gt;"",ISNUMBER(A12214)),VLOOKUP(A12214,Studies!A:BR,3,FALSE),"")</f>
        <v>https://pubmed.ncbi.nlm.nih.gov/30982223/</v>
      </c>
      <c r="D12214" s="248" t="str">
        <f>IF(AND(A12214&lt;&gt;"",ISNUMBER(A12214)),VLOOKUP(A12214,Studies!A:BR,4,FALSE),"")</f>
        <v>Genotype CC (without Cyclosporin)</v>
      </c>
      <c r="E12214" s="248" t="str">
        <f>IF(AND(A12214&lt;&gt;"",ISNUMBER(A12214)),VLOOKUP(A12214,Studies!A:BR,5,FALSE),"")</f>
        <v>Pravastatin</v>
      </c>
      <c r="F12214" s="249" t="str">
        <f>IF(AND(A12214&lt;&gt;"",ISNUMBER(A12214)),VLOOKUP(A12214,Studies!A:BR,6,FALSE),"")</f>
        <v>Plasma</v>
      </c>
      <c r="G12214" s="269">
        <v>12</v>
      </c>
      <c r="H12214" s="50" t="s">
        <v>59</v>
      </c>
      <c r="I12214" s="185">
        <v>0</v>
      </c>
      <c r="J12214" s="41" t="s">
        <v>938</v>
      </c>
      <c r="K12214" s="41" t="s">
        <v>115</v>
      </c>
    </row>
    <row r="12215" spans="1:11" x14ac:dyDescent="0.25">
      <c r="A12215" s="30">
        <v>1178</v>
      </c>
      <c r="B12215" s="247" t="str">
        <f>IF(AND(A12215&lt;&gt;"",ISNUMBER(A12215)),VLOOKUP(A12215,Studies!A:BR,2,FALSE),"")</f>
        <v>Yee 2019</v>
      </c>
      <c r="C12215" s="248" t="str">
        <f>IF(AND(A12215&lt;&gt;"",ISNUMBER(A12215)),VLOOKUP(A12215,Studies!A:BR,3,FALSE),"")</f>
        <v>https://pubmed.ncbi.nlm.nih.gov/30982223/</v>
      </c>
      <c r="D12215" s="248" t="str">
        <f>IF(AND(A12215&lt;&gt;"",ISNUMBER(A12215)),VLOOKUP(A12215,Studies!A:BR,4,FALSE),"")</f>
        <v>Genotype TT (with Cyclosporin)</v>
      </c>
      <c r="E12215" s="248" t="str">
        <f>IF(AND(A12215&lt;&gt;"",ISNUMBER(A12215)),VLOOKUP(A12215,Studies!A:BR,5,FALSE),"")</f>
        <v>Pravastatin</v>
      </c>
      <c r="F12215" s="249" t="str">
        <f>IF(AND(A12215&lt;&gt;"",ISNUMBER(A12215)),VLOOKUP(A12215,Studies!A:BR,6,FALSE),"")</f>
        <v>Plasma</v>
      </c>
      <c r="G12215" s="269">
        <v>11</v>
      </c>
      <c r="H12215" s="50" t="s">
        <v>59</v>
      </c>
      <c r="I12215" s="185">
        <v>0</v>
      </c>
      <c r="J12215" s="41" t="s">
        <v>938</v>
      </c>
      <c r="K12215" s="41" t="s">
        <v>115</v>
      </c>
    </row>
    <row r="12216" spans="1:11" x14ac:dyDescent="0.25">
      <c r="A12216" s="30">
        <v>1178</v>
      </c>
      <c r="B12216" s="247" t="str">
        <f>IF(AND(A12216&lt;&gt;"",ISNUMBER(A12216)),VLOOKUP(A12216,Studies!A:BR,2,FALSE),"")</f>
        <v>Yee 2019</v>
      </c>
      <c r="C12216" s="248" t="str">
        <f>IF(AND(A12216&lt;&gt;"",ISNUMBER(A12216)),VLOOKUP(A12216,Studies!A:BR,3,FALSE),"")</f>
        <v>https://pubmed.ncbi.nlm.nih.gov/30982223/</v>
      </c>
      <c r="D12216" s="248" t="str">
        <f>IF(AND(A12216&lt;&gt;"",ISNUMBER(A12216)),VLOOKUP(A12216,Studies!A:BR,4,FALSE),"")</f>
        <v>Genotype TT (with Cyclosporin)</v>
      </c>
      <c r="E12216" s="248" t="str">
        <f>IF(AND(A12216&lt;&gt;"",ISNUMBER(A12216)),VLOOKUP(A12216,Studies!A:BR,5,FALSE),"")</f>
        <v>Pravastatin</v>
      </c>
      <c r="F12216" s="249" t="str">
        <f>IF(AND(A12216&lt;&gt;"",ISNUMBER(A12216)),VLOOKUP(A12216,Studies!A:BR,6,FALSE),"")</f>
        <v>Plasma</v>
      </c>
      <c r="G12216" s="269">
        <v>11.25</v>
      </c>
      <c r="H12216" s="50" t="s">
        <v>59</v>
      </c>
      <c r="I12216" s="185">
        <v>21.571370000000002</v>
      </c>
      <c r="J12216" s="41" t="s">
        <v>938</v>
      </c>
      <c r="K12216" s="41" t="s">
        <v>115</v>
      </c>
    </row>
    <row r="12217" spans="1:11" x14ac:dyDescent="0.25">
      <c r="A12217" s="30">
        <v>1178</v>
      </c>
      <c r="B12217" s="247" t="str">
        <f>IF(AND(A12217&lt;&gt;"",ISNUMBER(A12217)),VLOOKUP(A12217,Studies!A:BR,2,FALSE),"")</f>
        <v>Yee 2019</v>
      </c>
      <c r="C12217" s="248" t="str">
        <f>IF(AND(A12217&lt;&gt;"",ISNUMBER(A12217)),VLOOKUP(A12217,Studies!A:BR,3,FALSE),"")</f>
        <v>https://pubmed.ncbi.nlm.nih.gov/30982223/</v>
      </c>
      <c r="D12217" s="248" t="str">
        <f>IF(AND(A12217&lt;&gt;"",ISNUMBER(A12217)),VLOOKUP(A12217,Studies!A:BR,4,FALSE),"")</f>
        <v>Genotype TT (with Cyclosporin)</v>
      </c>
      <c r="E12217" s="248" t="str">
        <f>IF(AND(A12217&lt;&gt;"",ISNUMBER(A12217)),VLOOKUP(A12217,Studies!A:BR,5,FALSE),"")</f>
        <v>Pravastatin</v>
      </c>
      <c r="F12217" s="249" t="str">
        <f>IF(AND(A12217&lt;&gt;"",ISNUMBER(A12217)),VLOOKUP(A12217,Studies!A:BR,6,FALSE),"")</f>
        <v>Plasma</v>
      </c>
      <c r="G12217" s="269">
        <v>11.5</v>
      </c>
      <c r="H12217" s="50" t="s">
        <v>59</v>
      </c>
      <c r="I12217" s="185">
        <v>136.2287</v>
      </c>
      <c r="J12217" s="41" t="s">
        <v>938</v>
      </c>
      <c r="K12217" s="41" t="s">
        <v>115</v>
      </c>
    </row>
    <row r="12218" spans="1:11" x14ac:dyDescent="0.25">
      <c r="A12218" s="30">
        <v>1178</v>
      </c>
      <c r="B12218" s="247" t="str">
        <f>IF(AND(A12218&lt;&gt;"",ISNUMBER(A12218)),VLOOKUP(A12218,Studies!A:BR,2,FALSE),"")</f>
        <v>Yee 2019</v>
      </c>
      <c r="C12218" s="248" t="str">
        <f>IF(AND(A12218&lt;&gt;"",ISNUMBER(A12218)),VLOOKUP(A12218,Studies!A:BR,3,FALSE),"")</f>
        <v>https://pubmed.ncbi.nlm.nih.gov/30982223/</v>
      </c>
      <c r="D12218" s="248" t="str">
        <f>IF(AND(A12218&lt;&gt;"",ISNUMBER(A12218)),VLOOKUP(A12218,Studies!A:BR,4,FALSE),"")</f>
        <v>Genotype TT (with Cyclosporin)</v>
      </c>
      <c r="E12218" s="248" t="str">
        <f>IF(AND(A12218&lt;&gt;"",ISNUMBER(A12218)),VLOOKUP(A12218,Studies!A:BR,5,FALSE),"")</f>
        <v>Pravastatin</v>
      </c>
      <c r="F12218" s="249" t="str">
        <f>IF(AND(A12218&lt;&gt;"",ISNUMBER(A12218)),VLOOKUP(A12218,Studies!A:BR,6,FALSE),"")</f>
        <v>Plasma</v>
      </c>
      <c r="G12218" s="269">
        <v>11.75</v>
      </c>
      <c r="H12218" s="50" t="s">
        <v>59</v>
      </c>
      <c r="I12218" s="185">
        <v>252.23519999999999</v>
      </c>
      <c r="J12218" s="41" t="s">
        <v>938</v>
      </c>
      <c r="K12218" s="41" t="s">
        <v>115</v>
      </c>
    </row>
    <row r="12219" spans="1:11" x14ac:dyDescent="0.25">
      <c r="A12219" s="30">
        <v>1178</v>
      </c>
      <c r="B12219" s="247" t="str">
        <f>IF(AND(A12219&lt;&gt;"",ISNUMBER(A12219)),VLOOKUP(A12219,Studies!A:BR,2,FALSE),"")</f>
        <v>Yee 2019</v>
      </c>
      <c r="C12219" s="248" t="str">
        <f>IF(AND(A12219&lt;&gt;"",ISNUMBER(A12219)),VLOOKUP(A12219,Studies!A:BR,3,FALSE),"")</f>
        <v>https://pubmed.ncbi.nlm.nih.gov/30982223/</v>
      </c>
      <c r="D12219" s="248" t="str">
        <f>IF(AND(A12219&lt;&gt;"",ISNUMBER(A12219)),VLOOKUP(A12219,Studies!A:BR,4,FALSE),"")</f>
        <v>Genotype TT (with Cyclosporin)</v>
      </c>
      <c r="E12219" s="248" t="str">
        <f>IF(AND(A12219&lt;&gt;"",ISNUMBER(A12219)),VLOOKUP(A12219,Studies!A:BR,5,FALSE),"")</f>
        <v>Pravastatin</v>
      </c>
      <c r="F12219" s="249" t="str">
        <f>IF(AND(A12219&lt;&gt;"",ISNUMBER(A12219)),VLOOKUP(A12219,Studies!A:BR,6,FALSE),"")</f>
        <v>Plasma</v>
      </c>
      <c r="G12219" s="269">
        <v>12</v>
      </c>
      <c r="H12219" s="50" t="s">
        <v>59</v>
      </c>
      <c r="I12219" s="185">
        <v>274.47969999999998</v>
      </c>
      <c r="J12219" s="41" t="s">
        <v>938</v>
      </c>
      <c r="K12219" s="41" t="s">
        <v>115</v>
      </c>
    </row>
    <row r="12220" spans="1:11" x14ac:dyDescent="0.25">
      <c r="A12220" s="30">
        <v>1178</v>
      </c>
      <c r="B12220" s="247" t="str">
        <f>IF(AND(A12220&lt;&gt;"",ISNUMBER(A12220)),VLOOKUP(A12220,Studies!A:BR,2,FALSE),"")</f>
        <v>Yee 2019</v>
      </c>
      <c r="C12220" s="248" t="str">
        <f>IF(AND(A12220&lt;&gt;"",ISNUMBER(A12220)),VLOOKUP(A12220,Studies!A:BR,3,FALSE),"")</f>
        <v>https://pubmed.ncbi.nlm.nih.gov/30982223/</v>
      </c>
      <c r="D12220" s="248" t="str">
        <f>IF(AND(A12220&lt;&gt;"",ISNUMBER(A12220)),VLOOKUP(A12220,Studies!A:BR,4,FALSE),"")</f>
        <v>Genotype TT (with Cyclosporin)</v>
      </c>
      <c r="E12220" s="248" t="str">
        <f>IF(AND(A12220&lt;&gt;"",ISNUMBER(A12220)),VLOOKUP(A12220,Studies!A:BR,5,FALSE),"")</f>
        <v>Pravastatin</v>
      </c>
      <c r="F12220" s="249" t="str">
        <f>IF(AND(A12220&lt;&gt;"",ISNUMBER(A12220)),VLOOKUP(A12220,Studies!A:BR,6,FALSE),"")</f>
        <v>Plasma</v>
      </c>
      <c r="G12220" s="269">
        <v>12.5</v>
      </c>
      <c r="H12220" s="50" t="s">
        <v>59</v>
      </c>
      <c r="I12220" s="185">
        <v>242.74889999999999</v>
      </c>
      <c r="J12220" s="41" t="s">
        <v>938</v>
      </c>
      <c r="K12220" s="41" t="s">
        <v>115</v>
      </c>
    </row>
    <row r="12221" spans="1:11" x14ac:dyDescent="0.25">
      <c r="A12221" s="30">
        <v>1178</v>
      </c>
      <c r="B12221" s="247" t="str">
        <f>IF(AND(A12221&lt;&gt;"",ISNUMBER(A12221)),VLOOKUP(A12221,Studies!A:BR,2,FALSE),"")</f>
        <v>Yee 2019</v>
      </c>
      <c r="C12221" s="248" t="str">
        <f>IF(AND(A12221&lt;&gt;"",ISNUMBER(A12221)),VLOOKUP(A12221,Studies!A:BR,3,FALSE),"")</f>
        <v>https://pubmed.ncbi.nlm.nih.gov/30982223/</v>
      </c>
      <c r="D12221" s="248" t="str">
        <f>IF(AND(A12221&lt;&gt;"",ISNUMBER(A12221)),VLOOKUP(A12221,Studies!A:BR,4,FALSE),"")</f>
        <v>Genotype TT (with Cyclosporin)</v>
      </c>
      <c r="E12221" s="248" t="str">
        <f>IF(AND(A12221&lt;&gt;"",ISNUMBER(A12221)),VLOOKUP(A12221,Studies!A:BR,5,FALSE),"")</f>
        <v>Pravastatin</v>
      </c>
      <c r="F12221" s="249" t="str">
        <f>IF(AND(A12221&lt;&gt;"",ISNUMBER(A12221)),VLOOKUP(A12221,Studies!A:BR,6,FALSE),"")</f>
        <v>Plasma</v>
      </c>
      <c r="G12221" s="269">
        <v>13</v>
      </c>
      <c r="H12221" s="50" t="s">
        <v>59</v>
      </c>
      <c r="I12221" s="185">
        <v>149.6353</v>
      </c>
      <c r="J12221" s="41" t="s">
        <v>938</v>
      </c>
      <c r="K12221" s="41" t="s">
        <v>115</v>
      </c>
    </row>
    <row r="12222" spans="1:11" x14ac:dyDescent="0.25">
      <c r="A12222" s="30">
        <v>1178</v>
      </c>
      <c r="B12222" s="247" t="str">
        <f>IF(AND(A12222&lt;&gt;"",ISNUMBER(A12222)),VLOOKUP(A12222,Studies!A:BR,2,FALSE),"")</f>
        <v>Yee 2019</v>
      </c>
      <c r="C12222" s="248" t="str">
        <f>IF(AND(A12222&lt;&gt;"",ISNUMBER(A12222)),VLOOKUP(A12222,Studies!A:BR,3,FALSE),"")</f>
        <v>https://pubmed.ncbi.nlm.nih.gov/30982223/</v>
      </c>
      <c r="D12222" s="248" t="str">
        <f>IF(AND(A12222&lt;&gt;"",ISNUMBER(A12222)),VLOOKUP(A12222,Studies!A:BR,4,FALSE),"")</f>
        <v>Genotype TT (with Cyclosporin)</v>
      </c>
      <c r="E12222" s="248" t="str">
        <f>IF(AND(A12222&lt;&gt;"",ISNUMBER(A12222)),VLOOKUP(A12222,Studies!A:BR,5,FALSE),"")</f>
        <v>Pravastatin</v>
      </c>
      <c r="F12222" s="249" t="str">
        <f>IF(AND(A12222&lt;&gt;"",ISNUMBER(A12222)),VLOOKUP(A12222,Studies!A:BR,6,FALSE),"")</f>
        <v>Plasma</v>
      </c>
      <c r="G12222" s="269">
        <v>13.5</v>
      </c>
      <c r="H12222" s="50" t="s">
        <v>59</v>
      </c>
      <c r="I12222" s="185">
        <v>132.74430000000001</v>
      </c>
      <c r="J12222" s="41" t="s">
        <v>938</v>
      </c>
      <c r="K12222" s="41" t="s">
        <v>115</v>
      </c>
    </row>
    <row r="12223" spans="1:11" x14ac:dyDescent="0.25">
      <c r="A12223" s="30">
        <v>1178</v>
      </c>
      <c r="B12223" s="247" t="str">
        <f>IF(AND(A12223&lt;&gt;"",ISNUMBER(A12223)),VLOOKUP(A12223,Studies!A:BR,2,FALSE),"")</f>
        <v>Yee 2019</v>
      </c>
      <c r="C12223" s="248" t="str">
        <f>IF(AND(A12223&lt;&gt;"",ISNUMBER(A12223)),VLOOKUP(A12223,Studies!A:BR,3,FALSE),"")</f>
        <v>https://pubmed.ncbi.nlm.nih.gov/30982223/</v>
      </c>
      <c r="D12223" s="248" t="str">
        <f>IF(AND(A12223&lt;&gt;"",ISNUMBER(A12223)),VLOOKUP(A12223,Studies!A:BR,4,FALSE),"")</f>
        <v>Genotype TT (with Cyclosporin)</v>
      </c>
      <c r="E12223" s="248" t="str">
        <f>IF(AND(A12223&lt;&gt;"",ISNUMBER(A12223)),VLOOKUP(A12223,Studies!A:BR,5,FALSE),"")</f>
        <v>Pravastatin</v>
      </c>
      <c r="F12223" s="249" t="str">
        <f>IF(AND(A12223&lt;&gt;"",ISNUMBER(A12223)),VLOOKUP(A12223,Studies!A:BR,6,FALSE),"")</f>
        <v>Plasma</v>
      </c>
      <c r="G12223" s="269">
        <v>14</v>
      </c>
      <c r="H12223" s="50" t="s">
        <v>59</v>
      </c>
      <c r="I12223" s="185">
        <v>85.497820000000004</v>
      </c>
      <c r="J12223" s="41" t="s">
        <v>938</v>
      </c>
      <c r="K12223" s="41" t="s">
        <v>115</v>
      </c>
    </row>
    <row r="12224" spans="1:11" x14ac:dyDescent="0.25">
      <c r="A12224" s="30">
        <v>1178</v>
      </c>
      <c r="B12224" s="247" t="str">
        <f>IF(AND(A12224&lt;&gt;"",ISNUMBER(A12224)),VLOOKUP(A12224,Studies!A:BR,2,FALSE),"")</f>
        <v>Yee 2019</v>
      </c>
      <c r="C12224" s="248" t="str">
        <f>IF(AND(A12224&lt;&gt;"",ISNUMBER(A12224)),VLOOKUP(A12224,Studies!A:BR,3,FALSE),"")</f>
        <v>https://pubmed.ncbi.nlm.nih.gov/30982223/</v>
      </c>
      <c r="D12224" s="248" t="str">
        <f>IF(AND(A12224&lt;&gt;"",ISNUMBER(A12224)),VLOOKUP(A12224,Studies!A:BR,4,FALSE),"")</f>
        <v>Genotype TT (with Cyclosporin)</v>
      </c>
      <c r="E12224" s="248" t="str">
        <f>IF(AND(A12224&lt;&gt;"",ISNUMBER(A12224)),VLOOKUP(A12224,Studies!A:BR,5,FALSE),"")</f>
        <v>Pravastatin</v>
      </c>
      <c r="F12224" s="249" t="str">
        <f>IF(AND(A12224&lt;&gt;"",ISNUMBER(A12224)),VLOOKUP(A12224,Studies!A:BR,6,FALSE),"")</f>
        <v>Plasma</v>
      </c>
      <c r="G12224" s="269">
        <v>15</v>
      </c>
      <c r="H12224" s="50" t="s">
        <v>59</v>
      </c>
      <c r="I12224" s="185">
        <v>28.78021</v>
      </c>
      <c r="J12224" s="41" t="s">
        <v>938</v>
      </c>
      <c r="K12224" s="41" t="s">
        <v>115</v>
      </c>
    </row>
    <row r="12225" spans="1:11" x14ac:dyDescent="0.25">
      <c r="A12225" s="30">
        <v>1178</v>
      </c>
      <c r="B12225" s="247" t="str">
        <f>IF(AND(A12225&lt;&gt;"",ISNUMBER(A12225)),VLOOKUP(A12225,Studies!A:BR,2,FALSE),"")</f>
        <v>Yee 2019</v>
      </c>
      <c r="C12225" s="248" t="str">
        <f>IF(AND(A12225&lt;&gt;"",ISNUMBER(A12225)),VLOOKUP(A12225,Studies!A:BR,3,FALSE),"")</f>
        <v>https://pubmed.ncbi.nlm.nih.gov/30982223/</v>
      </c>
      <c r="D12225" s="248" t="str">
        <f>IF(AND(A12225&lt;&gt;"",ISNUMBER(A12225)),VLOOKUP(A12225,Studies!A:BR,4,FALSE),"")</f>
        <v>Genotype TT (with Cyclosporin)</v>
      </c>
      <c r="E12225" s="248" t="str">
        <f>IF(AND(A12225&lt;&gt;"",ISNUMBER(A12225)),VLOOKUP(A12225,Studies!A:BR,5,FALSE),"")</f>
        <v>Pravastatin</v>
      </c>
      <c r="F12225" s="249" t="str">
        <f>IF(AND(A12225&lt;&gt;"",ISNUMBER(A12225)),VLOOKUP(A12225,Studies!A:BR,6,FALSE),"")</f>
        <v>Plasma</v>
      </c>
      <c r="G12225" s="269">
        <v>16</v>
      </c>
      <c r="H12225" s="50" t="s">
        <v>59</v>
      </c>
      <c r="I12225" s="185">
        <v>13.210699999999999</v>
      </c>
      <c r="J12225" s="41" t="s">
        <v>938</v>
      </c>
      <c r="K12225" s="41" t="s">
        <v>115</v>
      </c>
    </row>
    <row r="12226" spans="1:11" x14ac:dyDescent="0.25">
      <c r="A12226" s="30">
        <v>1178</v>
      </c>
      <c r="B12226" s="247" t="str">
        <f>IF(AND(A12226&lt;&gt;"",ISNUMBER(A12226)),VLOOKUP(A12226,Studies!A:BR,2,FALSE),"")</f>
        <v>Yee 2019</v>
      </c>
      <c r="C12226" s="248" t="str">
        <f>IF(AND(A12226&lt;&gt;"",ISNUMBER(A12226)),VLOOKUP(A12226,Studies!A:BR,3,FALSE),"")</f>
        <v>https://pubmed.ncbi.nlm.nih.gov/30982223/</v>
      </c>
      <c r="D12226" s="248" t="str">
        <f>IF(AND(A12226&lt;&gt;"",ISNUMBER(A12226)),VLOOKUP(A12226,Studies!A:BR,4,FALSE),"")</f>
        <v>Genotype TT (with Cyclosporin)</v>
      </c>
      <c r="E12226" s="248" t="str">
        <f>IF(AND(A12226&lt;&gt;"",ISNUMBER(A12226)),VLOOKUP(A12226,Studies!A:BR,5,FALSE),"")</f>
        <v>Pravastatin</v>
      </c>
      <c r="F12226" s="249" t="str">
        <f>IF(AND(A12226&lt;&gt;"",ISNUMBER(A12226)),VLOOKUP(A12226,Studies!A:BR,6,FALSE),"")</f>
        <v>Plasma</v>
      </c>
      <c r="G12226" s="269">
        <v>17</v>
      </c>
      <c r="H12226" s="50" t="s">
        <v>59</v>
      </c>
      <c r="I12226" s="185">
        <v>3.710639</v>
      </c>
      <c r="J12226" s="41" t="s">
        <v>938</v>
      </c>
      <c r="K12226" s="41" t="s">
        <v>115</v>
      </c>
    </row>
    <row r="12227" spans="1:11" x14ac:dyDescent="0.25">
      <c r="A12227" s="30">
        <v>1178</v>
      </c>
      <c r="B12227" s="247" t="str">
        <f>IF(AND(A12227&lt;&gt;"",ISNUMBER(A12227)),VLOOKUP(A12227,Studies!A:BR,2,FALSE),"")</f>
        <v>Yee 2019</v>
      </c>
      <c r="C12227" s="248" t="str">
        <f>IF(AND(A12227&lt;&gt;"",ISNUMBER(A12227)),VLOOKUP(A12227,Studies!A:BR,3,FALSE),"")</f>
        <v>https://pubmed.ncbi.nlm.nih.gov/30982223/</v>
      </c>
      <c r="D12227" s="248" t="str">
        <f>IF(AND(A12227&lt;&gt;"",ISNUMBER(A12227)),VLOOKUP(A12227,Studies!A:BR,4,FALSE),"")</f>
        <v>Genotype TT (with Cyclosporin)</v>
      </c>
      <c r="E12227" s="248" t="str">
        <f>IF(AND(A12227&lt;&gt;"",ISNUMBER(A12227)),VLOOKUP(A12227,Studies!A:BR,5,FALSE),"")</f>
        <v>Pravastatin</v>
      </c>
      <c r="F12227" s="249" t="str">
        <f>IF(AND(A12227&lt;&gt;"",ISNUMBER(A12227)),VLOOKUP(A12227,Studies!A:BR,6,FALSE),"")</f>
        <v>Plasma</v>
      </c>
      <c r="G12227" s="269">
        <v>18</v>
      </c>
      <c r="H12227" s="50" t="s">
        <v>59</v>
      </c>
      <c r="I12227" s="185">
        <v>0.28140159999999997</v>
      </c>
      <c r="J12227" s="41" t="s">
        <v>938</v>
      </c>
      <c r="K12227" s="41" t="s">
        <v>115</v>
      </c>
    </row>
    <row r="12228" spans="1:11" x14ac:dyDescent="0.25">
      <c r="A12228" s="30">
        <v>1178</v>
      </c>
      <c r="B12228" s="247" t="str">
        <f>IF(AND(A12228&lt;&gt;"",ISNUMBER(A12228)),VLOOKUP(A12228,Studies!A:BR,2,FALSE),"")</f>
        <v>Yee 2019</v>
      </c>
      <c r="C12228" s="248" t="str">
        <f>IF(AND(A12228&lt;&gt;"",ISNUMBER(A12228)),VLOOKUP(A12228,Studies!A:BR,3,FALSE),"")</f>
        <v>https://pubmed.ncbi.nlm.nih.gov/30982223/</v>
      </c>
      <c r="D12228" s="248" t="str">
        <f>IF(AND(A12228&lt;&gt;"",ISNUMBER(A12228)),VLOOKUP(A12228,Studies!A:BR,4,FALSE),"")</f>
        <v>Genotype TT (with Cyclosporin)</v>
      </c>
      <c r="E12228" s="248" t="str">
        <f>IF(AND(A12228&lt;&gt;"",ISNUMBER(A12228)),VLOOKUP(A12228,Studies!A:BR,5,FALSE),"")</f>
        <v>Pravastatin</v>
      </c>
      <c r="F12228" s="249" t="str">
        <f>IF(AND(A12228&lt;&gt;"",ISNUMBER(A12228)),VLOOKUP(A12228,Studies!A:BR,6,FALSE),"")</f>
        <v>Plasma</v>
      </c>
      <c r="G12228" s="269">
        <v>19</v>
      </c>
      <c r="H12228" s="50" t="s">
        <v>59</v>
      </c>
      <c r="I12228" s="185">
        <v>0</v>
      </c>
      <c r="J12228" s="41" t="s">
        <v>938</v>
      </c>
      <c r="K12228" s="41" t="s">
        <v>115</v>
      </c>
    </row>
    <row r="12229" spans="1:11" x14ac:dyDescent="0.25">
      <c r="A12229" s="30">
        <v>1178</v>
      </c>
      <c r="B12229" s="247" t="str">
        <f>IF(AND(A12229&lt;&gt;"",ISNUMBER(A12229)),VLOOKUP(A12229,Studies!A:BR,2,FALSE),"")</f>
        <v>Yee 2019</v>
      </c>
      <c r="C12229" s="248" t="str">
        <f>IF(AND(A12229&lt;&gt;"",ISNUMBER(A12229)),VLOOKUP(A12229,Studies!A:BR,3,FALSE),"")</f>
        <v>https://pubmed.ncbi.nlm.nih.gov/30982223/</v>
      </c>
      <c r="D12229" s="248" t="str">
        <f>IF(AND(A12229&lt;&gt;"",ISNUMBER(A12229)),VLOOKUP(A12229,Studies!A:BR,4,FALSE),"")</f>
        <v>Genotype TT (with Cyclosporin)</v>
      </c>
      <c r="E12229" s="248" t="str">
        <f>IF(AND(A12229&lt;&gt;"",ISNUMBER(A12229)),VLOOKUP(A12229,Studies!A:BR,5,FALSE),"")</f>
        <v>Pravastatin</v>
      </c>
      <c r="F12229" s="249" t="str">
        <f>IF(AND(A12229&lt;&gt;"",ISNUMBER(A12229)),VLOOKUP(A12229,Studies!A:BR,6,FALSE),"")</f>
        <v>Plasma</v>
      </c>
      <c r="G12229" s="269">
        <v>21</v>
      </c>
      <c r="H12229" s="50" t="s">
        <v>59</v>
      </c>
      <c r="I12229" s="185">
        <v>0</v>
      </c>
      <c r="J12229" s="41" t="s">
        <v>938</v>
      </c>
      <c r="K12229" s="41" t="s">
        <v>115</v>
      </c>
    </row>
    <row r="12230" spans="1:11" x14ac:dyDescent="0.25">
      <c r="A12230" s="30">
        <v>1178</v>
      </c>
      <c r="B12230" s="247" t="str">
        <f>IF(AND(A12230&lt;&gt;"",ISNUMBER(A12230)),VLOOKUP(A12230,Studies!A:BR,2,FALSE),"")</f>
        <v>Yee 2019</v>
      </c>
      <c r="C12230" s="248" t="str">
        <f>IF(AND(A12230&lt;&gt;"",ISNUMBER(A12230)),VLOOKUP(A12230,Studies!A:BR,3,FALSE),"")</f>
        <v>https://pubmed.ncbi.nlm.nih.gov/30982223/</v>
      </c>
      <c r="D12230" s="248" t="str">
        <f>IF(AND(A12230&lt;&gt;"",ISNUMBER(A12230)),VLOOKUP(A12230,Studies!A:BR,4,FALSE),"")</f>
        <v>Genotype TT (with Cyclosporin)</v>
      </c>
      <c r="E12230" s="248" t="str">
        <f>IF(AND(A12230&lt;&gt;"",ISNUMBER(A12230)),VLOOKUP(A12230,Studies!A:BR,5,FALSE),"")</f>
        <v>Pravastatin</v>
      </c>
      <c r="F12230" s="249" t="str">
        <f>IF(AND(A12230&lt;&gt;"",ISNUMBER(A12230)),VLOOKUP(A12230,Studies!A:BR,6,FALSE),"")</f>
        <v>Plasma</v>
      </c>
      <c r="G12230" s="269">
        <v>23</v>
      </c>
      <c r="H12230" s="50" t="s">
        <v>59</v>
      </c>
      <c r="I12230" s="185">
        <v>0</v>
      </c>
      <c r="J12230" s="41" t="s">
        <v>938</v>
      </c>
      <c r="K12230" s="41" t="s">
        <v>115</v>
      </c>
    </row>
    <row r="12231" spans="1:11" x14ac:dyDescent="0.25">
      <c r="A12231" s="30">
        <v>1179</v>
      </c>
      <c r="B12231" s="247" t="str">
        <f>IF(AND(A12231&lt;&gt;"",ISNUMBER(A12231)),VLOOKUP(A12231,Studies!A:BR,2,FALSE),"")</f>
        <v>Yee 2019</v>
      </c>
      <c r="C12231" s="248" t="str">
        <f>IF(AND(A12231&lt;&gt;"",ISNUMBER(A12231)),VLOOKUP(A12231,Studies!A:BR,3,FALSE),"")</f>
        <v>https://pubmed.ncbi.nlm.nih.gov/30982223/</v>
      </c>
      <c r="D12231" s="248" t="str">
        <f>IF(AND(A12231&lt;&gt;"",ISNUMBER(A12231)),VLOOKUP(A12231,Studies!A:BR,4,FALSE),"")</f>
        <v>Genotype TC (with Cyclosporin)</v>
      </c>
      <c r="E12231" s="248" t="str">
        <f>IF(AND(A12231&lt;&gt;"",ISNUMBER(A12231)),VLOOKUP(A12231,Studies!A:BR,5,FALSE),"")</f>
        <v>Pravastatin</v>
      </c>
      <c r="F12231" s="249" t="str">
        <f>IF(AND(A12231&lt;&gt;"",ISNUMBER(A12231)),VLOOKUP(A12231,Studies!A:BR,6,FALSE),"")</f>
        <v>Plasma</v>
      </c>
      <c r="G12231" s="269">
        <v>11</v>
      </c>
      <c r="H12231" s="50" t="s">
        <v>59</v>
      </c>
      <c r="I12231" s="185">
        <v>0</v>
      </c>
      <c r="J12231" s="41" t="s">
        <v>938</v>
      </c>
      <c r="K12231" s="41" t="s">
        <v>115</v>
      </c>
    </row>
    <row r="12232" spans="1:11" x14ac:dyDescent="0.25">
      <c r="A12232" s="30">
        <v>1179</v>
      </c>
      <c r="B12232" s="247" t="str">
        <f>IF(AND(A12232&lt;&gt;"",ISNUMBER(A12232)),VLOOKUP(A12232,Studies!A:BR,2,FALSE),"")</f>
        <v>Yee 2019</v>
      </c>
      <c r="C12232" s="248" t="str">
        <f>IF(AND(A12232&lt;&gt;"",ISNUMBER(A12232)),VLOOKUP(A12232,Studies!A:BR,3,FALSE),"")</f>
        <v>https://pubmed.ncbi.nlm.nih.gov/30982223/</v>
      </c>
      <c r="D12232" s="248" t="str">
        <f>IF(AND(A12232&lt;&gt;"",ISNUMBER(A12232)),VLOOKUP(A12232,Studies!A:BR,4,FALSE),"")</f>
        <v>Genotype TC (with Cyclosporin)</v>
      </c>
      <c r="E12232" s="248" t="str">
        <f>IF(AND(A12232&lt;&gt;"",ISNUMBER(A12232)),VLOOKUP(A12232,Studies!A:BR,5,FALSE),"")</f>
        <v>Pravastatin</v>
      </c>
      <c r="F12232" s="249" t="str">
        <f>IF(AND(A12232&lt;&gt;"",ISNUMBER(A12232)),VLOOKUP(A12232,Studies!A:BR,6,FALSE),"")</f>
        <v>Plasma</v>
      </c>
      <c r="G12232" s="269">
        <v>11.25</v>
      </c>
      <c r="H12232" s="50" t="s">
        <v>59</v>
      </c>
      <c r="I12232" s="185">
        <v>1.335278</v>
      </c>
      <c r="J12232" s="41" t="s">
        <v>938</v>
      </c>
      <c r="K12232" s="41" t="s">
        <v>115</v>
      </c>
    </row>
    <row r="12233" spans="1:11" x14ac:dyDescent="0.25">
      <c r="A12233" s="30">
        <v>1179</v>
      </c>
      <c r="B12233" s="247" t="str">
        <f>IF(AND(A12233&lt;&gt;"",ISNUMBER(A12233)),VLOOKUP(A12233,Studies!A:BR,2,FALSE),"")</f>
        <v>Yee 2019</v>
      </c>
      <c r="C12233" s="248" t="str">
        <f>IF(AND(A12233&lt;&gt;"",ISNUMBER(A12233)),VLOOKUP(A12233,Studies!A:BR,3,FALSE),"")</f>
        <v>https://pubmed.ncbi.nlm.nih.gov/30982223/</v>
      </c>
      <c r="D12233" s="248" t="str">
        <f>IF(AND(A12233&lt;&gt;"",ISNUMBER(A12233)),VLOOKUP(A12233,Studies!A:BR,4,FALSE),"")</f>
        <v>Genotype TC (with Cyclosporin)</v>
      </c>
      <c r="E12233" s="248" t="str">
        <f>IF(AND(A12233&lt;&gt;"",ISNUMBER(A12233)),VLOOKUP(A12233,Studies!A:BR,5,FALSE),"")</f>
        <v>Pravastatin</v>
      </c>
      <c r="F12233" s="249" t="str">
        <f>IF(AND(A12233&lt;&gt;"",ISNUMBER(A12233)),VLOOKUP(A12233,Studies!A:BR,6,FALSE),"")</f>
        <v>Plasma</v>
      </c>
      <c r="G12233" s="269">
        <v>11.5</v>
      </c>
      <c r="H12233" s="50" t="s">
        <v>59</v>
      </c>
      <c r="I12233" s="185">
        <v>61.353830000000002</v>
      </c>
      <c r="J12233" s="41" t="s">
        <v>938</v>
      </c>
      <c r="K12233" s="41" t="s">
        <v>115</v>
      </c>
    </row>
    <row r="12234" spans="1:11" x14ac:dyDescent="0.25">
      <c r="A12234" s="30">
        <v>1179</v>
      </c>
      <c r="B12234" s="247" t="str">
        <f>IF(AND(A12234&lt;&gt;"",ISNUMBER(A12234)),VLOOKUP(A12234,Studies!A:BR,2,FALSE),"")</f>
        <v>Yee 2019</v>
      </c>
      <c r="C12234" s="248" t="str">
        <f>IF(AND(A12234&lt;&gt;"",ISNUMBER(A12234)),VLOOKUP(A12234,Studies!A:BR,3,FALSE),"")</f>
        <v>https://pubmed.ncbi.nlm.nih.gov/30982223/</v>
      </c>
      <c r="D12234" s="248" t="str">
        <f>IF(AND(A12234&lt;&gt;"",ISNUMBER(A12234)),VLOOKUP(A12234,Studies!A:BR,4,FALSE),"")</f>
        <v>Genotype TC (with Cyclosporin)</v>
      </c>
      <c r="E12234" s="248" t="str">
        <f>IF(AND(A12234&lt;&gt;"",ISNUMBER(A12234)),VLOOKUP(A12234,Studies!A:BR,5,FALSE),"")</f>
        <v>Pravastatin</v>
      </c>
      <c r="F12234" s="249" t="str">
        <f>IF(AND(A12234&lt;&gt;"",ISNUMBER(A12234)),VLOOKUP(A12234,Studies!A:BR,6,FALSE),"")</f>
        <v>Plasma</v>
      </c>
      <c r="G12234" s="269">
        <v>11.75</v>
      </c>
      <c r="H12234" s="50" t="s">
        <v>59</v>
      </c>
      <c r="I12234" s="185">
        <v>162.52189999999999</v>
      </c>
      <c r="J12234" s="41" t="s">
        <v>938</v>
      </c>
      <c r="K12234" s="41" t="s">
        <v>115</v>
      </c>
    </row>
    <row r="12235" spans="1:11" x14ac:dyDescent="0.25">
      <c r="A12235" s="30">
        <v>1179</v>
      </c>
      <c r="B12235" s="247" t="str">
        <f>IF(AND(A12235&lt;&gt;"",ISNUMBER(A12235)),VLOOKUP(A12235,Studies!A:BR,2,FALSE),"")</f>
        <v>Yee 2019</v>
      </c>
      <c r="C12235" s="248" t="str">
        <f>IF(AND(A12235&lt;&gt;"",ISNUMBER(A12235)),VLOOKUP(A12235,Studies!A:BR,3,FALSE),"")</f>
        <v>https://pubmed.ncbi.nlm.nih.gov/30982223/</v>
      </c>
      <c r="D12235" s="248" t="str">
        <f>IF(AND(A12235&lt;&gt;"",ISNUMBER(A12235)),VLOOKUP(A12235,Studies!A:BR,4,FALSE),"")</f>
        <v>Genotype TC (with Cyclosporin)</v>
      </c>
      <c r="E12235" s="248" t="str">
        <f>IF(AND(A12235&lt;&gt;"",ISNUMBER(A12235)),VLOOKUP(A12235,Studies!A:BR,5,FALSE),"")</f>
        <v>Pravastatin</v>
      </c>
      <c r="F12235" s="249" t="str">
        <f>IF(AND(A12235&lt;&gt;"",ISNUMBER(A12235)),VLOOKUP(A12235,Studies!A:BR,6,FALSE),"")</f>
        <v>Plasma</v>
      </c>
      <c r="G12235" s="269">
        <v>12</v>
      </c>
      <c r="H12235" s="50" t="s">
        <v>59</v>
      </c>
      <c r="I12235" s="185">
        <v>182.74279999999999</v>
      </c>
      <c r="J12235" s="41" t="s">
        <v>938</v>
      </c>
      <c r="K12235" s="41" t="s">
        <v>115</v>
      </c>
    </row>
    <row r="12236" spans="1:11" x14ac:dyDescent="0.25">
      <c r="A12236" s="30">
        <v>1179</v>
      </c>
      <c r="B12236" s="247" t="str">
        <f>IF(AND(A12236&lt;&gt;"",ISNUMBER(A12236)),VLOOKUP(A12236,Studies!A:BR,2,FALSE),"")</f>
        <v>Yee 2019</v>
      </c>
      <c r="C12236" s="248" t="str">
        <f>IF(AND(A12236&lt;&gt;"",ISNUMBER(A12236)),VLOOKUP(A12236,Studies!A:BR,3,FALSE),"")</f>
        <v>https://pubmed.ncbi.nlm.nih.gov/30982223/</v>
      </c>
      <c r="D12236" s="248" t="str">
        <f>IF(AND(A12236&lt;&gt;"",ISNUMBER(A12236)),VLOOKUP(A12236,Studies!A:BR,4,FALSE),"")</f>
        <v>Genotype TC (with Cyclosporin)</v>
      </c>
      <c r="E12236" s="248" t="str">
        <f>IF(AND(A12236&lt;&gt;"",ISNUMBER(A12236)),VLOOKUP(A12236,Studies!A:BR,5,FALSE),"")</f>
        <v>Pravastatin</v>
      </c>
      <c r="F12236" s="249" t="str">
        <f>IF(AND(A12236&lt;&gt;"",ISNUMBER(A12236)),VLOOKUP(A12236,Studies!A:BR,6,FALSE),"")</f>
        <v>Plasma</v>
      </c>
      <c r="G12236" s="269">
        <v>12.5</v>
      </c>
      <c r="H12236" s="50" t="s">
        <v>59</v>
      </c>
      <c r="I12236" s="185">
        <v>199.57859999999999</v>
      </c>
      <c r="J12236" s="41" t="s">
        <v>938</v>
      </c>
      <c r="K12236" s="41" t="s">
        <v>115</v>
      </c>
    </row>
    <row r="12237" spans="1:11" x14ac:dyDescent="0.25">
      <c r="A12237" s="30">
        <v>1179</v>
      </c>
      <c r="B12237" s="247" t="str">
        <f>IF(AND(A12237&lt;&gt;"",ISNUMBER(A12237)),VLOOKUP(A12237,Studies!A:BR,2,FALSE),"")</f>
        <v>Yee 2019</v>
      </c>
      <c r="C12237" s="248" t="str">
        <f>IF(AND(A12237&lt;&gt;"",ISNUMBER(A12237)),VLOOKUP(A12237,Studies!A:BR,3,FALSE),"")</f>
        <v>https://pubmed.ncbi.nlm.nih.gov/30982223/</v>
      </c>
      <c r="D12237" s="248" t="str">
        <f>IF(AND(A12237&lt;&gt;"",ISNUMBER(A12237)),VLOOKUP(A12237,Studies!A:BR,4,FALSE),"")</f>
        <v>Genotype TC (with Cyclosporin)</v>
      </c>
      <c r="E12237" s="248" t="str">
        <f>IF(AND(A12237&lt;&gt;"",ISNUMBER(A12237)),VLOOKUP(A12237,Studies!A:BR,5,FALSE),"")</f>
        <v>Pravastatin</v>
      </c>
      <c r="F12237" s="249" t="str">
        <f>IF(AND(A12237&lt;&gt;"",ISNUMBER(A12237)),VLOOKUP(A12237,Studies!A:BR,6,FALSE),"")</f>
        <v>Plasma</v>
      </c>
      <c r="G12237" s="269">
        <v>13</v>
      </c>
      <c r="H12237" s="50" t="s">
        <v>59</v>
      </c>
      <c r="I12237" s="185">
        <v>135.47</v>
      </c>
      <c r="J12237" s="41" t="s">
        <v>938</v>
      </c>
      <c r="K12237" s="41" t="s">
        <v>115</v>
      </c>
    </row>
    <row r="12238" spans="1:11" x14ac:dyDescent="0.25">
      <c r="A12238" s="30">
        <v>1179</v>
      </c>
      <c r="B12238" s="247" t="str">
        <f>IF(AND(A12238&lt;&gt;"",ISNUMBER(A12238)),VLOOKUP(A12238,Studies!A:BR,2,FALSE),"")</f>
        <v>Yee 2019</v>
      </c>
      <c r="C12238" s="248" t="str">
        <f>IF(AND(A12238&lt;&gt;"",ISNUMBER(A12238)),VLOOKUP(A12238,Studies!A:BR,3,FALSE),"")</f>
        <v>https://pubmed.ncbi.nlm.nih.gov/30982223/</v>
      </c>
      <c r="D12238" s="248" t="str">
        <f>IF(AND(A12238&lt;&gt;"",ISNUMBER(A12238)),VLOOKUP(A12238,Studies!A:BR,4,FALSE),"")</f>
        <v>Genotype TC (with Cyclosporin)</v>
      </c>
      <c r="E12238" s="248" t="str">
        <f>IF(AND(A12238&lt;&gt;"",ISNUMBER(A12238)),VLOOKUP(A12238,Studies!A:BR,5,FALSE),"")</f>
        <v>Pravastatin</v>
      </c>
      <c r="F12238" s="249" t="str">
        <f>IF(AND(A12238&lt;&gt;"",ISNUMBER(A12238)),VLOOKUP(A12238,Studies!A:BR,6,FALSE),"")</f>
        <v>Plasma</v>
      </c>
      <c r="G12238" s="269">
        <v>13.5</v>
      </c>
      <c r="H12238" s="50" t="s">
        <v>59</v>
      </c>
      <c r="I12238" s="185">
        <v>92.270769999999999</v>
      </c>
      <c r="J12238" s="41" t="s">
        <v>938</v>
      </c>
      <c r="K12238" s="41" t="s">
        <v>115</v>
      </c>
    </row>
    <row r="12239" spans="1:11" x14ac:dyDescent="0.25">
      <c r="A12239" s="30">
        <v>1179</v>
      </c>
      <c r="B12239" s="247" t="str">
        <f>IF(AND(A12239&lt;&gt;"",ISNUMBER(A12239)),VLOOKUP(A12239,Studies!A:BR,2,FALSE),"")</f>
        <v>Yee 2019</v>
      </c>
      <c r="C12239" s="248" t="str">
        <f>IF(AND(A12239&lt;&gt;"",ISNUMBER(A12239)),VLOOKUP(A12239,Studies!A:BR,3,FALSE),"")</f>
        <v>https://pubmed.ncbi.nlm.nih.gov/30982223/</v>
      </c>
      <c r="D12239" s="248" t="str">
        <f>IF(AND(A12239&lt;&gt;"",ISNUMBER(A12239)),VLOOKUP(A12239,Studies!A:BR,4,FALSE),"")</f>
        <v>Genotype TC (with Cyclosporin)</v>
      </c>
      <c r="E12239" s="248" t="str">
        <f>IF(AND(A12239&lt;&gt;"",ISNUMBER(A12239)),VLOOKUP(A12239,Studies!A:BR,5,FALSE),"")</f>
        <v>Pravastatin</v>
      </c>
      <c r="F12239" s="249" t="str">
        <f>IF(AND(A12239&lt;&gt;"",ISNUMBER(A12239)),VLOOKUP(A12239,Studies!A:BR,6,FALSE),"")</f>
        <v>Plasma</v>
      </c>
      <c r="G12239" s="269">
        <v>14</v>
      </c>
      <c r="H12239" s="50" t="s">
        <v>59</v>
      </c>
      <c r="I12239" s="185">
        <v>65.26173</v>
      </c>
      <c r="J12239" s="41" t="s">
        <v>938</v>
      </c>
      <c r="K12239" s="41" t="s">
        <v>115</v>
      </c>
    </row>
    <row r="12240" spans="1:11" x14ac:dyDescent="0.25">
      <c r="A12240" s="30">
        <v>1179</v>
      </c>
      <c r="B12240" s="247" t="str">
        <f>IF(AND(A12240&lt;&gt;"",ISNUMBER(A12240)),VLOOKUP(A12240,Studies!A:BR,2,FALSE),"")</f>
        <v>Yee 2019</v>
      </c>
      <c r="C12240" s="248" t="str">
        <f>IF(AND(A12240&lt;&gt;"",ISNUMBER(A12240)),VLOOKUP(A12240,Studies!A:BR,3,FALSE),"")</f>
        <v>https://pubmed.ncbi.nlm.nih.gov/30982223/</v>
      </c>
      <c r="D12240" s="248" t="str">
        <f>IF(AND(A12240&lt;&gt;"",ISNUMBER(A12240)),VLOOKUP(A12240,Studies!A:BR,4,FALSE),"")</f>
        <v>Genotype TC (with Cyclosporin)</v>
      </c>
      <c r="E12240" s="248" t="str">
        <f>IF(AND(A12240&lt;&gt;"",ISNUMBER(A12240)),VLOOKUP(A12240,Studies!A:BR,5,FALSE),"")</f>
        <v>Pravastatin</v>
      </c>
      <c r="F12240" s="249" t="str">
        <f>IF(AND(A12240&lt;&gt;"",ISNUMBER(A12240)),VLOOKUP(A12240,Studies!A:BR,6,FALSE),"")</f>
        <v>Plasma</v>
      </c>
      <c r="G12240" s="269">
        <v>15</v>
      </c>
      <c r="H12240" s="50" t="s">
        <v>59</v>
      </c>
      <c r="I12240" s="185">
        <v>27.431139999999999</v>
      </c>
      <c r="J12240" s="41" t="s">
        <v>938</v>
      </c>
      <c r="K12240" s="41" t="s">
        <v>115</v>
      </c>
    </row>
    <row r="12241" spans="1:11" x14ac:dyDescent="0.25">
      <c r="A12241" s="30">
        <v>1179</v>
      </c>
      <c r="B12241" s="247" t="str">
        <f>IF(AND(A12241&lt;&gt;"",ISNUMBER(A12241)),VLOOKUP(A12241,Studies!A:BR,2,FALSE),"")</f>
        <v>Yee 2019</v>
      </c>
      <c r="C12241" s="248" t="str">
        <f>IF(AND(A12241&lt;&gt;"",ISNUMBER(A12241)),VLOOKUP(A12241,Studies!A:BR,3,FALSE),"")</f>
        <v>https://pubmed.ncbi.nlm.nih.gov/30982223/</v>
      </c>
      <c r="D12241" s="248" t="str">
        <f>IF(AND(A12241&lt;&gt;"",ISNUMBER(A12241)),VLOOKUP(A12241,Studies!A:BR,4,FALSE),"")</f>
        <v>Genotype TC (with Cyclosporin)</v>
      </c>
      <c r="E12241" s="248" t="str">
        <f>IF(AND(A12241&lt;&gt;"",ISNUMBER(A12241)),VLOOKUP(A12241,Studies!A:BR,5,FALSE),"")</f>
        <v>Pravastatin</v>
      </c>
      <c r="F12241" s="249" t="str">
        <f>IF(AND(A12241&lt;&gt;"",ISNUMBER(A12241)),VLOOKUP(A12241,Studies!A:BR,6,FALSE),"")</f>
        <v>Plasma</v>
      </c>
      <c r="G12241" s="269">
        <v>16</v>
      </c>
      <c r="H12241" s="50" t="s">
        <v>59</v>
      </c>
      <c r="I12241" s="185">
        <v>13.882479999999999</v>
      </c>
      <c r="J12241" s="41" t="s">
        <v>938</v>
      </c>
      <c r="K12241" s="41" t="s">
        <v>115</v>
      </c>
    </row>
    <row r="12242" spans="1:11" x14ac:dyDescent="0.25">
      <c r="A12242" s="30">
        <v>1179</v>
      </c>
      <c r="B12242" s="247" t="str">
        <f>IF(AND(A12242&lt;&gt;"",ISNUMBER(A12242)),VLOOKUP(A12242,Studies!A:BR,2,FALSE),"")</f>
        <v>Yee 2019</v>
      </c>
      <c r="C12242" s="248" t="str">
        <f>IF(AND(A12242&lt;&gt;"",ISNUMBER(A12242)),VLOOKUP(A12242,Studies!A:BR,3,FALSE),"")</f>
        <v>https://pubmed.ncbi.nlm.nih.gov/30982223/</v>
      </c>
      <c r="D12242" s="248" t="str">
        <f>IF(AND(A12242&lt;&gt;"",ISNUMBER(A12242)),VLOOKUP(A12242,Studies!A:BR,4,FALSE),"")</f>
        <v>Genotype TC (with Cyclosporin)</v>
      </c>
      <c r="E12242" s="248" t="str">
        <f>IF(AND(A12242&lt;&gt;"",ISNUMBER(A12242)),VLOOKUP(A12242,Studies!A:BR,5,FALSE),"")</f>
        <v>Pravastatin</v>
      </c>
      <c r="F12242" s="249" t="str">
        <f>IF(AND(A12242&lt;&gt;"",ISNUMBER(A12242)),VLOOKUP(A12242,Studies!A:BR,6,FALSE),"")</f>
        <v>Plasma</v>
      </c>
      <c r="G12242" s="269">
        <v>17</v>
      </c>
      <c r="H12242" s="50" t="s">
        <v>59</v>
      </c>
      <c r="I12242" s="185">
        <v>4.3837960000000002</v>
      </c>
      <c r="J12242" s="41" t="s">
        <v>938</v>
      </c>
      <c r="K12242" s="41" t="s">
        <v>115</v>
      </c>
    </row>
    <row r="12243" spans="1:11" x14ac:dyDescent="0.25">
      <c r="A12243" s="30">
        <v>1179</v>
      </c>
      <c r="B12243" s="247" t="str">
        <f>IF(AND(A12243&lt;&gt;"",ISNUMBER(A12243)),VLOOKUP(A12243,Studies!A:BR,2,FALSE),"")</f>
        <v>Yee 2019</v>
      </c>
      <c r="C12243" s="248" t="str">
        <f>IF(AND(A12243&lt;&gt;"",ISNUMBER(A12243)),VLOOKUP(A12243,Studies!A:BR,3,FALSE),"")</f>
        <v>https://pubmed.ncbi.nlm.nih.gov/30982223/</v>
      </c>
      <c r="D12243" s="248" t="str">
        <f>IF(AND(A12243&lt;&gt;"",ISNUMBER(A12243)),VLOOKUP(A12243,Studies!A:BR,4,FALSE),"")</f>
        <v>Genotype TC (with Cyclosporin)</v>
      </c>
      <c r="E12243" s="248" t="str">
        <f>IF(AND(A12243&lt;&gt;"",ISNUMBER(A12243)),VLOOKUP(A12243,Studies!A:BR,5,FALSE),"")</f>
        <v>Pravastatin</v>
      </c>
      <c r="F12243" s="249" t="str">
        <f>IF(AND(A12243&lt;&gt;"",ISNUMBER(A12243)),VLOOKUP(A12243,Studies!A:BR,6,FALSE),"")</f>
        <v>Plasma</v>
      </c>
      <c r="G12243" s="269">
        <v>18</v>
      </c>
      <c r="H12243" s="50" t="s">
        <v>59</v>
      </c>
      <c r="I12243" s="185">
        <v>0.95593790000000001</v>
      </c>
      <c r="J12243" s="41" t="s">
        <v>938</v>
      </c>
      <c r="K12243" s="41" t="s">
        <v>115</v>
      </c>
    </row>
    <row r="12244" spans="1:11" x14ac:dyDescent="0.25">
      <c r="A12244" s="30">
        <v>1179</v>
      </c>
      <c r="B12244" s="247" t="str">
        <f>IF(AND(A12244&lt;&gt;"",ISNUMBER(A12244)),VLOOKUP(A12244,Studies!A:BR,2,FALSE),"")</f>
        <v>Yee 2019</v>
      </c>
      <c r="C12244" s="248" t="str">
        <f>IF(AND(A12244&lt;&gt;"",ISNUMBER(A12244)),VLOOKUP(A12244,Studies!A:BR,3,FALSE),"")</f>
        <v>https://pubmed.ncbi.nlm.nih.gov/30982223/</v>
      </c>
      <c r="D12244" s="248" t="str">
        <f>IF(AND(A12244&lt;&gt;"",ISNUMBER(A12244)),VLOOKUP(A12244,Studies!A:BR,4,FALSE),"")</f>
        <v>Genotype TC (with Cyclosporin)</v>
      </c>
      <c r="E12244" s="248" t="str">
        <f>IF(AND(A12244&lt;&gt;"",ISNUMBER(A12244)),VLOOKUP(A12244,Studies!A:BR,5,FALSE),"")</f>
        <v>Pravastatin</v>
      </c>
      <c r="F12244" s="249" t="str">
        <f>IF(AND(A12244&lt;&gt;"",ISNUMBER(A12244)),VLOOKUP(A12244,Studies!A:BR,6,FALSE),"")</f>
        <v>Plasma</v>
      </c>
      <c r="G12244" s="269">
        <v>19</v>
      </c>
      <c r="H12244" s="50" t="s">
        <v>59</v>
      </c>
      <c r="I12244" s="185">
        <v>0</v>
      </c>
      <c r="J12244" s="41" t="s">
        <v>938</v>
      </c>
      <c r="K12244" s="41" t="s">
        <v>115</v>
      </c>
    </row>
    <row r="12245" spans="1:11" x14ac:dyDescent="0.25">
      <c r="A12245" s="30">
        <v>1179</v>
      </c>
      <c r="B12245" s="247" t="str">
        <f>IF(AND(A12245&lt;&gt;"",ISNUMBER(A12245)),VLOOKUP(A12245,Studies!A:BR,2,FALSE),"")</f>
        <v>Yee 2019</v>
      </c>
      <c r="C12245" s="248" t="str">
        <f>IF(AND(A12245&lt;&gt;"",ISNUMBER(A12245)),VLOOKUP(A12245,Studies!A:BR,3,FALSE),"")</f>
        <v>https://pubmed.ncbi.nlm.nih.gov/30982223/</v>
      </c>
      <c r="D12245" s="248" t="str">
        <f>IF(AND(A12245&lt;&gt;"",ISNUMBER(A12245)),VLOOKUP(A12245,Studies!A:BR,4,FALSE),"")</f>
        <v>Genotype TC (with Cyclosporin)</v>
      </c>
      <c r="E12245" s="248" t="str">
        <f>IF(AND(A12245&lt;&gt;"",ISNUMBER(A12245)),VLOOKUP(A12245,Studies!A:BR,5,FALSE),"")</f>
        <v>Pravastatin</v>
      </c>
      <c r="F12245" s="249" t="str">
        <f>IF(AND(A12245&lt;&gt;"",ISNUMBER(A12245)),VLOOKUP(A12245,Studies!A:BR,6,FALSE),"")</f>
        <v>Plasma</v>
      </c>
      <c r="G12245" s="269">
        <v>21</v>
      </c>
      <c r="H12245" s="50" t="s">
        <v>59</v>
      </c>
      <c r="I12245" s="185">
        <v>0</v>
      </c>
      <c r="J12245" s="41" t="s">
        <v>938</v>
      </c>
      <c r="K12245" s="41" t="s">
        <v>115</v>
      </c>
    </row>
    <row r="12246" spans="1:11" x14ac:dyDescent="0.25">
      <c r="A12246" s="30">
        <v>1179</v>
      </c>
      <c r="B12246" s="247" t="str">
        <f>IF(AND(A12246&lt;&gt;"",ISNUMBER(A12246)),VLOOKUP(A12246,Studies!A:BR,2,FALSE),"")</f>
        <v>Yee 2019</v>
      </c>
      <c r="C12246" s="248" t="str">
        <f>IF(AND(A12246&lt;&gt;"",ISNUMBER(A12246)),VLOOKUP(A12246,Studies!A:BR,3,FALSE),"")</f>
        <v>https://pubmed.ncbi.nlm.nih.gov/30982223/</v>
      </c>
      <c r="D12246" s="248" t="str">
        <f>IF(AND(A12246&lt;&gt;"",ISNUMBER(A12246)),VLOOKUP(A12246,Studies!A:BR,4,FALSE),"")</f>
        <v>Genotype TC (with Cyclosporin)</v>
      </c>
      <c r="E12246" s="248" t="str">
        <f>IF(AND(A12246&lt;&gt;"",ISNUMBER(A12246)),VLOOKUP(A12246,Studies!A:BR,5,FALSE),"")</f>
        <v>Pravastatin</v>
      </c>
      <c r="F12246" s="249" t="str">
        <f>IF(AND(A12246&lt;&gt;"",ISNUMBER(A12246)),VLOOKUP(A12246,Studies!A:BR,6,FALSE),"")</f>
        <v>Plasma</v>
      </c>
      <c r="G12246" s="269">
        <v>23</v>
      </c>
      <c r="H12246" s="50" t="s">
        <v>59</v>
      </c>
      <c r="I12246" s="185">
        <v>0</v>
      </c>
      <c r="J12246" s="41" t="s">
        <v>938</v>
      </c>
      <c r="K12246" s="41" t="s">
        <v>115</v>
      </c>
    </row>
    <row r="12247" spans="1:11" x14ac:dyDescent="0.25">
      <c r="A12247" s="30">
        <v>1180</v>
      </c>
      <c r="B12247" s="247" t="str">
        <f>IF(AND(A12247&lt;&gt;"",ISNUMBER(A12247)),VLOOKUP(A12247,Studies!A:BR,2,FALSE),"")</f>
        <v>Yee 2019</v>
      </c>
      <c r="C12247" s="248" t="str">
        <f>IF(AND(A12247&lt;&gt;"",ISNUMBER(A12247)),VLOOKUP(A12247,Studies!A:BR,3,FALSE),"")</f>
        <v>https://pubmed.ncbi.nlm.nih.gov/30982223/</v>
      </c>
      <c r="D12247" s="248" t="str">
        <f>IF(AND(A12247&lt;&gt;"",ISNUMBER(A12247)),VLOOKUP(A12247,Studies!A:BR,4,FALSE),"")</f>
        <v>Genotype CC (with Cyclosporin)</v>
      </c>
      <c r="E12247" s="248" t="str">
        <f>IF(AND(A12247&lt;&gt;"",ISNUMBER(A12247)),VLOOKUP(A12247,Studies!A:BR,5,FALSE),"")</f>
        <v>Pravastatin</v>
      </c>
      <c r="F12247" s="249" t="str">
        <f>IF(AND(A12247&lt;&gt;"",ISNUMBER(A12247)),VLOOKUP(A12247,Studies!A:BR,6,FALSE),"")</f>
        <v>Plasma</v>
      </c>
      <c r="G12247" s="269">
        <v>11</v>
      </c>
      <c r="H12247" s="50" t="s">
        <v>59</v>
      </c>
      <c r="I12247" s="185">
        <v>0</v>
      </c>
      <c r="J12247" s="41" t="s">
        <v>938</v>
      </c>
      <c r="K12247" s="41" t="s">
        <v>115</v>
      </c>
    </row>
    <row r="12248" spans="1:11" x14ac:dyDescent="0.25">
      <c r="A12248" s="30">
        <v>1180</v>
      </c>
      <c r="B12248" s="247" t="str">
        <f>IF(AND(A12248&lt;&gt;"",ISNUMBER(A12248)),VLOOKUP(A12248,Studies!A:BR,2,FALSE),"")</f>
        <v>Yee 2019</v>
      </c>
      <c r="C12248" s="248" t="str">
        <f>IF(AND(A12248&lt;&gt;"",ISNUMBER(A12248)),VLOOKUP(A12248,Studies!A:BR,3,FALSE),"")</f>
        <v>https://pubmed.ncbi.nlm.nih.gov/30982223/</v>
      </c>
      <c r="D12248" s="248" t="str">
        <f>IF(AND(A12248&lt;&gt;"",ISNUMBER(A12248)),VLOOKUP(A12248,Studies!A:BR,4,FALSE),"")</f>
        <v>Genotype CC (with Cyclosporin)</v>
      </c>
      <c r="E12248" s="248" t="str">
        <f>IF(AND(A12248&lt;&gt;"",ISNUMBER(A12248)),VLOOKUP(A12248,Studies!A:BR,5,FALSE),"")</f>
        <v>Pravastatin</v>
      </c>
      <c r="F12248" s="249" t="str">
        <f>IF(AND(A12248&lt;&gt;"",ISNUMBER(A12248)),VLOOKUP(A12248,Studies!A:BR,6,FALSE),"")</f>
        <v>Plasma</v>
      </c>
      <c r="G12248" s="269">
        <v>11.25</v>
      </c>
      <c r="H12248" s="50" t="s">
        <v>59</v>
      </c>
      <c r="I12248" s="185">
        <v>37.76023</v>
      </c>
      <c r="J12248" s="41" t="s">
        <v>938</v>
      </c>
      <c r="K12248" s="41" t="s">
        <v>115</v>
      </c>
    </row>
    <row r="12249" spans="1:11" x14ac:dyDescent="0.25">
      <c r="A12249" s="30">
        <v>1180</v>
      </c>
      <c r="B12249" s="247" t="str">
        <f>IF(AND(A12249&lt;&gt;"",ISNUMBER(A12249)),VLOOKUP(A12249,Studies!A:BR,2,FALSE),"")</f>
        <v>Yee 2019</v>
      </c>
      <c r="C12249" s="248" t="str">
        <f>IF(AND(A12249&lt;&gt;"",ISNUMBER(A12249)),VLOOKUP(A12249,Studies!A:BR,3,FALSE),"")</f>
        <v>https://pubmed.ncbi.nlm.nih.gov/30982223/</v>
      </c>
      <c r="D12249" s="248" t="str">
        <f>IF(AND(A12249&lt;&gt;"",ISNUMBER(A12249)),VLOOKUP(A12249,Studies!A:BR,4,FALSE),"")</f>
        <v>Genotype CC (with Cyclosporin)</v>
      </c>
      <c r="E12249" s="248" t="str">
        <f>IF(AND(A12249&lt;&gt;"",ISNUMBER(A12249)),VLOOKUP(A12249,Studies!A:BR,5,FALSE),"")</f>
        <v>Pravastatin</v>
      </c>
      <c r="F12249" s="249" t="str">
        <f>IF(AND(A12249&lt;&gt;"",ISNUMBER(A12249)),VLOOKUP(A12249,Studies!A:BR,6,FALSE),"")</f>
        <v>Plasma</v>
      </c>
      <c r="G12249" s="269">
        <v>11.5</v>
      </c>
      <c r="H12249" s="50" t="s">
        <v>59</v>
      </c>
      <c r="I12249" s="185">
        <v>86.988969999999995</v>
      </c>
      <c r="J12249" s="41" t="s">
        <v>938</v>
      </c>
      <c r="K12249" s="41" t="s">
        <v>115</v>
      </c>
    </row>
    <row r="12250" spans="1:11" x14ac:dyDescent="0.25">
      <c r="A12250" s="30">
        <v>1180</v>
      </c>
      <c r="B12250" s="247" t="str">
        <f>IF(AND(A12250&lt;&gt;"",ISNUMBER(A12250)),VLOOKUP(A12250,Studies!A:BR,2,FALSE),"")</f>
        <v>Yee 2019</v>
      </c>
      <c r="C12250" s="248" t="str">
        <f>IF(AND(A12250&lt;&gt;"",ISNUMBER(A12250)),VLOOKUP(A12250,Studies!A:BR,3,FALSE),"")</f>
        <v>https://pubmed.ncbi.nlm.nih.gov/30982223/</v>
      </c>
      <c r="D12250" s="248" t="str">
        <f>IF(AND(A12250&lt;&gt;"",ISNUMBER(A12250)),VLOOKUP(A12250,Studies!A:BR,4,FALSE),"")</f>
        <v>Genotype CC (with Cyclosporin)</v>
      </c>
      <c r="E12250" s="248" t="str">
        <f>IF(AND(A12250&lt;&gt;"",ISNUMBER(A12250)),VLOOKUP(A12250,Studies!A:BR,5,FALSE),"")</f>
        <v>Pravastatin</v>
      </c>
      <c r="F12250" s="249" t="str">
        <f>IF(AND(A12250&lt;&gt;"",ISNUMBER(A12250)),VLOOKUP(A12250,Studies!A:BR,6,FALSE),"")</f>
        <v>Plasma</v>
      </c>
      <c r="G12250" s="269">
        <v>11.75</v>
      </c>
      <c r="H12250" s="50" t="s">
        <v>59</v>
      </c>
      <c r="I12250" s="185">
        <v>220.53059999999999</v>
      </c>
      <c r="J12250" s="41" t="s">
        <v>938</v>
      </c>
      <c r="K12250" s="41" t="s">
        <v>115</v>
      </c>
    </row>
    <row r="12251" spans="1:11" x14ac:dyDescent="0.25">
      <c r="A12251" s="30">
        <v>1180</v>
      </c>
      <c r="B12251" s="247" t="str">
        <f>IF(AND(A12251&lt;&gt;"",ISNUMBER(A12251)),VLOOKUP(A12251,Studies!A:BR,2,FALSE),"")</f>
        <v>Yee 2019</v>
      </c>
      <c r="C12251" s="248" t="str">
        <f>IF(AND(A12251&lt;&gt;"",ISNUMBER(A12251)),VLOOKUP(A12251,Studies!A:BR,3,FALSE),"")</f>
        <v>https://pubmed.ncbi.nlm.nih.gov/30982223/</v>
      </c>
      <c r="D12251" s="248" t="str">
        <f>IF(AND(A12251&lt;&gt;"",ISNUMBER(A12251)),VLOOKUP(A12251,Studies!A:BR,4,FALSE),"")</f>
        <v>Genotype CC (with Cyclosporin)</v>
      </c>
      <c r="E12251" s="248" t="str">
        <f>IF(AND(A12251&lt;&gt;"",ISNUMBER(A12251)),VLOOKUP(A12251,Studies!A:BR,5,FALSE),"")</f>
        <v>Pravastatin</v>
      </c>
      <c r="F12251" s="249" t="str">
        <f>IF(AND(A12251&lt;&gt;"",ISNUMBER(A12251)),VLOOKUP(A12251,Studies!A:BR,6,FALSE),"")</f>
        <v>Plasma</v>
      </c>
      <c r="G12251" s="269">
        <v>12</v>
      </c>
      <c r="H12251" s="50" t="s">
        <v>59</v>
      </c>
      <c r="I12251" s="185">
        <v>325.06990000000002</v>
      </c>
      <c r="J12251" s="41" t="s">
        <v>938</v>
      </c>
      <c r="K12251" s="41" t="s">
        <v>115</v>
      </c>
    </row>
    <row r="12252" spans="1:11" x14ac:dyDescent="0.25">
      <c r="A12252" s="30">
        <v>1180</v>
      </c>
      <c r="B12252" s="247" t="str">
        <f>IF(AND(A12252&lt;&gt;"",ISNUMBER(A12252)),VLOOKUP(A12252,Studies!A:BR,2,FALSE),"")</f>
        <v>Yee 2019</v>
      </c>
      <c r="C12252" s="248" t="str">
        <f>IF(AND(A12252&lt;&gt;"",ISNUMBER(A12252)),VLOOKUP(A12252,Studies!A:BR,3,FALSE),"")</f>
        <v>https://pubmed.ncbi.nlm.nih.gov/30982223/</v>
      </c>
      <c r="D12252" s="248" t="str">
        <f>IF(AND(A12252&lt;&gt;"",ISNUMBER(A12252)),VLOOKUP(A12252,Studies!A:BR,4,FALSE),"")</f>
        <v>Genotype CC (with Cyclosporin)</v>
      </c>
      <c r="E12252" s="248" t="str">
        <f>IF(AND(A12252&lt;&gt;"",ISNUMBER(A12252)),VLOOKUP(A12252,Studies!A:BR,5,FALSE),"")</f>
        <v>Pravastatin</v>
      </c>
      <c r="F12252" s="249" t="str">
        <f>IF(AND(A12252&lt;&gt;"",ISNUMBER(A12252)),VLOOKUP(A12252,Studies!A:BR,6,FALSE),"")</f>
        <v>Plasma</v>
      </c>
      <c r="G12252" s="269">
        <v>12.5</v>
      </c>
      <c r="H12252" s="50" t="s">
        <v>59</v>
      </c>
      <c r="I12252" s="185">
        <v>316.27330000000001</v>
      </c>
      <c r="J12252" s="41" t="s">
        <v>938</v>
      </c>
      <c r="K12252" s="41" t="s">
        <v>115</v>
      </c>
    </row>
    <row r="12253" spans="1:11" x14ac:dyDescent="0.25">
      <c r="A12253" s="30">
        <v>1180</v>
      </c>
      <c r="B12253" s="247" t="str">
        <f>IF(AND(A12253&lt;&gt;"",ISNUMBER(A12253)),VLOOKUP(A12253,Studies!A:BR,2,FALSE),"")</f>
        <v>Yee 2019</v>
      </c>
      <c r="C12253" s="248" t="str">
        <f>IF(AND(A12253&lt;&gt;"",ISNUMBER(A12253)),VLOOKUP(A12253,Studies!A:BR,3,FALSE),"")</f>
        <v>https://pubmed.ncbi.nlm.nih.gov/30982223/</v>
      </c>
      <c r="D12253" s="248" t="str">
        <f>IF(AND(A12253&lt;&gt;"",ISNUMBER(A12253)),VLOOKUP(A12253,Studies!A:BR,4,FALSE),"")</f>
        <v>Genotype CC (with Cyclosporin)</v>
      </c>
      <c r="E12253" s="248" t="str">
        <f>IF(AND(A12253&lt;&gt;"",ISNUMBER(A12253)),VLOOKUP(A12253,Studies!A:BR,5,FALSE),"")</f>
        <v>Pravastatin</v>
      </c>
      <c r="F12253" s="249" t="str">
        <f>IF(AND(A12253&lt;&gt;"",ISNUMBER(A12253)),VLOOKUP(A12253,Studies!A:BR,6,FALSE),"")</f>
        <v>Plasma</v>
      </c>
      <c r="G12253" s="269">
        <v>13</v>
      </c>
      <c r="H12253" s="50" t="s">
        <v>59</v>
      </c>
      <c r="I12253" s="185">
        <v>281.84440000000001</v>
      </c>
      <c r="J12253" s="41" t="s">
        <v>938</v>
      </c>
      <c r="K12253" s="41" t="s">
        <v>115</v>
      </c>
    </row>
    <row r="12254" spans="1:11" x14ac:dyDescent="0.25">
      <c r="A12254" s="30">
        <v>1180</v>
      </c>
      <c r="B12254" s="247" t="str">
        <f>IF(AND(A12254&lt;&gt;"",ISNUMBER(A12254)),VLOOKUP(A12254,Studies!A:BR,2,FALSE),"")</f>
        <v>Yee 2019</v>
      </c>
      <c r="C12254" s="248" t="str">
        <f>IF(AND(A12254&lt;&gt;"",ISNUMBER(A12254)),VLOOKUP(A12254,Studies!A:BR,3,FALSE),"")</f>
        <v>https://pubmed.ncbi.nlm.nih.gov/30982223/</v>
      </c>
      <c r="D12254" s="248" t="str">
        <f>IF(AND(A12254&lt;&gt;"",ISNUMBER(A12254)),VLOOKUP(A12254,Studies!A:BR,4,FALSE),"")</f>
        <v>Genotype CC (with Cyclosporin)</v>
      </c>
      <c r="E12254" s="248" t="str">
        <f>IF(AND(A12254&lt;&gt;"",ISNUMBER(A12254)),VLOOKUP(A12254,Studies!A:BR,5,FALSE),"")</f>
        <v>Pravastatin</v>
      </c>
      <c r="F12254" s="249" t="str">
        <f>IF(AND(A12254&lt;&gt;"",ISNUMBER(A12254)),VLOOKUP(A12254,Studies!A:BR,6,FALSE),"")</f>
        <v>Plasma</v>
      </c>
      <c r="G12254" s="269">
        <v>13.5</v>
      </c>
      <c r="H12254" s="50" t="s">
        <v>59</v>
      </c>
      <c r="I12254" s="185">
        <v>187.38040000000001</v>
      </c>
      <c r="J12254" s="41" t="s">
        <v>938</v>
      </c>
      <c r="K12254" s="41" t="s">
        <v>115</v>
      </c>
    </row>
    <row r="12255" spans="1:11" x14ac:dyDescent="0.25">
      <c r="A12255" s="30">
        <v>1180</v>
      </c>
      <c r="B12255" s="247" t="str">
        <f>IF(AND(A12255&lt;&gt;"",ISNUMBER(A12255)),VLOOKUP(A12255,Studies!A:BR,2,FALSE),"")</f>
        <v>Yee 2019</v>
      </c>
      <c r="C12255" s="248" t="str">
        <f>IF(AND(A12255&lt;&gt;"",ISNUMBER(A12255)),VLOOKUP(A12255,Studies!A:BR,3,FALSE),"")</f>
        <v>https://pubmed.ncbi.nlm.nih.gov/30982223/</v>
      </c>
      <c r="D12255" s="248" t="str">
        <f>IF(AND(A12255&lt;&gt;"",ISNUMBER(A12255)),VLOOKUP(A12255,Studies!A:BR,4,FALSE),"")</f>
        <v>Genotype CC (with Cyclosporin)</v>
      </c>
      <c r="E12255" s="248" t="str">
        <f>IF(AND(A12255&lt;&gt;"",ISNUMBER(A12255)),VLOOKUP(A12255,Studies!A:BR,5,FALSE),"")</f>
        <v>Pravastatin</v>
      </c>
      <c r="F12255" s="249" t="str">
        <f>IF(AND(A12255&lt;&gt;"",ISNUMBER(A12255)),VLOOKUP(A12255,Studies!A:BR,6,FALSE),"")</f>
        <v>Plasma</v>
      </c>
      <c r="G12255" s="269">
        <v>14</v>
      </c>
      <c r="H12255" s="50" t="s">
        <v>59</v>
      </c>
      <c r="I12255" s="185">
        <v>121.2469</v>
      </c>
      <c r="J12255" s="41" t="s">
        <v>938</v>
      </c>
      <c r="K12255" s="41" t="s">
        <v>115</v>
      </c>
    </row>
    <row r="12256" spans="1:11" x14ac:dyDescent="0.25">
      <c r="A12256" s="30">
        <v>1180</v>
      </c>
      <c r="B12256" s="247" t="str">
        <f>IF(AND(A12256&lt;&gt;"",ISNUMBER(A12256)),VLOOKUP(A12256,Studies!A:BR,2,FALSE),"")</f>
        <v>Yee 2019</v>
      </c>
      <c r="C12256" s="248" t="str">
        <f>IF(AND(A12256&lt;&gt;"",ISNUMBER(A12256)),VLOOKUP(A12256,Studies!A:BR,3,FALSE),"")</f>
        <v>https://pubmed.ncbi.nlm.nih.gov/30982223/</v>
      </c>
      <c r="D12256" s="248" t="str">
        <f>IF(AND(A12256&lt;&gt;"",ISNUMBER(A12256)),VLOOKUP(A12256,Studies!A:BR,4,FALSE),"")</f>
        <v>Genotype CC (with Cyclosporin)</v>
      </c>
      <c r="E12256" s="248" t="str">
        <f>IF(AND(A12256&lt;&gt;"",ISNUMBER(A12256)),VLOOKUP(A12256,Studies!A:BR,5,FALSE),"")</f>
        <v>Pravastatin</v>
      </c>
      <c r="F12256" s="249" t="str">
        <f>IF(AND(A12256&lt;&gt;"",ISNUMBER(A12256)),VLOOKUP(A12256,Studies!A:BR,6,FALSE),"")</f>
        <v>Plasma</v>
      </c>
      <c r="G12256" s="269">
        <v>15</v>
      </c>
      <c r="H12256" s="50" t="s">
        <v>59</v>
      </c>
      <c r="I12256" s="185">
        <v>69.926929999999999</v>
      </c>
      <c r="J12256" s="41" t="s">
        <v>938</v>
      </c>
      <c r="K12256" s="41" t="s">
        <v>115</v>
      </c>
    </row>
    <row r="12257" spans="1:15" x14ac:dyDescent="0.25">
      <c r="A12257" s="30">
        <v>1180</v>
      </c>
      <c r="B12257" s="247" t="str">
        <f>IF(AND(A12257&lt;&gt;"",ISNUMBER(A12257)),VLOOKUP(A12257,Studies!A:BR,2,FALSE),"")</f>
        <v>Yee 2019</v>
      </c>
      <c r="C12257" s="248" t="str">
        <f>IF(AND(A12257&lt;&gt;"",ISNUMBER(A12257)),VLOOKUP(A12257,Studies!A:BR,3,FALSE),"")</f>
        <v>https://pubmed.ncbi.nlm.nih.gov/30982223/</v>
      </c>
      <c r="D12257" s="248" t="str">
        <f>IF(AND(A12257&lt;&gt;"",ISNUMBER(A12257)),VLOOKUP(A12257,Studies!A:BR,4,FALSE),"")</f>
        <v>Genotype CC (with Cyclosporin)</v>
      </c>
      <c r="E12257" s="248" t="str">
        <f>IF(AND(A12257&lt;&gt;"",ISNUMBER(A12257)),VLOOKUP(A12257,Studies!A:BR,5,FALSE),"")</f>
        <v>Pravastatin</v>
      </c>
      <c r="F12257" s="249" t="str">
        <f>IF(AND(A12257&lt;&gt;"",ISNUMBER(A12257)),VLOOKUP(A12257,Studies!A:BR,6,FALSE),"")</f>
        <v>Plasma</v>
      </c>
      <c r="G12257" s="269">
        <v>16</v>
      </c>
      <c r="H12257" s="50" t="s">
        <v>59</v>
      </c>
      <c r="I12257" s="185">
        <v>31.42042</v>
      </c>
      <c r="J12257" s="41" t="s">
        <v>938</v>
      </c>
      <c r="K12257" s="41" t="s">
        <v>115</v>
      </c>
    </row>
    <row r="12258" spans="1:15" x14ac:dyDescent="0.25">
      <c r="A12258" s="30">
        <v>1180</v>
      </c>
      <c r="B12258" s="247" t="str">
        <f>IF(AND(A12258&lt;&gt;"",ISNUMBER(A12258)),VLOOKUP(A12258,Studies!A:BR,2,FALSE),"")</f>
        <v>Yee 2019</v>
      </c>
      <c r="C12258" s="248" t="str">
        <f>IF(AND(A12258&lt;&gt;"",ISNUMBER(A12258)),VLOOKUP(A12258,Studies!A:BR,3,FALSE),"")</f>
        <v>https://pubmed.ncbi.nlm.nih.gov/30982223/</v>
      </c>
      <c r="D12258" s="248" t="str">
        <f>IF(AND(A12258&lt;&gt;"",ISNUMBER(A12258)),VLOOKUP(A12258,Studies!A:BR,4,FALSE),"")</f>
        <v>Genotype CC (with Cyclosporin)</v>
      </c>
      <c r="E12258" s="248" t="str">
        <f>IF(AND(A12258&lt;&gt;"",ISNUMBER(A12258)),VLOOKUP(A12258,Studies!A:BR,5,FALSE),"")</f>
        <v>Pravastatin</v>
      </c>
      <c r="F12258" s="249" t="str">
        <f>IF(AND(A12258&lt;&gt;"",ISNUMBER(A12258)),VLOOKUP(A12258,Studies!A:BR,6,FALSE),"")</f>
        <v>Plasma</v>
      </c>
      <c r="G12258" s="269">
        <v>17</v>
      </c>
      <c r="H12258" s="50" t="s">
        <v>59</v>
      </c>
      <c r="I12258" s="185">
        <v>22.59628</v>
      </c>
      <c r="J12258" s="41" t="s">
        <v>938</v>
      </c>
      <c r="K12258" s="41" t="s">
        <v>115</v>
      </c>
    </row>
    <row r="12259" spans="1:15" x14ac:dyDescent="0.25">
      <c r="A12259" s="30">
        <v>1180</v>
      </c>
      <c r="B12259" s="247" t="str">
        <f>IF(AND(A12259&lt;&gt;"",ISNUMBER(A12259)),VLOOKUP(A12259,Studies!A:BR,2,FALSE),"")</f>
        <v>Yee 2019</v>
      </c>
      <c r="C12259" s="248" t="str">
        <f>IF(AND(A12259&lt;&gt;"",ISNUMBER(A12259)),VLOOKUP(A12259,Studies!A:BR,3,FALSE),"")</f>
        <v>https://pubmed.ncbi.nlm.nih.gov/30982223/</v>
      </c>
      <c r="D12259" s="248" t="str">
        <f>IF(AND(A12259&lt;&gt;"",ISNUMBER(A12259)),VLOOKUP(A12259,Studies!A:BR,4,FALSE),"")</f>
        <v>Genotype CC (with Cyclosporin)</v>
      </c>
      <c r="E12259" s="248" t="str">
        <f>IF(AND(A12259&lt;&gt;"",ISNUMBER(A12259)),VLOOKUP(A12259,Studies!A:BR,5,FALSE),"")</f>
        <v>Pravastatin</v>
      </c>
      <c r="F12259" s="249" t="str">
        <f>IF(AND(A12259&lt;&gt;"",ISNUMBER(A12259)),VLOOKUP(A12259,Studies!A:BR,6,FALSE),"")</f>
        <v>Plasma</v>
      </c>
      <c r="G12259" s="269">
        <v>18</v>
      </c>
      <c r="H12259" s="50" t="s">
        <v>59</v>
      </c>
      <c r="I12259" s="185">
        <v>7.026764</v>
      </c>
      <c r="J12259" s="41" t="s">
        <v>938</v>
      </c>
      <c r="K12259" s="41" t="s">
        <v>115</v>
      </c>
    </row>
    <row r="12260" spans="1:15" x14ac:dyDescent="0.25">
      <c r="A12260" s="30">
        <v>1180</v>
      </c>
      <c r="B12260" s="247" t="str">
        <f>IF(AND(A12260&lt;&gt;"",ISNUMBER(A12260)),VLOOKUP(A12260,Studies!A:BR,2,FALSE),"")</f>
        <v>Yee 2019</v>
      </c>
      <c r="C12260" s="248" t="str">
        <f>IF(AND(A12260&lt;&gt;"",ISNUMBER(A12260)),VLOOKUP(A12260,Studies!A:BR,3,FALSE),"")</f>
        <v>https://pubmed.ncbi.nlm.nih.gov/30982223/</v>
      </c>
      <c r="D12260" s="248" t="str">
        <f>IF(AND(A12260&lt;&gt;"",ISNUMBER(A12260)),VLOOKUP(A12260,Studies!A:BR,4,FALSE),"")</f>
        <v>Genotype CC (with Cyclosporin)</v>
      </c>
      <c r="E12260" s="248" t="str">
        <f>IF(AND(A12260&lt;&gt;"",ISNUMBER(A12260)),VLOOKUP(A12260,Studies!A:BR,5,FALSE),"")</f>
        <v>Pravastatin</v>
      </c>
      <c r="F12260" s="249" t="str">
        <f>IF(AND(A12260&lt;&gt;"",ISNUMBER(A12260)),VLOOKUP(A12260,Studies!A:BR,6,FALSE),"")</f>
        <v>Plasma</v>
      </c>
      <c r="G12260" s="269">
        <v>19</v>
      </c>
      <c r="H12260" s="50" t="s">
        <v>59</v>
      </c>
      <c r="I12260" s="185">
        <v>2.2470750000000002</v>
      </c>
      <c r="J12260" s="41" t="s">
        <v>938</v>
      </c>
      <c r="K12260" s="41" t="s">
        <v>115</v>
      </c>
    </row>
    <row r="12261" spans="1:15" x14ac:dyDescent="0.25">
      <c r="A12261" s="30">
        <v>1180</v>
      </c>
      <c r="B12261" s="247" t="str">
        <f>IF(AND(A12261&lt;&gt;"",ISNUMBER(A12261)),VLOOKUP(A12261,Studies!A:BR,2,FALSE),"")</f>
        <v>Yee 2019</v>
      </c>
      <c r="C12261" s="248" t="str">
        <f>IF(AND(A12261&lt;&gt;"",ISNUMBER(A12261)),VLOOKUP(A12261,Studies!A:BR,3,FALSE),"")</f>
        <v>https://pubmed.ncbi.nlm.nih.gov/30982223/</v>
      </c>
      <c r="D12261" s="248" t="str">
        <f>IF(AND(A12261&lt;&gt;"",ISNUMBER(A12261)),VLOOKUP(A12261,Studies!A:BR,4,FALSE),"")</f>
        <v>Genotype CC (with Cyclosporin)</v>
      </c>
      <c r="E12261" s="248" t="str">
        <f>IF(AND(A12261&lt;&gt;"",ISNUMBER(A12261)),VLOOKUP(A12261,Studies!A:BR,5,FALSE),"")</f>
        <v>Pravastatin</v>
      </c>
      <c r="F12261" s="249" t="str">
        <f>IF(AND(A12261&lt;&gt;"",ISNUMBER(A12261)),VLOOKUP(A12261,Studies!A:BR,6,FALSE),"")</f>
        <v>Plasma</v>
      </c>
      <c r="G12261" s="269">
        <v>21</v>
      </c>
      <c r="H12261" s="50" t="s">
        <v>59</v>
      </c>
      <c r="I12261" s="185">
        <v>0</v>
      </c>
      <c r="J12261" s="41" t="s">
        <v>938</v>
      </c>
      <c r="K12261" s="41" t="s">
        <v>115</v>
      </c>
    </row>
    <row r="12262" spans="1:15" x14ac:dyDescent="0.25">
      <c r="A12262" s="30">
        <v>1180</v>
      </c>
      <c r="B12262" s="247" t="str">
        <f>IF(AND(A12262&lt;&gt;"",ISNUMBER(A12262)),VLOOKUP(A12262,Studies!A:BR,2,FALSE),"")</f>
        <v>Yee 2019</v>
      </c>
      <c r="C12262" s="248" t="str">
        <f>IF(AND(A12262&lt;&gt;"",ISNUMBER(A12262)),VLOOKUP(A12262,Studies!A:BR,3,FALSE),"")</f>
        <v>https://pubmed.ncbi.nlm.nih.gov/30982223/</v>
      </c>
      <c r="D12262" s="248" t="str">
        <f>IF(AND(A12262&lt;&gt;"",ISNUMBER(A12262)),VLOOKUP(A12262,Studies!A:BR,4,FALSE),"")</f>
        <v>Genotype CC (with Cyclosporin)</v>
      </c>
      <c r="E12262" s="248" t="str">
        <f>IF(AND(A12262&lt;&gt;"",ISNUMBER(A12262)),VLOOKUP(A12262,Studies!A:BR,5,FALSE),"")</f>
        <v>Pravastatin</v>
      </c>
      <c r="F12262" s="249" t="str">
        <f>IF(AND(A12262&lt;&gt;"",ISNUMBER(A12262)),VLOOKUP(A12262,Studies!A:BR,6,FALSE),"")</f>
        <v>Plasma</v>
      </c>
      <c r="G12262" s="269">
        <v>23</v>
      </c>
      <c r="H12262" s="50" t="s">
        <v>59</v>
      </c>
      <c r="I12262" s="185">
        <v>0</v>
      </c>
      <c r="J12262" s="41" t="s">
        <v>938</v>
      </c>
      <c r="K12262" s="41" t="s">
        <v>115</v>
      </c>
    </row>
    <row r="12263" spans="1:15" x14ac:dyDescent="0.25">
      <c r="A12263" s="30">
        <v>1181</v>
      </c>
      <c r="B12263" s="247" t="str">
        <f>IF(AND(A12263&lt;&gt;"",ISNUMBER(A12263)),VLOOKUP(A12263,Studies!A:BR,2,FALSE),"")</f>
        <v>Becquemont 1999</v>
      </c>
      <c r="C12263" s="248" t="str">
        <f>IF(AND(A12263&lt;&gt;"",ISNUMBER(A12263)),VLOOKUP(A12263,Studies!A:BR,3,FALSE),"")</f>
        <v>https://pubmed.ncbi.nlm.nih.gov/10226769/</v>
      </c>
      <c r="D12263" s="248" t="str">
        <f>IF(AND(A12263&lt;&gt;"",ISNUMBER(A12263)),VLOOKUP(A12263,Studies!A:BR,4,FALSE),"")</f>
        <v>Control Day 1 (without Mibefradil)</v>
      </c>
      <c r="E12263" s="248" t="str">
        <f>IF(AND(A12263&lt;&gt;"",ISNUMBER(A12263)),VLOOKUP(A12263,Studies!A:BR,5,FALSE),"")</f>
        <v>Pravastatin</v>
      </c>
      <c r="F12263" s="249" t="str">
        <f>IF(AND(A12263&lt;&gt;"",ISNUMBER(A12263)),VLOOKUP(A12263,Studies!A:BR,6,FALSE),"")</f>
        <v>Plasma</v>
      </c>
      <c r="G12263" s="269">
        <v>0.25</v>
      </c>
      <c r="H12263" s="50" t="s">
        <v>59</v>
      </c>
      <c r="I12263" s="185" t="s">
        <v>4166</v>
      </c>
      <c r="J12263" s="41" t="s">
        <v>938</v>
      </c>
      <c r="K12263" s="41" t="s">
        <v>115</v>
      </c>
      <c r="L12263" s="193">
        <v>5.9210520000000004</v>
      </c>
      <c r="M12263" s="52" t="s">
        <v>938</v>
      </c>
      <c r="N12263" s="52" t="s">
        <v>116</v>
      </c>
      <c r="O12263" s="59">
        <v>5</v>
      </c>
    </row>
    <row r="12264" spans="1:15" x14ac:dyDescent="0.25">
      <c r="A12264" s="30">
        <v>1181</v>
      </c>
      <c r="B12264" s="247" t="str">
        <f>IF(AND(A12264&lt;&gt;"",ISNUMBER(A12264)),VLOOKUP(A12264,Studies!A:BR,2,FALSE),"")</f>
        <v>Becquemont 1999</v>
      </c>
      <c r="C12264" s="248" t="str">
        <f>IF(AND(A12264&lt;&gt;"",ISNUMBER(A12264)),VLOOKUP(A12264,Studies!A:BR,3,FALSE),"")</f>
        <v>https://pubmed.ncbi.nlm.nih.gov/10226769/</v>
      </c>
      <c r="D12264" s="248" t="str">
        <f>IF(AND(A12264&lt;&gt;"",ISNUMBER(A12264)),VLOOKUP(A12264,Studies!A:BR,4,FALSE),"")</f>
        <v>Control Day 1 (without Mibefradil)</v>
      </c>
      <c r="E12264" s="248" t="str">
        <f>IF(AND(A12264&lt;&gt;"",ISNUMBER(A12264)),VLOOKUP(A12264,Studies!A:BR,5,FALSE),"")</f>
        <v>Pravastatin</v>
      </c>
      <c r="F12264" s="249" t="str">
        <f>IF(AND(A12264&lt;&gt;"",ISNUMBER(A12264)),VLOOKUP(A12264,Studies!A:BR,6,FALSE),"")</f>
        <v>Plasma</v>
      </c>
      <c r="G12264" s="269">
        <v>0.5</v>
      </c>
      <c r="H12264" s="50" t="s">
        <v>59</v>
      </c>
      <c r="I12264" s="185">
        <v>70.065790000000007</v>
      </c>
      <c r="J12264" s="41" t="s">
        <v>938</v>
      </c>
      <c r="K12264" s="41" t="s">
        <v>115</v>
      </c>
      <c r="L12264" s="193">
        <v>61.677639999999997</v>
      </c>
      <c r="M12264" s="52" t="s">
        <v>938</v>
      </c>
      <c r="N12264" s="52" t="s">
        <v>116</v>
      </c>
      <c r="O12264" s="59">
        <v>5</v>
      </c>
    </row>
    <row r="12265" spans="1:15" x14ac:dyDescent="0.25">
      <c r="A12265" s="30">
        <v>1181</v>
      </c>
      <c r="B12265" s="247" t="str">
        <f>IF(AND(A12265&lt;&gt;"",ISNUMBER(A12265)),VLOOKUP(A12265,Studies!A:BR,2,FALSE),"")</f>
        <v>Becquemont 1999</v>
      </c>
      <c r="C12265" s="248" t="str">
        <f>IF(AND(A12265&lt;&gt;"",ISNUMBER(A12265)),VLOOKUP(A12265,Studies!A:BR,3,FALSE),"")</f>
        <v>https://pubmed.ncbi.nlm.nih.gov/10226769/</v>
      </c>
      <c r="D12265" s="248" t="str">
        <f>IF(AND(A12265&lt;&gt;"",ISNUMBER(A12265)),VLOOKUP(A12265,Studies!A:BR,4,FALSE),"")</f>
        <v>Control Day 1 (without Mibefradil)</v>
      </c>
      <c r="E12265" s="248" t="str">
        <f>IF(AND(A12265&lt;&gt;"",ISNUMBER(A12265)),VLOOKUP(A12265,Studies!A:BR,5,FALSE),"")</f>
        <v>Pravastatin</v>
      </c>
      <c r="F12265" s="249" t="str">
        <f>IF(AND(A12265&lt;&gt;"",ISNUMBER(A12265)),VLOOKUP(A12265,Studies!A:BR,6,FALSE),"")</f>
        <v>Plasma</v>
      </c>
      <c r="G12265" s="269">
        <v>0.75</v>
      </c>
      <c r="H12265" s="50" t="s">
        <v>59</v>
      </c>
      <c r="I12265" s="185">
        <v>121.875</v>
      </c>
      <c r="J12265" s="41" t="s">
        <v>938</v>
      </c>
      <c r="K12265" s="41" t="s">
        <v>115</v>
      </c>
      <c r="L12265" s="193">
        <v>57.730269999999997</v>
      </c>
      <c r="M12265" s="52" t="s">
        <v>938</v>
      </c>
      <c r="N12265" s="52" t="s">
        <v>116</v>
      </c>
      <c r="O12265" s="59">
        <v>5</v>
      </c>
    </row>
    <row r="12266" spans="1:15" x14ac:dyDescent="0.25">
      <c r="A12266" s="30">
        <v>1181</v>
      </c>
      <c r="B12266" s="247" t="str">
        <f>IF(AND(A12266&lt;&gt;"",ISNUMBER(A12266)),VLOOKUP(A12266,Studies!A:BR,2,FALSE),"")</f>
        <v>Becquemont 1999</v>
      </c>
      <c r="C12266" s="248" t="str">
        <f>IF(AND(A12266&lt;&gt;"",ISNUMBER(A12266)),VLOOKUP(A12266,Studies!A:BR,3,FALSE),"")</f>
        <v>https://pubmed.ncbi.nlm.nih.gov/10226769/</v>
      </c>
      <c r="D12266" s="248" t="str">
        <f>IF(AND(A12266&lt;&gt;"",ISNUMBER(A12266)),VLOOKUP(A12266,Studies!A:BR,4,FALSE),"")</f>
        <v>Control Day 1 (without Mibefradil)</v>
      </c>
      <c r="E12266" s="248" t="str">
        <f>IF(AND(A12266&lt;&gt;"",ISNUMBER(A12266)),VLOOKUP(A12266,Studies!A:BR,5,FALSE),"")</f>
        <v>Pravastatin</v>
      </c>
      <c r="F12266" s="249" t="str">
        <f>IF(AND(A12266&lt;&gt;"",ISNUMBER(A12266)),VLOOKUP(A12266,Studies!A:BR,6,FALSE),"")</f>
        <v>Plasma</v>
      </c>
      <c r="G12266" s="269">
        <v>1</v>
      </c>
      <c r="H12266" s="50" t="s">
        <v>59</v>
      </c>
      <c r="I12266" s="185">
        <v>120.8882</v>
      </c>
      <c r="J12266" s="41" t="s">
        <v>938</v>
      </c>
      <c r="K12266" s="41" t="s">
        <v>115</v>
      </c>
      <c r="L12266" s="193">
        <v>90.789510000000007</v>
      </c>
      <c r="M12266" s="52" t="s">
        <v>938</v>
      </c>
      <c r="N12266" s="52" t="s">
        <v>116</v>
      </c>
      <c r="O12266" s="59">
        <v>5</v>
      </c>
    </row>
    <row r="12267" spans="1:15" x14ac:dyDescent="0.25">
      <c r="A12267" s="30">
        <v>1181</v>
      </c>
      <c r="B12267" s="247" t="str">
        <f>IF(AND(A12267&lt;&gt;"",ISNUMBER(A12267)),VLOOKUP(A12267,Studies!A:BR,2,FALSE),"")</f>
        <v>Becquemont 1999</v>
      </c>
      <c r="C12267" s="248" t="str">
        <f>IF(AND(A12267&lt;&gt;"",ISNUMBER(A12267)),VLOOKUP(A12267,Studies!A:BR,3,FALSE),"")</f>
        <v>https://pubmed.ncbi.nlm.nih.gov/10226769/</v>
      </c>
      <c r="D12267" s="248" t="str">
        <f>IF(AND(A12267&lt;&gt;"",ISNUMBER(A12267)),VLOOKUP(A12267,Studies!A:BR,4,FALSE),"")</f>
        <v>Control Day 1 (without Mibefradil)</v>
      </c>
      <c r="E12267" s="248" t="str">
        <f>IF(AND(A12267&lt;&gt;"",ISNUMBER(A12267)),VLOOKUP(A12267,Studies!A:BR,5,FALSE),"")</f>
        <v>Pravastatin</v>
      </c>
      <c r="F12267" s="249" t="str">
        <f>IF(AND(A12267&lt;&gt;"",ISNUMBER(A12267)),VLOOKUP(A12267,Studies!A:BR,6,FALSE),"")</f>
        <v>Plasma</v>
      </c>
      <c r="G12267" s="269">
        <v>1.5</v>
      </c>
      <c r="H12267" s="50" t="s">
        <v>59</v>
      </c>
      <c r="I12267" s="185">
        <v>73.026309999999995</v>
      </c>
      <c r="J12267" s="41" t="s">
        <v>938</v>
      </c>
      <c r="K12267" s="41" t="s">
        <v>115</v>
      </c>
      <c r="L12267" s="193">
        <v>57.236840000000001</v>
      </c>
      <c r="M12267" s="52" t="s">
        <v>938</v>
      </c>
      <c r="N12267" s="52" t="s">
        <v>116</v>
      </c>
      <c r="O12267" s="59">
        <v>5</v>
      </c>
    </row>
    <row r="12268" spans="1:15" x14ac:dyDescent="0.25">
      <c r="A12268" s="30">
        <v>1181</v>
      </c>
      <c r="B12268" s="247" t="str">
        <f>IF(AND(A12268&lt;&gt;"",ISNUMBER(A12268)),VLOOKUP(A12268,Studies!A:BR,2,FALSE),"")</f>
        <v>Becquemont 1999</v>
      </c>
      <c r="C12268" s="248" t="str">
        <f>IF(AND(A12268&lt;&gt;"",ISNUMBER(A12268)),VLOOKUP(A12268,Studies!A:BR,3,FALSE),"")</f>
        <v>https://pubmed.ncbi.nlm.nih.gov/10226769/</v>
      </c>
      <c r="D12268" s="248" t="str">
        <f>IF(AND(A12268&lt;&gt;"",ISNUMBER(A12268)),VLOOKUP(A12268,Studies!A:BR,4,FALSE),"")</f>
        <v>Control Day 1 (without Mibefradil)</v>
      </c>
      <c r="E12268" s="248" t="str">
        <f>IF(AND(A12268&lt;&gt;"",ISNUMBER(A12268)),VLOOKUP(A12268,Studies!A:BR,5,FALSE),"")</f>
        <v>Pravastatin</v>
      </c>
      <c r="F12268" s="249" t="str">
        <f>IF(AND(A12268&lt;&gt;"",ISNUMBER(A12268)),VLOOKUP(A12268,Studies!A:BR,6,FALSE),"")</f>
        <v>Plasma</v>
      </c>
      <c r="G12268" s="269">
        <v>2</v>
      </c>
      <c r="H12268" s="50" t="s">
        <v>59</v>
      </c>
      <c r="I12268" s="185">
        <v>52.796050000000001</v>
      </c>
      <c r="J12268" s="41" t="s">
        <v>938</v>
      </c>
      <c r="K12268" s="41" t="s">
        <v>115</v>
      </c>
      <c r="L12268" s="193">
        <v>45.394739999999999</v>
      </c>
      <c r="M12268" s="52" t="s">
        <v>938</v>
      </c>
      <c r="N12268" s="52" t="s">
        <v>116</v>
      </c>
      <c r="O12268" s="59">
        <v>5</v>
      </c>
    </row>
    <row r="12269" spans="1:15" x14ac:dyDescent="0.25">
      <c r="A12269" s="30">
        <v>1181</v>
      </c>
      <c r="B12269" s="247" t="str">
        <f>IF(AND(A12269&lt;&gt;"",ISNUMBER(A12269)),VLOOKUP(A12269,Studies!A:BR,2,FALSE),"")</f>
        <v>Becquemont 1999</v>
      </c>
      <c r="C12269" s="248" t="str">
        <f>IF(AND(A12269&lt;&gt;"",ISNUMBER(A12269)),VLOOKUP(A12269,Studies!A:BR,3,FALSE),"")</f>
        <v>https://pubmed.ncbi.nlm.nih.gov/10226769/</v>
      </c>
      <c r="D12269" s="248" t="str">
        <f>IF(AND(A12269&lt;&gt;"",ISNUMBER(A12269)),VLOOKUP(A12269,Studies!A:BR,4,FALSE),"")</f>
        <v>Control Day 1 (without Mibefradil)</v>
      </c>
      <c r="E12269" s="248" t="str">
        <f>IF(AND(A12269&lt;&gt;"",ISNUMBER(A12269)),VLOOKUP(A12269,Studies!A:BR,5,FALSE),"")</f>
        <v>Pravastatin</v>
      </c>
      <c r="F12269" s="249" t="str">
        <f>IF(AND(A12269&lt;&gt;"",ISNUMBER(A12269)),VLOOKUP(A12269,Studies!A:BR,6,FALSE),"")</f>
        <v>Plasma</v>
      </c>
      <c r="G12269" s="269">
        <v>3</v>
      </c>
      <c r="H12269" s="50" t="s">
        <v>59</v>
      </c>
      <c r="I12269" s="185">
        <v>23.19079</v>
      </c>
      <c r="J12269" s="41" t="s">
        <v>938</v>
      </c>
      <c r="K12269" s="41" t="s">
        <v>115</v>
      </c>
      <c r="L12269" s="193">
        <v>14.30921</v>
      </c>
      <c r="M12269" s="52" t="s">
        <v>938</v>
      </c>
      <c r="N12269" s="52" t="s">
        <v>116</v>
      </c>
      <c r="O12269" s="59">
        <v>5</v>
      </c>
    </row>
    <row r="12270" spans="1:15" x14ac:dyDescent="0.25">
      <c r="A12270" s="30">
        <v>1181</v>
      </c>
      <c r="B12270" s="247" t="str">
        <f>IF(AND(A12270&lt;&gt;"",ISNUMBER(A12270)),VLOOKUP(A12270,Studies!A:BR,2,FALSE),"")</f>
        <v>Becquemont 1999</v>
      </c>
      <c r="C12270" s="248" t="str">
        <f>IF(AND(A12270&lt;&gt;"",ISNUMBER(A12270)),VLOOKUP(A12270,Studies!A:BR,3,FALSE),"")</f>
        <v>https://pubmed.ncbi.nlm.nih.gov/10226769/</v>
      </c>
      <c r="D12270" s="248" t="str">
        <f>IF(AND(A12270&lt;&gt;"",ISNUMBER(A12270)),VLOOKUP(A12270,Studies!A:BR,4,FALSE),"")</f>
        <v>Control Day 1 (without Mibefradil)</v>
      </c>
      <c r="E12270" s="248" t="str">
        <f>IF(AND(A12270&lt;&gt;"",ISNUMBER(A12270)),VLOOKUP(A12270,Studies!A:BR,5,FALSE),"")</f>
        <v>Pravastatin</v>
      </c>
      <c r="F12270" s="249" t="str">
        <f>IF(AND(A12270&lt;&gt;"",ISNUMBER(A12270)),VLOOKUP(A12270,Studies!A:BR,6,FALSE),"")</f>
        <v>Plasma</v>
      </c>
      <c r="G12270" s="269">
        <v>4</v>
      </c>
      <c r="H12270" s="50" t="s">
        <v>59</v>
      </c>
      <c r="I12270" s="185">
        <v>10.855259999999999</v>
      </c>
      <c r="J12270" s="41" t="s">
        <v>938</v>
      </c>
      <c r="K12270" s="41" t="s">
        <v>115</v>
      </c>
      <c r="L12270" s="193">
        <v>12.335520000000001</v>
      </c>
      <c r="M12270" s="52" t="s">
        <v>938</v>
      </c>
      <c r="N12270" s="52" t="s">
        <v>116</v>
      </c>
      <c r="O12270" s="59">
        <v>5</v>
      </c>
    </row>
    <row r="12271" spans="1:15" x14ac:dyDescent="0.25">
      <c r="A12271" s="30">
        <v>1181</v>
      </c>
      <c r="B12271" s="247" t="str">
        <f>IF(AND(A12271&lt;&gt;"",ISNUMBER(A12271)),VLOOKUP(A12271,Studies!A:BR,2,FALSE),"")</f>
        <v>Becquemont 1999</v>
      </c>
      <c r="C12271" s="248" t="str">
        <f>IF(AND(A12271&lt;&gt;"",ISNUMBER(A12271)),VLOOKUP(A12271,Studies!A:BR,3,FALSE),"")</f>
        <v>https://pubmed.ncbi.nlm.nih.gov/10226769/</v>
      </c>
      <c r="D12271" s="248" t="str">
        <f>IF(AND(A12271&lt;&gt;"",ISNUMBER(A12271)),VLOOKUP(A12271,Studies!A:BR,4,FALSE),"")</f>
        <v>Control Day 1 (without Mibefradil)</v>
      </c>
      <c r="E12271" s="248" t="str">
        <f>IF(AND(A12271&lt;&gt;"",ISNUMBER(A12271)),VLOOKUP(A12271,Studies!A:BR,5,FALSE),"")</f>
        <v>Pravastatin</v>
      </c>
      <c r="F12271" s="249" t="str">
        <f>IF(AND(A12271&lt;&gt;"",ISNUMBER(A12271)),VLOOKUP(A12271,Studies!A:BR,6,FALSE),"")</f>
        <v>Plasma</v>
      </c>
      <c r="G12271" s="269">
        <v>6</v>
      </c>
      <c r="H12271" s="50" t="s">
        <v>59</v>
      </c>
      <c r="I12271" s="185">
        <v>12.33553</v>
      </c>
      <c r="J12271" s="41" t="s">
        <v>938</v>
      </c>
      <c r="K12271" s="41" t="s">
        <v>115</v>
      </c>
      <c r="L12271" s="193">
        <v>13.32236</v>
      </c>
      <c r="M12271" s="52" t="s">
        <v>938</v>
      </c>
      <c r="N12271" s="52" t="s">
        <v>116</v>
      </c>
      <c r="O12271" s="59">
        <v>5</v>
      </c>
    </row>
    <row r="12272" spans="1:15" x14ac:dyDescent="0.25">
      <c r="A12272" s="30">
        <v>1181</v>
      </c>
      <c r="B12272" s="247" t="str">
        <f>IF(AND(A12272&lt;&gt;"",ISNUMBER(A12272)),VLOOKUP(A12272,Studies!A:BR,2,FALSE),"")</f>
        <v>Becquemont 1999</v>
      </c>
      <c r="C12272" s="248" t="str">
        <f>IF(AND(A12272&lt;&gt;"",ISNUMBER(A12272)),VLOOKUP(A12272,Studies!A:BR,3,FALSE),"")</f>
        <v>https://pubmed.ncbi.nlm.nih.gov/10226769/</v>
      </c>
      <c r="D12272" s="248" t="str">
        <f>IF(AND(A12272&lt;&gt;"",ISNUMBER(A12272)),VLOOKUP(A12272,Studies!A:BR,4,FALSE),"")</f>
        <v>Control Day 1 (without Mibefradil)</v>
      </c>
      <c r="E12272" s="248" t="str">
        <f>IF(AND(A12272&lt;&gt;"",ISNUMBER(A12272)),VLOOKUP(A12272,Studies!A:BR,5,FALSE),"")</f>
        <v>Pravastatin</v>
      </c>
      <c r="F12272" s="249" t="str">
        <f>IF(AND(A12272&lt;&gt;"",ISNUMBER(A12272)),VLOOKUP(A12272,Studies!A:BR,6,FALSE),"")</f>
        <v>Plasma</v>
      </c>
      <c r="G12272" s="269">
        <v>8</v>
      </c>
      <c r="H12272" s="50" t="s">
        <v>59</v>
      </c>
      <c r="I12272" s="185" t="s">
        <v>4166</v>
      </c>
      <c r="J12272" s="41" t="s">
        <v>938</v>
      </c>
      <c r="K12272" s="41" t="s">
        <v>115</v>
      </c>
      <c r="L12272" s="193">
        <v>7.8947370000000001</v>
      </c>
      <c r="M12272" s="52" t="s">
        <v>938</v>
      </c>
      <c r="N12272" s="52" t="s">
        <v>116</v>
      </c>
      <c r="O12272" s="59">
        <v>5</v>
      </c>
    </row>
    <row r="12273" spans="1:15" x14ac:dyDescent="0.25">
      <c r="A12273" s="30">
        <v>1181</v>
      </c>
      <c r="B12273" s="247" t="str">
        <f>IF(AND(A12273&lt;&gt;"",ISNUMBER(A12273)),VLOOKUP(A12273,Studies!A:BR,2,FALSE),"")</f>
        <v>Becquemont 1999</v>
      </c>
      <c r="C12273" s="248" t="str">
        <f>IF(AND(A12273&lt;&gt;"",ISNUMBER(A12273)),VLOOKUP(A12273,Studies!A:BR,3,FALSE),"")</f>
        <v>https://pubmed.ncbi.nlm.nih.gov/10226769/</v>
      </c>
      <c r="D12273" s="248" t="str">
        <f>IF(AND(A12273&lt;&gt;"",ISNUMBER(A12273)),VLOOKUP(A12273,Studies!A:BR,4,FALSE),"")</f>
        <v>Control Day 1 (without Mibefradil)</v>
      </c>
      <c r="E12273" s="248" t="str">
        <f>IF(AND(A12273&lt;&gt;"",ISNUMBER(A12273)),VLOOKUP(A12273,Studies!A:BR,5,FALSE),"")</f>
        <v>Pravastatin</v>
      </c>
      <c r="F12273" s="249" t="str">
        <f>IF(AND(A12273&lt;&gt;"",ISNUMBER(A12273)),VLOOKUP(A12273,Studies!A:BR,6,FALSE),"")</f>
        <v>Plasma</v>
      </c>
      <c r="G12273" s="269">
        <v>12</v>
      </c>
      <c r="H12273" s="50" t="s">
        <v>59</v>
      </c>
      <c r="I12273" s="185" t="s">
        <v>4166</v>
      </c>
      <c r="J12273" s="41" t="s">
        <v>938</v>
      </c>
      <c r="K12273" s="41" t="s">
        <v>115</v>
      </c>
      <c r="O12273" s="59">
        <v>5</v>
      </c>
    </row>
    <row r="12274" spans="1:15" x14ac:dyDescent="0.25">
      <c r="A12274" s="30">
        <v>1181</v>
      </c>
      <c r="B12274" s="247" t="str">
        <f>IF(AND(A12274&lt;&gt;"",ISNUMBER(A12274)),VLOOKUP(A12274,Studies!A:BR,2,FALSE),"")</f>
        <v>Becquemont 1999</v>
      </c>
      <c r="C12274" s="248" t="str">
        <f>IF(AND(A12274&lt;&gt;"",ISNUMBER(A12274)),VLOOKUP(A12274,Studies!A:BR,3,FALSE),"")</f>
        <v>https://pubmed.ncbi.nlm.nih.gov/10226769/</v>
      </c>
      <c r="D12274" s="248" t="str">
        <f>IF(AND(A12274&lt;&gt;"",ISNUMBER(A12274)),VLOOKUP(A12274,Studies!A:BR,4,FALSE),"")</f>
        <v>Control Day 1 (without Mibefradil)</v>
      </c>
      <c r="E12274" s="248" t="str">
        <f>IF(AND(A12274&lt;&gt;"",ISNUMBER(A12274)),VLOOKUP(A12274,Studies!A:BR,5,FALSE),"")</f>
        <v>Pravastatin</v>
      </c>
      <c r="F12274" s="249" t="str">
        <f>IF(AND(A12274&lt;&gt;"",ISNUMBER(A12274)),VLOOKUP(A12274,Studies!A:BR,6,FALSE),"")</f>
        <v>Plasma</v>
      </c>
      <c r="G12274" s="269">
        <v>24</v>
      </c>
      <c r="H12274" s="50" t="s">
        <v>59</v>
      </c>
      <c r="I12274" s="185" t="s">
        <v>4166</v>
      </c>
      <c r="J12274" s="41" t="s">
        <v>938</v>
      </c>
      <c r="K12274" s="41" t="s">
        <v>115</v>
      </c>
      <c r="O12274" s="59">
        <v>5</v>
      </c>
    </row>
    <row r="12275" spans="1:15" x14ac:dyDescent="0.25">
      <c r="A12275" s="30">
        <v>1182</v>
      </c>
      <c r="B12275" s="247" t="str">
        <f>IF(AND(A12275&lt;&gt;"",ISNUMBER(A12275)),VLOOKUP(A12275,Studies!A:BR,2,FALSE),"")</f>
        <v>Becquemont 2007</v>
      </c>
      <c r="C12275" s="248" t="str">
        <f>IF(AND(A12275&lt;&gt;"",ISNUMBER(A12275)),VLOOKUP(A12275,Studies!A:BR,3,FALSE),"")</f>
        <v>https://pubmed.ncbi.nlm.nih.gov/17301736/</v>
      </c>
      <c r="D12275" s="248" t="str">
        <f>IF(AND(A12275&lt;&gt;"",ISNUMBER(A12275)),VLOOKUP(A12275,Studies!A:BR,4,FALSE),"")</f>
        <v>Control (without Amiodarone)</v>
      </c>
      <c r="E12275" s="248" t="str">
        <f>IF(AND(A12275&lt;&gt;"",ISNUMBER(A12275)),VLOOKUP(A12275,Studies!A:BR,5,FALSE),"")</f>
        <v>Pravastatin</v>
      </c>
      <c r="F12275" s="249" t="str">
        <f>IF(AND(A12275&lt;&gt;"",ISNUMBER(A12275)),VLOOKUP(A12275,Studies!A:BR,6,FALSE),"")</f>
        <v>Plasma</v>
      </c>
      <c r="G12275" s="269">
        <v>0.5</v>
      </c>
      <c r="H12275" s="50" t="s">
        <v>59</v>
      </c>
      <c r="I12275" s="185">
        <v>41.736310000000003</v>
      </c>
      <c r="J12275" s="41" t="s">
        <v>938</v>
      </c>
      <c r="K12275" s="41" t="s">
        <v>115</v>
      </c>
      <c r="O12275" s="59">
        <v>0.1</v>
      </c>
    </row>
    <row r="12276" spans="1:15" x14ac:dyDescent="0.25">
      <c r="A12276" s="30">
        <v>1182</v>
      </c>
      <c r="B12276" s="247" t="str">
        <f>IF(AND(A12276&lt;&gt;"",ISNUMBER(A12276)),VLOOKUP(A12276,Studies!A:BR,2,FALSE),"")</f>
        <v>Becquemont 2007</v>
      </c>
      <c r="C12276" s="248" t="str">
        <f>IF(AND(A12276&lt;&gt;"",ISNUMBER(A12276)),VLOOKUP(A12276,Studies!A:BR,3,FALSE),"")</f>
        <v>https://pubmed.ncbi.nlm.nih.gov/17301736/</v>
      </c>
      <c r="D12276" s="248" t="str">
        <f>IF(AND(A12276&lt;&gt;"",ISNUMBER(A12276)),VLOOKUP(A12276,Studies!A:BR,4,FALSE),"")</f>
        <v>Control (without Amiodarone)</v>
      </c>
      <c r="E12276" s="248" t="str">
        <f>IF(AND(A12276&lt;&gt;"",ISNUMBER(A12276)),VLOOKUP(A12276,Studies!A:BR,5,FALSE),"")</f>
        <v>Pravastatin</v>
      </c>
      <c r="F12276" s="249" t="str">
        <f>IF(AND(A12276&lt;&gt;"",ISNUMBER(A12276)),VLOOKUP(A12276,Studies!A:BR,6,FALSE),"")</f>
        <v>Plasma</v>
      </c>
      <c r="G12276" s="269">
        <v>1</v>
      </c>
      <c r="H12276" s="50" t="s">
        <v>59</v>
      </c>
      <c r="I12276" s="185">
        <v>56.617939999999997</v>
      </c>
      <c r="J12276" s="41" t="s">
        <v>938</v>
      </c>
      <c r="K12276" s="41" t="s">
        <v>115</v>
      </c>
      <c r="O12276" s="59">
        <v>0.1</v>
      </c>
    </row>
    <row r="12277" spans="1:15" x14ac:dyDescent="0.25">
      <c r="A12277" s="30">
        <v>1182</v>
      </c>
      <c r="B12277" s="247" t="str">
        <f>IF(AND(A12277&lt;&gt;"",ISNUMBER(A12277)),VLOOKUP(A12277,Studies!A:BR,2,FALSE),"")</f>
        <v>Becquemont 2007</v>
      </c>
      <c r="C12277" s="248" t="str">
        <f>IF(AND(A12277&lt;&gt;"",ISNUMBER(A12277)),VLOOKUP(A12277,Studies!A:BR,3,FALSE),"")</f>
        <v>https://pubmed.ncbi.nlm.nih.gov/17301736/</v>
      </c>
      <c r="D12277" s="248" t="str">
        <f>IF(AND(A12277&lt;&gt;"",ISNUMBER(A12277)),VLOOKUP(A12277,Studies!A:BR,4,FALSE),"")</f>
        <v>Control (without Amiodarone)</v>
      </c>
      <c r="E12277" s="248" t="str">
        <f>IF(AND(A12277&lt;&gt;"",ISNUMBER(A12277)),VLOOKUP(A12277,Studies!A:BR,5,FALSE),"")</f>
        <v>Pravastatin</v>
      </c>
      <c r="F12277" s="249" t="str">
        <f>IF(AND(A12277&lt;&gt;"",ISNUMBER(A12277)),VLOOKUP(A12277,Studies!A:BR,6,FALSE),"")</f>
        <v>Plasma</v>
      </c>
      <c r="G12277" s="269">
        <v>1.5</v>
      </c>
      <c r="H12277" s="50" t="s">
        <v>59</v>
      </c>
      <c r="I12277" s="185">
        <v>39.08005</v>
      </c>
      <c r="J12277" s="41" t="s">
        <v>938</v>
      </c>
      <c r="K12277" s="41" t="s">
        <v>115</v>
      </c>
      <c r="O12277" s="59">
        <v>0.1</v>
      </c>
    </row>
    <row r="12278" spans="1:15" x14ac:dyDescent="0.25">
      <c r="A12278" s="30">
        <v>1182</v>
      </c>
      <c r="B12278" s="247" t="str">
        <f>IF(AND(A12278&lt;&gt;"",ISNUMBER(A12278)),VLOOKUP(A12278,Studies!A:BR,2,FALSE),"")</f>
        <v>Becquemont 2007</v>
      </c>
      <c r="C12278" s="248" t="str">
        <f>IF(AND(A12278&lt;&gt;"",ISNUMBER(A12278)),VLOOKUP(A12278,Studies!A:BR,3,FALSE),"")</f>
        <v>https://pubmed.ncbi.nlm.nih.gov/17301736/</v>
      </c>
      <c r="D12278" s="248" t="str">
        <f>IF(AND(A12278&lt;&gt;"",ISNUMBER(A12278)),VLOOKUP(A12278,Studies!A:BR,4,FALSE),"")</f>
        <v>Control (without Amiodarone)</v>
      </c>
      <c r="E12278" s="248" t="str">
        <f>IF(AND(A12278&lt;&gt;"",ISNUMBER(A12278)),VLOOKUP(A12278,Studies!A:BR,5,FALSE),"")</f>
        <v>Pravastatin</v>
      </c>
      <c r="F12278" s="249" t="str">
        <f>IF(AND(A12278&lt;&gt;"",ISNUMBER(A12278)),VLOOKUP(A12278,Studies!A:BR,6,FALSE),"")</f>
        <v>Plasma</v>
      </c>
      <c r="G12278" s="269">
        <v>2</v>
      </c>
      <c r="H12278" s="50" t="s">
        <v>59</v>
      </c>
      <c r="I12278" s="185">
        <v>25.89716</v>
      </c>
      <c r="J12278" s="41" t="s">
        <v>938</v>
      </c>
      <c r="K12278" s="41" t="s">
        <v>115</v>
      </c>
      <c r="O12278" s="59">
        <v>0.1</v>
      </c>
    </row>
    <row r="12279" spans="1:15" x14ac:dyDescent="0.25">
      <c r="A12279" s="30">
        <v>1182</v>
      </c>
      <c r="B12279" s="247" t="str">
        <f>IF(AND(A12279&lt;&gt;"",ISNUMBER(A12279)),VLOOKUP(A12279,Studies!A:BR,2,FALSE),"")</f>
        <v>Becquemont 2007</v>
      </c>
      <c r="C12279" s="248" t="str">
        <f>IF(AND(A12279&lt;&gt;"",ISNUMBER(A12279)),VLOOKUP(A12279,Studies!A:BR,3,FALSE),"")</f>
        <v>https://pubmed.ncbi.nlm.nih.gov/17301736/</v>
      </c>
      <c r="D12279" s="248" t="str">
        <f>IF(AND(A12279&lt;&gt;"",ISNUMBER(A12279)),VLOOKUP(A12279,Studies!A:BR,4,FALSE),"")</f>
        <v>Control (without Amiodarone)</v>
      </c>
      <c r="E12279" s="248" t="str">
        <f>IF(AND(A12279&lt;&gt;"",ISNUMBER(A12279)),VLOOKUP(A12279,Studies!A:BR,5,FALSE),"")</f>
        <v>Pravastatin</v>
      </c>
      <c r="F12279" s="249" t="str">
        <f>IF(AND(A12279&lt;&gt;"",ISNUMBER(A12279)),VLOOKUP(A12279,Studies!A:BR,6,FALSE),"")</f>
        <v>Plasma</v>
      </c>
      <c r="G12279" s="269">
        <v>3</v>
      </c>
      <c r="H12279" s="50" t="s">
        <v>59</v>
      </c>
      <c r="I12279" s="185">
        <v>11.748810000000001</v>
      </c>
      <c r="J12279" s="41" t="s">
        <v>938</v>
      </c>
      <c r="K12279" s="41" t="s">
        <v>115</v>
      </c>
      <c r="O12279" s="59">
        <v>0.1</v>
      </c>
    </row>
    <row r="12280" spans="1:15" x14ac:dyDescent="0.25">
      <c r="A12280" s="30">
        <v>1182</v>
      </c>
      <c r="B12280" s="247" t="str">
        <f>IF(AND(A12280&lt;&gt;"",ISNUMBER(A12280)),VLOOKUP(A12280,Studies!A:BR,2,FALSE),"")</f>
        <v>Becquemont 2007</v>
      </c>
      <c r="C12280" s="248" t="str">
        <f>IF(AND(A12280&lt;&gt;"",ISNUMBER(A12280)),VLOOKUP(A12280,Studies!A:BR,3,FALSE),"")</f>
        <v>https://pubmed.ncbi.nlm.nih.gov/17301736/</v>
      </c>
      <c r="D12280" s="248" t="str">
        <f>IF(AND(A12280&lt;&gt;"",ISNUMBER(A12280)),VLOOKUP(A12280,Studies!A:BR,4,FALSE),"")</f>
        <v>Control (without Amiodarone)</v>
      </c>
      <c r="E12280" s="248" t="str">
        <f>IF(AND(A12280&lt;&gt;"",ISNUMBER(A12280)),VLOOKUP(A12280,Studies!A:BR,5,FALSE),"")</f>
        <v>Pravastatin</v>
      </c>
      <c r="F12280" s="249" t="str">
        <f>IF(AND(A12280&lt;&gt;"",ISNUMBER(A12280)),VLOOKUP(A12280,Studies!A:BR,6,FALSE),"")</f>
        <v>Plasma</v>
      </c>
      <c r="G12280" s="269">
        <v>4</v>
      </c>
      <c r="H12280" s="50" t="s">
        <v>59</v>
      </c>
      <c r="I12280" s="185">
        <v>7.3991670000000003</v>
      </c>
      <c r="J12280" s="41" t="s">
        <v>938</v>
      </c>
      <c r="K12280" s="41" t="s">
        <v>115</v>
      </c>
      <c r="O12280" s="59">
        <v>0.1</v>
      </c>
    </row>
    <row r="12281" spans="1:15" x14ac:dyDescent="0.25">
      <c r="A12281" s="30">
        <v>1182</v>
      </c>
      <c r="B12281" s="247" t="str">
        <f>IF(AND(A12281&lt;&gt;"",ISNUMBER(A12281)),VLOOKUP(A12281,Studies!A:BR,2,FALSE),"")</f>
        <v>Becquemont 2007</v>
      </c>
      <c r="C12281" s="248" t="str">
        <f>IF(AND(A12281&lt;&gt;"",ISNUMBER(A12281)),VLOOKUP(A12281,Studies!A:BR,3,FALSE),"")</f>
        <v>https://pubmed.ncbi.nlm.nih.gov/17301736/</v>
      </c>
      <c r="D12281" s="248" t="str">
        <f>IF(AND(A12281&lt;&gt;"",ISNUMBER(A12281)),VLOOKUP(A12281,Studies!A:BR,4,FALSE),"")</f>
        <v>Control (without Amiodarone)</v>
      </c>
      <c r="E12281" s="248" t="str">
        <f>IF(AND(A12281&lt;&gt;"",ISNUMBER(A12281)),VLOOKUP(A12281,Studies!A:BR,5,FALSE),"")</f>
        <v>Pravastatin</v>
      </c>
      <c r="F12281" s="249" t="str">
        <f>IF(AND(A12281&lt;&gt;"",ISNUMBER(A12281)),VLOOKUP(A12281,Studies!A:BR,6,FALSE),"")</f>
        <v>Plasma</v>
      </c>
      <c r="G12281" s="269">
        <v>6</v>
      </c>
      <c r="H12281" s="50" t="s">
        <v>59</v>
      </c>
      <c r="I12281" s="185">
        <v>5.5947180000000003</v>
      </c>
      <c r="J12281" s="41" t="s">
        <v>938</v>
      </c>
      <c r="K12281" s="41" t="s">
        <v>115</v>
      </c>
      <c r="O12281" s="59">
        <v>0.1</v>
      </c>
    </row>
    <row r="12282" spans="1:15" x14ac:dyDescent="0.25">
      <c r="A12282" s="30">
        <v>1182</v>
      </c>
      <c r="B12282" s="247" t="str">
        <f>IF(AND(A12282&lt;&gt;"",ISNUMBER(A12282)),VLOOKUP(A12282,Studies!A:BR,2,FALSE),"")</f>
        <v>Becquemont 2007</v>
      </c>
      <c r="C12282" s="248" t="str">
        <f>IF(AND(A12282&lt;&gt;"",ISNUMBER(A12282)),VLOOKUP(A12282,Studies!A:BR,3,FALSE),"")</f>
        <v>https://pubmed.ncbi.nlm.nih.gov/17301736/</v>
      </c>
      <c r="D12282" s="248" t="str">
        <f>IF(AND(A12282&lt;&gt;"",ISNUMBER(A12282)),VLOOKUP(A12282,Studies!A:BR,4,FALSE),"")</f>
        <v>Control (without Amiodarone)</v>
      </c>
      <c r="E12282" s="248" t="str">
        <f>IF(AND(A12282&lt;&gt;"",ISNUMBER(A12282)),VLOOKUP(A12282,Studies!A:BR,5,FALSE),"")</f>
        <v>Pravastatin</v>
      </c>
      <c r="F12282" s="249" t="str">
        <f>IF(AND(A12282&lt;&gt;"",ISNUMBER(A12282)),VLOOKUP(A12282,Studies!A:BR,6,FALSE),"")</f>
        <v>Plasma</v>
      </c>
      <c r="G12282" s="269">
        <v>8</v>
      </c>
      <c r="H12282" s="50" t="s">
        <v>59</v>
      </c>
      <c r="I12282" s="185">
        <v>2.701559</v>
      </c>
      <c r="J12282" s="41" t="s">
        <v>938</v>
      </c>
      <c r="K12282" s="41" t="s">
        <v>115</v>
      </c>
      <c r="O12282" s="59">
        <v>0.1</v>
      </c>
    </row>
    <row r="12283" spans="1:15" x14ac:dyDescent="0.25">
      <c r="A12283" s="30">
        <v>1182</v>
      </c>
      <c r="B12283" s="247" t="str">
        <f>IF(AND(A12283&lt;&gt;"",ISNUMBER(A12283)),VLOOKUP(A12283,Studies!A:BR,2,FALSE),"")</f>
        <v>Becquemont 2007</v>
      </c>
      <c r="C12283" s="248" t="str">
        <f>IF(AND(A12283&lt;&gt;"",ISNUMBER(A12283)),VLOOKUP(A12283,Studies!A:BR,3,FALSE),"")</f>
        <v>https://pubmed.ncbi.nlm.nih.gov/17301736/</v>
      </c>
      <c r="D12283" s="248" t="str">
        <f>IF(AND(A12283&lt;&gt;"",ISNUMBER(A12283)),VLOOKUP(A12283,Studies!A:BR,4,FALSE),"")</f>
        <v>Control (without Amiodarone)</v>
      </c>
      <c r="E12283" s="248" t="str">
        <f>IF(AND(A12283&lt;&gt;"",ISNUMBER(A12283)),VLOOKUP(A12283,Studies!A:BR,5,FALSE),"")</f>
        <v>Pravastatin</v>
      </c>
      <c r="F12283" s="249" t="str">
        <f>IF(AND(A12283&lt;&gt;"",ISNUMBER(A12283)),VLOOKUP(A12283,Studies!A:BR,6,FALSE),"")</f>
        <v>Plasma</v>
      </c>
      <c r="G12283" s="269">
        <v>10</v>
      </c>
      <c r="H12283" s="50" t="s">
        <v>59</v>
      </c>
      <c r="I12283" s="185">
        <v>1.260013</v>
      </c>
      <c r="J12283" s="41" t="s">
        <v>938</v>
      </c>
      <c r="K12283" s="41" t="s">
        <v>115</v>
      </c>
      <c r="O12283" s="59">
        <v>0.1</v>
      </c>
    </row>
    <row r="12284" spans="1:15" x14ac:dyDescent="0.25">
      <c r="A12284" s="30">
        <v>1182</v>
      </c>
      <c r="B12284" s="247" t="str">
        <f>IF(AND(A12284&lt;&gt;"",ISNUMBER(A12284)),VLOOKUP(A12284,Studies!A:BR,2,FALSE),"")</f>
        <v>Becquemont 2007</v>
      </c>
      <c r="C12284" s="248" t="str">
        <f>IF(AND(A12284&lt;&gt;"",ISNUMBER(A12284)),VLOOKUP(A12284,Studies!A:BR,3,FALSE),"")</f>
        <v>https://pubmed.ncbi.nlm.nih.gov/17301736/</v>
      </c>
      <c r="D12284" s="248" t="str">
        <f>IF(AND(A12284&lt;&gt;"",ISNUMBER(A12284)),VLOOKUP(A12284,Studies!A:BR,4,FALSE),"")</f>
        <v>Control (without Amiodarone)</v>
      </c>
      <c r="E12284" s="248" t="str">
        <f>IF(AND(A12284&lt;&gt;"",ISNUMBER(A12284)),VLOOKUP(A12284,Studies!A:BR,5,FALSE),"")</f>
        <v>Pravastatin</v>
      </c>
      <c r="F12284" s="249" t="str">
        <f>IF(AND(A12284&lt;&gt;"",ISNUMBER(A12284)),VLOOKUP(A12284,Studies!A:BR,6,FALSE),"")</f>
        <v>Plasma</v>
      </c>
      <c r="G12284" s="269">
        <v>12</v>
      </c>
      <c r="H12284" s="50" t="s">
        <v>59</v>
      </c>
      <c r="I12284" s="185">
        <v>0.90717689999999995</v>
      </c>
      <c r="J12284" s="41" t="s">
        <v>938</v>
      </c>
      <c r="K12284" s="41" t="s">
        <v>115</v>
      </c>
      <c r="O12284" s="59">
        <v>0.1</v>
      </c>
    </row>
    <row r="12285" spans="1:15" x14ac:dyDescent="0.25">
      <c r="A12285" s="30">
        <v>1182</v>
      </c>
      <c r="B12285" s="247" t="str">
        <f>IF(AND(A12285&lt;&gt;"",ISNUMBER(A12285)),VLOOKUP(A12285,Studies!A:BR,2,FALSE),"")</f>
        <v>Becquemont 2007</v>
      </c>
      <c r="C12285" s="248" t="str">
        <f>IF(AND(A12285&lt;&gt;"",ISNUMBER(A12285)),VLOOKUP(A12285,Studies!A:BR,3,FALSE),"")</f>
        <v>https://pubmed.ncbi.nlm.nih.gov/17301736/</v>
      </c>
      <c r="D12285" s="248" t="str">
        <f>IF(AND(A12285&lt;&gt;"",ISNUMBER(A12285)),VLOOKUP(A12285,Studies!A:BR,4,FALSE),"")</f>
        <v>Control (without Amiodarone)</v>
      </c>
      <c r="E12285" s="248" t="str">
        <f>IF(AND(A12285&lt;&gt;"",ISNUMBER(A12285)),VLOOKUP(A12285,Studies!A:BR,5,FALSE),"")</f>
        <v>Pravastatin</v>
      </c>
      <c r="F12285" s="249" t="str">
        <f>IF(AND(A12285&lt;&gt;"",ISNUMBER(A12285)),VLOOKUP(A12285,Studies!A:BR,6,FALSE),"")</f>
        <v>Plasma</v>
      </c>
      <c r="G12285" s="269">
        <v>24</v>
      </c>
      <c r="H12285" s="50" t="s">
        <v>59</v>
      </c>
      <c r="I12285" s="185">
        <v>0.36290319999999998</v>
      </c>
      <c r="J12285" s="41" t="s">
        <v>938</v>
      </c>
      <c r="K12285" s="41" t="s">
        <v>115</v>
      </c>
      <c r="O12285" s="59">
        <v>0.1</v>
      </c>
    </row>
    <row r="12286" spans="1:15" x14ac:dyDescent="0.25">
      <c r="A12286" s="30">
        <v>1183</v>
      </c>
      <c r="B12286" s="247" t="str">
        <f>IF(AND(A12286&lt;&gt;"",ISNUMBER(A12286)),VLOOKUP(A12286,Studies!A:BR,2,FALSE),"")</f>
        <v>Becquemont 2007</v>
      </c>
      <c r="C12286" s="248" t="str">
        <f>IF(AND(A12286&lt;&gt;"",ISNUMBER(A12286)),VLOOKUP(A12286,Studies!A:BR,3,FALSE),"")</f>
        <v>https://pubmed.ncbi.nlm.nih.gov/17301736/</v>
      </c>
      <c r="D12286" s="248" t="str">
        <f>IF(AND(A12286&lt;&gt;"",ISNUMBER(A12286)),VLOOKUP(A12286,Studies!A:BR,4,FALSE),"")</f>
        <v>with Amiodarone</v>
      </c>
      <c r="E12286" s="248" t="str">
        <f>IF(AND(A12286&lt;&gt;"",ISNUMBER(A12286)),VLOOKUP(A12286,Studies!A:BR,5,FALSE),"")</f>
        <v>Pravastatin</v>
      </c>
      <c r="F12286" s="249" t="str">
        <f>IF(AND(A12286&lt;&gt;"",ISNUMBER(A12286)),VLOOKUP(A12286,Studies!A:BR,6,FALSE),"")</f>
        <v>Plasma</v>
      </c>
      <c r="G12286" s="269">
        <v>72.5</v>
      </c>
      <c r="H12286" s="50" t="s">
        <v>59</v>
      </c>
      <c r="I12286" s="185">
        <v>18.8734</v>
      </c>
      <c r="J12286" s="41" t="s">
        <v>938</v>
      </c>
      <c r="K12286" s="41" t="s">
        <v>115</v>
      </c>
      <c r="O12286" s="59">
        <v>0.1</v>
      </c>
    </row>
    <row r="12287" spans="1:15" x14ac:dyDescent="0.25">
      <c r="A12287" s="30">
        <v>1183</v>
      </c>
      <c r="B12287" s="247" t="str">
        <f>IF(AND(A12287&lt;&gt;"",ISNUMBER(A12287)),VLOOKUP(A12287,Studies!A:BR,2,FALSE),"")</f>
        <v>Becquemont 2007</v>
      </c>
      <c r="C12287" s="248" t="str">
        <f>IF(AND(A12287&lt;&gt;"",ISNUMBER(A12287)),VLOOKUP(A12287,Studies!A:BR,3,FALSE),"")</f>
        <v>https://pubmed.ncbi.nlm.nih.gov/17301736/</v>
      </c>
      <c r="D12287" s="248" t="str">
        <f>IF(AND(A12287&lt;&gt;"",ISNUMBER(A12287)),VLOOKUP(A12287,Studies!A:BR,4,FALSE),"")</f>
        <v>with Amiodarone</v>
      </c>
      <c r="E12287" s="248" t="str">
        <f>IF(AND(A12287&lt;&gt;"",ISNUMBER(A12287)),VLOOKUP(A12287,Studies!A:BR,5,FALSE),"")</f>
        <v>Pravastatin</v>
      </c>
      <c r="F12287" s="249" t="str">
        <f>IF(AND(A12287&lt;&gt;"",ISNUMBER(A12287)),VLOOKUP(A12287,Studies!A:BR,6,FALSE),"")</f>
        <v>Plasma</v>
      </c>
      <c r="G12287" s="269">
        <v>73</v>
      </c>
      <c r="H12287" s="50" t="s">
        <v>59</v>
      </c>
      <c r="I12287" s="185">
        <v>48.391970000000001</v>
      </c>
      <c r="J12287" s="41" t="s">
        <v>938</v>
      </c>
      <c r="K12287" s="41" t="s">
        <v>115</v>
      </c>
      <c r="O12287" s="59">
        <v>0.1</v>
      </c>
    </row>
    <row r="12288" spans="1:15" x14ac:dyDescent="0.25">
      <c r="A12288" s="30">
        <v>1183</v>
      </c>
      <c r="B12288" s="247" t="str">
        <f>IF(AND(A12288&lt;&gt;"",ISNUMBER(A12288)),VLOOKUP(A12288,Studies!A:BR,2,FALSE),"")</f>
        <v>Becquemont 2007</v>
      </c>
      <c r="C12288" s="248" t="str">
        <f>IF(AND(A12288&lt;&gt;"",ISNUMBER(A12288)),VLOOKUP(A12288,Studies!A:BR,3,FALSE),"")</f>
        <v>https://pubmed.ncbi.nlm.nih.gov/17301736/</v>
      </c>
      <c r="D12288" s="248" t="str">
        <f>IF(AND(A12288&lt;&gt;"",ISNUMBER(A12288)),VLOOKUP(A12288,Studies!A:BR,4,FALSE),"")</f>
        <v>with Amiodarone</v>
      </c>
      <c r="E12288" s="248" t="str">
        <f>IF(AND(A12288&lt;&gt;"",ISNUMBER(A12288)),VLOOKUP(A12288,Studies!A:BR,5,FALSE),"")</f>
        <v>Pravastatin</v>
      </c>
      <c r="F12288" s="249" t="str">
        <f>IF(AND(A12288&lt;&gt;"",ISNUMBER(A12288)),VLOOKUP(A12288,Studies!A:BR,6,FALSE),"")</f>
        <v>Plasma</v>
      </c>
      <c r="G12288" s="269">
        <v>73.5</v>
      </c>
      <c r="H12288" s="50" t="s">
        <v>59</v>
      </c>
      <c r="I12288" s="185">
        <v>40.531660000000002</v>
      </c>
      <c r="J12288" s="41" t="s">
        <v>938</v>
      </c>
      <c r="K12288" s="41" t="s">
        <v>115</v>
      </c>
      <c r="O12288" s="59">
        <v>0.1</v>
      </c>
    </row>
    <row r="12289" spans="1:15" x14ac:dyDescent="0.25">
      <c r="A12289" s="30">
        <v>1183</v>
      </c>
      <c r="B12289" s="247" t="str">
        <f>IF(AND(A12289&lt;&gt;"",ISNUMBER(A12289)),VLOOKUP(A12289,Studies!A:BR,2,FALSE),"")</f>
        <v>Becquemont 2007</v>
      </c>
      <c r="C12289" s="248" t="str">
        <f>IF(AND(A12289&lt;&gt;"",ISNUMBER(A12289)),VLOOKUP(A12289,Studies!A:BR,3,FALSE),"")</f>
        <v>https://pubmed.ncbi.nlm.nih.gov/17301736/</v>
      </c>
      <c r="D12289" s="248" t="str">
        <f>IF(AND(A12289&lt;&gt;"",ISNUMBER(A12289)),VLOOKUP(A12289,Studies!A:BR,4,FALSE),"")</f>
        <v>with Amiodarone</v>
      </c>
      <c r="E12289" s="248" t="str">
        <f>IF(AND(A12289&lt;&gt;"",ISNUMBER(A12289)),VLOOKUP(A12289,Studies!A:BR,5,FALSE),"")</f>
        <v>Pravastatin</v>
      </c>
      <c r="F12289" s="249" t="str">
        <f>IF(AND(A12289&lt;&gt;"",ISNUMBER(A12289)),VLOOKUP(A12289,Studies!A:BR,6,FALSE),"")</f>
        <v>Plasma</v>
      </c>
      <c r="G12289" s="269">
        <v>74</v>
      </c>
      <c r="H12289" s="50" t="s">
        <v>59</v>
      </c>
      <c r="I12289" s="185">
        <v>26.985869999999998</v>
      </c>
      <c r="J12289" s="41" t="s">
        <v>938</v>
      </c>
      <c r="K12289" s="41" t="s">
        <v>115</v>
      </c>
      <c r="O12289" s="59">
        <v>0.1</v>
      </c>
    </row>
    <row r="12290" spans="1:15" x14ac:dyDescent="0.25">
      <c r="A12290" s="30">
        <v>1183</v>
      </c>
      <c r="B12290" s="247" t="str">
        <f>IF(AND(A12290&lt;&gt;"",ISNUMBER(A12290)),VLOOKUP(A12290,Studies!A:BR,2,FALSE),"")</f>
        <v>Becquemont 2007</v>
      </c>
      <c r="C12290" s="248" t="str">
        <f>IF(AND(A12290&lt;&gt;"",ISNUMBER(A12290)),VLOOKUP(A12290,Studies!A:BR,3,FALSE),"")</f>
        <v>https://pubmed.ncbi.nlm.nih.gov/17301736/</v>
      </c>
      <c r="D12290" s="248" t="str">
        <f>IF(AND(A12290&lt;&gt;"",ISNUMBER(A12290)),VLOOKUP(A12290,Studies!A:BR,4,FALSE),"")</f>
        <v>with Amiodarone</v>
      </c>
      <c r="E12290" s="248" t="str">
        <f>IF(AND(A12290&lt;&gt;"",ISNUMBER(A12290)),VLOOKUP(A12290,Studies!A:BR,5,FALSE),"")</f>
        <v>Pravastatin</v>
      </c>
      <c r="F12290" s="249" t="str">
        <f>IF(AND(A12290&lt;&gt;"",ISNUMBER(A12290)),VLOOKUP(A12290,Studies!A:BR,6,FALSE),"")</f>
        <v>Plasma</v>
      </c>
      <c r="G12290" s="269">
        <v>75</v>
      </c>
      <c r="H12290" s="50" t="s">
        <v>59</v>
      </c>
      <c r="I12290" s="185">
        <v>12.232839999999999</v>
      </c>
      <c r="J12290" s="41" t="s">
        <v>938</v>
      </c>
      <c r="K12290" s="41" t="s">
        <v>115</v>
      </c>
      <c r="O12290" s="59">
        <v>0.1</v>
      </c>
    </row>
    <row r="12291" spans="1:15" x14ac:dyDescent="0.25">
      <c r="A12291" s="30">
        <v>1183</v>
      </c>
      <c r="B12291" s="247" t="str">
        <f>IF(AND(A12291&lt;&gt;"",ISNUMBER(A12291)),VLOOKUP(A12291,Studies!A:BR,2,FALSE),"")</f>
        <v>Becquemont 2007</v>
      </c>
      <c r="C12291" s="248" t="str">
        <f>IF(AND(A12291&lt;&gt;"",ISNUMBER(A12291)),VLOOKUP(A12291,Studies!A:BR,3,FALSE),"")</f>
        <v>https://pubmed.ncbi.nlm.nih.gov/17301736/</v>
      </c>
      <c r="D12291" s="248" t="str">
        <f>IF(AND(A12291&lt;&gt;"",ISNUMBER(A12291)),VLOOKUP(A12291,Studies!A:BR,4,FALSE),"")</f>
        <v>with Amiodarone</v>
      </c>
      <c r="E12291" s="248" t="str">
        <f>IF(AND(A12291&lt;&gt;"",ISNUMBER(A12291)),VLOOKUP(A12291,Studies!A:BR,5,FALSE),"")</f>
        <v>Pravastatin</v>
      </c>
      <c r="F12291" s="249" t="str">
        <f>IF(AND(A12291&lt;&gt;"",ISNUMBER(A12291)),VLOOKUP(A12291,Studies!A:BR,6,FALSE),"")</f>
        <v>Plasma</v>
      </c>
      <c r="G12291" s="269">
        <v>76</v>
      </c>
      <c r="H12291" s="50" t="s">
        <v>59</v>
      </c>
      <c r="I12291" s="185">
        <v>6.5522299999999998</v>
      </c>
      <c r="J12291" s="41" t="s">
        <v>938</v>
      </c>
      <c r="K12291" s="41" t="s">
        <v>115</v>
      </c>
      <c r="O12291" s="59">
        <v>0.1</v>
      </c>
    </row>
    <row r="12292" spans="1:15" x14ac:dyDescent="0.25">
      <c r="A12292" s="30">
        <v>1183</v>
      </c>
      <c r="B12292" s="247" t="str">
        <f>IF(AND(A12292&lt;&gt;"",ISNUMBER(A12292)),VLOOKUP(A12292,Studies!A:BR,2,FALSE),"")</f>
        <v>Becquemont 2007</v>
      </c>
      <c r="C12292" s="248" t="str">
        <f>IF(AND(A12292&lt;&gt;"",ISNUMBER(A12292)),VLOOKUP(A12292,Studies!A:BR,3,FALSE),"")</f>
        <v>https://pubmed.ncbi.nlm.nih.gov/17301736/</v>
      </c>
      <c r="D12292" s="248" t="str">
        <f>IF(AND(A12292&lt;&gt;"",ISNUMBER(A12292)),VLOOKUP(A12292,Studies!A:BR,4,FALSE),"")</f>
        <v>with Amiodarone</v>
      </c>
      <c r="E12292" s="248" t="str">
        <f>IF(AND(A12292&lt;&gt;"",ISNUMBER(A12292)),VLOOKUP(A12292,Studies!A:BR,5,FALSE),"")</f>
        <v>Pravastatin</v>
      </c>
      <c r="F12292" s="249" t="str">
        <f>IF(AND(A12292&lt;&gt;"",ISNUMBER(A12292)),VLOOKUP(A12292,Studies!A:BR,6,FALSE),"")</f>
        <v>Plasma</v>
      </c>
      <c r="G12292" s="269">
        <v>78</v>
      </c>
      <c r="H12292" s="50" t="s">
        <v>59</v>
      </c>
      <c r="I12292" s="185">
        <v>3.9013309999999999</v>
      </c>
      <c r="J12292" s="41" t="s">
        <v>938</v>
      </c>
      <c r="K12292" s="41" t="s">
        <v>115</v>
      </c>
      <c r="O12292" s="59">
        <v>0.1</v>
      </c>
    </row>
    <row r="12293" spans="1:15" x14ac:dyDescent="0.25">
      <c r="A12293" s="30">
        <v>1183</v>
      </c>
      <c r="B12293" s="247" t="str">
        <f>IF(AND(A12293&lt;&gt;"",ISNUMBER(A12293)),VLOOKUP(A12293,Studies!A:BR,2,FALSE),"")</f>
        <v>Becquemont 2007</v>
      </c>
      <c r="C12293" s="248" t="str">
        <f>IF(AND(A12293&lt;&gt;"",ISNUMBER(A12293)),VLOOKUP(A12293,Studies!A:BR,3,FALSE),"")</f>
        <v>https://pubmed.ncbi.nlm.nih.gov/17301736/</v>
      </c>
      <c r="D12293" s="248" t="str">
        <f>IF(AND(A12293&lt;&gt;"",ISNUMBER(A12293)),VLOOKUP(A12293,Studies!A:BR,4,FALSE),"")</f>
        <v>with Amiodarone</v>
      </c>
      <c r="E12293" s="248" t="str">
        <f>IF(AND(A12293&lt;&gt;"",ISNUMBER(A12293)),VLOOKUP(A12293,Studies!A:BR,5,FALSE),"")</f>
        <v>Pravastatin</v>
      </c>
      <c r="F12293" s="249" t="str">
        <f>IF(AND(A12293&lt;&gt;"",ISNUMBER(A12293)),VLOOKUP(A12293,Studies!A:BR,6,FALSE),"")</f>
        <v>Plasma</v>
      </c>
      <c r="G12293" s="269">
        <v>80</v>
      </c>
      <c r="H12293" s="50" t="s">
        <v>59</v>
      </c>
      <c r="I12293" s="185">
        <v>2.8225259999999999</v>
      </c>
      <c r="J12293" s="41" t="s">
        <v>938</v>
      </c>
      <c r="K12293" s="41" t="s">
        <v>115</v>
      </c>
      <c r="O12293" s="59">
        <v>0.1</v>
      </c>
    </row>
    <row r="12294" spans="1:15" x14ac:dyDescent="0.25">
      <c r="A12294" s="30">
        <v>1183</v>
      </c>
      <c r="B12294" s="247" t="str">
        <f>IF(AND(A12294&lt;&gt;"",ISNUMBER(A12294)),VLOOKUP(A12294,Studies!A:BR,2,FALSE),"")</f>
        <v>Becquemont 2007</v>
      </c>
      <c r="C12294" s="248" t="str">
        <f>IF(AND(A12294&lt;&gt;"",ISNUMBER(A12294)),VLOOKUP(A12294,Studies!A:BR,3,FALSE),"")</f>
        <v>https://pubmed.ncbi.nlm.nih.gov/17301736/</v>
      </c>
      <c r="D12294" s="248" t="str">
        <f>IF(AND(A12294&lt;&gt;"",ISNUMBER(A12294)),VLOOKUP(A12294,Studies!A:BR,4,FALSE),"")</f>
        <v>with Amiodarone</v>
      </c>
      <c r="E12294" s="248" t="str">
        <f>IF(AND(A12294&lt;&gt;"",ISNUMBER(A12294)),VLOOKUP(A12294,Studies!A:BR,5,FALSE),"")</f>
        <v>Pravastatin</v>
      </c>
      <c r="F12294" s="249" t="str">
        <f>IF(AND(A12294&lt;&gt;"",ISNUMBER(A12294)),VLOOKUP(A12294,Studies!A:BR,6,FALSE),"")</f>
        <v>Plasma</v>
      </c>
      <c r="G12294" s="269">
        <v>82</v>
      </c>
      <c r="H12294" s="50" t="s">
        <v>59</v>
      </c>
      <c r="I12294" s="185">
        <v>1.381143</v>
      </c>
      <c r="J12294" s="41" t="s">
        <v>938</v>
      </c>
      <c r="K12294" s="41" t="s">
        <v>115</v>
      </c>
      <c r="O12294" s="59">
        <v>0.1</v>
      </c>
    </row>
    <row r="12295" spans="1:15" x14ac:dyDescent="0.25">
      <c r="A12295" s="30">
        <v>1183</v>
      </c>
      <c r="B12295" s="247" t="str">
        <f>IF(AND(A12295&lt;&gt;"",ISNUMBER(A12295)),VLOOKUP(A12295,Studies!A:BR,2,FALSE),"")</f>
        <v>Becquemont 2007</v>
      </c>
      <c r="C12295" s="248" t="str">
        <f>IF(AND(A12295&lt;&gt;"",ISNUMBER(A12295)),VLOOKUP(A12295,Studies!A:BR,3,FALSE),"")</f>
        <v>https://pubmed.ncbi.nlm.nih.gov/17301736/</v>
      </c>
      <c r="D12295" s="248" t="str">
        <f>IF(AND(A12295&lt;&gt;"",ISNUMBER(A12295)),VLOOKUP(A12295,Studies!A:BR,4,FALSE),"")</f>
        <v>with Amiodarone</v>
      </c>
      <c r="E12295" s="248" t="str">
        <f>IF(AND(A12295&lt;&gt;"",ISNUMBER(A12295)),VLOOKUP(A12295,Studies!A:BR,5,FALSE),"")</f>
        <v>Pravastatin</v>
      </c>
      <c r="F12295" s="249" t="str">
        <f>IF(AND(A12295&lt;&gt;"",ISNUMBER(A12295)),VLOOKUP(A12295,Studies!A:BR,6,FALSE),"")</f>
        <v>Plasma</v>
      </c>
      <c r="G12295" s="269">
        <v>84</v>
      </c>
      <c r="H12295" s="50" t="s">
        <v>59</v>
      </c>
      <c r="I12295" s="185">
        <v>0.54443600000000003</v>
      </c>
      <c r="J12295" s="41" t="s">
        <v>938</v>
      </c>
      <c r="K12295" s="41" t="s">
        <v>115</v>
      </c>
      <c r="O12295" s="59">
        <v>0.1</v>
      </c>
    </row>
    <row r="12296" spans="1:15" x14ac:dyDescent="0.25">
      <c r="A12296" s="30">
        <v>1183</v>
      </c>
      <c r="B12296" s="247" t="str">
        <f>IF(AND(A12296&lt;&gt;"",ISNUMBER(A12296)),VLOOKUP(A12296,Studies!A:BR,2,FALSE),"")</f>
        <v>Becquemont 2007</v>
      </c>
      <c r="C12296" s="248" t="str">
        <f>IF(AND(A12296&lt;&gt;"",ISNUMBER(A12296)),VLOOKUP(A12296,Studies!A:BR,3,FALSE),"")</f>
        <v>https://pubmed.ncbi.nlm.nih.gov/17301736/</v>
      </c>
      <c r="D12296" s="248" t="str">
        <f>IF(AND(A12296&lt;&gt;"",ISNUMBER(A12296)),VLOOKUP(A12296,Studies!A:BR,4,FALSE),"")</f>
        <v>with Amiodarone</v>
      </c>
      <c r="E12296" s="248" t="str">
        <f>IF(AND(A12296&lt;&gt;"",ISNUMBER(A12296)),VLOOKUP(A12296,Studies!A:BR,5,FALSE),"")</f>
        <v>Pravastatin</v>
      </c>
      <c r="F12296" s="249" t="str">
        <f>IF(AND(A12296&lt;&gt;"",ISNUMBER(A12296)),VLOOKUP(A12296,Studies!A:BR,6,FALSE),"")</f>
        <v>Plasma</v>
      </c>
      <c r="G12296" s="269">
        <v>96</v>
      </c>
      <c r="H12296" s="50" t="s">
        <v>59</v>
      </c>
      <c r="I12296" s="185" t="s">
        <v>1028</v>
      </c>
      <c r="J12296" s="41" t="s">
        <v>938</v>
      </c>
      <c r="K12296" s="41" t="s">
        <v>115</v>
      </c>
      <c r="O12296" s="59">
        <v>0.1</v>
      </c>
    </row>
    <row r="12297" spans="1:15" x14ac:dyDescent="0.25">
      <c r="A12297" s="30">
        <v>1184</v>
      </c>
      <c r="B12297" s="247" t="str">
        <f>IF(AND(A12297&lt;&gt;"",ISNUMBER(A12297)),VLOOKUP(A12297,Studies!A:BR,2,FALSE),"")</f>
        <v>Mazzu 2000</v>
      </c>
      <c r="C12297" s="248" t="str">
        <f>IF(AND(A12297&lt;&gt;"",ISNUMBER(A12297)),VLOOKUP(A12297,Studies!A:BR,3,FALSE),"")</f>
        <v>https://pubmed.ncbi.nlm.nih.gov/11061579/</v>
      </c>
      <c r="D12297" s="248" t="str">
        <f>IF(AND(A12297&lt;&gt;"",ISNUMBER(A12297)),VLOOKUP(A12297,Studies!A:BR,4,FALSE),"")</f>
        <v>Pravastatin alone</v>
      </c>
      <c r="E12297" s="248" t="str">
        <f>IF(AND(A12297&lt;&gt;"",ISNUMBER(A12297)),VLOOKUP(A12297,Studies!A:BR,5,FALSE),"")</f>
        <v>Pravastatin</v>
      </c>
      <c r="F12297" s="249" t="str">
        <f>IF(AND(A12297&lt;&gt;"",ISNUMBER(A12297)),VLOOKUP(A12297,Studies!A:BR,6,FALSE),"")</f>
        <v>Plasma</v>
      </c>
      <c r="G12297" s="269">
        <v>1</v>
      </c>
      <c r="H12297" s="50" t="s">
        <v>59</v>
      </c>
      <c r="I12297" s="185">
        <v>6.9327730000000001</v>
      </c>
      <c r="J12297" s="41" t="s">
        <v>965</v>
      </c>
      <c r="K12297" s="41" t="s">
        <v>115</v>
      </c>
      <c r="O12297" s="59">
        <v>0.1</v>
      </c>
    </row>
    <row r="12298" spans="1:15" x14ac:dyDescent="0.25">
      <c r="A12298" s="30">
        <v>1184</v>
      </c>
      <c r="B12298" s="247" t="str">
        <f>IF(AND(A12298&lt;&gt;"",ISNUMBER(A12298)),VLOOKUP(A12298,Studies!A:BR,2,FALSE),"")</f>
        <v>Mazzu 2000</v>
      </c>
      <c r="C12298" s="248" t="str">
        <f>IF(AND(A12298&lt;&gt;"",ISNUMBER(A12298)),VLOOKUP(A12298,Studies!A:BR,3,FALSE),"")</f>
        <v>https://pubmed.ncbi.nlm.nih.gov/11061579/</v>
      </c>
      <c r="D12298" s="248" t="str">
        <f>IF(AND(A12298&lt;&gt;"",ISNUMBER(A12298)),VLOOKUP(A12298,Studies!A:BR,4,FALSE),"")</f>
        <v>Pravastatin alone</v>
      </c>
      <c r="E12298" s="248" t="str">
        <f>IF(AND(A12298&lt;&gt;"",ISNUMBER(A12298)),VLOOKUP(A12298,Studies!A:BR,5,FALSE),"")</f>
        <v>Pravastatin</v>
      </c>
      <c r="F12298" s="249" t="str">
        <f>IF(AND(A12298&lt;&gt;"",ISNUMBER(A12298)),VLOOKUP(A12298,Studies!A:BR,6,FALSE),"")</f>
        <v>Plasma</v>
      </c>
      <c r="G12298" s="269">
        <v>1.5</v>
      </c>
      <c r="H12298" s="50" t="s">
        <v>59</v>
      </c>
      <c r="I12298" s="185">
        <v>12.605040000000001</v>
      </c>
      <c r="J12298" s="41" t="s">
        <v>965</v>
      </c>
      <c r="K12298" s="41" t="s">
        <v>115</v>
      </c>
      <c r="O12298" s="59">
        <v>0.1</v>
      </c>
    </row>
    <row r="12299" spans="1:15" x14ac:dyDescent="0.25">
      <c r="A12299" s="30">
        <v>1184</v>
      </c>
      <c r="B12299" s="247" t="str">
        <f>IF(AND(A12299&lt;&gt;"",ISNUMBER(A12299)),VLOOKUP(A12299,Studies!A:BR,2,FALSE),"")</f>
        <v>Mazzu 2000</v>
      </c>
      <c r="C12299" s="248" t="str">
        <f>IF(AND(A12299&lt;&gt;"",ISNUMBER(A12299)),VLOOKUP(A12299,Studies!A:BR,3,FALSE),"")</f>
        <v>https://pubmed.ncbi.nlm.nih.gov/11061579/</v>
      </c>
      <c r="D12299" s="248" t="str">
        <f>IF(AND(A12299&lt;&gt;"",ISNUMBER(A12299)),VLOOKUP(A12299,Studies!A:BR,4,FALSE),"")</f>
        <v>Pravastatin alone</v>
      </c>
      <c r="E12299" s="248" t="str">
        <f>IF(AND(A12299&lt;&gt;"",ISNUMBER(A12299)),VLOOKUP(A12299,Studies!A:BR,5,FALSE),"")</f>
        <v>Pravastatin</v>
      </c>
      <c r="F12299" s="249" t="str">
        <f>IF(AND(A12299&lt;&gt;"",ISNUMBER(A12299)),VLOOKUP(A12299,Studies!A:BR,6,FALSE),"")</f>
        <v>Plasma</v>
      </c>
      <c r="G12299" s="269">
        <v>2</v>
      </c>
      <c r="H12299" s="50" t="s">
        <v>59</v>
      </c>
      <c r="I12299" s="185">
        <v>11.90476</v>
      </c>
      <c r="J12299" s="41" t="s">
        <v>965</v>
      </c>
      <c r="K12299" s="41" t="s">
        <v>115</v>
      </c>
      <c r="O12299" s="59">
        <v>0.1</v>
      </c>
    </row>
    <row r="12300" spans="1:15" x14ac:dyDescent="0.25">
      <c r="A12300" s="30">
        <v>1184</v>
      </c>
      <c r="B12300" s="247" t="str">
        <f>IF(AND(A12300&lt;&gt;"",ISNUMBER(A12300)),VLOOKUP(A12300,Studies!A:BR,2,FALSE),"")</f>
        <v>Mazzu 2000</v>
      </c>
      <c r="C12300" s="248" t="str">
        <f>IF(AND(A12300&lt;&gt;"",ISNUMBER(A12300)),VLOOKUP(A12300,Studies!A:BR,3,FALSE),"")</f>
        <v>https://pubmed.ncbi.nlm.nih.gov/11061579/</v>
      </c>
      <c r="D12300" s="248" t="str">
        <f>IF(AND(A12300&lt;&gt;"",ISNUMBER(A12300)),VLOOKUP(A12300,Studies!A:BR,4,FALSE),"")</f>
        <v>Pravastatin alone</v>
      </c>
      <c r="E12300" s="248" t="str">
        <f>IF(AND(A12300&lt;&gt;"",ISNUMBER(A12300)),VLOOKUP(A12300,Studies!A:BR,5,FALSE),"")</f>
        <v>Pravastatin</v>
      </c>
      <c r="F12300" s="249" t="str">
        <f>IF(AND(A12300&lt;&gt;"",ISNUMBER(A12300)),VLOOKUP(A12300,Studies!A:BR,6,FALSE),"")</f>
        <v>Plasma</v>
      </c>
      <c r="G12300" s="269">
        <v>3</v>
      </c>
      <c r="H12300" s="50" t="s">
        <v>59</v>
      </c>
      <c r="I12300" s="185">
        <v>6.6526610000000002</v>
      </c>
      <c r="J12300" s="41" t="s">
        <v>965</v>
      </c>
      <c r="K12300" s="41" t="s">
        <v>115</v>
      </c>
      <c r="O12300" s="59">
        <v>0.1</v>
      </c>
    </row>
    <row r="12301" spans="1:15" x14ac:dyDescent="0.25">
      <c r="A12301" s="30">
        <v>1184</v>
      </c>
      <c r="B12301" s="247" t="str">
        <f>IF(AND(A12301&lt;&gt;"",ISNUMBER(A12301)),VLOOKUP(A12301,Studies!A:BR,2,FALSE),"")</f>
        <v>Mazzu 2000</v>
      </c>
      <c r="C12301" s="248" t="str">
        <f>IF(AND(A12301&lt;&gt;"",ISNUMBER(A12301)),VLOOKUP(A12301,Studies!A:BR,3,FALSE),"")</f>
        <v>https://pubmed.ncbi.nlm.nih.gov/11061579/</v>
      </c>
      <c r="D12301" s="248" t="str">
        <f>IF(AND(A12301&lt;&gt;"",ISNUMBER(A12301)),VLOOKUP(A12301,Studies!A:BR,4,FALSE),"")</f>
        <v>Pravastatin alone</v>
      </c>
      <c r="E12301" s="248" t="str">
        <f>IF(AND(A12301&lt;&gt;"",ISNUMBER(A12301)),VLOOKUP(A12301,Studies!A:BR,5,FALSE),"")</f>
        <v>Pravastatin</v>
      </c>
      <c r="F12301" s="249" t="str">
        <f>IF(AND(A12301&lt;&gt;"",ISNUMBER(A12301)),VLOOKUP(A12301,Studies!A:BR,6,FALSE),"")</f>
        <v>Plasma</v>
      </c>
      <c r="G12301" s="269">
        <v>4</v>
      </c>
      <c r="H12301" s="50" t="s">
        <v>59</v>
      </c>
      <c r="I12301" s="185">
        <v>3.6414569999999999</v>
      </c>
      <c r="J12301" s="41" t="s">
        <v>965</v>
      </c>
      <c r="K12301" s="41" t="s">
        <v>115</v>
      </c>
      <c r="O12301" s="59">
        <v>0.1</v>
      </c>
    </row>
    <row r="12302" spans="1:15" x14ac:dyDescent="0.25">
      <c r="A12302" s="30">
        <v>1184</v>
      </c>
      <c r="B12302" s="247" t="str">
        <f>IF(AND(A12302&lt;&gt;"",ISNUMBER(A12302)),VLOOKUP(A12302,Studies!A:BR,2,FALSE),"")</f>
        <v>Mazzu 2000</v>
      </c>
      <c r="C12302" s="248" t="str">
        <f>IF(AND(A12302&lt;&gt;"",ISNUMBER(A12302)),VLOOKUP(A12302,Studies!A:BR,3,FALSE),"")</f>
        <v>https://pubmed.ncbi.nlm.nih.gov/11061579/</v>
      </c>
      <c r="D12302" s="248" t="str">
        <f>IF(AND(A12302&lt;&gt;"",ISNUMBER(A12302)),VLOOKUP(A12302,Studies!A:BR,4,FALSE),"")</f>
        <v>Pravastatin alone</v>
      </c>
      <c r="E12302" s="248" t="str">
        <f>IF(AND(A12302&lt;&gt;"",ISNUMBER(A12302)),VLOOKUP(A12302,Studies!A:BR,5,FALSE),"")</f>
        <v>Pravastatin</v>
      </c>
      <c r="F12302" s="249" t="str">
        <f>IF(AND(A12302&lt;&gt;"",ISNUMBER(A12302)),VLOOKUP(A12302,Studies!A:BR,6,FALSE),"")</f>
        <v>Plasma</v>
      </c>
      <c r="G12302" s="269">
        <v>6</v>
      </c>
      <c r="H12302" s="50" t="s">
        <v>59</v>
      </c>
      <c r="I12302" s="185">
        <v>1.1904760000000001</v>
      </c>
      <c r="J12302" s="41" t="s">
        <v>965</v>
      </c>
      <c r="K12302" s="41" t="s">
        <v>115</v>
      </c>
      <c r="O12302" s="59">
        <v>0.1</v>
      </c>
    </row>
    <row r="12303" spans="1:15" x14ac:dyDescent="0.25">
      <c r="A12303" s="30">
        <v>1184</v>
      </c>
      <c r="B12303" s="247" t="str">
        <f>IF(AND(A12303&lt;&gt;"",ISNUMBER(A12303)),VLOOKUP(A12303,Studies!A:BR,2,FALSE),"")</f>
        <v>Mazzu 2000</v>
      </c>
      <c r="C12303" s="248" t="str">
        <f>IF(AND(A12303&lt;&gt;"",ISNUMBER(A12303)),VLOOKUP(A12303,Studies!A:BR,3,FALSE),"")</f>
        <v>https://pubmed.ncbi.nlm.nih.gov/11061579/</v>
      </c>
      <c r="D12303" s="248" t="str">
        <f>IF(AND(A12303&lt;&gt;"",ISNUMBER(A12303)),VLOOKUP(A12303,Studies!A:BR,4,FALSE),"")</f>
        <v>Pravastatin alone</v>
      </c>
      <c r="E12303" s="248" t="str">
        <f>IF(AND(A12303&lt;&gt;"",ISNUMBER(A12303)),VLOOKUP(A12303,Studies!A:BR,5,FALSE),"")</f>
        <v>Pravastatin</v>
      </c>
      <c r="F12303" s="249" t="str">
        <f>IF(AND(A12303&lt;&gt;"",ISNUMBER(A12303)),VLOOKUP(A12303,Studies!A:BR,6,FALSE),"")</f>
        <v>Plasma</v>
      </c>
      <c r="G12303" s="269">
        <v>8</v>
      </c>
      <c r="H12303" s="50" t="s">
        <v>59</v>
      </c>
      <c r="I12303" s="185">
        <v>0.49019610000000002</v>
      </c>
      <c r="J12303" s="41" t="s">
        <v>965</v>
      </c>
      <c r="K12303" s="41" t="s">
        <v>115</v>
      </c>
      <c r="O12303" s="59">
        <v>0.1</v>
      </c>
    </row>
    <row r="12304" spans="1:15" x14ac:dyDescent="0.25">
      <c r="A12304" s="30">
        <v>1184</v>
      </c>
      <c r="B12304" s="247" t="str">
        <f>IF(AND(A12304&lt;&gt;"",ISNUMBER(A12304)),VLOOKUP(A12304,Studies!A:BR,2,FALSE),"")</f>
        <v>Mazzu 2000</v>
      </c>
      <c r="C12304" s="248" t="str">
        <f>IF(AND(A12304&lt;&gt;"",ISNUMBER(A12304)),VLOOKUP(A12304,Studies!A:BR,3,FALSE),"")</f>
        <v>https://pubmed.ncbi.nlm.nih.gov/11061579/</v>
      </c>
      <c r="D12304" s="248" t="str">
        <f>IF(AND(A12304&lt;&gt;"",ISNUMBER(A12304)),VLOOKUP(A12304,Studies!A:BR,4,FALSE),"")</f>
        <v>Pravastatin alone</v>
      </c>
      <c r="E12304" s="248" t="str">
        <f>IF(AND(A12304&lt;&gt;"",ISNUMBER(A12304)),VLOOKUP(A12304,Studies!A:BR,5,FALSE),"")</f>
        <v>Pravastatin</v>
      </c>
      <c r="F12304" s="249" t="str">
        <f>IF(AND(A12304&lt;&gt;"",ISNUMBER(A12304)),VLOOKUP(A12304,Studies!A:BR,6,FALSE),"")</f>
        <v>Plasma</v>
      </c>
      <c r="G12304" s="269">
        <v>12</v>
      </c>
      <c r="H12304" s="50" t="s">
        <v>59</v>
      </c>
      <c r="I12304" s="185">
        <v>0.35014010000000001</v>
      </c>
      <c r="J12304" s="41" t="s">
        <v>965</v>
      </c>
      <c r="K12304" s="41" t="s">
        <v>115</v>
      </c>
      <c r="O12304" s="59">
        <v>0.1</v>
      </c>
    </row>
    <row r="12305" spans="1:15" x14ac:dyDescent="0.25">
      <c r="A12305" s="30">
        <v>1184</v>
      </c>
      <c r="B12305" s="247" t="str">
        <f>IF(AND(A12305&lt;&gt;"",ISNUMBER(A12305)),VLOOKUP(A12305,Studies!A:BR,2,FALSE),"")</f>
        <v>Mazzu 2000</v>
      </c>
      <c r="C12305" s="248" t="str">
        <f>IF(AND(A12305&lt;&gt;"",ISNUMBER(A12305)),VLOOKUP(A12305,Studies!A:BR,3,FALSE),"")</f>
        <v>https://pubmed.ncbi.nlm.nih.gov/11061579/</v>
      </c>
      <c r="D12305" s="248" t="str">
        <f>IF(AND(A12305&lt;&gt;"",ISNUMBER(A12305)),VLOOKUP(A12305,Studies!A:BR,4,FALSE),"")</f>
        <v>Pravastatin alone</v>
      </c>
      <c r="E12305" s="248" t="str">
        <f>IF(AND(A12305&lt;&gt;"",ISNUMBER(A12305)),VLOOKUP(A12305,Studies!A:BR,5,FALSE),"")</f>
        <v>Pravastatin</v>
      </c>
      <c r="F12305" s="249" t="str">
        <f>IF(AND(A12305&lt;&gt;"",ISNUMBER(A12305)),VLOOKUP(A12305,Studies!A:BR,6,FALSE),"")</f>
        <v>Plasma</v>
      </c>
      <c r="G12305" s="269">
        <v>16</v>
      </c>
      <c r="H12305" s="50" t="s">
        <v>59</v>
      </c>
      <c r="I12305" s="185">
        <v>0.28011209999999997</v>
      </c>
      <c r="J12305" s="41" t="s">
        <v>965</v>
      </c>
      <c r="K12305" s="41" t="s">
        <v>115</v>
      </c>
      <c r="O12305" s="59">
        <v>0.1</v>
      </c>
    </row>
    <row r="12306" spans="1:15" x14ac:dyDescent="0.25">
      <c r="A12306" s="30">
        <v>1185</v>
      </c>
      <c r="B12306" s="247" t="str">
        <f>IF(AND(A12306&lt;&gt;"",ISNUMBER(A12306)),VLOOKUP(A12306,Studies!A:BR,2,FALSE),"")</f>
        <v>Mazzu 2000</v>
      </c>
      <c r="C12306" s="248" t="str">
        <f>IF(AND(A12306&lt;&gt;"",ISNUMBER(A12306)),VLOOKUP(A12306,Studies!A:BR,3,FALSE),"")</f>
        <v>https://pubmed.ncbi.nlm.nih.gov/11061579/</v>
      </c>
      <c r="D12306" s="248" t="str">
        <f>IF(AND(A12306&lt;&gt;"",ISNUMBER(A12306)),VLOOKUP(A12306,Studies!A:BR,4,FALSE),"")</f>
        <v>Pravastatin + Itraconazole</v>
      </c>
      <c r="E12306" s="248" t="str">
        <f>IF(AND(A12306&lt;&gt;"",ISNUMBER(A12306)),VLOOKUP(A12306,Studies!A:BR,5,FALSE),"")</f>
        <v>Pravastatin</v>
      </c>
      <c r="F12306" s="249" t="str">
        <f>IF(AND(A12306&lt;&gt;"",ISNUMBER(A12306)),VLOOKUP(A12306,Studies!A:BR,6,FALSE),"")</f>
        <v>Plasma</v>
      </c>
      <c r="G12306" s="269">
        <v>101</v>
      </c>
      <c r="H12306" s="50" t="s">
        <v>59</v>
      </c>
      <c r="I12306" s="185">
        <v>13.16527</v>
      </c>
      <c r="J12306" s="41" t="s">
        <v>965</v>
      </c>
      <c r="K12306" s="41" t="s">
        <v>115</v>
      </c>
      <c r="O12306" s="59">
        <v>0.1</v>
      </c>
    </row>
    <row r="12307" spans="1:15" x14ac:dyDescent="0.25">
      <c r="A12307" s="30">
        <v>1185</v>
      </c>
      <c r="B12307" s="247" t="str">
        <f>IF(AND(A12307&lt;&gt;"",ISNUMBER(A12307)),VLOOKUP(A12307,Studies!A:BR,2,FALSE),"")</f>
        <v>Mazzu 2000</v>
      </c>
      <c r="C12307" s="248" t="str">
        <f>IF(AND(A12307&lt;&gt;"",ISNUMBER(A12307)),VLOOKUP(A12307,Studies!A:BR,3,FALSE),"")</f>
        <v>https://pubmed.ncbi.nlm.nih.gov/11061579/</v>
      </c>
      <c r="D12307" s="248" t="str">
        <f>IF(AND(A12307&lt;&gt;"",ISNUMBER(A12307)),VLOOKUP(A12307,Studies!A:BR,4,FALSE),"")</f>
        <v>Pravastatin + Itraconazole</v>
      </c>
      <c r="E12307" s="248" t="str">
        <f>IF(AND(A12307&lt;&gt;"",ISNUMBER(A12307)),VLOOKUP(A12307,Studies!A:BR,5,FALSE),"")</f>
        <v>Pravastatin</v>
      </c>
      <c r="F12307" s="249" t="str">
        <f>IF(AND(A12307&lt;&gt;"",ISNUMBER(A12307)),VLOOKUP(A12307,Studies!A:BR,6,FALSE),"")</f>
        <v>Plasma</v>
      </c>
      <c r="G12307" s="269">
        <v>101.5</v>
      </c>
      <c r="H12307" s="50" t="s">
        <v>59</v>
      </c>
      <c r="I12307" s="185">
        <v>16.106439999999999</v>
      </c>
      <c r="J12307" s="41" t="s">
        <v>965</v>
      </c>
      <c r="K12307" s="41" t="s">
        <v>115</v>
      </c>
      <c r="O12307" s="59">
        <v>0.1</v>
      </c>
    </row>
    <row r="12308" spans="1:15" x14ac:dyDescent="0.25">
      <c r="A12308" s="30">
        <v>1185</v>
      </c>
      <c r="B12308" s="247" t="str">
        <f>IF(AND(A12308&lt;&gt;"",ISNUMBER(A12308)),VLOOKUP(A12308,Studies!A:BR,2,FALSE),"")</f>
        <v>Mazzu 2000</v>
      </c>
      <c r="C12308" s="248" t="str">
        <f>IF(AND(A12308&lt;&gt;"",ISNUMBER(A12308)),VLOOKUP(A12308,Studies!A:BR,3,FALSE),"")</f>
        <v>https://pubmed.ncbi.nlm.nih.gov/11061579/</v>
      </c>
      <c r="D12308" s="248" t="str">
        <f>IF(AND(A12308&lt;&gt;"",ISNUMBER(A12308)),VLOOKUP(A12308,Studies!A:BR,4,FALSE),"")</f>
        <v>Pravastatin + Itraconazole</v>
      </c>
      <c r="E12308" s="248" t="str">
        <f>IF(AND(A12308&lt;&gt;"",ISNUMBER(A12308)),VLOOKUP(A12308,Studies!A:BR,5,FALSE),"")</f>
        <v>Pravastatin</v>
      </c>
      <c r="F12308" s="249" t="str">
        <f>IF(AND(A12308&lt;&gt;"",ISNUMBER(A12308)),VLOOKUP(A12308,Studies!A:BR,6,FALSE),"")</f>
        <v>Plasma</v>
      </c>
      <c r="G12308" s="269">
        <v>102</v>
      </c>
      <c r="H12308" s="50" t="s">
        <v>59</v>
      </c>
      <c r="I12308" s="185">
        <v>18.417369999999998</v>
      </c>
      <c r="J12308" s="41" t="s">
        <v>965</v>
      </c>
      <c r="K12308" s="41" t="s">
        <v>115</v>
      </c>
      <c r="O12308" s="59">
        <v>0.1</v>
      </c>
    </row>
    <row r="12309" spans="1:15" x14ac:dyDescent="0.25">
      <c r="A12309" s="30">
        <v>1185</v>
      </c>
      <c r="B12309" s="247" t="str">
        <f>IF(AND(A12309&lt;&gt;"",ISNUMBER(A12309)),VLOOKUP(A12309,Studies!A:BR,2,FALSE),"")</f>
        <v>Mazzu 2000</v>
      </c>
      <c r="C12309" s="248" t="str">
        <f>IF(AND(A12309&lt;&gt;"",ISNUMBER(A12309)),VLOOKUP(A12309,Studies!A:BR,3,FALSE),"")</f>
        <v>https://pubmed.ncbi.nlm.nih.gov/11061579/</v>
      </c>
      <c r="D12309" s="248" t="str">
        <f>IF(AND(A12309&lt;&gt;"",ISNUMBER(A12309)),VLOOKUP(A12309,Studies!A:BR,4,FALSE),"")</f>
        <v>Pravastatin + Itraconazole</v>
      </c>
      <c r="E12309" s="248" t="str">
        <f>IF(AND(A12309&lt;&gt;"",ISNUMBER(A12309)),VLOOKUP(A12309,Studies!A:BR,5,FALSE),"")</f>
        <v>Pravastatin</v>
      </c>
      <c r="F12309" s="249" t="str">
        <f>IF(AND(A12309&lt;&gt;"",ISNUMBER(A12309)),VLOOKUP(A12309,Studies!A:BR,6,FALSE),"")</f>
        <v>Plasma</v>
      </c>
      <c r="G12309" s="269">
        <v>103</v>
      </c>
      <c r="H12309" s="50" t="s">
        <v>59</v>
      </c>
      <c r="I12309" s="185">
        <v>11.83473</v>
      </c>
      <c r="J12309" s="41" t="s">
        <v>965</v>
      </c>
      <c r="K12309" s="41" t="s">
        <v>115</v>
      </c>
      <c r="O12309" s="59">
        <v>0.1</v>
      </c>
    </row>
    <row r="12310" spans="1:15" x14ac:dyDescent="0.25">
      <c r="A12310" s="30">
        <v>1185</v>
      </c>
      <c r="B12310" s="247" t="str">
        <f>IF(AND(A12310&lt;&gt;"",ISNUMBER(A12310)),VLOOKUP(A12310,Studies!A:BR,2,FALSE),"")</f>
        <v>Mazzu 2000</v>
      </c>
      <c r="C12310" s="248" t="str">
        <f>IF(AND(A12310&lt;&gt;"",ISNUMBER(A12310)),VLOOKUP(A12310,Studies!A:BR,3,FALSE),"")</f>
        <v>https://pubmed.ncbi.nlm.nih.gov/11061579/</v>
      </c>
      <c r="D12310" s="248" t="str">
        <f>IF(AND(A12310&lt;&gt;"",ISNUMBER(A12310)),VLOOKUP(A12310,Studies!A:BR,4,FALSE),"")</f>
        <v>Pravastatin + Itraconazole</v>
      </c>
      <c r="E12310" s="248" t="str">
        <f>IF(AND(A12310&lt;&gt;"",ISNUMBER(A12310)),VLOOKUP(A12310,Studies!A:BR,5,FALSE),"")</f>
        <v>Pravastatin</v>
      </c>
      <c r="F12310" s="249" t="str">
        <f>IF(AND(A12310&lt;&gt;"",ISNUMBER(A12310)),VLOOKUP(A12310,Studies!A:BR,6,FALSE),"")</f>
        <v>Plasma</v>
      </c>
      <c r="G12310" s="269">
        <v>104</v>
      </c>
      <c r="H12310" s="50" t="s">
        <v>59</v>
      </c>
      <c r="I12310" s="185">
        <v>6.7927169999999997</v>
      </c>
      <c r="J12310" s="41" t="s">
        <v>965</v>
      </c>
      <c r="K12310" s="41" t="s">
        <v>115</v>
      </c>
      <c r="O12310" s="59">
        <v>0.1</v>
      </c>
    </row>
    <row r="12311" spans="1:15" x14ac:dyDescent="0.25">
      <c r="A12311" s="30">
        <v>1185</v>
      </c>
      <c r="B12311" s="247" t="str">
        <f>IF(AND(A12311&lt;&gt;"",ISNUMBER(A12311)),VLOOKUP(A12311,Studies!A:BR,2,FALSE),"")</f>
        <v>Mazzu 2000</v>
      </c>
      <c r="C12311" s="248" t="str">
        <f>IF(AND(A12311&lt;&gt;"",ISNUMBER(A12311)),VLOOKUP(A12311,Studies!A:BR,3,FALSE),"")</f>
        <v>https://pubmed.ncbi.nlm.nih.gov/11061579/</v>
      </c>
      <c r="D12311" s="248" t="str">
        <f>IF(AND(A12311&lt;&gt;"",ISNUMBER(A12311)),VLOOKUP(A12311,Studies!A:BR,4,FALSE),"")</f>
        <v>Pravastatin + Itraconazole</v>
      </c>
      <c r="E12311" s="248" t="str">
        <f>IF(AND(A12311&lt;&gt;"",ISNUMBER(A12311)),VLOOKUP(A12311,Studies!A:BR,5,FALSE),"")</f>
        <v>Pravastatin</v>
      </c>
      <c r="F12311" s="249" t="str">
        <f>IF(AND(A12311&lt;&gt;"",ISNUMBER(A12311)),VLOOKUP(A12311,Studies!A:BR,6,FALSE),"")</f>
        <v>Plasma</v>
      </c>
      <c r="G12311" s="269">
        <v>106</v>
      </c>
      <c r="H12311" s="50" t="s">
        <v>59</v>
      </c>
      <c r="I12311" s="185">
        <v>2.5210080000000001</v>
      </c>
      <c r="J12311" s="41" t="s">
        <v>965</v>
      </c>
      <c r="K12311" s="41" t="s">
        <v>115</v>
      </c>
      <c r="O12311" s="59">
        <v>0.1</v>
      </c>
    </row>
    <row r="12312" spans="1:15" x14ac:dyDescent="0.25">
      <c r="A12312" s="30">
        <v>1185</v>
      </c>
      <c r="B12312" s="247" t="str">
        <f>IF(AND(A12312&lt;&gt;"",ISNUMBER(A12312)),VLOOKUP(A12312,Studies!A:BR,2,FALSE),"")</f>
        <v>Mazzu 2000</v>
      </c>
      <c r="C12312" s="248" t="str">
        <f>IF(AND(A12312&lt;&gt;"",ISNUMBER(A12312)),VLOOKUP(A12312,Studies!A:BR,3,FALSE),"")</f>
        <v>https://pubmed.ncbi.nlm.nih.gov/11061579/</v>
      </c>
      <c r="D12312" s="248" t="str">
        <f>IF(AND(A12312&lt;&gt;"",ISNUMBER(A12312)),VLOOKUP(A12312,Studies!A:BR,4,FALSE),"")</f>
        <v>Pravastatin + Itraconazole</v>
      </c>
      <c r="E12312" s="248" t="str">
        <f>IF(AND(A12312&lt;&gt;"",ISNUMBER(A12312)),VLOOKUP(A12312,Studies!A:BR,5,FALSE),"")</f>
        <v>Pravastatin</v>
      </c>
      <c r="F12312" s="249" t="str">
        <f>IF(AND(A12312&lt;&gt;"",ISNUMBER(A12312)),VLOOKUP(A12312,Studies!A:BR,6,FALSE),"")</f>
        <v>Plasma</v>
      </c>
      <c r="G12312" s="269">
        <v>108</v>
      </c>
      <c r="H12312" s="50" t="s">
        <v>59</v>
      </c>
      <c r="I12312" s="185">
        <v>0.98039220000000005</v>
      </c>
      <c r="J12312" s="41" t="s">
        <v>965</v>
      </c>
      <c r="K12312" s="41" t="s">
        <v>115</v>
      </c>
      <c r="O12312" s="59">
        <v>0.1</v>
      </c>
    </row>
    <row r="12313" spans="1:15" x14ac:dyDescent="0.25">
      <c r="A12313" s="30">
        <v>1185</v>
      </c>
      <c r="B12313" s="247" t="str">
        <f>IF(AND(A12313&lt;&gt;"",ISNUMBER(A12313)),VLOOKUP(A12313,Studies!A:BR,2,FALSE),"")</f>
        <v>Mazzu 2000</v>
      </c>
      <c r="C12313" s="248" t="str">
        <f>IF(AND(A12313&lt;&gt;"",ISNUMBER(A12313)),VLOOKUP(A12313,Studies!A:BR,3,FALSE),"")</f>
        <v>https://pubmed.ncbi.nlm.nih.gov/11061579/</v>
      </c>
      <c r="D12313" s="248" t="str">
        <f>IF(AND(A12313&lt;&gt;"",ISNUMBER(A12313)),VLOOKUP(A12313,Studies!A:BR,4,FALSE),"")</f>
        <v>Pravastatin + Itraconazole</v>
      </c>
      <c r="E12313" s="248" t="str">
        <f>IF(AND(A12313&lt;&gt;"",ISNUMBER(A12313)),VLOOKUP(A12313,Studies!A:BR,5,FALSE),"")</f>
        <v>Pravastatin</v>
      </c>
      <c r="F12313" s="249" t="str">
        <f>IF(AND(A12313&lt;&gt;"",ISNUMBER(A12313)),VLOOKUP(A12313,Studies!A:BR,6,FALSE),"")</f>
        <v>Plasma</v>
      </c>
      <c r="G12313" s="269">
        <v>112</v>
      </c>
      <c r="H12313" s="50" t="s">
        <v>59</v>
      </c>
      <c r="I12313" s="185">
        <v>0.63025209999999998</v>
      </c>
      <c r="J12313" s="41" t="s">
        <v>965</v>
      </c>
      <c r="K12313" s="41" t="s">
        <v>115</v>
      </c>
      <c r="O12313" s="59">
        <v>0.1</v>
      </c>
    </row>
    <row r="12314" spans="1:15" x14ac:dyDescent="0.25">
      <c r="A12314" s="30">
        <v>1185</v>
      </c>
      <c r="B12314" s="247" t="str">
        <f>IF(AND(A12314&lt;&gt;"",ISNUMBER(A12314)),VLOOKUP(A12314,Studies!A:BR,2,FALSE),"")</f>
        <v>Mazzu 2000</v>
      </c>
      <c r="C12314" s="248" t="str">
        <f>IF(AND(A12314&lt;&gt;"",ISNUMBER(A12314)),VLOOKUP(A12314,Studies!A:BR,3,FALSE),"")</f>
        <v>https://pubmed.ncbi.nlm.nih.gov/11061579/</v>
      </c>
      <c r="D12314" s="248" t="str">
        <f>IF(AND(A12314&lt;&gt;"",ISNUMBER(A12314)),VLOOKUP(A12314,Studies!A:BR,4,FALSE),"")</f>
        <v>Pravastatin + Itraconazole</v>
      </c>
      <c r="E12314" s="248" t="str">
        <f>IF(AND(A12314&lt;&gt;"",ISNUMBER(A12314)),VLOOKUP(A12314,Studies!A:BR,5,FALSE),"")</f>
        <v>Pravastatin</v>
      </c>
      <c r="F12314" s="249" t="str">
        <f>IF(AND(A12314&lt;&gt;"",ISNUMBER(A12314)),VLOOKUP(A12314,Studies!A:BR,6,FALSE),"")</f>
        <v>Plasma</v>
      </c>
      <c r="G12314" s="269">
        <v>116</v>
      </c>
      <c r="H12314" s="50" t="s">
        <v>59</v>
      </c>
      <c r="I12314" s="185">
        <v>0.28011209999999997</v>
      </c>
      <c r="J12314" s="41" t="s">
        <v>965</v>
      </c>
      <c r="K12314" s="41" t="s">
        <v>115</v>
      </c>
      <c r="O12314" s="59">
        <v>0.1</v>
      </c>
    </row>
    <row r="12315" spans="1:15" x14ac:dyDescent="0.25">
      <c r="A12315" s="30">
        <v>1186</v>
      </c>
      <c r="B12315" s="247" t="str">
        <f>IF(AND(A12315&lt;&gt;"",ISNUMBER(A12315)),VLOOKUP(A12315,Studies!A:BR,2,FALSE),"")</f>
        <v>Lilja 1999</v>
      </c>
      <c r="C12315" s="248" t="str">
        <f>IF(AND(A12315&lt;&gt;"",ISNUMBER(A12315)),VLOOKUP(A12315,Studies!A:BR,3,FALSE),"")</f>
        <v>https://pubmed.ncbi.nlm.nih.gov/10460065/</v>
      </c>
      <c r="D12315" s="248" t="str">
        <f>IF(AND(A12315&lt;&gt;"",ISNUMBER(A12315)),VLOOKUP(A12315,Studies!A:BR,4,FALSE),"")</f>
        <v>Water</v>
      </c>
      <c r="E12315" s="248" t="str">
        <f>IF(AND(A12315&lt;&gt;"",ISNUMBER(A12315)),VLOOKUP(A12315,Studies!A:BR,5,FALSE),"")</f>
        <v>Pravastatin</v>
      </c>
      <c r="F12315" s="249" t="str">
        <f>IF(AND(A12315&lt;&gt;"",ISNUMBER(A12315)),VLOOKUP(A12315,Studies!A:BR,6,FALSE),"")</f>
        <v>Plasma</v>
      </c>
      <c r="G12315" s="269">
        <v>0.5</v>
      </c>
      <c r="H12315" s="50" t="s">
        <v>59</v>
      </c>
      <c r="I12315" s="185">
        <v>16.198920000000001</v>
      </c>
      <c r="J12315" s="41" t="s">
        <v>938</v>
      </c>
      <c r="K12315" s="41" t="s">
        <v>115</v>
      </c>
      <c r="O12315" s="59">
        <v>0.5</v>
      </c>
    </row>
    <row r="12316" spans="1:15" x14ac:dyDescent="0.25">
      <c r="A12316" s="30">
        <v>1186</v>
      </c>
      <c r="B12316" s="247" t="str">
        <f>IF(AND(A12316&lt;&gt;"",ISNUMBER(A12316)),VLOOKUP(A12316,Studies!A:BR,2,FALSE),"")</f>
        <v>Lilja 1999</v>
      </c>
      <c r="C12316" s="248" t="str">
        <f>IF(AND(A12316&lt;&gt;"",ISNUMBER(A12316)),VLOOKUP(A12316,Studies!A:BR,3,FALSE),"")</f>
        <v>https://pubmed.ncbi.nlm.nih.gov/10460065/</v>
      </c>
      <c r="D12316" s="248" t="str">
        <f>IF(AND(A12316&lt;&gt;"",ISNUMBER(A12316)),VLOOKUP(A12316,Studies!A:BR,4,FALSE),"")</f>
        <v>Water</v>
      </c>
      <c r="E12316" s="248" t="str">
        <f>IF(AND(A12316&lt;&gt;"",ISNUMBER(A12316)),VLOOKUP(A12316,Studies!A:BR,5,FALSE),"")</f>
        <v>Pravastatin</v>
      </c>
      <c r="F12316" s="249" t="str">
        <f>IF(AND(A12316&lt;&gt;"",ISNUMBER(A12316)),VLOOKUP(A12316,Studies!A:BR,6,FALSE),"")</f>
        <v>Plasma</v>
      </c>
      <c r="G12316" s="269">
        <v>1</v>
      </c>
      <c r="H12316" s="50" t="s">
        <v>59</v>
      </c>
      <c r="I12316" s="185">
        <v>38.964739999999999</v>
      </c>
      <c r="J12316" s="41" t="s">
        <v>938</v>
      </c>
      <c r="K12316" s="41" t="s">
        <v>115</v>
      </c>
      <c r="O12316" s="59">
        <v>0.5</v>
      </c>
    </row>
    <row r="12317" spans="1:15" x14ac:dyDescent="0.25">
      <c r="A12317" s="30">
        <v>1186</v>
      </c>
      <c r="B12317" s="247" t="str">
        <f>IF(AND(A12317&lt;&gt;"",ISNUMBER(A12317)),VLOOKUP(A12317,Studies!A:BR,2,FALSE),"")</f>
        <v>Lilja 1999</v>
      </c>
      <c r="C12317" s="248" t="str">
        <f>IF(AND(A12317&lt;&gt;"",ISNUMBER(A12317)),VLOOKUP(A12317,Studies!A:BR,3,FALSE),"")</f>
        <v>https://pubmed.ncbi.nlm.nih.gov/10460065/</v>
      </c>
      <c r="D12317" s="248" t="str">
        <f>IF(AND(A12317&lt;&gt;"",ISNUMBER(A12317)),VLOOKUP(A12317,Studies!A:BR,4,FALSE),"")</f>
        <v>Water</v>
      </c>
      <c r="E12317" s="248" t="str">
        <f>IF(AND(A12317&lt;&gt;"",ISNUMBER(A12317)),VLOOKUP(A12317,Studies!A:BR,5,FALSE),"")</f>
        <v>Pravastatin</v>
      </c>
      <c r="F12317" s="249" t="str">
        <f>IF(AND(A12317&lt;&gt;"",ISNUMBER(A12317)),VLOOKUP(A12317,Studies!A:BR,6,FALSE),"")</f>
        <v>Plasma</v>
      </c>
      <c r="G12317" s="269">
        <v>2</v>
      </c>
      <c r="H12317" s="50" t="s">
        <v>59</v>
      </c>
      <c r="I12317" s="185">
        <v>33.924959999999999</v>
      </c>
      <c r="J12317" s="41" t="s">
        <v>938</v>
      </c>
      <c r="K12317" s="41" t="s">
        <v>115</v>
      </c>
      <c r="O12317" s="59">
        <v>0.5</v>
      </c>
    </row>
    <row r="12318" spans="1:15" x14ac:dyDescent="0.25">
      <c r="A12318" s="30">
        <v>1186</v>
      </c>
      <c r="B12318" s="247" t="str">
        <f>IF(AND(A12318&lt;&gt;"",ISNUMBER(A12318)),VLOOKUP(A12318,Studies!A:BR,2,FALSE),"")</f>
        <v>Lilja 1999</v>
      </c>
      <c r="C12318" s="248" t="str">
        <f>IF(AND(A12318&lt;&gt;"",ISNUMBER(A12318)),VLOOKUP(A12318,Studies!A:BR,3,FALSE),"")</f>
        <v>https://pubmed.ncbi.nlm.nih.gov/10460065/</v>
      </c>
      <c r="D12318" s="248" t="str">
        <f>IF(AND(A12318&lt;&gt;"",ISNUMBER(A12318)),VLOOKUP(A12318,Studies!A:BR,4,FALSE),"")</f>
        <v>Water</v>
      </c>
      <c r="E12318" s="248" t="str">
        <f>IF(AND(A12318&lt;&gt;"",ISNUMBER(A12318)),VLOOKUP(A12318,Studies!A:BR,5,FALSE),"")</f>
        <v>Pravastatin</v>
      </c>
      <c r="F12318" s="249" t="str">
        <f>IF(AND(A12318&lt;&gt;"",ISNUMBER(A12318)),VLOOKUP(A12318,Studies!A:BR,6,FALSE),"")</f>
        <v>Plasma</v>
      </c>
      <c r="G12318" s="269">
        <v>3</v>
      </c>
      <c r="H12318" s="50" t="s">
        <v>59</v>
      </c>
      <c r="I12318" s="185">
        <v>13.552020000000001</v>
      </c>
      <c r="J12318" s="41" t="s">
        <v>938</v>
      </c>
      <c r="K12318" s="41" t="s">
        <v>115</v>
      </c>
      <c r="O12318" s="59">
        <v>0.5</v>
      </c>
    </row>
    <row r="12319" spans="1:15" x14ac:dyDescent="0.25">
      <c r="A12319" s="30">
        <v>1186</v>
      </c>
      <c r="B12319" s="247" t="str">
        <f>IF(AND(A12319&lt;&gt;"",ISNUMBER(A12319)),VLOOKUP(A12319,Studies!A:BR,2,FALSE),"")</f>
        <v>Lilja 1999</v>
      </c>
      <c r="C12319" s="248" t="str">
        <f>IF(AND(A12319&lt;&gt;"",ISNUMBER(A12319)),VLOOKUP(A12319,Studies!A:BR,3,FALSE),"")</f>
        <v>https://pubmed.ncbi.nlm.nih.gov/10460065/</v>
      </c>
      <c r="D12319" s="248" t="str">
        <f>IF(AND(A12319&lt;&gt;"",ISNUMBER(A12319)),VLOOKUP(A12319,Studies!A:BR,4,FALSE),"")</f>
        <v>Water</v>
      </c>
      <c r="E12319" s="248" t="str">
        <f>IF(AND(A12319&lt;&gt;"",ISNUMBER(A12319)),VLOOKUP(A12319,Studies!A:BR,5,FALSE),"")</f>
        <v>Pravastatin</v>
      </c>
      <c r="F12319" s="249" t="str">
        <f>IF(AND(A12319&lt;&gt;"",ISNUMBER(A12319)),VLOOKUP(A12319,Studies!A:BR,6,FALSE),"")</f>
        <v>Plasma</v>
      </c>
      <c r="G12319" s="269">
        <v>4</v>
      </c>
      <c r="H12319" s="50" t="s">
        <v>59</v>
      </c>
      <c r="I12319" s="185">
        <v>7.2741629999999997</v>
      </c>
      <c r="J12319" s="41" t="s">
        <v>938</v>
      </c>
      <c r="K12319" s="41" t="s">
        <v>115</v>
      </c>
      <c r="O12319" s="59">
        <v>0.5</v>
      </c>
    </row>
    <row r="12320" spans="1:15" x14ac:dyDescent="0.25">
      <c r="A12320" s="30">
        <v>1186</v>
      </c>
      <c r="B12320" s="247" t="str">
        <f>IF(AND(A12320&lt;&gt;"",ISNUMBER(A12320)),VLOOKUP(A12320,Studies!A:BR,2,FALSE),"")</f>
        <v>Lilja 1999</v>
      </c>
      <c r="C12320" s="248" t="str">
        <f>IF(AND(A12320&lt;&gt;"",ISNUMBER(A12320)),VLOOKUP(A12320,Studies!A:BR,3,FALSE),"")</f>
        <v>https://pubmed.ncbi.nlm.nih.gov/10460065/</v>
      </c>
      <c r="D12320" s="248" t="str">
        <f>IF(AND(A12320&lt;&gt;"",ISNUMBER(A12320)),VLOOKUP(A12320,Studies!A:BR,4,FALSE),"")</f>
        <v>Water</v>
      </c>
      <c r="E12320" s="248" t="str">
        <f>IF(AND(A12320&lt;&gt;"",ISNUMBER(A12320)),VLOOKUP(A12320,Studies!A:BR,5,FALSE),"")</f>
        <v>Pravastatin</v>
      </c>
      <c r="F12320" s="249" t="str">
        <f>IF(AND(A12320&lt;&gt;"",ISNUMBER(A12320)),VLOOKUP(A12320,Studies!A:BR,6,FALSE),"")</f>
        <v>Plasma</v>
      </c>
      <c r="G12320" s="269">
        <v>6</v>
      </c>
      <c r="H12320" s="50" t="s">
        <v>59</v>
      </c>
      <c r="I12320" s="185">
        <v>4.5284170000000001</v>
      </c>
      <c r="J12320" s="41" t="s">
        <v>938</v>
      </c>
      <c r="K12320" s="41" t="s">
        <v>115</v>
      </c>
      <c r="O12320" s="59">
        <v>0.5</v>
      </c>
    </row>
    <row r="12321" spans="1:15" x14ac:dyDescent="0.25">
      <c r="A12321" s="30">
        <v>1186</v>
      </c>
      <c r="B12321" s="247" t="str">
        <f>IF(AND(A12321&lt;&gt;"",ISNUMBER(A12321)),VLOOKUP(A12321,Studies!A:BR,2,FALSE),"")</f>
        <v>Lilja 1999</v>
      </c>
      <c r="C12321" s="248" t="str">
        <f>IF(AND(A12321&lt;&gt;"",ISNUMBER(A12321)),VLOOKUP(A12321,Studies!A:BR,3,FALSE),"")</f>
        <v>https://pubmed.ncbi.nlm.nih.gov/10460065/</v>
      </c>
      <c r="D12321" s="248" t="str">
        <f>IF(AND(A12321&lt;&gt;"",ISNUMBER(A12321)),VLOOKUP(A12321,Studies!A:BR,4,FALSE),"")</f>
        <v>Water</v>
      </c>
      <c r="E12321" s="248" t="str">
        <f>IF(AND(A12321&lt;&gt;"",ISNUMBER(A12321)),VLOOKUP(A12321,Studies!A:BR,5,FALSE),"")</f>
        <v>Pravastatin</v>
      </c>
      <c r="F12321" s="249" t="str">
        <f>IF(AND(A12321&lt;&gt;"",ISNUMBER(A12321)),VLOOKUP(A12321,Studies!A:BR,6,FALSE),"")</f>
        <v>Plasma</v>
      </c>
      <c r="G12321" s="269">
        <v>8</v>
      </c>
      <c r="H12321" s="50" t="s">
        <v>59</v>
      </c>
      <c r="I12321" s="185">
        <v>1.687433</v>
      </c>
      <c r="J12321" s="41" t="s">
        <v>938</v>
      </c>
      <c r="K12321" s="41" t="s">
        <v>115</v>
      </c>
      <c r="O12321" s="59">
        <v>0.5</v>
      </c>
    </row>
    <row r="12322" spans="1:15" x14ac:dyDescent="0.25">
      <c r="A12322" s="30">
        <v>1186</v>
      </c>
      <c r="B12322" s="247" t="str">
        <f>IF(AND(A12322&lt;&gt;"",ISNUMBER(A12322)),VLOOKUP(A12322,Studies!A:BR,2,FALSE),"")</f>
        <v>Lilja 1999</v>
      </c>
      <c r="C12322" s="248" t="str">
        <f>IF(AND(A12322&lt;&gt;"",ISNUMBER(A12322)),VLOOKUP(A12322,Studies!A:BR,3,FALSE),"")</f>
        <v>https://pubmed.ncbi.nlm.nih.gov/10460065/</v>
      </c>
      <c r="D12322" s="248" t="str">
        <f>IF(AND(A12322&lt;&gt;"",ISNUMBER(A12322)),VLOOKUP(A12322,Studies!A:BR,4,FALSE),"")</f>
        <v>Water</v>
      </c>
      <c r="E12322" s="248" t="str">
        <f>IF(AND(A12322&lt;&gt;"",ISNUMBER(A12322)),VLOOKUP(A12322,Studies!A:BR,5,FALSE),"")</f>
        <v>Pravastatin</v>
      </c>
      <c r="F12322" s="249" t="str">
        <f>IF(AND(A12322&lt;&gt;"",ISNUMBER(A12322)),VLOOKUP(A12322,Studies!A:BR,6,FALSE),"")</f>
        <v>Plasma</v>
      </c>
      <c r="G12322" s="269">
        <v>10</v>
      </c>
      <c r="H12322" s="50" t="s">
        <v>59</v>
      </c>
      <c r="I12322" s="185">
        <v>0.75063469999999999</v>
      </c>
      <c r="J12322" s="41" t="s">
        <v>938</v>
      </c>
      <c r="K12322" s="41" t="s">
        <v>115</v>
      </c>
      <c r="O12322" s="59">
        <v>0.5</v>
      </c>
    </row>
    <row r="12323" spans="1:15" x14ac:dyDescent="0.25">
      <c r="A12323" s="30">
        <v>1186</v>
      </c>
      <c r="B12323" s="247" t="str">
        <f>IF(AND(A12323&lt;&gt;"",ISNUMBER(A12323)),VLOOKUP(A12323,Studies!A:BR,2,FALSE),"")</f>
        <v>Lilja 1999</v>
      </c>
      <c r="C12323" s="248" t="str">
        <f>IF(AND(A12323&lt;&gt;"",ISNUMBER(A12323)),VLOOKUP(A12323,Studies!A:BR,3,FALSE),"")</f>
        <v>https://pubmed.ncbi.nlm.nih.gov/10460065/</v>
      </c>
      <c r="D12323" s="248" t="str">
        <f>IF(AND(A12323&lt;&gt;"",ISNUMBER(A12323)),VLOOKUP(A12323,Studies!A:BR,4,FALSE),"")</f>
        <v>Water</v>
      </c>
      <c r="E12323" s="248" t="str">
        <f>IF(AND(A12323&lt;&gt;"",ISNUMBER(A12323)),VLOOKUP(A12323,Studies!A:BR,5,FALSE),"")</f>
        <v>Pravastatin</v>
      </c>
      <c r="F12323" s="249" t="str">
        <f>IF(AND(A12323&lt;&gt;"",ISNUMBER(A12323)),VLOOKUP(A12323,Studies!A:BR,6,FALSE),"")</f>
        <v>Plasma</v>
      </c>
      <c r="G12323" s="269">
        <v>12</v>
      </c>
      <c r="H12323" s="50" t="s">
        <v>59</v>
      </c>
      <c r="I12323" s="185" t="s">
        <v>4162</v>
      </c>
      <c r="J12323" s="41" t="s">
        <v>938</v>
      </c>
      <c r="K12323" s="41" t="s">
        <v>115</v>
      </c>
      <c r="O12323" s="59">
        <v>0.5</v>
      </c>
    </row>
    <row r="12324" spans="1:15" x14ac:dyDescent="0.25">
      <c r="A12324" s="30">
        <v>1186</v>
      </c>
      <c r="B12324" s="247" t="str">
        <f>IF(AND(A12324&lt;&gt;"",ISNUMBER(A12324)),VLOOKUP(A12324,Studies!A:BR,2,FALSE),"")</f>
        <v>Lilja 1999</v>
      </c>
      <c r="C12324" s="248" t="str">
        <f>IF(AND(A12324&lt;&gt;"",ISNUMBER(A12324)),VLOOKUP(A12324,Studies!A:BR,3,FALSE),"")</f>
        <v>https://pubmed.ncbi.nlm.nih.gov/10460065/</v>
      </c>
      <c r="D12324" s="248" t="str">
        <f>IF(AND(A12324&lt;&gt;"",ISNUMBER(A12324)),VLOOKUP(A12324,Studies!A:BR,4,FALSE),"")</f>
        <v>Water</v>
      </c>
      <c r="E12324" s="248" t="str">
        <f>IF(AND(A12324&lt;&gt;"",ISNUMBER(A12324)),VLOOKUP(A12324,Studies!A:BR,5,FALSE),"")</f>
        <v>Pravastatin</v>
      </c>
      <c r="F12324" s="249" t="str">
        <f>IF(AND(A12324&lt;&gt;"",ISNUMBER(A12324)),VLOOKUP(A12324,Studies!A:BR,6,FALSE),"")</f>
        <v>Plasma</v>
      </c>
      <c r="G12324" s="269">
        <v>24</v>
      </c>
      <c r="H12324" s="50" t="s">
        <v>59</v>
      </c>
      <c r="I12324" s="185" t="s">
        <v>4162</v>
      </c>
      <c r="J12324" s="41" t="s">
        <v>938</v>
      </c>
      <c r="K12324" s="41" t="s">
        <v>115</v>
      </c>
      <c r="O12324" s="59">
        <v>0.5</v>
      </c>
    </row>
    <row r="12325" spans="1:15" x14ac:dyDescent="0.25">
      <c r="A12325" s="30">
        <v>1187</v>
      </c>
      <c r="B12325" s="247" t="str">
        <f>IF(AND(A12325&lt;&gt;"",ISNUMBER(A12325)),VLOOKUP(A12325,Studies!A:BR,2,FALSE),"")</f>
        <v>Lilja 1999</v>
      </c>
      <c r="C12325" s="248" t="str">
        <f>IF(AND(A12325&lt;&gt;"",ISNUMBER(A12325)),VLOOKUP(A12325,Studies!A:BR,3,FALSE),"")</f>
        <v>https://pubmed.ncbi.nlm.nih.gov/10460065/</v>
      </c>
      <c r="D12325" s="248" t="str">
        <f>IF(AND(A12325&lt;&gt;"",ISNUMBER(A12325)),VLOOKUP(A12325,Studies!A:BR,4,FALSE),"")</f>
        <v>GFJ</v>
      </c>
      <c r="E12325" s="248" t="str">
        <f>IF(AND(A12325&lt;&gt;"",ISNUMBER(A12325)),VLOOKUP(A12325,Studies!A:BR,5,FALSE),"")</f>
        <v>Pravastatin</v>
      </c>
      <c r="F12325" s="249" t="str">
        <f>IF(AND(A12325&lt;&gt;"",ISNUMBER(A12325)),VLOOKUP(A12325,Studies!A:BR,6,FALSE),"")</f>
        <v>Plasma</v>
      </c>
      <c r="G12325" s="269">
        <v>0.5</v>
      </c>
      <c r="H12325" s="50" t="s">
        <v>59</v>
      </c>
      <c r="I12325" s="185">
        <v>3.913338</v>
      </c>
      <c r="J12325" s="41" t="s">
        <v>938</v>
      </c>
      <c r="K12325" s="41" t="s">
        <v>115</v>
      </c>
      <c r="O12325" s="59">
        <v>0.5</v>
      </c>
    </row>
    <row r="12326" spans="1:15" x14ac:dyDescent="0.25">
      <c r="A12326" s="30">
        <v>1187</v>
      </c>
      <c r="B12326" s="247" t="str">
        <f>IF(AND(A12326&lt;&gt;"",ISNUMBER(A12326)),VLOOKUP(A12326,Studies!A:BR,2,FALSE),"")</f>
        <v>Lilja 1999</v>
      </c>
      <c r="C12326" s="248" t="str">
        <f>IF(AND(A12326&lt;&gt;"",ISNUMBER(A12326)),VLOOKUP(A12326,Studies!A:BR,3,FALSE),"")</f>
        <v>https://pubmed.ncbi.nlm.nih.gov/10460065/</v>
      </c>
      <c r="D12326" s="248" t="str">
        <f>IF(AND(A12326&lt;&gt;"",ISNUMBER(A12326)),VLOOKUP(A12326,Studies!A:BR,4,FALSE),"")</f>
        <v>GFJ</v>
      </c>
      <c r="E12326" s="248" t="str">
        <f>IF(AND(A12326&lt;&gt;"",ISNUMBER(A12326)),VLOOKUP(A12326,Studies!A:BR,5,FALSE),"")</f>
        <v>Pravastatin</v>
      </c>
      <c r="F12326" s="249" t="str">
        <f>IF(AND(A12326&lt;&gt;"",ISNUMBER(A12326)),VLOOKUP(A12326,Studies!A:BR,6,FALSE),"")</f>
        <v>Plasma</v>
      </c>
      <c r="G12326" s="269">
        <v>1</v>
      </c>
      <c r="H12326" s="50" t="s">
        <v>59</v>
      </c>
      <c r="I12326" s="185">
        <v>25.250330000000002</v>
      </c>
      <c r="J12326" s="41" t="s">
        <v>938</v>
      </c>
      <c r="K12326" s="41" t="s">
        <v>115</v>
      </c>
      <c r="O12326" s="59">
        <v>0.5</v>
      </c>
    </row>
    <row r="12327" spans="1:15" x14ac:dyDescent="0.25">
      <c r="A12327" s="30">
        <v>1187</v>
      </c>
      <c r="B12327" s="247" t="str">
        <f>IF(AND(A12327&lt;&gt;"",ISNUMBER(A12327)),VLOOKUP(A12327,Studies!A:BR,2,FALSE),"")</f>
        <v>Lilja 1999</v>
      </c>
      <c r="C12327" s="248" t="str">
        <f>IF(AND(A12327&lt;&gt;"",ISNUMBER(A12327)),VLOOKUP(A12327,Studies!A:BR,3,FALSE),"")</f>
        <v>https://pubmed.ncbi.nlm.nih.gov/10460065/</v>
      </c>
      <c r="D12327" s="248" t="str">
        <f>IF(AND(A12327&lt;&gt;"",ISNUMBER(A12327)),VLOOKUP(A12327,Studies!A:BR,4,FALSE),"")</f>
        <v>GFJ</v>
      </c>
      <c r="E12327" s="248" t="str">
        <f>IF(AND(A12327&lt;&gt;"",ISNUMBER(A12327)),VLOOKUP(A12327,Studies!A:BR,5,FALSE),"")</f>
        <v>Pravastatin</v>
      </c>
      <c r="F12327" s="249" t="str">
        <f>IF(AND(A12327&lt;&gt;"",ISNUMBER(A12327)),VLOOKUP(A12327,Studies!A:BR,6,FALSE),"")</f>
        <v>Plasma</v>
      </c>
      <c r="G12327" s="269">
        <v>2</v>
      </c>
      <c r="H12327" s="50" t="s">
        <v>59</v>
      </c>
      <c r="I12327" s="185">
        <v>29.92501</v>
      </c>
      <c r="J12327" s="41" t="s">
        <v>938</v>
      </c>
      <c r="K12327" s="41" t="s">
        <v>115</v>
      </c>
      <c r="O12327" s="59">
        <v>0.5</v>
      </c>
    </row>
    <row r="12328" spans="1:15" x14ac:dyDescent="0.25">
      <c r="A12328" s="30">
        <v>1187</v>
      </c>
      <c r="B12328" s="247" t="str">
        <f>IF(AND(A12328&lt;&gt;"",ISNUMBER(A12328)),VLOOKUP(A12328,Studies!A:BR,2,FALSE),"")</f>
        <v>Lilja 1999</v>
      </c>
      <c r="C12328" s="248" t="str">
        <f>IF(AND(A12328&lt;&gt;"",ISNUMBER(A12328)),VLOOKUP(A12328,Studies!A:BR,3,FALSE),"")</f>
        <v>https://pubmed.ncbi.nlm.nih.gov/10460065/</v>
      </c>
      <c r="D12328" s="248" t="str">
        <f>IF(AND(A12328&lt;&gt;"",ISNUMBER(A12328)),VLOOKUP(A12328,Studies!A:BR,4,FALSE),"")</f>
        <v>GFJ</v>
      </c>
      <c r="E12328" s="248" t="str">
        <f>IF(AND(A12328&lt;&gt;"",ISNUMBER(A12328)),VLOOKUP(A12328,Studies!A:BR,5,FALSE),"")</f>
        <v>Pravastatin</v>
      </c>
      <c r="F12328" s="249" t="str">
        <f>IF(AND(A12328&lt;&gt;"",ISNUMBER(A12328)),VLOOKUP(A12328,Studies!A:BR,6,FALSE),"")</f>
        <v>Plasma</v>
      </c>
      <c r="G12328" s="269">
        <v>3</v>
      </c>
      <c r="H12328" s="50" t="s">
        <v>59</v>
      </c>
      <c r="I12328" s="185">
        <v>18.980530000000002</v>
      </c>
      <c r="J12328" s="41" t="s">
        <v>938</v>
      </c>
      <c r="K12328" s="41" t="s">
        <v>115</v>
      </c>
      <c r="O12328" s="59">
        <v>0.5</v>
      </c>
    </row>
    <row r="12329" spans="1:15" x14ac:dyDescent="0.25">
      <c r="A12329" s="30">
        <v>1187</v>
      </c>
      <c r="B12329" s="247" t="str">
        <f>IF(AND(A12329&lt;&gt;"",ISNUMBER(A12329)),VLOOKUP(A12329,Studies!A:BR,2,FALSE),"")</f>
        <v>Lilja 1999</v>
      </c>
      <c r="C12329" s="248" t="str">
        <f>IF(AND(A12329&lt;&gt;"",ISNUMBER(A12329)),VLOOKUP(A12329,Studies!A:BR,3,FALSE),"")</f>
        <v>https://pubmed.ncbi.nlm.nih.gov/10460065/</v>
      </c>
      <c r="D12329" s="248" t="str">
        <f>IF(AND(A12329&lt;&gt;"",ISNUMBER(A12329)),VLOOKUP(A12329,Studies!A:BR,4,FALSE),"")</f>
        <v>GFJ</v>
      </c>
      <c r="E12329" s="248" t="str">
        <f>IF(AND(A12329&lt;&gt;"",ISNUMBER(A12329)),VLOOKUP(A12329,Studies!A:BR,5,FALSE),"")</f>
        <v>Pravastatin</v>
      </c>
      <c r="F12329" s="249" t="str">
        <f>IF(AND(A12329&lt;&gt;"",ISNUMBER(A12329)),VLOOKUP(A12329,Studies!A:BR,6,FALSE),"")</f>
        <v>Plasma</v>
      </c>
      <c r="G12329" s="269">
        <v>4</v>
      </c>
      <c r="H12329" s="50" t="s">
        <v>59</v>
      </c>
      <c r="I12329" s="185">
        <v>10.89345</v>
      </c>
      <c r="J12329" s="41" t="s">
        <v>938</v>
      </c>
      <c r="K12329" s="41" t="s">
        <v>115</v>
      </c>
      <c r="O12329" s="59">
        <v>0.5</v>
      </c>
    </row>
    <row r="12330" spans="1:15" x14ac:dyDescent="0.25">
      <c r="A12330" s="30">
        <v>1187</v>
      </c>
      <c r="B12330" s="247" t="str">
        <f>IF(AND(A12330&lt;&gt;"",ISNUMBER(A12330)),VLOOKUP(A12330,Studies!A:BR,2,FALSE),"")</f>
        <v>Lilja 1999</v>
      </c>
      <c r="C12330" s="248" t="str">
        <f>IF(AND(A12330&lt;&gt;"",ISNUMBER(A12330)),VLOOKUP(A12330,Studies!A:BR,3,FALSE),"")</f>
        <v>https://pubmed.ncbi.nlm.nih.gov/10460065/</v>
      </c>
      <c r="D12330" s="248" t="str">
        <f>IF(AND(A12330&lt;&gt;"",ISNUMBER(A12330)),VLOOKUP(A12330,Studies!A:BR,4,FALSE),"")</f>
        <v>GFJ</v>
      </c>
      <c r="E12330" s="248" t="str">
        <f>IF(AND(A12330&lt;&gt;"",ISNUMBER(A12330)),VLOOKUP(A12330,Studies!A:BR,5,FALSE),"")</f>
        <v>Pravastatin</v>
      </c>
      <c r="F12330" s="249" t="str">
        <f>IF(AND(A12330&lt;&gt;"",ISNUMBER(A12330)),VLOOKUP(A12330,Studies!A:BR,6,FALSE),"")</f>
        <v>Plasma</v>
      </c>
      <c r="G12330" s="269">
        <v>6</v>
      </c>
      <c r="H12330" s="50" t="s">
        <v>59</v>
      </c>
      <c r="I12330" s="185">
        <v>5.0998390000000002</v>
      </c>
      <c r="J12330" s="41" t="s">
        <v>938</v>
      </c>
      <c r="K12330" s="41" t="s">
        <v>115</v>
      </c>
      <c r="O12330" s="59">
        <v>0.5</v>
      </c>
    </row>
    <row r="12331" spans="1:15" x14ac:dyDescent="0.25">
      <c r="A12331" s="30">
        <v>1187</v>
      </c>
      <c r="B12331" s="247" t="str">
        <f>IF(AND(A12331&lt;&gt;"",ISNUMBER(A12331)),VLOOKUP(A12331,Studies!A:BR,2,FALSE),"")</f>
        <v>Lilja 1999</v>
      </c>
      <c r="C12331" s="248" t="str">
        <f>IF(AND(A12331&lt;&gt;"",ISNUMBER(A12331)),VLOOKUP(A12331,Studies!A:BR,3,FALSE),"")</f>
        <v>https://pubmed.ncbi.nlm.nih.gov/10460065/</v>
      </c>
      <c r="D12331" s="248" t="str">
        <f>IF(AND(A12331&lt;&gt;"",ISNUMBER(A12331)),VLOOKUP(A12331,Studies!A:BR,4,FALSE),"")</f>
        <v>GFJ</v>
      </c>
      <c r="E12331" s="248" t="str">
        <f>IF(AND(A12331&lt;&gt;"",ISNUMBER(A12331)),VLOOKUP(A12331,Studies!A:BR,5,FALSE),"")</f>
        <v>Pravastatin</v>
      </c>
      <c r="F12331" s="249" t="str">
        <f>IF(AND(A12331&lt;&gt;"",ISNUMBER(A12331)),VLOOKUP(A12331,Studies!A:BR,6,FALSE),"")</f>
        <v>Plasma</v>
      </c>
      <c r="G12331" s="269">
        <v>8</v>
      </c>
      <c r="H12331" s="50" t="s">
        <v>59</v>
      </c>
      <c r="I12331" s="185">
        <v>1.877629</v>
      </c>
      <c r="J12331" s="41" t="s">
        <v>938</v>
      </c>
      <c r="K12331" s="41" t="s">
        <v>115</v>
      </c>
      <c r="O12331" s="59">
        <v>0.5</v>
      </c>
    </row>
    <row r="12332" spans="1:15" x14ac:dyDescent="0.25">
      <c r="A12332" s="30">
        <v>1187</v>
      </c>
      <c r="B12332" s="247" t="str">
        <f>IF(AND(A12332&lt;&gt;"",ISNUMBER(A12332)),VLOOKUP(A12332,Studies!A:BR,2,FALSE),"")</f>
        <v>Lilja 1999</v>
      </c>
      <c r="C12332" s="248" t="str">
        <f>IF(AND(A12332&lt;&gt;"",ISNUMBER(A12332)),VLOOKUP(A12332,Studies!A:BR,3,FALSE),"")</f>
        <v>https://pubmed.ncbi.nlm.nih.gov/10460065/</v>
      </c>
      <c r="D12332" s="248" t="str">
        <f>IF(AND(A12332&lt;&gt;"",ISNUMBER(A12332)),VLOOKUP(A12332,Studies!A:BR,4,FALSE),"")</f>
        <v>GFJ</v>
      </c>
      <c r="E12332" s="248" t="str">
        <f>IF(AND(A12332&lt;&gt;"",ISNUMBER(A12332)),VLOOKUP(A12332,Studies!A:BR,5,FALSE),"")</f>
        <v>Pravastatin</v>
      </c>
      <c r="F12332" s="249" t="str">
        <f>IF(AND(A12332&lt;&gt;"",ISNUMBER(A12332)),VLOOKUP(A12332,Studies!A:BR,6,FALSE),"")</f>
        <v>Plasma</v>
      </c>
      <c r="G12332" s="269">
        <v>10</v>
      </c>
      <c r="H12332" s="50" t="s">
        <v>59</v>
      </c>
      <c r="I12332" s="185">
        <v>0.75091269999999999</v>
      </c>
      <c r="J12332" s="41" t="s">
        <v>938</v>
      </c>
      <c r="K12332" s="41" t="s">
        <v>115</v>
      </c>
      <c r="O12332" s="59">
        <v>0.5</v>
      </c>
    </row>
    <row r="12333" spans="1:15" x14ac:dyDescent="0.25">
      <c r="A12333" s="30">
        <v>1187</v>
      </c>
      <c r="B12333" s="247" t="str">
        <f>IF(AND(A12333&lt;&gt;"",ISNUMBER(A12333)),VLOOKUP(A12333,Studies!A:BR,2,FALSE),"")</f>
        <v>Lilja 1999</v>
      </c>
      <c r="C12333" s="248" t="str">
        <f>IF(AND(A12333&lt;&gt;"",ISNUMBER(A12333)),VLOOKUP(A12333,Studies!A:BR,3,FALSE),"")</f>
        <v>https://pubmed.ncbi.nlm.nih.gov/10460065/</v>
      </c>
      <c r="D12333" s="248" t="str">
        <f>IF(AND(A12333&lt;&gt;"",ISNUMBER(A12333)),VLOOKUP(A12333,Studies!A:BR,4,FALSE),"")</f>
        <v>GFJ</v>
      </c>
      <c r="E12333" s="248" t="str">
        <f>IF(AND(A12333&lt;&gt;"",ISNUMBER(A12333)),VLOOKUP(A12333,Studies!A:BR,5,FALSE),"")</f>
        <v>Pravastatin</v>
      </c>
      <c r="F12333" s="249" t="str">
        <f>IF(AND(A12333&lt;&gt;"",ISNUMBER(A12333)),VLOOKUP(A12333,Studies!A:BR,6,FALSE),"")</f>
        <v>Plasma</v>
      </c>
      <c r="G12333" s="269">
        <v>12</v>
      </c>
      <c r="H12333" s="50" t="s">
        <v>59</v>
      </c>
      <c r="I12333" s="185" t="s">
        <v>4162</v>
      </c>
      <c r="J12333" s="41" t="s">
        <v>938</v>
      </c>
      <c r="K12333" s="41" t="s">
        <v>115</v>
      </c>
      <c r="O12333" s="59">
        <v>0.5</v>
      </c>
    </row>
    <row r="12334" spans="1:15" x14ac:dyDescent="0.25">
      <c r="A12334" s="30">
        <v>1187</v>
      </c>
      <c r="B12334" s="247" t="str">
        <f>IF(AND(A12334&lt;&gt;"",ISNUMBER(A12334)),VLOOKUP(A12334,Studies!A:BR,2,FALSE),"")</f>
        <v>Lilja 1999</v>
      </c>
      <c r="C12334" s="248" t="str">
        <f>IF(AND(A12334&lt;&gt;"",ISNUMBER(A12334)),VLOOKUP(A12334,Studies!A:BR,3,FALSE),"")</f>
        <v>https://pubmed.ncbi.nlm.nih.gov/10460065/</v>
      </c>
      <c r="D12334" s="248" t="str">
        <f>IF(AND(A12334&lt;&gt;"",ISNUMBER(A12334)),VLOOKUP(A12334,Studies!A:BR,4,FALSE),"")</f>
        <v>GFJ</v>
      </c>
      <c r="E12334" s="248" t="str">
        <f>IF(AND(A12334&lt;&gt;"",ISNUMBER(A12334)),VLOOKUP(A12334,Studies!A:BR,5,FALSE),"")</f>
        <v>Pravastatin</v>
      </c>
      <c r="F12334" s="249" t="str">
        <f>IF(AND(A12334&lt;&gt;"",ISNUMBER(A12334)),VLOOKUP(A12334,Studies!A:BR,6,FALSE),"")</f>
        <v>Plasma</v>
      </c>
      <c r="G12334" s="269">
        <v>24</v>
      </c>
      <c r="H12334" s="50" t="s">
        <v>59</v>
      </c>
      <c r="I12334" s="185" t="s">
        <v>4162</v>
      </c>
      <c r="J12334" s="41" t="s">
        <v>938</v>
      </c>
      <c r="K12334" s="41" t="s">
        <v>115</v>
      </c>
      <c r="O12334" s="59">
        <v>0.5</v>
      </c>
    </row>
    <row r="12335" spans="1:15" x14ac:dyDescent="0.25">
      <c r="A12335" s="30">
        <v>1188</v>
      </c>
      <c r="B12335" s="247" t="str">
        <f>IF(AND(A12335&lt;&gt;"",ISNUMBER(A12335)),VLOOKUP(A12335,Studies!A:BR,2,FALSE),"")</f>
        <v>Pan 2000</v>
      </c>
      <c r="C12335" s="248" t="str">
        <f>IF(AND(A12335&lt;&gt;"",ISNUMBER(A12335)),VLOOKUP(A12335,Studies!A:BR,3,FALSE),"")</f>
        <v>https://pubmed.ncbi.nlm.nih.gov/10709162/</v>
      </c>
      <c r="D12335" s="248" t="str">
        <f>IF(AND(A12335&lt;&gt;"",ISNUMBER(A12335)),VLOOKUP(A12335,Studies!A:BR,4,FALSE),"")</f>
        <v>Pravastatin (without Fenofibrate)</v>
      </c>
      <c r="E12335" s="248" t="str">
        <f>IF(AND(A12335&lt;&gt;"",ISNUMBER(A12335)),VLOOKUP(A12335,Studies!A:BR,5,FALSE),"")</f>
        <v>Pravastatin</v>
      </c>
      <c r="F12335" s="249" t="str">
        <f>IF(AND(A12335&lt;&gt;"",ISNUMBER(A12335)),VLOOKUP(A12335,Studies!A:BR,6,FALSE),"")</f>
        <v>Plasma</v>
      </c>
      <c r="G12335" s="269">
        <v>0.5</v>
      </c>
      <c r="H12335" s="50" t="s">
        <v>59</v>
      </c>
      <c r="I12335" s="185">
        <v>5.5267419999999996</v>
      </c>
      <c r="J12335" s="41" t="s">
        <v>938</v>
      </c>
      <c r="K12335" s="41" t="s">
        <v>115</v>
      </c>
      <c r="L12335" s="193">
        <v>1.4964679999999999</v>
      </c>
      <c r="M12335" s="52" t="s">
        <v>938</v>
      </c>
      <c r="N12335" s="52" t="s">
        <v>116</v>
      </c>
      <c r="O12335" s="59">
        <v>0.5</v>
      </c>
    </row>
    <row r="12336" spans="1:15" x14ac:dyDescent="0.25">
      <c r="A12336" s="30">
        <v>1188</v>
      </c>
      <c r="B12336" s="247" t="str">
        <f>IF(AND(A12336&lt;&gt;"",ISNUMBER(A12336)),VLOOKUP(A12336,Studies!A:BR,2,FALSE),"")</f>
        <v>Pan 2000</v>
      </c>
      <c r="C12336" s="248" t="str">
        <f>IF(AND(A12336&lt;&gt;"",ISNUMBER(A12336)),VLOOKUP(A12336,Studies!A:BR,3,FALSE),"")</f>
        <v>https://pubmed.ncbi.nlm.nih.gov/10709162/</v>
      </c>
      <c r="D12336" s="248" t="str">
        <f>IF(AND(A12336&lt;&gt;"",ISNUMBER(A12336)),VLOOKUP(A12336,Studies!A:BR,4,FALSE),"")</f>
        <v>Pravastatin (without Fenofibrate)</v>
      </c>
      <c r="E12336" s="248" t="str">
        <f>IF(AND(A12336&lt;&gt;"",ISNUMBER(A12336)),VLOOKUP(A12336,Studies!A:BR,5,FALSE),"")</f>
        <v>Pravastatin</v>
      </c>
      <c r="F12336" s="249" t="str">
        <f>IF(AND(A12336&lt;&gt;"",ISNUMBER(A12336)),VLOOKUP(A12336,Studies!A:BR,6,FALSE),"")</f>
        <v>Plasma</v>
      </c>
      <c r="G12336" s="269">
        <v>1</v>
      </c>
      <c r="H12336" s="50" t="s">
        <v>59</v>
      </c>
      <c r="I12336" s="185">
        <v>25.693449999999999</v>
      </c>
      <c r="J12336" s="41" t="s">
        <v>938</v>
      </c>
      <c r="K12336" s="41" t="s">
        <v>115</v>
      </c>
      <c r="L12336" s="193">
        <v>4.4509720000000002</v>
      </c>
      <c r="M12336" s="52" t="s">
        <v>938</v>
      </c>
      <c r="N12336" s="52" t="s">
        <v>116</v>
      </c>
      <c r="O12336" s="59">
        <v>0.5</v>
      </c>
    </row>
    <row r="12337" spans="1:16" x14ac:dyDescent="0.25">
      <c r="A12337" s="30">
        <v>1188</v>
      </c>
      <c r="B12337" s="247" t="str">
        <f>IF(AND(A12337&lt;&gt;"",ISNUMBER(A12337)),VLOOKUP(A12337,Studies!A:BR,2,FALSE),"")</f>
        <v>Pan 2000</v>
      </c>
      <c r="C12337" s="248" t="str">
        <f>IF(AND(A12337&lt;&gt;"",ISNUMBER(A12337)),VLOOKUP(A12337,Studies!A:BR,3,FALSE),"")</f>
        <v>https://pubmed.ncbi.nlm.nih.gov/10709162/</v>
      </c>
      <c r="D12337" s="248" t="str">
        <f>IF(AND(A12337&lt;&gt;"",ISNUMBER(A12337)),VLOOKUP(A12337,Studies!A:BR,4,FALSE),"")</f>
        <v>Pravastatin (without Fenofibrate)</v>
      </c>
      <c r="E12337" s="248" t="str">
        <f>IF(AND(A12337&lt;&gt;"",ISNUMBER(A12337)),VLOOKUP(A12337,Studies!A:BR,5,FALSE),"")</f>
        <v>Pravastatin</v>
      </c>
      <c r="F12337" s="249" t="str">
        <f>IF(AND(A12337&lt;&gt;"",ISNUMBER(A12337)),VLOOKUP(A12337,Studies!A:BR,6,FALSE),"")</f>
        <v>Plasma</v>
      </c>
      <c r="G12337" s="269">
        <v>1.5</v>
      </c>
      <c r="H12337" s="50" t="s">
        <v>59</v>
      </c>
      <c r="I12337" s="185">
        <v>28.372810000000001</v>
      </c>
      <c r="J12337" s="41" t="s">
        <v>938</v>
      </c>
      <c r="K12337" s="41" t="s">
        <v>115</v>
      </c>
      <c r="L12337" s="193">
        <v>3.2042329999999999</v>
      </c>
      <c r="M12337" s="52" t="s">
        <v>938</v>
      </c>
      <c r="N12337" s="52" t="s">
        <v>116</v>
      </c>
      <c r="O12337" s="59">
        <v>0.5</v>
      </c>
    </row>
    <row r="12338" spans="1:16" x14ac:dyDescent="0.25">
      <c r="A12338" s="30">
        <v>1188</v>
      </c>
      <c r="B12338" s="247" t="str">
        <f>IF(AND(A12338&lt;&gt;"",ISNUMBER(A12338)),VLOOKUP(A12338,Studies!A:BR,2,FALSE),"")</f>
        <v>Pan 2000</v>
      </c>
      <c r="C12338" s="248" t="str">
        <f>IF(AND(A12338&lt;&gt;"",ISNUMBER(A12338)),VLOOKUP(A12338,Studies!A:BR,3,FALSE),"")</f>
        <v>https://pubmed.ncbi.nlm.nih.gov/10709162/</v>
      </c>
      <c r="D12338" s="248" t="str">
        <f>IF(AND(A12338&lt;&gt;"",ISNUMBER(A12338)),VLOOKUP(A12338,Studies!A:BR,4,FALSE),"")</f>
        <v>Pravastatin (without Fenofibrate)</v>
      </c>
      <c r="E12338" s="248" t="str">
        <f>IF(AND(A12338&lt;&gt;"",ISNUMBER(A12338)),VLOOKUP(A12338,Studies!A:BR,5,FALSE),"")</f>
        <v>Pravastatin</v>
      </c>
      <c r="F12338" s="249" t="str">
        <f>IF(AND(A12338&lt;&gt;"",ISNUMBER(A12338)),VLOOKUP(A12338,Studies!A:BR,6,FALSE),"")</f>
        <v>Plasma</v>
      </c>
      <c r="G12338" s="269">
        <v>2</v>
      </c>
      <c r="H12338" s="50" t="s">
        <v>59</v>
      </c>
      <c r="I12338" s="185">
        <v>23.690539999999999</v>
      </c>
      <c r="J12338" s="41" t="s">
        <v>938</v>
      </c>
      <c r="K12338" s="41" t="s">
        <v>115</v>
      </c>
      <c r="L12338" s="193">
        <v>3.0908410000000002</v>
      </c>
      <c r="M12338" s="52" t="s">
        <v>938</v>
      </c>
      <c r="N12338" s="52" t="s">
        <v>116</v>
      </c>
      <c r="O12338" s="59">
        <v>0.5</v>
      </c>
    </row>
    <row r="12339" spans="1:16" x14ac:dyDescent="0.25">
      <c r="A12339" s="30">
        <v>1188</v>
      </c>
      <c r="B12339" s="247" t="str">
        <f>IF(AND(A12339&lt;&gt;"",ISNUMBER(A12339)),VLOOKUP(A12339,Studies!A:BR,2,FALSE),"")</f>
        <v>Pan 2000</v>
      </c>
      <c r="C12339" s="248" t="str">
        <f>IF(AND(A12339&lt;&gt;"",ISNUMBER(A12339)),VLOOKUP(A12339,Studies!A:BR,3,FALSE),"")</f>
        <v>https://pubmed.ncbi.nlm.nih.gov/10709162/</v>
      </c>
      <c r="D12339" s="248" t="str">
        <f>IF(AND(A12339&lt;&gt;"",ISNUMBER(A12339)),VLOOKUP(A12339,Studies!A:BR,4,FALSE),"")</f>
        <v>Pravastatin (without Fenofibrate)</v>
      </c>
      <c r="E12339" s="248" t="str">
        <f>IF(AND(A12339&lt;&gt;"",ISNUMBER(A12339)),VLOOKUP(A12339,Studies!A:BR,5,FALSE),"")</f>
        <v>Pravastatin</v>
      </c>
      <c r="F12339" s="249" t="str">
        <f>IF(AND(A12339&lt;&gt;"",ISNUMBER(A12339)),VLOOKUP(A12339,Studies!A:BR,6,FALSE),"")</f>
        <v>Plasma</v>
      </c>
      <c r="G12339" s="269">
        <v>3</v>
      </c>
      <c r="H12339" s="50" t="s">
        <v>59</v>
      </c>
      <c r="I12339" s="185">
        <v>10.228910000000001</v>
      </c>
      <c r="J12339" s="41" t="s">
        <v>938</v>
      </c>
      <c r="K12339" s="41" t="s">
        <v>115</v>
      </c>
      <c r="L12339" s="193">
        <v>1.851213</v>
      </c>
      <c r="M12339" s="52" t="s">
        <v>938</v>
      </c>
      <c r="N12339" s="52" t="s">
        <v>116</v>
      </c>
      <c r="O12339" s="59">
        <v>0.5</v>
      </c>
    </row>
    <row r="12340" spans="1:16" x14ac:dyDescent="0.25">
      <c r="A12340" s="30">
        <v>1188</v>
      </c>
      <c r="B12340" s="247" t="str">
        <f>IF(AND(A12340&lt;&gt;"",ISNUMBER(A12340)),VLOOKUP(A12340,Studies!A:BR,2,FALSE),"")</f>
        <v>Pan 2000</v>
      </c>
      <c r="C12340" s="248" t="str">
        <f>IF(AND(A12340&lt;&gt;"",ISNUMBER(A12340)),VLOOKUP(A12340,Studies!A:BR,3,FALSE),"")</f>
        <v>https://pubmed.ncbi.nlm.nih.gov/10709162/</v>
      </c>
      <c r="D12340" s="248" t="str">
        <f>IF(AND(A12340&lt;&gt;"",ISNUMBER(A12340)),VLOOKUP(A12340,Studies!A:BR,4,FALSE),"")</f>
        <v>Pravastatin (without Fenofibrate)</v>
      </c>
      <c r="E12340" s="248" t="str">
        <f>IF(AND(A12340&lt;&gt;"",ISNUMBER(A12340)),VLOOKUP(A12340,Studies!A:BR,5,FALSE),"")</f>
        <v>Pravastatin</v>
      </c>
      <c r="F12340" s="249" t="str">
        <f>IF(AND(A12340&lt;&gt;"",ISNUMBER(A12340)),VLOOKUP(A12340,Studies!A:BR,6,FALSE),"")</f>
        <v>Plasma</v>
      </c>
      <c r="G12340" s="269">
        <v>4</v>
      </c>
      <c r="H12340" s="50" t="s">
        <v>59</v>
      </c>
      <c r="I12340" s="185">
        <v>4.6891590000000001</v>
      </c>
      <c r="J12340" s="41" t="s">
        <v>938</v>
      </c>
      <c r="K12340" s="41" t="s">
        <v>115</v>
      </c>
      <c r="L12340" s="193">
        <v>0.52936119999999998</v>
      </c>
      <c r="M12340" s="52" t="s">
        <v>938</v>
      </c>
      <c r="N12340" s="52" t="s">
        <v>116</v>
      </c>
      <c r="O12340" s="59">
        <v>0.5</v>
      </c>
    </row>
    <row r="12341" spans="1:16" x14ac:dyDescent="0.25">
      <c r="A12341" s="30">
        <v>1188</v>
      </c>
      <c r="B12341" s="247" t="str">
        <f>IF(AND(A12341&lt;&gt;"",ISNUMBER(A12341)),VLOOKUP(A12341,Studies!A:BR,2,FALSE),"")</f>
        <v>Pan 2000</v>
      </c>
      <c r="C12341" s="248" t="str">
        <f>IF(AND(A12341&lt;&gt;"",ISNUMBER(A12341)),VLOOKUP(A12341,Studies!A:BR,3,FALSE),"")</f>
        <v>https://pubmed.ncbi.nlm.nih.gov/10709162/</v>
      </c>
      <c r="D12341" s="248" t="str">
        <f>IF(AND(A12341&lt;&gt;"",ISNUMBER(A12341)),VLOOKUP(A12341,Studies!A:BR,4,FALSE),"")</f>
        <v>Pravastatin (without Fenofibrate)</v>
      </c>
      <c r="E12341" s="248" t="str">
        <f>IF(AND(A12341&lt;&gt;"",ISNUMBER(A12341)),VLOOKUP(A12341,Studies!A:BR,5,FALSE),"")</f>
        <v>Pravastatin</v>
      </c>
      <c r="F12341" s="249" t="str">
        <f>IF(AND(A12341&lt;&gt;"",ISNUMBER(A12341)),VLOOKUP(A12341,Studies!A:BR,6,FALSE),"")</f>
        <v>Plasma</v>
      </c>
      <c r="G12341" s="269">
        <v>6</v>
      </c>
      <c r="H12341" s="50" t="s">
        <v>59</v>
      </c>
      <c r="I12341" s="185">
        <v>1.623259</v>
      </c>
      <c r="J12341" s="41" t="s">
        <v>938</v>
      </c>
      <c r="K12341" s="41" t="s">
        <v>115</v>
      </c>
      <c r="L12341" s="193">
        <v>0.26696550000000002</v>
      </c>
      <c r="M12341" s="52" t="s">
        <v>938</v>
      </c>
      <c r="N12341" s="52" t="s">
        <v>116</v>
      </c>
      <c r="O12341" s="59">
        <v>0.5</v>
      </c>
    </row>
    <row r="12342" spans="1:16" x14ac:dyDescent="0.25">
      <c r="A12342" s="30">
        <v>1188</v>
      </c>
      <c r="B12342" s="247" t="str">
        <f>IF(AND(A12342&lt;&gt;"",ISNUMBER(A12342)),VLOOKUP(A12342,Studies!A:BR,2,FALSE),"")</f>
        <v>Pan 2000</v>
      </c>
      <c r="C12342" s="248" t="str">
        <f>IF(AND(A12342&lt;&gt;"",ISNUMBER(A12342)),VLOOKUP(A12342,Studies!A:BR,3,FALSE),"")</f>
        <v>https://pubmed.ncbi.nlm.nih.gov/10709162/</v>
      </c>
      <c r="D12342" s="248" t="str">
        <f>IF(AND(A12342&lt;&gt;"",ISNUMBER(A12342)),VLOOKUP(A12342,Studies!A:BR,4,FALSE),"")</f>
        <v>Pravastatin (without Fenofibrate)</v>
      </c>
      <c r="E12342" s="248" t="str">
        <f>IF(AND(A12342&lt;&gt;"",ISNUMBER(A12342)),VLOOKUP(A12342,Studies!A:BR,5,FALSE),"")</f>
        <v>Pravastatin</v>
      </c>
      <c r="F12342" s="249" t="str">
        <f>IF(AND(A12342&lt;&gt;"",ISNUMBER(A12342)),VLOOKUP(A12342,Studies!A:BR,6,FALSE),"")</f>
        <v>Plasma</v>
      </c>
      <c r="G12342" s="269">
        <v>8</v>
      </c>
      <c r="H12342" s="50" t="s">
        <v>59</v>
      </c>
      <c r="I12342" s="185">
        <v>0.77340679999999995</v>
      </c>
      <c r="J12342" s="41" t="s">
        <v>938</v>
      </c>
      <c r="K12342" s="41" t="s">
        <v>115</v>
      </c>
      <c r="L12342" s="193">
        <v>0.11416569999999999</v>
      </c>
      <c r="M12342" s="52" t="s">
        <v>938</v>
      </c>
      <c r="N12342" s="52" t="s">
        <v>116</v>
      </c>
      <c r="O12342" s="59">
        <v>0.5</v>
      </c>
    </row>
    <row r="12343" spans="1:16" x14ac:dyDescent="0.25">
      <c r="A12343" s="30">
        <v>1188</v>
      </c>
      <c r="B12343" s="247" t="str">
        <f>IF(AND(A12343&lt;&gt;"",ISNUMBER(A12343)),VLOOKUP(A12343,Studies!A:BR,2,FALSE),"")</f>
        <v>Pan 2000</v>
      </c>
      <c r="C12343" s="248" t="str">
        <f>IF(AND(A12343&lt;&gt;"",ISNUMBER(A12343)),VLOOKUP(A12343,Studies!A:BR,3,FALSE),"")</f>
        <v>https://pubmed.ncbi.nlm.nih.gov/10709162/</v>
      </c>
      <c r="D12343" s="248" t="str">
        <f>IF(AND(A12343&lt;&gt;"",ISNUMBER(A12343)),VLOOKUP(A12343,Studies!A:BR,4,FALSE),"")</f>
        <v>Pravastatin (without Fenofibrate)</v>
      </c>
      <c r="E12343" s="248" t="str">
        <f>IF(AND(A12343&lt;&gt;"",ISNUMBER(A12343)),VLOOKUP(A12343,Studies!A:BR,5,FALSE),"")</f>
        <v>Pravastatin</v>
      </c>
      <c r="F12343" s="249" t="str">
        <f>IF(AND(A12343&lt;&gt;"",ISNUMBER(A12343)),VLOOKUP(A12343,Studies!A:BR,6,FALSE),"")</f>
        <v>Plasma</v>
      </c>
      <c r="G12343" s="269">
        <v>10</v>
      </c>
      <c r="H12343" s="50" t="s">
        <v>59</v>
      </c>
      <c r="I12343" s="185" t="s">
        <v>4162</v>
      </c>
      <c r="J12343" s="41" t="s">
        <v>938</v>
      </c>
      <c r="K12343" s="41" t="s">
        <v>115</v>
      </c>
      <c r="L12343" s="193">
        <v>9.1632660000000005E-2</v>
      </c>
      <c r="M12343" s="52" t="s">
        <v>938</v>
      </c>
      <c r="N12343" s="52" t="s">
        <v>116</v>
      </c>
      <c r="O12343" s="59">
        <v>0.5</v>
      </c>
    </row>
    <row r="12344" spans="1:16" x14ac:dyDescent="0.25">
      <c r="A12344" s="30">
        <v>1188</v>
      </c>
      <c r="B12344" s="247" t="str">
        <f>IF(AND(A12344&lt;&gt;"",ISNUMBER(A12344)),VLOOKUP(A12344,Studies!A:BR,2,FALSE),"")</f>
        <v>Pan 2000</v>
      </c>
      <c r="C12344" s="248" t="str">
        <f>IF(AND(A12344&lt;&gt;"",ISNUMBER(A12344)),VLOOKUP(A12344,Studies!A:BR,3,FALSE),"")</f>
        <v>https://pubmed.ncbi.nlm.nih.gov/10709162/</v>
      </c>
      <c r="D12344" s="248" t="str">
        <f>IF(AND(A12344&lt;&gt;"",ISNUMBER(A12344)),VLOOKUP(A12344,Studies!A:BR,4,FALSE),"")</f>
        <v>Pravastatin (without Fenofibrate)</v>
      </c>
      <c r="E12344" s="248" t="str">
        <f>IF(AND(A12344&lt;&gt;"",ISNUMBER(A12344)),VLOOKUP(A12344,Studies!A:BR,5,FALSE),"")</f>
        <v>Pravastatin</v>
      </c>
      <c r="F12344" s="249" t="str">
        <f>IF(AND(A12344&lt;&gt;"",ISNUMBER(A12344)),VLOOKUP(A12344,Studies!A:BR,6,FALSE),"")</f>
        <v>Plasma</v>
      </c>
      <c r="G12344" s="269">
        <v>12</v>
      </c>
      <c r="H12344" s="50" t="s">
        <v>59</v>
      </c>
      <c r="I12344" s="185" t="s">
        <v>4162</v>
      </c>
      <c r="J12344" s="41" t="s">
        <v>938</v>
      </c>
      <c r="K12344" s="41" t="s">
        <v>115</v>
      </c>
      <c r="L12344" s="193">
        <v>5.3108540000000003E-2</v>
      </c>
      <c r="M12344" s="52" t="s">
        <v>938</v>
      </c>
      <c r="N12344" s="52" t="s">
        <v>116</v>
      </c>
      <c r="O12344" s="59">
        <v>0.5</v>
      </c>
    </row>
    <row r="12345" spans="1:16" x14ac:dyDescent="0.25">
      <c r="A12345" s="30">
        <v>1189</v>
      </c>
      <c r="B12345" s="247" t="str">
        <f>IF(AND(A12345&lt;&gt;"",ISNUMBER(A12345)),VLOOKUP(A12345,Studies!A:BR,2,FALSE),"")</f>
        <v>Gustavson 2005</v>
      </c>
      <c r="C12345" s="248" t="str">
        <f>IF(AND(A12345&lt;&gt;"",ISNUMBER(A12345)),VLOOKUP(A12345,Studies!A:BR,3,FALSE),"")</f>
        <v>https://pubmed.ncbi.nlm.nih.gov/16027406/</v>
      </c>
      <c r="D12345" s="248" t="str">
        <f>IF(AND(A12345&lt;&gt;"",ISNUMBER(A12345)),VLOOKUP(A12345,Studies!A:BR,4,FALSE),"")</f>
        <v>Pravastatin (without Fenofibrate)</v>
      </c>
      <c r="E12345" s="248" t="str">
        <f>IF(AND(A12345&lt;&gt;"",ISNUMBER(A12345)),VLOOKUP(A12345,Studies!A:BR,5,FALSE),"")</f>
        <v>Pravastatin</v>
      </c>
      <c r="F12345" s="249" t="str">
        <f>IF(AND(A12345&lt;&gt;"",ISNUMBER(A12345)),VLOOKUP(A12345,Studies!A:BR,6,FALSE),"")</f>
        <v>Plasma</v>
      </c>
      <c r="G12345" s="269">
        <v>96</v>
      </c>
      <c r="H12345" s="50" t="s">
        <v>59</v>
      </c>
      <c r="I12345" s="185" t="s">
        <v>1028</v>
      </c>
      <c r="J12345" s="41" t="s">
        <v>938</v>
      </c>
      <c r="K12345" s="41" t="s">
        <v>115</v>
      </c>
      <c r="L12345" s="193">
        <v>5.0821999999999997E-21</v>
      </c>
      <c r="M12345" s="52" t="s">
        <v>938</v>
      </c>
      <c r="N12345" s="52" t="s">
        <v>116</v>
      </c>
      <c r="O12345" s="59">
        <v>0.1</v>
      </c>
      <c r="P12345" s="42" t="s">
        <v>4067</v>
      </c>
    </row>
    <row r="12346" spans="1:16" x14ac:dyDescent="0.25">
      <c r="A12346" s="30">
        <v>1189</v>
      </c>
      <c r="B12346" s="247" t="str">
        <f>IF(AND(A12346&lt;&gt;"",ISNUMBER(A12346)),VLOOKUP(A12346,Studies!A:BR,2,FALSE),"")</f>
        <v>Gustavson 2005</v>
      </c>
      <c r="C12346" s="248" t="str">
        <f>IF(AND(A12346&lt;&gt;"",ISNUMBER(A12346)),VLOOKUP(A12346,Studies!A:BR,3,FALSE),"")</f>
        <v>https://pubmed.ncbi.nlm.nih.gov/16027406/</v>
      </c>
      <c r="D12346" s="248" t="str">
        <f>IF(AND(A12346&lt;&gt;"",ISNUMBER(A12346)),VLOOKUP(A12346,Studies!A:BR,4,FALSE),"")</f>
        <v>Pravastatin (without Fenofibrate)</v>
      </c>
      <c r="E12346" s="248" t="str">
        <f>IF(AND(A12346&lt;&gt;"",ISNUMBER(A12346)),VLOOKUP(A12346,Studies!A:BR,5,FALSE),"")</f>
        <v>Pravastatin</v>
      </c>
      <c r="F12346" s="249" t="str">
        <f>IF(AND(A12346&lt;&gt;"",ISNUMBER(A12346)),VLOOKUP(A12346,Studies!A:BR,6,FALSE),"")</f>
        <v>Plasma</v>
      </c>
      <c r="G12346" s="269">
        <v>96.5</v>
      </c>
      <c r="H12346" s="50" t="s">
        <v>59</v>
      </c>
      <c r="I12346" s="185">
        <v>4.9893390000000002</v>
      </c>
      <c r="J12346" s="41" t="s">
        <v>938</v>
      </c>
      <c r="K12346" s="41" t="s">
        <v>115</v>
      </c>
      <c r="L12346" s="193">
        <v>8.5714279999999992</v>
      </c>
      <c r="M12346" s="52" t="s">
        <v>938</v>
      </c>
      <c r="N12346" s="52" t="s">
        <v>116</v>
      </c>
      <c r="O12346" s="59">
        <v>0.1</v>
      </c>
    </row>
    <row r="12347" spans="1:16" x14ac:dyDescent="0.25">
      <c r="A12347" s="30">
        <v>1189</v>
      </c>
      <c r="B12347" s="247" t="str">
        <f>IF(AND(A12347&lt;&gt;"",ISNUMBER(A12347)),VLOOKUP(A12347,Studies!A:BR,2,FALSE),"")</f>
        <v>Gustavson 2005</v>
      </c>
      <c r="C12347" s="248" t="str">
        <f>IF(AND(A12347&lt;&gt;"",ISNUMBER(A12347)),VLOOKUP(A12347,Studies!A:BR,3,FALSE),"")</f>
        <v>https://pubmed.ncbi.nlm.nih.gov/16027406/</v>
      </c>
      <c r="D12347" s="248" t="str">
        <f>IF(AND(A12347&lt;&gt;"",ISNUMBER(A12347)),VLOOKUP(A12347,Studies!A:BR,4,FALSE),"")</f>
        <v>Pravastatin (without Fenofibrate)</v>
      </c>
      <c r="E12347" s="248" t="str">
        <f>IF(AND(A12347&lt;&gt;"",ISNUMBER(A12347)),VLOOKUP(A12347,Studies!A:BR,5,FALSE),"")</f>
        <v>Pravastatin</v>
      </c>
      <c r="F12347" s="249" t="str">
        <f>IF(AND(A12347&lt;&gt;"",ISNUMBER(A12347)),VLOOKUP(A12347,Studies!A:BR,6,FALSE),"")</f>
        <v>Plasma</v>
      </c>
      <c r="G12347" s="269">
        <v>97</v>
      </c>
      <c r="H12347" s="50" t="s">
        <v>59</v>
      </c>
      <c r="I12347" s="185">
        <v>13.56077</v>
      </c>
      <c r="J12347" s="41" t="s">
        <v>938</v>
      </c>
      <c r="K12347" s="41" t="s">
        <v>115</v>
      </c>
      <c r="L12347" s="193">
        <v>16.631129999999999</v>
      </c>
      <c r="M12347" s="52" t="s">
        <v>938</v>
      </c>
      <c r="N12347" s="52" t="s">
        <v>116</v>
      </c>
      <c r="O12347" s="59">
        <v>0.1</v>
      </c>
    </row>
    <row r="12348" spans="1:16" x14ac:dyDescent="0.25">
      <c r="A12348" s="30">
        <v>1189</v>
      </c>
      <c r="B12348" s="247" t="str">
        <f>IF(AND(A12348&lt;&gt;"",ISNUMBER(A12348)),VLOOKUP(A12348,Studies!A:BR,2,FALSE),"")</f>
        <v>Gustavson 2005</v>
      </c>
      <c r="C12348" s="248" t="str">
        <f>IF(AND(A12348&lt;&gt;"",ISNUMBER(A12348)),VLOOKUP(A12348,Studies!A:BR,3,FALSE),"")</f>
        <v>https://pubmed.ncbi.nlm.nih.gov/16027406/</v>
      </c>
      <c r="D12348" s="248" t="str">
        <f>IF(AND(A12348&lt;&gt;"",ISNUMBER(A12348)),VLOOKUP(A12348,Studies!A:BR,4,FALSE),"")</f>
        <v>Pravastatin (without Fenofibrate)</v>
      </c>
      <c r="E12348" s="248" t="str">
        <f>IF(AND(A12348&lt;&gt;"",ISNUMBER(A12348)),VLOOKUP(A12348,Studies!A:BR,5,FALSE),"")</f>
        <v>Pravastatin</v>
      </c>
      <c r="F12348" s="249" t="str">
        <f>IF(AND(A12348&lt;&gt;"",ISNUMBER(A12348)),VLOOKUP(A12348,Studies!A:BR,6,FALSE),"")</f>
        <v>Plasma</v>
      </c>
      <c r="G12348" s="269">
        <v>97.5</v>
      </c>
      <c r="H12348" s="50" t="s">
        <v>59</v>
      </c>
      <c r="I12348" s="185">
        <v>19.06183</v>
      </c>
      <c r="J12348" s="41" t="s">
        <v>938</v>
      </c>
      <c r="K12348" s="41" t="s">
        <v>115</v>
      </c>
      <c r="L12348" s="193">
        <v>14.32835</v>
      </c>
      <c r="M12348" s="52" t="s">
        <v>938</v>
      </c>
      <c r="N12348" s="52" t="s">
        <v>116</v>
      </c>
      <c r="O12348" s="59">
        <v>0.1</v>
      </c>
    </row>
    <row r="12349" spans="1:16" x14ac:dyDescent="0.25">
      <c r="A12349" s="30">
        <v>1189</v>
      </c>
      <c r="B12349" s="247" t="str">
        <f>IF(AND(A12349&lt;&gt;"",ISNUMBER(A12349)),VLOOKUP(A12349,Studies!A:BR,2,FALSE),"")</f>
        <v>Gustavson 2005</v>
      </c>
      <c r="C12349" s="248" t="str">
        <f>IF(AND(A12349&lt;&gt;"",ISNUMBER(A12349)),VLOOKUP(A12349,Studies!A:BR,3,FALSE),"")</f>
        <v>https://pubmed.ncbi.nlm.nih.gov/16027406/</v>
      </c>
      <c r="D12349" s="248" t="str">
        <f>IF(AND(A12349&lt;&gt;"",ISNUMBER(A12349)),VLOOKUP(A12349,Studies!A:BR,4,FALSE),"")</f>
        <v>Pravastatin (without Fenofibrate)</v>
      </c>
      <c r="E12349" s="248" t="str">
        <f>IF(AND(A12349&lt;&gt;"",ISNUMBER(A12349)),VLOOKUP(A12349,Studies!A:BR,5,FALSE),"")</f>
        <v>Pravastatin</v>
      </c>
      <c r="F12349" s="249" t="str">
        <f>IF(AND(A12349&lt;&gt;"",ISNUMBER(A12349)),VLOOKUP(A12349,Studies!A:BR,6,FALSE),"")</f>
        <v>Plasma</v>
      </c>
      <c r="G12349" s="269">
        <v>98</v>
      </c>
      <c r="H12349" s="50" t="s">
        <v>59</v>
      </c>
      <c r="I12349" s="185">
        <v>18.678039999999999</v>
      </c>
      <c r="J12349" s="41" t="s">
        <v>938</v>
      </c>
      <c r="K12349" s="41" t="s">
        <v>115</v>
      </c>
      <c r="L12349" s="193">
        <v>9.8507470000000001</v>
      </c>
      <c r="M12349" s="52" t="s">
        <v>938</v>
      </c>
      <c r="N12349" s="52" t="s">
        <v>116</v>
      </c>
      <c r="O12349" s="59">
        <v>0.1</v>
      </c>
    </row>
    <row r="12350" spans="1:16" x14ac:dyDescent="0.25">
      <c r="A12350" s="30">
        <v>1189</v>
      </c>
      <c r="B12350" s="247" t="str">
        <f>IF(AND(A12350&lt;&gt;"",ISNUMBER(A12350)),VLOOKUP(A12350,Studies!A:BR,2,FALSE),"")</f>
        <v>Gustavson 2005</v>
      </c>
      <c r="C12350" s="248" t="str">
        <f>IF(AND(A12350&lt;&gt;"",ISNUMBER(A12350)),VLOOKUP(A12350,Studies!A:BR,3,FALSE),"")</f>
        <v>https://pubmed.ncbi.nlm.nih.gov/16027406/</v>
      </c>
      <c r="D12350" s="248" t="str">
        <f>IF(AND(A12350&lt;&gt;"",ISNUMBER(A12350)),VLOOKUP(A12350,Studies!A:BR,4,FALSE),"")</f>
        <v>Pravastatin (without Fenofibrate)</v>
      </c>
      <c r="E12350" s="248" t="str">
        <f>IF(AND(A12350&lt;&gt;"",ISNUMBER(A12350)),VLOOKUP(A12350,Studies!A:BR,5,FALSE),"")</f>
        <v>Pravastatin</v>
      </c>
      <c r="F12350" s="249" t="str">
        <f>IF(AND(A12350&lt;&gt;"",ISNUMBER(A12350)),VLOOKUP(A12350,Studies!A:BR,6,FALSE),"")</f>
        <v>Plasma</v>
      </c>
      <c r="G12350" s="269">
        <v>99</v>
      </c>
      <c r="H12350" s="50" t="s">
        <v>59</v>
      </c>
      <c r="I12350" s="185">
        <v>11.13006</v>
      </c>
      <c r="J12350" s="41" t="s">
        <v>938</v>
      </c>
      <c r="K12350" s="41" t="s">
        <v>115</v>
      </c>
      <c r="L12350" s="193">
        <v>7.5479710000000004</v>
      </c>
      <c r="M12350" s="52" t="s">
        <v>938</v>
      </c>
      <c r="N12350" s="52" t="s">
        <v>116</v>
      </c>
      <c r="O12350" s="59">
        <v>0.1</v>
      </c>
    </row>
    <row r="12351" spans="1:16" x14ac:dyDescent="0.25">
      <c r="A12351" s="30">
        <v>1189</v>
      </c>
      <c r="B12351" s="247" t="str">
        <f>IF(AND(A12351&lt;&gt;"",ISNUMBER(A12351)),VLOOKUP(A12351,Studies!A:BR,2,FALSE),"")</f>
        <v>Gustavson 2005</v>
      </c>
      <c r="C12351" s="248" t="str">
        <f>IF(AND(A12351&lt;&gt;"",ISNUMBER(A12351)),VLOOKUP(A12351,Studies!A:BR,3,FALSE),"")</f>
        <v>https://pubmed.ncbi.nlm.nih.gov/16027406/</v>
      </c>
      <c r="D12351" s="248" t="str">
        <f>IF(AND(A12351&lt;&gt;"",ISNUMBER(A12351)),VLOOKUP(A12351,Studies!A:BR,4,FALSE),"")</f>
        <v>Pravastatin (without Fenofibrate)</v>
      </c>
      <c r="E12351" s="248" t="str">
        <f>IF(AND(A12351&lt;&gt;"",ISNUMBER(A12351)),VLOOKUP(A12351,Studies!A:BR,5,FALSE),"")</f>
        <v>Pravastatin</v>
      </c>
      <c r="F12351" s="249" t="str">
        <f>IF(AND(A12351&lt;&gt;"",ISNUMBER(A12351)),VLOOKUP(A12351,Studies!A:BR,6,FALSE),"")</f>
        <v>Plasma</v>
      </c>
      <c r="G12351" s="269">
        <v>100</v>
      </c>
      <c r="H12351" s="50" t="s">
        <v>59</v>
      </c>
      <c r="I12351" s="185">
        <v>5.5010659999999998</v>
      </c>
      <c r="J12351" s="41" t="s">
        <v>938</v>
      </c>
      <c r="K12351" s="41" t="s">
        <v>115</v>
      </c>
      <c r="L12351" s="193">
        <v>3.070363</v>
      </c>
      <c r="M12351" s="52" t="s">
        <v>938</v>
      </c>
      <c r="N12351" s="52" t="s">
        <v>116</v>
      </c>
      <c r="O12351" s="59">
        <v>0.1</v>
      </c>
    </row>
    <row r="12352" spans="1:16" x14ac:dyDescent="0.25">
      <c r="A12352" s="30">
        <v>1189</v>
      </c>
      <c r="B12352" s="247" t="str">
        <f>IF(AND(A12352&lt;&gt;"",ISNUMBER(A12352)),VLOOKUP(A12352,Studies!A:BR,2,FALSE),"")</f>
        <v>Gustavson 2005</v>
      </c>
      <c r="C12352" s="248" t="str">
        <f>IF(AND(A12352&lt;&gt;"",ISNUMBER(A12352)),VLOOKUP(A12352,Studies!A:BR,3,FALSE),"")</f>
        <v>https://pubmed.ncbi.nlm.nih.gov/16027406/</v>
      </c>
      <c r="D12352" s="248" t="str">
        <f>IF(AND(A12352&lt;&gt;"",ISNUMBER(A12352)),VLOOKUP(A12352,Studies!A:BR,4,FALSE),"")</f>
        <v>Pravastatin (without Fenofibrate)</v>
      </c>
      <c r="E12352" s="248" t="str">
        <f>IF(AND(A12352&lt;&gt;"",ISNUMBER(A12352)),VLOOKUP(A12352,Studies!A:BR,5,FALSE),"")</f>
        <v>Pravastatin</v>
      </c>
      <c r="F12352" s="249" t="str">
        <f>IF(AND(A12352&lt;&gt;"",ISNUMBER(A12352)),VLOOKUP(A12352,Studies!A:BR,6,FALSE),"")</f>
        <v>Plasma</v>
      </c>
      <c r="G12352" s="269">
        <v>102</v>
      </c>
      <c r="H12352" s="50" t="s">
        <v>59</v>
      </c>
      <c r="I12352" s="185">
        <v>1.9189769999999999</v>
      </c>
      <c r="J12352" s="41" t="s">
        <v>938</v>
      </c>
      <c r="K12352" s="41" t="s">
        <v>115</v>
      </c>
      <c r="L12352" s="193">
        <v>1.151386</v>
      </c>
      <c r="M12352" s="52" t="s">
        <v>938</v>
      </c>
      <c r="N12352" s="52" t="s">
        <v>116</v>
      </c>
      <c r="O12352" s="59">
        <v>0.1</v>
      </c>
    </row>
    <row r="12353" spans="1:16" x14ac:dyDescent="0.25">
      <c r="A12353" s="30">
        <v>1189</v>
      </c>
      <c r="B12353" s="247" t="str">
        <f>IF(AND(A12353&lt;&gt;"",ISNUMBER(A12353)),VLOOKUP(A12353,Studies!A:BR,2,FALSE),"")</f>
        <v>Gustavson 2005</v>
      </c>
      <c r="C12353" s="248" t="str">
        <f>IF(AND(A12353&lt;&gt;"",ISNUMBER(A12353)),VLOOKUP(A12353,Studies!A:BR,3,FALSE),"")</f>
        <v>https://pubmed.ncbi.nlm.nih.gov/16027406/</v>
      </c>
      <c r="D12353" s="248" t="str">
        <f>IF(AND(A12353&lt;&gt;"",ISNUMBER(A12353)),VLOOKUP(A12353,Studies!A:BR,4,FALSE),"")</f>
        <v>Pravastatin (without Fenofibrate)</v>
      </c>
      <c r="E12353" s="248" t="str">
        <f>IF(AND(A12353&lt;&gt;"",ISNUMBER(A12353)),VLOOKUP(A12353,Studies!A:BR,5,FALSE),"")</f>
        <v>Pravastatin</v>
      </c>
      <c r="F12353" s="249" t="str">
        <f>IF(AND(A12353&lt;&gt;"",ISNUMBER(A12353)),VLOOKUP(A12353,Studies!A:BR,6,FALSE),"")</f>
        <v>Plasma</v>
      </c>
      <c r="G12353" s="269">
        <v>104</v>
      </c>
      <c r="H12353" s="50" t="s">
        <v>59</v>
      </c>
      <c r="I12353" s="185">
        <v>0.76759060000000001</v>
      </c>
      <c r="J12353" s="41" t="s">
        <v>938</v>
      </c>
      <c r="K12353" s="41" t="s">
        <v>115</v>
      </c>
      <c r="O12353" s="59">
        <v>0.1</v>
      </c>
    </row>
    <row r="12354" spans="1:16" x14ac:dyDescent="0.25">
      <c r="A12354" s="30">
        <v>1189</v>
      </c>
      <c r="B12354" s="247" t="str">
        <f>IF(AND(A12354&lt;&gt;"",ISNUMBER(A12354)),VLOOKUP(A12354,Studies!A:BR,2,FALSE),"")</f>
        <v>Gustavson 2005</v>
      </c>
      <c r="C12354" s="248" t="str">
        <f>IF(AND(A12354&lt;&gt;"",ISNUMBER(A12354)),VLOOKUP(A12354,Studies!A:BR,3,FALSE),"")</f>
        <v>https://pubmed.ncbi.nlm.nih.gov/16027406/</v>
      </c>
      <c r="D12354" s="248" t="str">
        <f>IF(AND(A12354&lt;&gt;"",ISNUMBER(A12354)),VLOOKUP(A12354,Studies!A:BR,4,FALSE),"")</f>
        <v>Pravastatin (without Fenofibrate)</v>
      </c>
      <c r="E12354" s="248" t="str">
        <f>IF(AND(A12354&lt;&gt;"",ISNUMBER(A12354)),VLOOKUP(A12354,Studies!A:BR,5,FALSE),"")</f>
        <v>Pravastatin</v>
      </c>
      <c r="F12354" s="249" t="str">
        <f>IF(AND(A12354&lt;&gt;"",ISNUMBER(A12354)),VLOOKUP(A12354,Studies!A:BR,6,FALSE),"")</f>
        <v>Plasma</v>
      </c>
      <c r="G12354" s="269">
        <v>106</v>
      </c>
      <c r="H12354" s="50" t="s">
        <v>59</v>
      </c>
      <c r="I12354" s="185">
        <v>0.38379530000000001</v>
      </c>
      <c r="J12354" s="41" t="s">
        <v>938</v>
      </c>
      <c r="K12354" s="41" t="s">
        <v>115</v>
      </c>
      <c r="O12354" s="59">
        <v>0.1</v>
      </c>
    </row>
    <row r="12355" spans="1:16" x14ac:dyDescent="0.25">
      <c r="A12355" s="30">
        <v>1189</v>
      </c>
      <c r="B12355" s="247" t="str">
        <f>IF(AND(A12355&lt;&gt;"",ISNUMBER(A12355)),VLOOKUP(A12355,Studies!A:BR,2,FALSE),"")</f>
        <v>Gustavson 2005</v>
      </c>
      <c r="C12355" s="248" t="str">
        <f>IF(AND(A12355&lt;&gt;"",ISNUMBER(A12355)),VLOOKUP(A12355,Studies!A:BR,3,FALSE),"")</f>
        <v>https://pubmed.ncbi.nlm.nih.gov/16027406/</v>
      </c>
      <c r="D12355" s="248" t="str">
        <f>IF(AND(A12355&lt;&gt;"",ISNUMBER(A12355)),VLOOKUP(A12355,Studies!A:BR,4,FALSE),"")</f>
        <v>Pravastatin (without Fenofibrate)</v>
      </c>
      <c r="E12355" s="248" t="str">
        <f>IF(AND(A12355&lt;&gt;"",ISNUMBER(A12355)),VLOOKUP(A12355,Studies!A:BR,5,FALSE),"")</f>
        <v>Pravastatin</v>
      </c>
      <c r="F12355" s="249" t="str">
        <f>IF(AND(A12355&lt;&gt;"",ISNUMBER(A12355)),VLOOKUP(A12355,Studies!A:BR,6,FALSE),"")</f>
        <v>Plasma</v>
      </c>
      <c r="G12355" s="269">
        <v>108</v>
      </c>
      <c r="H12355" s="50" t="s">
        <v>59</v>
      </c>
      <c r="I12355" s="185">
        <v>0.38379530000000001</v>
      </c>
      <c r="J12355" s="41" t="s">
        <v>938</v>
      </c>
      <c r="K12355" s="41" t="s">
        <v>115</v>
      </c>
      <c r="O12355" s="59">
        <v>0.1</v>
      </c>
    </row>
    <row r="12356" spans="1:16" x14ac:dyDescent="0.25">
      <c r="A12356" s="30">
        <v>1190</v>
      </c>
      <c r="B12356" s="247" t="str">
        <f>IF(AND(A12356&lt;&gt;"",ISNUMBER(A12356)),VLOOKUP(A12356,Studies!A:BR,2,FALSE),"")</f>
        <v>Aquilante 2012</v>
      </c>
      <c r="C12356" s="248" t="str">
        <f>IF(AND(A12356&lt;&gt;"",ISNUMBER(A12356)),VLOOKUP(A12356,Studies!A:BR,3,FALSE),"")</f>
        <v>https://pubmed.ncbi.nlm.nih.gov/22174437/</v>
      </c>
      <c r="D12356" s="248" t="str">
        <f>IF(AND(A12356&lt;&gt;"",ISNUMBER(A12356)),VLOOKUP(A12356,Studies!A:BR,4,FALSE),"")</f>
        <v>Pravastatin alone Day 4 Group 1</v>
      </c>
      <c r="E12356" s="248" t="str">
        <f>IF(AND(A12356&lt;&gt;"",ISNUMBER(A12356)),VLOOKUP(A12356,Studies!A:BR,5,FALSE),"")</f>
        <v>Pravastatin</v>
      </c>
      <c r="F12356" s="249" t="str">
        <f>IF(AND(A12356&lt;&gt;"",ISNUMBER(A12356)),VLOOKUP(A12356,Studies!A:BR,6,FALSE),"")</f>
        <v>Plasma</v>
      </c>
      <c r="G12356" s="269">
        <v>72</v>
      </c>
      <c r="H12356" s="50" t="s">
        <v>59</v>
      </c>
      <c r="I12356" s="185">
        <v>0.5464388</v>
      </c>
      <c r="J12356" s="41" t="s">
        <v>938</v>
      </c>
      <c r="K12356" s="41" t="s">
        <v>115</v>
      </c>
      <c r="O12356" s="59">
        <v>0.5</v>
      </c>
      <c r="P12356" s="42" t="s">
        <v>4068</v>
      </c>
    </row>
    <row r="12357" spans="1:16" x14ac:dyDescent="0.25">
      <c r="A12357" s="30">
        <v>1190</v>
      </c>
      <c r="B12357" s="247" t="str">
        <f>IF(AND(A12357&lt;&gt;"",ISNUMBER(A12357)),VLOOKUP(A12357,Studies!A:BR,2,FALSE),"")</f>
        <v>Aquilante 2012</v>
      </c>
      <c r="C12357" s="248" t="str">
        <f>IF(AND(A12357&lt;&gt;"",ISNUMBER(A12357)),VLOOKUP(A12357,Studies!A:BR,3,FALSE),"")</f>
        <v>https://pubmed.ncbi.nlm.nih.gov/22174437/</v>
      </c>
      <c r="D12357" s="248" t="str">
        <f>IF(AND(A12357&lt;&gt;"",ISNUMBER(A12357)),VLOOKUP(A12357,Studies!A:BR,4,FALSE),"")</f>
        <v>Pravastatin alone Day 4 Group 1</v>
      </c>
      <c r="E12357" s="248" t="str">
        <f>IF(AND(A12357&lt;&gt;"",ISNUMBER(A12357)),VLOOKUP(A12357,Studies!A:BR,5,FALSE),"")</f>
        <v>Pravastatin</v>
      </c>
      <c r="F12357" s="249" t="str">
        <f>IF(AND(A12357&lt;&gt;"",ISNUMBER(A12357)),VLOOKUP(A12357,Studies!A:BR,6,FALSE),"")</f>
        <v>Plasma</v>
      </c>
      <c r="G12357" s="269">
        <v>72.5</v>
      </c>
      <c r="H12357" s="50" t="s">
        <v>59</v>
      </c>
      <c r="I12357" s="185">
        <v>11.9717</v>
      </c>
      <c r="J12357" s="41" t="s">
        <v>938</v>
      </c>
      <c r="K12357" s="41" t="s">
        <v>115</v>
      </c>
      <c r="O12357" s="59">
        <v>0.5</v>
      </c>
      <c r="P12357" s="42" t="s">
        <v>4068</v>
      </c>
    </row>
    <row r="12358" spans="1:16" x14ac:dyDescent="0.25">
      <c r="A12358" s="30">
        <v>1190</v>
      </c>
      <c r="B12358" s="247" t="str">
        <f>IF(AND(A12358&lt;&gt;"",ISNUMBER(A12358)),VLOOKUP(A12358,Studies!A:BR,2,FALSE),"")</f>
        <v>Aquilante 2012</v>
      </c>
      <c r="C12358" s="248" t="str">
        <f>IF(AND(A12358&lt;&gt;"",ISNUMBER(A12358)),VLOOKUP(A12358,Studies!A:BR,3,FALSE),"")</f>
        <v>https://pubmed.ncbi.nlm.nih.gov/22174437/</v>
      </c>
      <c r="D12358" s="248" t="str">
        <f>IF(AND(A12358&lt;&gt;"",ISNUMBER(A12358)),VLOOKUP(A12358,Studies!A:BR,4,FALSE),"")</f>
        <v>Pravastatin alone Day 4 Group 1</v>
      </c>
      <c r="E12358" s="248" t="str">
        <f>IF(AND(A12358&lt;&gt;"",ISNUMBER(A12358)),VLOOKUP(A12358,Studies!A:BR,5,FALSE),"")</f>
        <v>Pravastatin</v>
      </c>
      <c r="F12358" s="249" t="str">
        <f>IF(AND(A12358&lt;&gt;"",ISNUMBER(A12358)),VLOOKUP(A12358,Studies!A:BR,6,FALSE),"")</f>
        <v>Plasma</v>
      </c>
      <c r="G12358" s="269">
        <v>73</v>
      </c>
      <c r="H12358" s="50" t="s">
        <v>59</v>
      </c>
      <c r="I12358" s="185">
        <v>24.958559999999999</v>
      </c>
      <c r="J12358" s="41" t="s">
        <v>938</v>
      </c>
      <c r="K12358" s="41" t="s">
        <v>115</v>
      </c>
      <c r="O12358" s="59">
        <v>0.5</v>
      </c>
      <c r="P12358" s="42" t="s">
        <v>4068</v>
      </c>
    </row>
    <row r="12359" spans="1:16" x14ac:dyDescent="0.25">
      <c r="A12359" s="30">
        <v>1190</v>
      </c>
      <c r="B12359" s="247" t="str">
        <f>IF(AND(A12359&lt;&gt;"",ISNUMBER(A12359)),VLOOKUP(A12359,Studies!A:BR,2,FALSE),"")</f>
        <v>Aquilante 2012</v>
      </c>
      <c r="C12359" s="248" t="str">
        <f>IF(AND(A12359&lt;&gt;"",ISNUMBER(A12359)),VLOOKUP(A12359,Studies!A:BR,3,FALSE),"")</f>
        <v>https://pubmed.ncbi.nlm.nih.gov/22174437/</v>
      </c>
      <c r="D12359" s="248" t="str">
        <f>IF(AND(A12359&lt;&gt;"",ISNUMBER(A12359)),VLOOKUP(A12359,Studies!A:BR,4,FALSE),"")</f>
        <v>Pravastatin alone Day 4 Group 1</v>
      </c>
      <c r="E12359" s="248" t="str">
        <f>IF(AND(A12359&lt;&gt;"",ISNUMBER(A12359)),VLOOKUP(A12359,Studies!A:BR,5,FALSE),"")</f>
        <v>Pravastatin</v>
      </c>
      <c r="F12359" s="249" t="str">
        <f>IF(AND(A12359&lt;&gt;"",ISNUMBER(A12359)),VLOOKUP(A12359,Studies!A:BR,6,FALSE),"")</f>
        <v>Plasma</v>
      </c>
      <c r="G12359" s="269">
        <v>74</v>
      </c>
      <c r="H12359" s="50" t="s">
        <v>59</v>
      </c>
      <c r="I12359" s="185">
        <v>14.068519999999999</v>
      </c>
      <c r="J12359" s="41" t="s">
        <v>938</v>
      </c>
      <c r="K12359" s="41" t="s">
        <v>115</v>
      </c>
      <c r="O12359" s="59">
        <v>0.5</v>
      </c>
      <c r="P12359" s="42" t="s">
        <v>4068</v>
      </c>
    </row>
    <row r="12360" spans="1:16" x14ac:dyDescent="0.25">
      <c r="A12360" s="30">
        <v>1190</v>
      </c>
      <c r="B12360" s="247" t="str">
        <f>IF(AND(A12360&lt;&gt;"",ISNUMBER(A12360)),VLOOKUP(A12360,Studies!A:BR,2,FALSE),"")</f>
        <v>Aquilante 2012</v>
      </c>
      <c r="C12360" s="248" t="str">
        <f>IF(AND(A12360&lt;&gt;"",ISNUMBER(A12360)),VLOOKUP(A12360,Studies!A:BR,3,FALSE),"")</f>
        <v>https://pubmed.ncbi.nlm.nih.gov/22174437/</v>
      </c>
      <c r="D12360" s="248" t="str">
        <f>IF(AND(A12360&lt;&gt;"",ISNUMBER(A12360)),VLOOKUP(A12360,Studies!A:BR,4,FALSE),"")</f>
        <v>Pravastatin alone Day 4 Group 1</v>
      </c>
      <c r="E12360" s="248" t="str">
        <f>IF(AND(A12360&lt;&gt;"",ISNUMBER(A12360)),VLOOKUP(A12360,Studies!A:BR,5,FALSE),"")</f>
        <v>Pravastatin</v>
      </c>
      <c r="F12360" s="249" t="str">
        <f>IF(AND(A12360&lt;&gt;"",ISNUMBER(A12360)),VLOOKUP(A12360,Studies!A:BR,6,FALSE),"")</f>
        <v>Plasma</v>
      </c>
      <c r="G12360" s="269">
        <v>75</v>
      </c>
      <c r="H12360" s="50" t="s">
        <v>59</v>
      </c>
      <c r="I12360" s="185">
        <v>7.7505540000000002</v>
      </c>
      <c r="J12360" s="41" t="s">
        <v>938</v>
      </c>
      <c r="K12360" s="41" t="s">
        <v>115</v>
      </c>
      <c r="O12360" s="59">
        <v>0.5</v>
      </c>
      <c r="P12360" s="42" t="s">
        <v>4068</v>
      </c>
    </row>
    <row r="12361" spans="1:16" x14ac:dyDescent="0.25">
      <c r="A12361" s="30">
        <v>1190</v>
      </c>
      <c r="B12361" s="247" t="str">
        <f>IF(AND(A12361&lt;&gt;"",ISNUMBER(A12361)),VLOOKUP(A12361,Studies!A:BR,2,FALSE),"")</f>
        <v>Aquilante 2012</v>
      </c>
      <c r="C12361" s="248" t="str">
        <f>IF(AND(A12361&lt;&gt;"",ISNUMBER(A12361)),VLOOKUP(A12361,Studies!A:BR,3,FALSE),"")</f>
        <v>https://pubmed.ncbi.nlm.nih.gov/22174437/</v>
      </c>
      <c r="D12361" s="248" t="str">
        <f>IF(AND(A12361&lt;&gt;"",ISNUMBER(A12361)),VLOOKUP(A12361,Studies!A:BR,4,FALSE),"")</f>
        <v>Pravastatin alone Day 4 Group 1</v>
      </c>
      <c r="E12361" s="248" t="str">
        <f>IF(AND(A12361&lt;&gt;"",ISNUMBER(A12361)),VLOOKUP(A12361,Studies!A:BR,5,FALSE),"")</f>
        <v>Pravastatin</v>
      </c>
      <c r="F12361" s="249" t="str">
        <f>IF(AND(A12361&lt;&gt;"",ISNUMBER(A12361)),VLOOKUP(A12361,Studies!A:BR,6,FALSE),"")</f>
        <v>Plasma</v>
      </c>
      <c r="G12361" s="269">
        <v>76</v>
      </c>
      <c r="H12361" s="50" t="s">
        <v>59</v>
      </c>
      <c r="I12361" s="185">
        <v>4.9565450000000002</v>
      </c>
      <c r="J12361" s="41" t="s">
        <v>938</v>
      </c>
      <c r="K12361" s="41" t="s">
        <v>115</v>
      </c>
      <c r="O12361" s="59">
        <v>0.5</v>
      </c>
      <c r="P12361" s="42" t="s">
        <v>4068</v>
      </c>
    </row>
    <row r="12362" spans="1:16" x14ac:dyDescent="0.25">
      <c r="A12362" s="30">
        <v>1190</v>
      </c>
      <c r="B12362" s="247" t="str">
        <f>IF(AND(A12362&lt;&gt;"",ISNUMBER(A12362)),VLOOKUP(A12362,Studies!A:BR,2,FALSE),"")</f>
        <v>Aquilante 2012</v>
      </c>
      <c r="C12362" s="248" t="str">
        <f>IF(AND(A12362&lt;&gt;"",ISNUMBER(A12362)),VLOOKUP(A12362,Studies!A:BR,3,FALSE),"")</f>
        <v>https://pubmed.ncbi.nlm.nih.gov/22174437/</v>
      </c>
      <c r="D12362" s="248" t="str">
        <f>IF(AND(A12362&lt;&gt;"",ISNUMBER(A12362)),VLOOKUP(A12362,Studies!A:BR,4,FALSE),"")</f>
        <v>Pravastatin alone Day 4 Group 1</v>
      </c>
      <c r="E12362" s="248" t="str">
        <f>IF(AND(A12362&lt;&gt;"",ISNUMBER(A12362)),VLOOKUP(A12362,Studies!A:BR,5,FALSE),"")</f>
        <v>Pravastatin</v>
      </c>
      <c r="F12362" s="249" t="str">
        <f>IF(AND(A12362&lt;&gt;"",ISNUMBER(A12362)),VLOOKUP(A12362,Studies!A:BR,6,FALSE),"")</f>
        <v>Plasma</v>
      </c>
      <c r="G12362" s="269">
        <v>78</v>
      </c>
      <c r="H12362" s="50" t="s">
        <v>59</v>
      </c>
      <c r="I12362" s="185">
        <v>2.027161</v>
      </c>
      <c r="J12362" s="41" t="s">
        <v>938</v>
      </c>
      <c r="K12362" s="41" t="s">
        <v>115</v>
      </c>
      <c r="O12362" s="59">
        <v>0.5</v>
      </c>
      <c r="P12362" s="42" t="s">
        <v>4068</v>
      </c>
    </row>
    <row r="12363" spans="1:16" x14ac:dyDescent="0.25">
      <c r="A12363" s="30">
        <v>1190</v>
      </c>
      <c r="B12363" s="247" t="str">
        <f>IF(AND(A12363&lt;&gt;"",ISNUMBER(A12363)),VLOOKUP(A12363,Studies!A:BR,2,FALSE),"")</f>
        <v>Aquilante 2012</v>
      </c>
      <c r="C12363" s="248" t="str">
        <f>IF(AND(A12363&lt;&gt;"",ISNUMBER(A12363)),VLOOKUP(A12363,Studies!A:BR,3,FALSE),"")</f>
        <v>https://pubmed.ncbi.nlm.nih.gov/22174437/</v>
      </c>
      <c r="D12363" s="248" t="str">
        <f>IF(AND(A12363&lt;&gt;"",ISNUMBER(A12363)),VLOOKUP(A12363,Studies!A:BR,4,FALSE),"")</f>
        <v>Pravastatin alone Day 4 Group 1</v>
      </c>
      <c r="E12363" s="248" t="str">
        <f>IF(AND(A12363&lt;&gt;"",ISNUMBER(A12363)),VLOOKUP(A12363,Studies!A:BR,5,FALSE),"")</f>
        <v>Pravastatin</v>
      </c>
      <c r="F12363" s="249" t="str">
        <f>IF(AND(A12363&lt;&gt;"",ISNUMBER(A12363)),VLOOKUP(A12363,Studies!A:BR,6,FALSE),"")</f>
        <v>Plasma</v>
      </c>
      <c r="G12363" s="269">
        <v>80</v>
      </c>
      <c r="H12363" s="50" t="s">
        <v>59</v>
      </c>
      <c r="I12363" s="185">
        <v>1.0310809999999999</v>
      </c>
      <c r="J12363" s="41" t="s">
        <v>938</v>
      </c>
      <c r="K12363" s="41" t="s">
        <v>115</v>
      </c>
      <c r="O12363" s="59">
        <v>0.5</v>
      </c>
      <c r="P12363" s="42" t="s">
        <v>4068</v>
      </c>
    </row>
    <row r="12364" spans="1:16" x14ac:dyDescent="0.25">
      <c r="A12364" s="30">
        <v>1190</v>
      </c>
      <c r="B12364" s="247" t="str">
        <f>IF(AND(A12364&lt;&gt;"",ISNUMBER(A12364)),VLOOKUP(A12364,Studies!A:BR,2,FALSE),"")</f>
        <v>Aquilante 2012</v>
      </c>
      <c r="C12364" s="248" t="str">
        <f>IF(AND(A12364&lt;&gt;"",ISNUMBER(A12364)),VLOOKUP(A12364,Studies!A:BR,3,FALSE),"")</f>
        <v>https://pubmed.ncbi.nlm.nih.gov/22174437/</v>
      </c>
      <c r="D12364" s="248" t="str">
        <f>IF(AND(A12364&lt;&gt;"",ISNUMBER(A12364)),VLOOKUP(A12364,Studies!A:BR,4,FALSE),"")</f>
        <v>Pravastatin alone Day 4 Group 1</v>
      </c>
      <c r="E12364" s="248" t="str">
        <f>IF(AND(A12364&lt;&gt;"",ISNUMBER(A12364)),VLOOKUP(A12364,Studies!A:BR,5,FALSE),"")</f>
        <v>Pravastatin</v>
      </c>
      <c r="F12364" s="249" t="str">
        <f>IF(AND(A12364&lt;&gt;"",ISNUMBER(A12364)),VLOOKUP(A12364,Studies!A:BR,6,FALSE),"")</f>
        <v>Plasma</v>
      </c>
      <c r="G12364" s="269">
        <v>84</v>
      </c>
      <c r="H12364" s="50" t="s">
        <v>59</v>
      </c>
      <c r="I12364" s="185" t="s">
        <v>4162</v>
      </c>
      <c r="J12364" s="41" t="s">
        <v>938</v>
      </c>
      <c r="K12364" s="41" t="s">
        <v>115</v>
      </c>
      <c r="O12364" s="59">
        <v>0.5</v>
      </c>
      <c r="P12364" s="42" t="s">
        <v>4068</v>
      </c>
    </row>
    <row r="12365" spans="1:16" x14ac:dyDescent="0.25">
      <c r="A12365" s="30">
        <v>1190</v>
      </c>
      <c r="B12365" s="247" t="str">
        <f>IF(AND(A12365&lt;&gt;"",ISNUMBER(A12365)),VLOOKUP(A12365,Studies!A:BR,2,FALSE),"")</f>
        <v>Aquilante 2012</v>
      </c>
      <c r="C12365" s="248" t="str">
        <f>IF(AND(A12365&lt;&gt;"",ISNUMBER(A12365)),VLOOKUP(A12365,Studies!A:BR,3,FALSE),"")</f>
        <v>https://pubmed.ncbi.nlm.nih.gov/22174437/</v>
      </c>
      <c r="D12365" s="248" t="str">
        <f>IF(AND(A12365&lt;&gt;"",ISNUMBER(A12365)),VLOOKUP(A12365,Studies!A:BR,4,FALSE),"")</f>
        <v>Pravastatin alone Day 4 Group 1</v>
      </c>
      <c r="E12365" s="248" t="str">
        <f>IF(AND(A12365&lt;&gt;"",ISNUMBER(A12365)),VLOOKUP(A12365,Studies!A:BR,5,FALSE),"")</f>
        <v>Pravastatin</v>
      </c>
      <c r="F12365" s="249" t="str">
        <f>IF(AND(A12365&lt;&gt;"",ISNUMBER(A12365)),VLOOKUP(A12365,Studies!A:BR,6,FALSE),"")</f>
        <v>Plasma</v>
      </c>
      <c r="G12365" s="269">
        <v>88</v>
      </c>
      <c r="H12365" s="50" t="s">
        <v>59</v>
      </c>
      <c r="I12365" s="185" t="s">
        <v>4162</v>
      </c>
      <c r="J12365" s="41" t="s">
        <v>938</v>
      </c>
      <c r="K12365" s="41" t="s">
        <v>115</v>
      </c>
      <c r="O12365" s="59">
        <v>0.5</v>
      </c>
      <c r="P12365" s="42" t="s">
        <v>4068</v>
      </c>
    </row>
    <row r="12366" spans="1:16" x14ac:dyDescent="0.25">
      <c r="A12366" s="30">
        <v>1190</v>
      </c>
      <c r="B12366" s="247" t="str">
        <f>IF(AND(A12366&lt;&gt;"",ISNUMBER(A12366)),VLOOKUP(A12366,Studies!A:BR,2,FALSE),"")</f>
        <v>Aquilante 2012</v>
      </c>
      <c r="C12366" s="248" t="str">
        <f>IF(AND(A12366&lt;&gt;"",ISNUMBER(A12366)),VLOOKUP(A12366,Studies!A:BR,3,FALSE),"")</f>
        <v>https://pubmed.ncbi.nlm.nih.gov/22174437/</v>
      </c>
      <c r="D12366" s="248" t="str">
        <f>IF(AND(A12366&lt;&gt;"",ISNUMBER(A12366)),VLOOKUP(A12366,Studies!A:BR,4,FALSE),"")</f>
        <v>Pravastatin alone Day 4 Group 1</v>
      </c>
      <c r="E12366" s="248" t="str">
        <f>IF(AND(A12366&lt;&gt;"",ISNUMBER(A12366)),VLOOKUP(A12366,Studies!A:BR,5,FALSE),"")</f>
        <v>Pravastatin</v>
      </c>
      <c r="F12366" s="249" t="str">
        <f>IF(AND(A12366&lt;&gt;"",ISNUMBER(A12366)),VLOOKUP(A12366,Studies!A:BR,6,FALSE),"")</f>
        <v>Plasma</v>
      </c>
      <c r="G12366" s="269">
        <v>92</v>
      </c>
      <c r="H12366" s="50" t="s">
        <v>59</v>
      </c>
      <c r="I12366" s="185" t="s">
        <v>4162</v>
      </c>
      <c r="J12366" s="41" t="s">
        <v>938</v>
      </c>
      <c r="K12366" s="41" t="s">
        <v>115</v>
      </c>
      <c r="O12366" s="59">
        <v>0.5</v>
      </c>
      <c r="P12366" s="42" t="s">
        <v>4068</v>
      </c>
    </row>
    <row r="12367" spans="1:16" x14ac:dyDescent="0.25">
      <c r="A12367" s="30">
        <v>1190</v>
      </c>
      <c r="B12367" s="247" t="str">
        <f>IF(AND(A12367&lt;&gt;"",ISNUMBER(A12367)),VLOOKUP(A12367,Studies!A:BR,2,FALSE),"")</f>
        <v>Aquilante 2012</v>
      </c>
      <c r="C12367" s="248" t="str">
        <f>IF(AND(A12367&lt;&gt;"",ISNUMBER(A12367)),VLOOKUP(A12367,Studies!A:BR,3,FALSE),"")</f>
        <v>https://pubmed.ncbi.nlm.nih.gov/22174437/</v>
      </c>
      <c r="D12367" s="248" t="str">
        <f>IF(AND(A12367&lt;&gt;"",ISNUMBER(A12367)),VLOOKUP(A12367,Studies!A:BR,4,FALSE),"")</f>
        <v>Pravastatin alone Day 4 Group 1</v>
      </c>
      <c r="E12367" s="248" t="str">
        <f>IF(AND(A12367&lt;&gt;"",ISNUMBER(A12367)),VLOOKUP(A12367,Studies!A:BR,5,FALSE),"")</f>
        <v>Pravastatin</v>
      </c>
      <c r="F12367" s="249" t="str">
        <f>IF(AND(A12367&lt;&gt;"",ISNUMBER(A12367)),VLOOKUP(A12367,Studies!A:BR,6,FALSE),"")</f>
        <v>Plasma</v>
      </c>
      <c r="G12367" s="269">
        <v>96</v>
      </c>
      <c r="H12367" s="50" t="s">
        <v>59</v>
      </c>
      <c r="I12367" s="185" t="s">
        <v>4162</v>
      </c>
      <c r="J12367" s="41" t="s">
        <v>938</v>
      </c>
      <c r="K12367" s="41" t="s">
        <v>115</v>
      </c>
      <c r="O12367" s="59">
        <v>0.5</v>
      </c>
      <c r="P12367" s="42" t="s">
        <v>4068</v>
      </c>
    </row>
    <row r="12368" spans="1:16" x14ac:dyDescent="0.25">
      <c r="A12368" s="30">
        <v>1191</v>
      </c>
      <c r="B12368" s="247" t="str">
        <f>IF(AND(A12368&lt;&gt;"",ISNUMBER(A12368)),VLOOKUP(A12368,Studies!A:BR,2,FALSE),"")</f>
        <v>Aquilante 2012</v>
      </c>
      <c r="C12368" s="248" t="str">
        <f>IF(AND(A12368&lt;&gt;"",ISNUMBER(A12368)),VLOOKUP(A12368,Studies!A:BR,3,FALSE),"")</f>
        <v>https://pubmed.ncbi.nlm.nih.gov/22174437/</v>
      </c>
      <c r="D12368" s="248" t="str">
        <f>IF(AND(A12368&lt;&gt;"",ISNUMBER(A12368)),VLOOKUP(A12368,Studies!A:BR,4,FALSE),"")</f>
        <v>Pravastatin alone Day 4 Group 2</v>
      </c>
      <c r="E12368" s="248" t="str">
        <f>IF(AND(A12368&lt;&gt;"",ISNUMBER(A12368)),VLOOKUP(A12368,Studies!A:BR,5,FALSE),"")</f>
        <v>Pravastatin</v>
      </c>
      <c r="F12368" s="249" t="str">
        <f>IF(AND(A12368&lt;&gt;"",ISNUMBER(A12368)),VLOOKUP(A12368,Studies!A:BR,6,FALSE),"")</f>
        <v>Plasma</v>
      </c>
      <c r="G12368" s="269">
        <v>72</v>
      </c>
      <c r="H12368" s="50" t="s">
        <v>59</v>
      </c>
      <c r="I12368" s="185" t="s">
        <v>4162</v>
      </c>
      <c r="J12368" s="41" t="s">
        <v>938</v>
      </c>
      <c r="K12368" s="41" t="s">
        <v>115</v>
      </c>
      <c r="O12368" s="59">
        <v>0.5</v>
      </c>
      <c r="P12368" s="42" t="s">
        <v>4068</v>
      </c>
    </row>
    <row r="12369" spans="1:16" x14ac:dyDescent="0.25">
      <c r="A12369" s="30">
        <v>1191</v>
      </c>
      <c r="B12369" s="247" t="str">
        <f>IF(AND(A12369&lt;&gt;"",ISNUMBER(A12369)),VLOOKUP(A12369,Studies!A:BR,2,FALSE),"")</f>
        <v>Aquilante 2012</v>
      </c>
      <c r="C12369" s="248" t="str">
        <f>IF(AND(A12369&lt;&gt;"",ISNUMBER(A12369)),VLOOKUP(A12369,Studies!A:BR,3,FALSE),"")</f>
        <v>https://pubmed.ncbi.nlm.nih.gov/22174437/</v>
      </c>
      <c r="D12369" s="248" t="str">
        <f>IF(AND(A12369&lt;&gt;"",ISNUMBER(A12369)),VLOOKUP(A12369,Studies!A:BR,4,FALSE),"")</f>
        <v>Pravastatin alone Day 4 Group 2</v>
      </c>
      <c r="E12369" s="248" t="str">
        <f>IF(AND(A12369&lt;&gt;"",ISNUMBER(A12369)),VLOOKUP(A12369,Studies!A:BR,5,FALSE),"")</f>
        <v>Pravastatin</v>
      </c>
      <c r="F12369" s="249" t="str">
        <f>IF(AND(A12369&lt;&gt;"",ISNUMBER(A12369)),VLOOKUP(A12369,Studies!A:BR,6,FALSE),"")</f>
        <v>Plasma</v>
      </c>
      <c r="G12369" s="269">
        <v>72.5</v>
      </c>
      <c r="H12369" s="50" t="s">
        <v>59</v>
      </c>
      <c r="I12369" s="185">
        <v>9.6270550000000004</v>
      </c>
      <c r="J12369" s="41" t="s">
        <v>938</v>
      </c>
      <c r="K12369" s="41" t="s">
        <v>115</v>
      </c>
      <c r="O12369" s="59">
        <v>0.5</v>
      </c>
      <c r="P12369" s="42" t="s">
        <v>4068</v>
      </c>
    </row>
    <row r="12370" spans="1:16" x14ac:dyDescent="0.25">
      <c r="A12370" s="30">
        <v>1191</v>
      </c>
      <c r="B12370" s="247" t="str">
        <f>IF(AND(A12370&lt;&gt;"",ISNUMBER(A12370)),VLOOKUP(A12370,Studies!A:BR,2,FALSE),"")</f>
        <v>Aquilante 2012</v>
      </c>
      <c r="C12370" s="248" t="str">
        <f>IF(AND(A12370&lt;&gt;"",ISNUMBER(A12370)),VLOOKUP(A12370,Studies!A:BR,3,FALSE),"")</f>
        <v>https://pubmed.ncbi.nlm.nih.gov/22174437/</v>
      </c>
      <c r="D12370" s="248" t="str">
        <f>IF(AND(A12370&lt;&gt;"",ISNUMBER(A12370)),VLOOKUP(A12370,Studies!A:BR,4,FALSE),"")</f>
        <v>Pravastatin alone Day 4 Group 2</v>
      </c>
      <c r="E12370" s="248" t="str">
        <f>IF(AND(A12370&lt;&gt;"",ISNUMBER(A12370)),VLOOKUP(A12370,Studies!A:BR,5,FALSE),"")</f>
        <v>Pravastatin</v>
      </c>
      <c r="F12370" s="249" t="str">
        <f>IF(AND(A12370&lt;&gt;"",ISNUMBER(A12370)),VLOOKUP(A12370,Studies!A:BR,6,FALSE),"")</f>
        <v>Plasma</v>
      </c>
      <c r="G12370" s="269">
        <v>73</v>
      </c>
      <c r="H12370" s="50" t="s">
        <v>59</v>
      </c>
      <c r="I12370" s="185">
        <v>28.973669999999998</v>
      </c>
      <c r="J12370" s="41" t="s">
        <v>938</v>
      </c>
      <c r="K12370" s="41" t="s">
        <v>115</v>
      </c>
      <c r="O12370" s="59">
        <v>0.5</v>
      </c>
      <c r="P12370" s="42" t="s">
        <v>4068</v>
      </c>
    </row>
    <row r="12371" spans="1:16" x14ac:dyDescent="0.25">
      <c r="A12371" s="30">
        <v>1191</v>
      </c>
      <c r="B12371" s="247" t="str">
        <f>IF(AND(A12371&lt;&gt;"",ISNUMBER(A12371)),VLOOKUP(A12371,Studies!A:BR,2,FALSE),"")</f>
        <v>Aquilante 2012</v>
      </c>
      <c r="C12371" s="248" t="str">
        <f>IF(AND(A12371&lt;&gt;"",ISNUMBER(A12371)),VLOOKUP(A12371,Studies!A:BR,3,FALSE),"")</f>
        <v>https://pubmed.ncbi.nlm.nih.gov/22174437/</v>
      </c>
      <c r="D12371" s="248" t="str">
        <f>IF(AND(A12371&lt;&gt;"",ISNUMBER(A12371)),VLOOKUP(A12371,Studies!A:BR,4,FALSE),"")</f>
        <v>Pravastatin alone Day 4 Group 2</v>
      </c>
      <c r="E12371" s="248" t="str">
        <f>IF(AND(A12371&lt;&gt;"",ISNUMBER(A12371)),VLOOKUP(A12371,Studies!A:BR,5,FALSE),"")</f>
        <v>Pravastatin</v>
      </c>
      <c r="F12371" s="249" t="str">
        <f>IF(AND(A12371&lt;&gt;"",ISNUMBER(A12371)),VLOOKUP(A12371,Studies!A:BR,6,FALSE),"")</f>
        <v>Plasma</v>
      </c>
      <c r="G12371" s="269">
        <v>74</v>
      </c>
      <c r="H12371" s="50" t="s">
        <v>59</v>
      </c>
      <c r="I12371" s="185">
        <v>22.00957</v>
      </c>
      <c r="J12371" s="41" t="s">
        <v>938</v>
      </c>
      <c r="K12371" s="41" t="s">
        <v>115</v>
      </c>
      <c r="O12371" s="59">
        <v>0.5</v>
      </c>
      <c r="P12371" s="42" t="s">
        <v>4068</v>
      </c>
    </row>
    <row r="12372" spans="1:16" x14ac:dyDescent="0.25">
      <c r="A12372" s="30">
        <v>1191</v>
      </c>
      <c r="B12372" s="247" t="str">
        <f>IF(AND(A12372&lt;&gt;"",ISNUMBER(A12372)),VLOOKUP(A12372,Studies!A:BR,2,FALSE),"")</f>
        <v>Aquilante 2012</v>
      </c>
      <c r="C12372" s="248" t="str">
        <f>IF(AND(A12372&lt;&gt;"",ISNUMBER(A12372)),VLOOKUP(A12372,Studies!A:BR,3,FALSE),"")</f>
        <v>https://pubmed.ncbi.nlm.nih.gov/22174437/</v>
      </c>
      <c r="D12372" s="248" t="str">
        <f>IF(AND(A12372&lt;&gt;"",ISNUMBER(A12372)),VLOOKUP(A12372,Studies!A:BR,4,FALSE),"")</f>
        <v>Pravastatin alone Day 4 Group 2</v>
      </c>
      <c r="E12372" s="248" t="str">
        <f>IF(AND(A12372&lt;&gt;"",ISNUMBER(A12372)),VLOOKUP(A12372,Studies!A:BR,5,FALSE),"")</f>
        <v>Pravastatin</v>
      </c>
      <c r="F12372" s="249" t="str">
        <f>IF(AND(A12372&lt;&gt;"",ISNUMBER(A12372)),VLOOKUP(A12372,Studies!A:BR,6,FALSE),"")</f>
        <v>Plasma</v>
      </c>
      <c r="G12372" s="269">
        <v>75</v>
      </c>
      <c r="H12372" s="50" t="s">
        <v>59</v>
      </c>
      <c r="I12372" s="185">
        <v>13.75597</v>
      </c>
      <c r="J12372" s="41" t="s">
        <v>938</v>
      </c>
      <c r="K12372" s="41" t="s">
        <v>115</v>
      </c>
      <c r="O12372" s="59">
        <v>0.5</v>
      </c>
      <c r="P12372" s="42" t="s">
        <v>4068</v>
      </c>
    </row>
    <row r="12373" spans="1:16" x14ac:dyDescent="0.25">
      <c r="A12373" s="30">
        <v>1191</v>
      </c>
      <c r="B12373" s="247" t="str">
        <f>IF(AND(A12373&lt;&gt;"",ISNUMBER(A12373)),VLOOKUP(A12373,Studies!A:BR,2,FALSE),"")</f>
        <v>Aquilante 2012</v>
      </c>
      <c r="C12373" s="248" t="str">
        <f>IF(AND(A12373&lt;&gt;"",ISNUMBER(A12373)),VLOOKUP(A12373,Studies!A:BR,3,FALSE),"")</f>
        <v>https://pubmed.ncbi.nlm.nih.gov/22174437/</v>
      </c>
      <c r="D12373" s="248" t="str">
        <f>IF(AND(A12373&lt;&gt;"",ISNUMBER(A12373)),VLOOKUP(A12373,Studies!A:BR,4,FALSE),"")</f>
        <v>Pravastatin alone Day 4 Group 2</v>
      </c>
      <c r="E12373" s="248" t="str">
        <f>IF(AND(A12373&lt;&gt;"",ISNUMBER(A12373)),VLOOKUP(A12373,Studies!A:BR,5,FALSE),"")</f>
        <v>Pravastatin</v>
      </c>
      <c r="F12373" s="249" t="str">
        <f>IF(AND(A12373&lt;&gt;"",ISNUMBER(A12373)),VLOOKUP(A12373,Studies!A:BR,6,FALSE),"")</f>
        <v>Plasma</v>
      </c>
      <c r="G12373" s="269">
        <v>76</v>
      </c>
      <c r="H12373" s="50" t="s">
        <v>59</v>
      </c>
      <c r="I12373" s="185">
        <v>8.0255700000000001</v>
      </c>
      <c r="J12373" s="41" t="s">
        <v>938</v>
      </c>
      <c r="K12373" s="41" t="s">
        <v>115</v>
      </c>
      <c r="O12373" s="59">
        <v>0.5</v>
      </c>
      <c r="P12373" s="42" t="s">
        <v>4068</v>
      </c>
    </row>
    <row r="12374" spans="1:16" x14ac:dyDescent="0.25">
      <c r="A12374" s="30">
        <v>1191</v>
      </c>
      <c r="B12374" s="247" t="str">
        <f>IF(AND(A12374&lt;&gt;"",ISNUMBER(A12374)),VLOOKUP(A12374,Studies!A:BR,2,FALSE),"")</f>
        <v>Aquilante 2012</v>
      </c>
      <c r="C12374" s="248" t="str">
        <f>IF(AND(A12374&lt;&gt;"",ISNUMBER(A12374)),VLOOKUP(A12374,Studies!A:BR,3,FALSE),"")</f>
        <v>https://pubmed.ncbi.nlm.nih.gov/22174437/</v>
      </c>
      <c r="D12374" s="248" t="str">
        <f>IF(AND(A12374&lt;&gt;"",ISNUMBER(A12374)),VLOOKUP(A12374,Studies!A:BR,4,FALSE),"")</f>
        <v>Pravastatin alone Day 4 Group 2</v>
      </c>
      <c r="E12374" s="248" t="str">
        <f>IF(AND(A12374&lt;&gt;"",ISNUMBER(A12374)),VLOOKUP(A12374,Studies!A:BR,5,FALSE),"")</f>
        <v>Pravastatin</v>
      </c>
      <c r="F12374" s="249" t="str">
        <f>IF(AND(A12374&lt;&gt;"",ISNUMBER(A12374)),VLOOKUP(A12374,Studies!A:BR,6,FALSE),"")</f>
        <v>Plasma</v>
      </c>
      <c r="G12374" s="269">
        <v>78</v>
      </c>
      <c r="H12374" s="50" t="s">
        <v>59</v>
      </c>
      <c r="I12374" s="185">
        <v>3.2450260000000002</v>
      </c>
      <c r="J12374" s="41" t="s">
        <v>938</v>
      </c>
      <c r="K12374" s="41" t="s">
        <v>115</v>
      </c>
      <c r="O12374" s="59">
        <v>0.5</v>
      </c>
      <c r="P12374" s="42" t="s">
        <v>4068</v>
      </c>
    </row>
    <row r="12375" spans="1:16" x14ac:dyDescent="0.25">
      <c r="A12375" s="30">
        <v>1191</v>
      </c>
      <c r="B12375" s="247" t="str">
        <f>IF(AND(A12375&lt;&gt;"",ISNUMBER(A12375)),VLOOKUP(A12375,Studies!A:BR,2,FALSE),"")</f>
        <v>Aquilante 2012</v>
      </c>
      <c r="C12375" s="248" t="str">
        <f>IF(AND(A12375&lt;&gt;"",ISNUMBER(A12375)),VLOOKUP(A12375,Studies!A:BR,3,FALSE),"")</f>
        <v>https://pubmed.ncbi.nlm.nih.gov/22174437/</v>
      </c>
      <c r="D12375" s="248" t="str">
        <f>IF(AND(A12375&lt;&gt;"",ISNUMBER(A12375)),VLOOKUP(A12375,Studies!A:BR,4,FALSE),"")</f>
        <v>Pravastatin alone Day 4 Group 2</v>
      </c>
      <c r="E12375" s="248" t="str">
        <f>IF(AND(A12375&lt;&gt;"",ISNUMBER(A12375)),VLOOKUP(A12375,Studies!A:BR,5,FALSE),"")</f>
        <v>Pravastatin</v>
      </c>
      <c r="F12375" s="249" t="str">
        <f>IF(AND(A12375&lt;&gt;"",ISNUMBER(A12375)),VLOOKUP(A12375,Studies!A:BR,6,FALSE),"")</f>
        <v>Plasma</v>
      </c>
      <c r="G12375" s="269">
        <v>80</v>
      </c>
      <c r="H12375" s="50" t="s">
        <v>59</v>
      </c>
      <c r="I12375" s="185">
        <v>1.4715590000000001</v>
      </c>
      <c r="J12375" s="41" t="s">
        <v>938</v>
      </c>
      <c r="K12375" s="41" t="s">
        <v>115</v>
      </c>
      <c r="O12375" s="59">
        <v>0.5</v>
      </c>
      <c r="P12375" s="42" t="s">
        <v>4068</v>
      </c>
    </row>
    <row r="12376" spans="1:16" x14ac:dyDescent="0.25">
      <c r="A12376" s="30">
        <v>1191</v>
      </c>
      <c r="B12376" s="247" t="str">
        <f>IF(AND(A12376&lt;&gt;"",ISNUMBER(A12376)),VLOOKUP(A12376,Studies!A:BR,2,FALSE),"")</f>
        <v>Aquilante 2012</v>
      </c>
      <c r="C12376" s="248" t="str">
        <f>IF(AND(A12376&lt;&gt;"",ISNUMBER(A12376)),VLOOKUP(A12376,Studies!A:BR,3,FALSE),"")</f>
        <v>https://pubmed.ncbi.nlm.nih.gov/22174437/</v>
      </c>
      <c r="D12376" s="248" t="str">
        <f>IF(AND(A12376&lt;&gt;"",ISNUMBER(A12376)),VLOOKUP(A12376,Studies!A:BR,4,FALSE),"")</f>
        <v>Pravastatin alone Day 4 Group 2</v>
      </c>
      <c r="E12376" s="248" t="str">
        <f>IF(AND(A12376&lt;&gt;"",ISNUMBER(A12376)),VLOOKUP(A12376,Studies!A:BR,5,FALSE),"")</f>
        <v>Pravastatin</v>
      </c>
      <c r="F12376" s="249" t="str">
        <f>IF(AND(A12376&lt;&gt;"",ISNUMBER(A12376)),VLOOKUP(A12376,Studies!A:BR,6,FALSE),"")</f>
        <v>Plasma</v>
      </c>
      <c r="G12376" s="269">
        <v>84</v>
      </c>
      <c r="H12376" s="50" t="s">
        <v>59</v>
      </c>
      <c r="I12376" s="185" t="s">
        <v>4162</v>
      </c>
      <c r="J12376" s="41" t="s">
        <v>938</v>
      </c>
      <c r="K12376" s="41" t="s">
        <v>115</v>
      </c>
      <c r="O12376" s="59">
        <v>0.5</v>
      </c>
      <c r="P12376" s="42" t="s">
        <v>4068</v>
      </c>
    </row>
    <row r="12377" spans="1:16" x14ac:dyDescent="0.25">
      <c r="A12377" s="30">
        <v>1191</v>
      </c>
      <c r="B12377" s="247" t="str">
        <f>IF(AND(A12377&lt;&gt;"",ISNUMBER(A12377)),VLOOKUP(A12377,Studies!A:BR,2,FALSE),"")</f>
        <v>Aquilante 2012</v>
      </c>
      <c r="C12377" s="248" t="str">
        <f>IF(AND(A12377&lt;&gt;"",ISNUMBER(A12377)),VLOOKUP(A12377,Studies!A:BR,3,FALSE),"")</f>
        <v>https://pubmed.ncbi.nlm.nih.gov/22174437/</v>
      </c>
      <c r="D12377" s="248" t="str">
        <f>IF(AND(A12377&lt;&gt;"",ISNUMBER(A12377)),VLOOKUP(A12377,Studies!A:BR,4,FALSE),"")</f>
        <v>Pravastatin alone Day 4 Group 2</v>
      </c>
      <c r="E12377" s="248" t="str">
        <f>IF(AND(A12377&lt;&gt;"",ISNUMBER(A12377)),VLOOKUP(A12377,Studies!A:BR,5,FALSE),"")</f>
        <v>Pravastatin</v>
      </c>
      <c r="F12377" s="249" t="str">
        <f>IF(AND(A12377&lt;&gt;"",ISNUMBER(A12377)),VLOOKUP(A12377,Studies!A:BR,6,FALSE),"")</f>
        <v>Plasma</v>
      </c>
      <c r="G12377" s="269">
        <v>88</v>
      </c>
      <c r="H12377" s="50" t="s">
        <v>59</v>
      </c>
      <c r="I12377" s="185" t="s">
        <v>4162</v>
      </c>
      <c r="J12377" s="41" t="s">
        <v>938</v>
      </c>
      <c r="K12377" s="41" t="s">
        <v>115</v>
      </c>
      <c r="O12377" s="59">
        <v>0.5</v>
      </c>
      <c r="P12377" s="42" t="s">
        <v>4068</v>
      </c>
    </row>
    <row r="12378" spans="1:16" x14ac:dyDescent="0.25">
      <c r="A12378" s="30">
        <v>1191</v>
      </c>
      <c r="B12378" s="247" t="str">
        <f>IF(AND(A12378&lt;&gt;"",ISNUMBER(A12378)),VLOOKUP(A12378,Studies!A:BR,2,FALSE),"")</f>
        <v>Aquilante 2012</v>
      </c>
      <c r="C12378" s="248" t="str">
        <f>IF(AND(A12378&lt;&gt;"",ISNUMBER(A12378)),VLOOKUP(A12378,Studies!A:BR,3,FALSE),"")</f>
        <v>https://pubmed.ncbi.nlm.nih.gov/22174437/</v>
      </c>
      <c r="D12378" s="248" t="str">
        <f>IF(AND(A12378&lt;&gt;"",ISNUMBER(A12378)),VLOOKUP(A12378,Studies!A:BR,4,FALSE),"")</f>
        <v>Pravastatin alone Day 4 Group 2</v>
      </c>
      <c r="E12378" s="248" t="str">
        <f>IF(AND(A12378&lt;&gt;"",ISNUMBER(A12378)),VLOOKUP(A12378,Studies!A:BR,5,FALSE),"")</f>
        <v>Pravastatin</v>
      </c>
      <c r="F12378" s="249" t="str">
        <f>IF(AND(A12378&lt;&gt;"",ISNUMBER(A12378)),VLOOKUP(A12378,Studies!A:BR,6,FALSE),"")</f>
        <v>Plasma</v>
      </c>
      <c r="G12378" s="269">
        <v>92</v>
      </c>
      <c r="H12378" s="50" t="s">
        <v>59</v>
      </c>
      <c r="I12378" s="185" t="s">
        <v>4162</v>
      </c>
      <c r="J12378" s="41" t="s">
        <v>938</v>
      </c>
      <c r="K12378" s="41" t="s">
        <v>115</v>
      </c>
      <c r="O12378" s="59">
        <v>0.5</v>
      </c>
      <c r="P12378" s="42" t="s">
        <v>4068</v>
      </c>
    </row>
    <row r="12379" spans="1:16" x14ac:dyDescent="0.25">
      <c r="A12379" s="30">
        <v>1191</v>
      </c>
      <c r="B12379" s="247" t="str">
        <f>IF(AND(A12379&lt;&gt;"",ISNUMBER(A12379)),VLOOKUP(A12379,Studies!A:BR,2,FALSE),"")</f>
        <v>Aquilante 2012</v>
      </c>
      <c r="C12379" s="248" t="str">
        <f>IF(AND(A12379&lt;&gt;"",ISNUMBER(A12379)),VLOOKUP(A12379,Studies!A:BR,3,FALSE),"")</f>
        <v>https://pubmed.ncbi.nlm.nih.gov/22174437/</v>
      </c>
      <c r="D12379" s="248" t="str">
        <f>IF(AND(A12379&lt;&gt;"",ISNUMBER(A12379)),VLOOKUP(A12379,Studies!A:BR,4,FALSE),"")</f>
        <v>Pravastatin alone Day 4 Group 2</v>
      </c>
      <c r="E12379" s="248" t="str">
        <f>IF(AND(A12379&lt;&gt;"",ISNUMBER(A12379)),VLOOKUP(A12379,Studies!A:BR,5,FALSE),"")</f>
        <v>Pravastatin</v>
      </c>
      <c r="F12379" s="249" t="str">
        <f>IF(AND(A12379&lt;&gt;"",ISNUMBER(A12379)),VLOOKUP(A12379,Studies!A:BR,6,FALSE),"")</f>
        <v>Plasma</v>
      </c>
      <c r="G12379" s="269">
        <v>96</v>
      </c>
      <c r="H12379" s="50" t="s">
        <v>59</v>
      </c>
      <c r="I12379" s="185" t="s">
        <v>4162</v>
      </c>
      <c r="J12379" s="41" t="s">
        <v>938</v>
      </c>
      <c r="K12379" s="41" t="s">
        <v>115</v>
      </c>
      <c r="O12379" s="59">
        <v>0.5</v>
      </c>
      <c r="P12379" s="42" t="s">
        <v>4068</v>
      </c>
    </row>
    <row r="12380" spans="1:16" x14ac:dyDescent="0.25">
      <c r="A12380" s="30">
        <v>1192</v>
      </c>
      <c r="B12380" s="247" t="str">
        <f>IF(AND(A12380&lt;&gt;"",ISNUMBER(A12380)),VLOOKUP(A12380,Studies!A:BR,2,FALSE),"")</f>
        <v>Aquilante 2012</v>
      </c>
      <c r="C12380" s="248" t="str">
        <f>IF(AND(A12380&lt;&gt;"",ISNUMBER(A12380)),VLOOKUP(A12380,Studies!A:BR,3,FALSE),"")</f>
        <v>https://pubmed.ncbi.nlm.nih.gov/22174437/</v>
      </c>
      <c r="D12380" s="248" t="str">
        <f>IF(AND(A12380&lt;&gt;"",ISNUMBER(A12380)),VLOOKUP(A12380,Studies!A:BR,4,FALSE),"")</f>
        <v>Pravastatin alone Day 4 Group 3</v>
      </c>
      <c r="E12380" s="248" t="str">
        <f>IF(AND(A12380&lt;&gt;"",ISNUMBER(A12380)),VLOOKUP(A12380,Studies!A:BR,5,FALSE),"")</f>
        <v>Pravastatin</v>
      </c>
      <c r="F12380" s="249" t="str">
        <f>IF(AND(A12380&lt;&gt;"",ISNUMBER(A12380)),VLOOKUP(A12380,Studies!A:BR,6,FALSE),"")</f>
        <v>Plasma</v>
      </c>
      <c r="G12380" s="269">
        <v>72</v>
      </c>
      <c r="H12380" s="50" t="s">
        <v>59</v>
      </c>
      <c r="I12380" s="185" t="s">
        <v>4162</v>
      </c>
      <c r="J12380" s="41" t="s">
        <v>938</v>
      </c>
      <c r="K12380" s="41" t="s">
        <v>115</v>
      </c>
      <c r="O12380" s="59">
        <v>0.5</v>
      </c>
      <c r="P12380" s="42" t="s">
        <v>4068</v>
      </c>
    </row>
    <row r="12381" spans="1:16" x14ac:dyDescent="0.25">
      <c r="A12381" s="30">
        <v>1192</v>
      </c>
      <c r="B12381" s="247" t="str">
        <f>IF(AND(A12381&lt;&gt;"",ISNUMBER(A12381)),VLOOKUP(A12381,Studies!A:BR,2,FALSE),"")</f>
        <v>Aquilante 2012</v>
      </c>
      <c r="C12381" s="248" t="str">
        <f>IF(AND(A12381&lt;&gt;"",ISNUMBER(A12381)),VLOOKUP(A12381,Studies!A:BR,3,FALSE),"")</f>
        <v>https://pubmed.ncbi.nlm.nih.gov/22174437/</v>
      </c>
      <c r="D12381" s="248" t="str">
        <f>IF(AND(A12381&lt;&gt;"",ISNUMBER(A12381)),VLOOKUP(A12381,Studies!A:BR,4,FALSE),"")</f>
        <v>Pravastatin alone Day 4 Group 3</v>
      </c>
      <c r="E12381" s="248" t="str">
        <f>IF(AND(A12381&lt;&gt;"",ISNUMBER(A12381)),VLOOKUP(A12381,Studies!A:BR,5,FALSE),"")</f>
        <v>Pravastatin</v>
      </c>
      <c r="F12381" s="249" t="str">
        <f>IF(AND(A12381&lt;&gt;"",ISNUMBER(A12381)),VLOOKUP(A12381,Studies!A:BR,6,FALSE),"")</f>
        <v>Plasma</v>
      </c>
      <c r="G12381" s="269">
        <v>72.5</v>
      </c>
      <c r="H12381" s="50" t="s">
        <v>59</v>
      </c>
      <c r="I12381" s="185">
        <v>12.973140000000001</v>
      </c>
      <c r="J12381" s="41" t="s">
        <v>938</v>
      </c>
      <c r="K12381" s="41" t="s">
        <v>115</v>
      </c>
      <c r="O12381" s="59">
        <v>0.5</v>
      </c>
      <c r="P12381" s="42" t="s">
        <v>4068</v>
      </c>
    </row>
    <row r="12382" spans="1:16" x14ac:dyDescent="0.25">
      <c r="A12382" s="30">
        <v>1192</v>
      </c>
      <c r="B12382" s="247" t="str">
        <f>IF(AND(A12382&lt;&gt;"",ISNUMBER(A12382)),VLOOKUP(A12382,Studies!A:BR,2,FALSE),"")</f>
        <v>Aquilante 2012</v>
      </c>
      <c r="C12382" s="248" t="str">
        <f>IF(AND(A12382&lt;&gt;"",ISNUMBER(A12382)),VLOOKUP(A12382,Studies!A:BR,3,FALSE),"")</f>
        <v>https://pubmed.ncbi.nlm.nih.gov/22174437/</v>
      </c>
      <c r="D12382" s="248" t="str">
        <f>IF(AND(A12382&lt;&gt;"",ISNUMBER(A12382)),VLOOKUP(A12382,Studies!A:BR,4,FALSE),"")</f>
        <v>Pravastatin alone Day 4 Group 3</v>
      </c>
      <c r="E12382" s="248" t="str">
        <f>IF(AND(A12382&lt;&gt;"",ISNUMBER(A12382)),VLOOKUP(A12382,Studies!A:BR,5,FALSE),"")</f>
        <v>Pravastatin</v>
      </c>
      <c r="F12382" s="249" t="str">
        <f>IF(AND(A12382&lt;&gt;"",ISNUMBER(A12382)),VLOOKUP(A12382,Studies!A:BR,6,FALSE),"")</f>
        <v>Plasma</v>
      </c>
      <c r="G12382" s="269">
        <v>73</v>
      </c>
      <c r="H12382" s="50" t="s">
        <v>59</v>
      </c>
      <c r="I12382" s="185">
        <v>36.447330000000001</v>
      </c>
      <c r="J12382" s="41" t="s">
        <v>938</v>
      </c>
      <c r="K12382" s="41" t="s">
        <v>115</v>
      </c>
      <c r="O12382" s="59">
        <v>0.5</v>
      </c>
      <c r="P12382" s="42" t="s">
        <v>4068</v>
      </c>
    </row>
    <row r="12383" spans="1:16" x14ac:dyDescent="0.25">
      <c r="A12383" s="30">
        <v>1192</v>
      </c>
      <c r="B12383" s="247" t="str">
        <f>IF(AND(A12383&lt;&gt;"",ISNUMBER(A12383)),VLOOKUP(A12383,Studies!A:BR,2,FALSE),"")</f>
        <v>Aquilante 2012</v>
      </c>
      <c r="C12383" s="248" t="str">
        <f>IF(AND(A12383&lt;&gt;"",ISNUMBER(A12383)),VLOOKUP(A12383,Studies!A:BR,3,FALSE),"")</f>
        <v>https://pubmed.ncbi.nlm.nih.gov/22174437/</v>
      </c>
      <c r="D12383" s="248" t="str">
        <f>IF(AND(A12383&lt;&gt;"",ISNUMBER(A12383)),VLOOKUP(A12383,Studies!A:BR,4,FALSE),"")</f>
        <v>Pravastatin alone Day 4 Group 3</v>
      </c>
      <c r="E12383" s="248" t="str">
        <f>IF(AND(A12383&lt;&gt;"",ISNUMBER(A12383)),VLOOKUP(A12383,Studies!A:BR,5,FALSE),"")</f>
        <v>Pravastatin</v>
      </c>
      <c r="F12383" s="249" t="str">
        <f>IF(AND(A12383&lt;&gt;"",ISNUMBER(A12383)),VLOOKUP(A12383,Studies!A:BR,6,FALSE),"")</f>
        <v>Plasma</v>
      </c>
      <c r="G12383" s="269">
        <v>74</v>
      </c>
      <c r="H12383" s="50" t="s">
        <v>59</v>
      </c>
      <c r="I12383" s="185">
        <v>25.550280000000001</v>
      </c>
      <c r="J12383" s="41" t="s">
        <v>938</v>
      </c>
      <c r="K12383" s="41" t="s">
        <v>115</v>
      </c>
      <c r="O12383" s="59">
        <v>0.5</v>
      </c>
      <c r="P12383" s="42" t="s">
        <v>4068</v>
      </c>
    </row>
    <row r="12384" spans="1:16" x14ac:dyDescent="0.25">
      <c r="A12384" s="30">
        <v>1192</v>
      </c>
      <c r="B12384" s="247" t="str">
        <f>IF(AND(A12384&lt;&gt;"",ISNUMBER(A12384)),VLOOKUP(A12384,Studies!A:BR,2,FALSE),"")</f>
        <v>Aquilante 2012</v>
      </c>
      <c r="C12384" s="248" t="str">
        <f>IF(AND(A12384&lt;&gt;"",ISNUMBER(A12384)),VLOOKUP(A12384,Studies!A:BR,3,FALSE),"")</f>
        <v>https://pubmed.ncbi.nlm.nih.gov/22174437/</v>
      </c>
      <c r="D12384" s="248" t="str">
        <f>IF(AND(A12384&lt;&gt;"",ISNUMBER(A12384)),VLOOKUP(A12384,Studies!A:BR,4,FALSE),"")</f>
        <v>Pravastatin alone Day 4 Group 3</v>
      </c>
      <c r="E12384" s="248" t="str">
        <f>IF(AND(A12384&lt;&gt;"",ISNUMBER(A12384)),VLOOKUP(A12384,Studies!A:BR,5,FALSE),"")</f>
        <v>Pravastatin</v>
      </c>
      <c r="F12384" s="249" t="str">
        <f>IF(AND(A12384&lt;&gt;"",ISNUMBER(A12384)),VLOOKUP(A12384,Studies!A:BR,6,FALSE),"")</f>
        <v>Plasma</v>
      </c>
      <c r="G12384" s="269">
        <v>75</v>
      </c>
      <c r="H12384" s="50" t="s">
        <v>59</v>
      </c>
      <c r="I12384" s="185">
        <v>17.107279999999999</v>
      </c>
      <c r="J12384" s="41" t="s">
        <v>938</v>
      </c>
      <c r="K12384" s="41" t="s">
        <v>115</v>
      </c>
      <c r="O12384" s="59">
        <v>0.5</v>
      </c>
      <c r="P12384" s="42" t="s">
        <v>4068</v>
      </c>
    </row>
    <row r="12385" spans="1:16" x14ac:dyDescent="0.25">
      <c r="A12385" s="30">
        <v>1192</v>
      </c>
      <c r="B12385" s="247" t="str">
        <f>IF(AND(A12385&lt;&gt;"",ISNUMBER(A12385)),VLOOKUP(A12385,Studies!A:BR,2,FALSE),"")</f>
        <v>Aquilante 2012</v>
      </c>
      <c r="C12385" s="248" t="str">
        <f>IF(AND(A12385&lt;&gt;"",ISNUMBER(A12385)),VLOOKUP(A12385,Studies!A:BR,3,FALSE),"")</f>
        <v>https://pubmed.ncbi.nlm.nih.gov/22174437/</v>
      </c>
      <c r="D12385" s="248" t="str">
        <f>IF(AND(A12385&lt;&gt;"",ISNUMBER(A12385)),VLOOKUP(A12385,Studies!A:BR,4,FALSE),"")</f>
        <v>Pravastatin alone Day 4 Group 3</v>
      </c>
      <c r="E12385" s="248" t="str">
        <f>IF(AND(A12385&lt;&gt;"",ISNUMBER(A12385)),VLOOKUP(A12385,Studies!A:BR,5,FALSE),"")</f>
        <v>Pravastatin</v>
      </c>
      <c r="F12385" s="249" t="str">
        <f>IF(AND(A12385&lt;&gt;"",ISNUMBER(A12385)),VLOOKUP(A12385,Studies!A:BR,6,FALSE),"")</f>
        <v>Plasma</v>
      </c>
      <c r="G12385" s="269">
        <v>76</v>
      </c>
      <c r="H12385" s="50" t="s">
        <v>59</v>
      </c>
      <c r="I12385" s="185">
        <v>14.2448</v>
      </c>
      <c r="J12385" s="41" t="s">
        <v>938</v>
      </c>
      <c r="K12385" s="41" t="s">
        <v>115</v>
      </c>
      <c r="O12385" s="59">
        <v>0.5</v>
      </c>
      <c r="P12385" s="42" t="s">
        <v>4068</v>
      </c>
    </row>
    <row r="12386" spans="1:16" x14ac:dyDescent="0.25">
      <c r="A12386" s="30">
        <v>1192</v>
      </c>
      <c r="B12386" s="247" t="str">
        <f>IF(AND(A12386&lt;&gt;"",ISNUMBER(A12386)),VLOOKUP(A12386,Studies!A:BR,2,FALSE),"")</f>
        <v>Aquilante 2012</v>
      </c>
      <c r="C12386" s="248" t="str">
        <f>IF(AND(A12386&lt;&gt;"",ISNUMBER(A12386)),VLOOKUP(A12386,Studies!A:BR,3,FALSE),"")</f>
        <v>https://pubmed.ncbi.nlm.nih.gov/22174437/</v>
      </c>
      <c r="D12386" s="248" t="str">
        <f>IF(AND(A12386&lt;&gt;"",ISNUMBER(A12386)),VLOOKUP(A12386,Studies!A:BR,4,FALSE),"")</f>
        <v>Pravastatin alone Day 4 Group 3</v>
      </c>
      <c r="E12386" s="248" t="str">
        <f>IF(AND(A12386&lt;&gt;"",ISNUMBER(A12386)),VLOOKUP(A12386,Studies!A:BR,5,FALSE),"")</f>
        <v>Pravastatin</v>
      </c>
      <c r="F12386" s="249" t="str">
        <f>IF(AND(A12386&lt;&gt;"",ISNUMBER(A12386)),VLOOKUP(A12386,Studies!A:BR,6,FALSE),"")</f>
        <v>Plasma</v>
      </c>
      <c r="G12386" s="269">
        <v>78</v>
      </c>
      <c r="H12386" s="50" t="s">
        <v>59</v>
      </c>
      <c r="I12386" s="185">
        <v>7.4989420000000004</v>
      </c>
      <c r="J12386" s="41" t="s">
        <v>938</v>
      </c>
      <c r="K12386" s="41" t="s">
        <v>115</v>
      </c>
      <c r="O12386" s="59">
        <v>0.5</v>
      </c>
      <c r="P12386" s="42" t="s">
        <v>4068</v>
      </c>
    </row>
    <row r="12387" spans="1:16" x14ac:dyDescent="0.25">
      <c r="A12387" s="30">
        <v>1192</v>
      </c>
      <c r="B12387" s="247" t="str">
        <f>IF(AND(A12387&lt;&gt;"",ISNUMBER(A12387)),VLOOKUP(A12387,Studies!A:BR,2,FALSE),"")</f>
        <v>Aquilante 2012</v>
      </c>
      <c r="C12387" s="248" t="str">
        <f>IF(AND(A12387&lt;&gt;"",ISNUMBER(A12387)),VLOOKUP(A12387,Studies!A:BR,3,FALSE),"")</f>
        <v>https://pubmed.ncbi.nlm.nih.gov/22174437/</v>
      </c>
      <c r="D12387" s="248" t="str">
        <f>IF(AND(A12387&lt;&gt;"",ISNUMBER(A12387)),VLOOKUP(A12387,Studies!A:BR,4,FALSE),"")</f>
        <v>Pravastatin alone Day 4 Group 3</v>
      </c>
      <c r="E12387" s="248" t="str">
        <f>IF(AND(A12387&lt;&gt;"",ISNUMBER(A12387)),VLOOKUP(A12387,Studies!A:BR,5,FALSE),"")</f>
        <v>Pravastatin</v>
      </c>
      <c r="F12387" s="249" t="str">
        <f>IF(AND(A12387&lt;&gt;"",ISNUMBER(A12387)),VLOOKUP(A12387,Studies!A:BR,6,FALSE),"")</f>
        <v>Plasma</v>
      </c>
      <c r="G12387" s="269">
        <v>80</v>
      </c>
      <c r="H12387" s="50" t="s">
        <v>59</v>
      </c>
      <c r="I12387" s="185">
        <v>2.5234320000000001</v>
      </c>
      <c r="J12387" s="41" t="s">
        <v>938</v>
      </c>
      <c r="K12387" s="41" t="s">
        <v>115</v>
      </c>
      <c r="O12387" s="59">
        <v>0.5</v>
      </c>
      <c r="P12387" s="42" t="s">
        <v>4068</v>
      </c>
    </row>
    <row r="12388" spans="1:16" x14ac:dyDescent="0.25">
      <c r="A12388" s="30">
        <v>1192</v>
      </c>
      <c r="B12388" s="247" t="str">
        <f>IF(AND(A12388&lt;&gt;"",ISNUMBER(A12388)),VLOOKUP(A12388,Studies!A:BR,2,FALSE),"")</f>
        <v>Aquilante 2012</v>
      </c>
      <c r="C12388" s="248" t="str">
        <f>IF(AND(A12388&lt;&gt;"",ISNUMBER(A12388)),VLOOKUP(A12388,Studies!A:BR,3,FALSE),"")</f>
        <v>https://pubmed.ncbi.nlm.nih.gov/22174437/</v>
      </c>
      <c r="D12388" s="248" t="str">
        <f>IF(AND(A12388&lt;&gt;"",ISNUMBER(A12388)),VLOOKUP(A12388,Studies!A:BR,4,FALSE),"")</f>
        <v>Pravastatin alone Day 4 Group 3</v>
      </c>
      <c r="E12388" s="248" t="str">
        <f>IF(AND(A12388&lt;&gt;"",ISNUMBER(A12388)),VLOOKUP(A12388,Studies!A:BR,5,FALSE),"")</f>
        <v>Pravastatin</v>
      </c>
      <c r="F12388" s="249" t="str">
        <f>IF(AND(A12388&lt;&gt;"",ISNUMBER(A12388)),VLOOKUP(A12388,Studies!A:BR,6,FALSE),"")</f>
        <v>Plasma</v>
      </c>
      <c r="G12388" s="269">
        <v>84</v>
      </c>
      <c r="H12388" s="50" t="s">
        <v>59</v>
      </c>
      <c r="I12388" s="185">
        <v>0.6913724</v>
      </c>
      <c r="J12388" s="41" t="s">
        <v>938</v>
      </c>
      <c r="K12388" s="41" t="s">
        <v>115</v>
      </c>
      <c r="O12388" s="59">
        <v>0.5</v>
      </c>
      <c r="P12388" s="42" t="s">
        <v>4068</v>
      </c>
    </row>
    <row r="12389" spans="1:16" x14ac:dyDescent="0.25">
      <c r="A12389" s="30">
        <v>1192</v>
      </c>
      <c r="B12389" s="247" t="str">
        <f>IF(AND(A12389&lt;&gt;"",ISNUMBER(A12389)),VLOOKUP(A12389,Studies!A:BR,2,FALSE),"")</f>
        <v>Aquilante 2012</v>
      </c>
      <c r="C12389" s="248" t="str">
        <f>IF(AND(A12389&lt;&gt;"",ISNUMBER(A12389)),VLOOKUP(A12389,Studies!A:BR,3,FALSE),"")</f>
        <v>https://pubmed.ncbi.nlm.nih.gov/22174437/</v>
      </c>
      <c r="D12389" s="248" t="str">
        <f>IF(AND(A12389&lt;&gt;"",ISNUMBER(A12389)),VLOOKUP(A12389,Studies!A:BR,4,FALSE),"")</f>
        <v>Pravastatin alone Day 4 Group 3</v>
      </c>
      <c r="E12389" s="248" t="str">
        <f>IF(AND(A12389&lt;&gt;"",ISNUMBER(A12389)),VLOOKUP(A12389,Studies!A:BR,5,FALSE),"")</f>
        <v>Pravastatin</v>
      </c>
      <c r="F12389" s="249" t="str">
        <f>IF(AND(A12389&lt;&gt;"",ISNUMBER(A12389)),VLOOKUP(A12389,Studies!A:BR,6,FALSE),"")</f>
        <v>Plasma</v>
      </c>
      <c r="G12389" s="269">
        <v>88</v>
      </c>
      <c r="H12389" s="50" t="s">
        <v>59</v>
      </c>
      <c r="I12389" s="185" t="s">
        <v>4162</v>
      </c>
      <c r="J12389" s="41" t="s">
        <v>938</v>
      </c>
      <c r="K12389" s="41" t="s">
        <v>115</v>
      </c>
      <c r="O12389" s="59">
        <v>0.5</v>
      </c>
      <c r="P12389" s="42" t="s">
        <v>4068</v>
      </c>
    </row>
    <row r="12390" spans="1:16" x14ac:dyDescent="0.25">
      <c r="A12390" s="30">
        <v>1192</v>
      </c>
      <c r="B12390" s="247" t="str">
        <f>IF(AND(A12390&lt;&gt;"",ISNUMBER(A12390)),VLOOKUP(A12390,Studies!A:BR,2,FALSE),"")</f>
        <v>Aquilante 2012</v>
      </c>
      <c r="C12390" s="248" t="str">
        <f>IF(AND(A12390&lt;&gt;"",ISNUMBER(A12390)),VLOOKUP(A12390,Studies!A:BR,3,FALSE),"")</f>
        <v>https://pubmed.ncbi.nlm.nih.gov/22174437/</v>
      </c>
      <c r="D12390" s="248" t="str">
        <f>IF(AND(A12390&lt;&gt;"",ISNUMBER(A12390)),VLOOKUP(A12390,Studies!A:BR,4,FALSE),"")</f>
        <v>Pravastatin alone Day 4 Group 3</v>
      </c>
      <c r="E12390" s="248" t="str">
        <f>IF(AND(A12390&lt;&gt;"",ISNUMBER(A12390)),VLOOKUP(A12390,Studies!A:BR,5,FALSE),"")</f>
        <v>Pravastatin</v>
      </c>
      <c r="F12390" s="249" t="str">
        <f>IF(AND(A12390&lt;&gt;"",ISNUMBER(A12390)),VLOOKUP(A12390,Studies!A:BR,6,FALSE),"")</f>
        <v>Plasma</v>
      </c>
      <c r="G12390" s="269">
        <v>92</v>
      </c>
      <c r="H12390" s="50" t="s">
        <v>59</v>
      </c>
      <c r="I12390" s="185" t="s">
        <v>4162</v>
      </c>
      <c r="J12390" s="41" t="s">
        <v>938</v>
      </c>
      <c r="K12390" s="41" t="s">
        <v>115</v>
      </c>
      <c r="O12390" s="59">
        <v>0.5</v>
      </c>
      <c r="P12390" s="42" t="s">
        <v>4068</v>
      </c>
    </row>
    <row r="12391" spans="1:16" x14ac:dyDescent="0.25">
      <c r="A12391" s="30">
        <v>1192</v>
      </c>
      <c r="B12391" s="247" t="str">
        <f>IF(AND(A12391&lt;&gt;"",ISNUMBER(A12391)),VLOOKUP(A12391,Studies!A:BR,2,FALSE),"")</f>
        <v>Aquilante 2012</v>
      </c>
      <c r="C12391" s="248" t="str">
        <f>IF(AND(A12391&lt;&gt;"",ISNUMBER(A12391)),VLOOKUP(A12391,Studies!A:BR,3,FALSE),"")</f>
        <v>https://pubmed.ncbi.nlm.nih.gov/22174437/</v>
      </c>
      <c r="D12391" s="248" t="str">
        <f>IF(AND(A12391&lt;&gt;"",ISNUMBER(A12391)),VLOOKUP(A12391,Studies!A:BR,4,FALSE),"")</f>
        <v>Pravastatin alone Day 4 Group 3</v>
      </c>
      <c r="E12391" s="248" t="str">
        <f>IF(AND(A12391&lt;&gt;"",ISNUMBER(A12391)),VLOOKUP(A12391,Studies!A:BR,5,FALSE),"")</f>
        <v>Pravastatin</v>
      </c>
      <c r="F12391" s="249" t="str">
        <f>IF(AND(A12391&lt;&gt;"",ISNUMBER(A12391)),VLOOKUP(A12391,Studies!A:BR,6,FALSE),"")</f>
        <v>Plasma</v>
      </c>
      <c r="G12391" s="269">
        <v>96</v>
      </c>
      <c r="H12391" s="50" t="s">
        <v>59</v>
      </c>
      <c r="I12391" s="185" t="s">
        <v>4162</v>
      </c>
      <c r="J12391" s="41" t="s">
        <v>938</v>
      </c>
      <c r="K12391" s="41" t="s">
        <v>115</v>
      </c>
      <c r="O12391" s="59">
        <v>0.5</v>
      </c>
      <c r="P12391" s="42" t="s">
        <v>4068</v>
      </c>
    </row>
    <row r="12392" spans="1:16" x14ac:dyDescent="0.25">
      <c r="A12392" s="30">
        <v>1193</v>
      </c>
      <c r="B12392" s="247" t="str">
        <f>IF(AND(A12392&lt;&gt;"",ISNUMBER(A12392)),VLOOKUP(A12392,Studies!A:BR,2,FALSE),"")</f>
        <v>Van Luin 2010</v>
      </c>
      <c r="C12392" s="248" t="str">
        <f>IF(AND(A12392&lt;&gt;"",ISNUMBER(A12392)),VLOOKUP(A12392,Studies!A:BR,3,FALSE),"")</f>
        <v>https://pubmed.ncbi.nlm.nih.gov/20395869/</v>
      </c>
      <c r="D12392" s="248" t="str">
        <f>IF(AND(A12392&lt;&gt;"",ISNUMBER(A12392)),VLOOKUP(A12392,Studies!A:BR,4,FALSE),"")</f>
        <v>Pravastatin (without Raltegravir)</v>
      </c>
      <c r="E12392" s="248" t="str">
        <f>IF(AND(A12392&lt;&gt;"",ISNUMBER(A12392)),VLOOKUP(A12392,Studies!A:BR,5,FALSE),"")</f>
        <v>Pravastatin</v>
      </c>
      <c r="F12392" s="249" t="str">
        <f>IF(AND(A12392&lt;&gt;"",ISNUMBER(A12392)),VLOOKUP(A12392,Studies!A:BR,6,FALSE),"")</f>
        <v>Plasma</v>
      </c>
      <c r="G12392" s="269">
        <v>72</v>
      </c>
      <c r="H12392" s="50" t="s">
        <v>59</v>
      </c>
      <c r="I12392" s="185">
        <v>0.60189510000000002</v>
      </c>
      <c r="J12392" s="41" t="s">
        <v>965</v>
      </c>
      <c r="K12392" s="41" t="s">
        <v>993</v>
      </c>
      <c r="O12392" s="59">
        <v>0.5</v>
      </c>
    </row>
    <row r="12393" spans="1:16" x14ac:dyDescent="0.25">
      <c r="A12393" s="30">
        <v>1193</v>
      </c>
      <c r="B12393" s="247" t="str">
        <f>IF(AND(A12393&lt;&gt;"",ISNUMBER(A12393)),VLOOKUP(A12393,Studies!A:BR,2,FALSE),"")</f>
        <v>Van Luin 2010</v>
      </c>
      <c r="C12393" s="248" t="str">
        <f>IF(AND(A12393&lt;&gt;"",ISNUMBER(A12393)),VLOOKUP(A12393,Studies!A:BR,3,FALSE),"")</f>
        <v>https://pubmed.ncbi.nlm.nih.gov/20395869/</v>
      </c>
      <c r="D12393" s="248" t="str">
        <f>IF(AND(A12393&lt;&gt;"",ISNUMBER(A12393)),VLOOKUP(A12393,Studies!A:BR,4,FALSE),"")</f>
        <v>Pravastatin (without Raltegravir)</v>
      </c>
      <c r="E12393" s="248" t="str">
        <f>IF(AND(A12393&lt;&gt;"",ISNUMBER(A12393)),VLOOKUP(A12393,Studies!A:BR,5,FALSE),"")</f>
        <v>Pravastatin</v>
      </c>
      <c r="F12393" s="249" t="str">
        <f>IF(AND(A12393&lt;&gt;"",ISNUMBER(A12393)),VLOOKUP(A12393,Studies!A:BR,6,FALSE),"")</f>
        <v>Plasma</v>
      </c>
      <c r="G12393" s="269">
        <v>72.5</v>
      </c>
      <c r="H12393" s="50" t="s">
        <v>59</v>
      </c>
      <c r="I12393" s="185">
        <v>22.276260000000001</v>
      </c>
      <c r="J12393" s="41" t="s">
        <v>965</v>
      </c>
      <c r="K12393" s="41" t="s">
        <v>993</v>
      </c>
      <c r="O12393" s="59">
        <v>0.5</v>
      </c>
    </row>
    <row r="12394" spans="1:16" x14ac:dyDescent="0.25">
      <c r="A12394" s="30">
        <v>1193</v>
      </c>
      <c r="B12394" s="247" t="str">
        <f>IF(AND(A12394&lt;&gt;"",ISNUMBER(A12394)),VLOOKUP(A12394,Studies!A:BR,2,FALSE),"")</f>
        <v>Van Luin 2010</v>
      </c>
      <c r="C12394" s="248" t="str">
        <f>IF(AND(A12394&lt;&gt;"",ISNUMBER(A12394)),VLOOKUP(A12394,Studies!A:BR,3,FALSE),"")</f>
        <v>https://pubmed.ncbi.nlm.nih.gov/20395869/</v>
      </c>
      <c r="D12394" s="248" t="str">
        <f>IF(AND(A12394&lt;&gt;"",ISNUMBER(A12394)),VLOOKUP(A12394,Studies!A:BR,4,FALSE),"")</f>
        <v>Pravastatin (without Raltegravir)</v>
      </c>
      <c r="E12394" s="248" t="str">
        <f>IF(AND(A12394&lt;&gt;"",ISNUMBER(A12394)),VLOOKUP(A12394,Studies!A:BR,5,FALSE),"")</f>
        <v>Pravastatin</v>
      </c>
      <c r="F12394" s="249" t="str">
        <f>IF(AND(A12394&lt;&gt;"",ISNUMBER(A12394)),VLOOKUP(A12394,Studies!A:BR,6,FALSE),"")</f>
        <v>Plasma</v>
      </c>
      <c r="G12394" s="269">
        <v>73</v>
      </c>
      <c r="H12394" s="50" t="s">
        <v>59</v>
      </c>
      <c r="I12394" s="185">
        <v>56.693199999999997</v>
      </c>
      <c r="J12394" s="41" t="s">
        <v>965</v>
      </c>
      <c r="K12394" s="41" t="s">
        <v>993</v>
      </c>
      <c r="O12394" s="59">
        <v>0.5</v>
      </c>
    </row>
    <row r="12395" spans="1:16" x14ac:dyDescent="0.25">
      <c r="A12395" s="30">
        <v>1193</v>
      </c>
      <c r="B12395" s="247" t="str">
        <f>IF(AND(A12395&lt;&gt;"",ISNUMBER(A12395)),VLOOKUP(A12395,Studies!A:BR,2,FALSE),"")</f>
        <v>Van Luin 2010</v>
      </c>
      <c r="C12395" s="248" t="str">
        <f>IF(AND(A12395&lt;&gt;"",ISNUMBER(A12395)),VLOOKUP(A12395,Studies!A:BR,3,FALSE),"")</f>
        <v>https://pubmed.ncbi.nlm.nih.gov/20395869/</v>
      </c>
      <c r="D12395" s="248" t="str">
        <f>IF(AND(A12395&lt;&gt;"",ISNUMBER(A12395)),VLOOKUP(A12395,Studies!A:BR,4,FALSE),"")</f>
        <v>Pravastatin (without Raltegravir)</v>
      </c>
      <c r="E12395" s="248" t="str">
        <f>IF(AND(A12395&lt;&gt;"",ISNUMBER(A12395)),VLOOKUP(A12395,Studies!A:BR,5,FALSE),"")</f>
        <v>Pravastatin</v>
      </c>
      <c r="F12395" s="249" t="str">
        <f>IF(AND(A12395&lt;&gt;"",ISNUMBER(A12395)),VLOOKUP(A12395,Studies!A:BR,6,FALSE),"")</f>
        <v>Plasma</v>
      </c>
      <c r="G12395" s="269">
        <v>73.5</v>
      </c>
      <c r="H12395" s="50" t="s">
        <v>59</v>
      </c>
      <c r="I12395" s="185">
        <v>46.561439999999997</v>
      </c>
      <c r="J12395" s="41" t="s">
        <v>965</v>
      </c>
      <c r="K12395" s="41" t="s">
        <v>993</v>
      </c>
      <c r="O12395" s="59">
        <v>0.5</v>
      </c>
    </row>
    <row r="12396" spans="1:16" x14ac:dyDescent="0.25">
      <c r="A12396" s="30">
        <v>1193</v>
      </c>
      <c r="B12396" s="247" t="str">
        <f>IF(AND(A12396&lt;&gt;"",ISNUMBER(A12396)),VLOOKUP(A12396,Studies!A:BR,2,FALSE),"")</f>
        <v>Van Luin 2010</v>
      </c>
      <c r="C12396" s="248" t="str">
        <f>IF(AND(A12396&lt;&gt;"",ISNUMBER(A12396)),VLOOKUP(A12396,Studies!A:BR,3,FALSE),"")</f>
        <v>https://pubmed.ncbi.nlm.nih.gov/20395869/</v>
      </c>
      <c r="D12396" s="248" t="str">
        <f>IF(AND(A12396&lt;&gt;"",ISNUMBER(A12396)),VLOOKUP(A12396,Studies!A:BR,4,FALSE),"")</f>
        <v>Pravastatin (without Raltegravir)</v>
      </c>
      <c r="E12396" s="248" t="str">
        <f>IF(AND(A12396&lt;&gt;"",ISNUMBER(A12396)),VLOOKUP(A12396,Studies!A:BR,5,FALSE),"")</f>
        <v>Pravastatin</v>
      </c>
      <c r="F12396" s="249" t="str">
        <f>IF(AND(A12396&lt;&gt;"",ISNUMBER(A12396)),VLOOKUP(A12396,Studies!A:BR,6,FALSE),"")</f>
        <v>Plasma</v>
      </c>
      <c r="G12396" s="269">
        <v>74</v>
      </c>
      <c r="H12396" s="50" t="s">
        <v>59</v>
      </c>
      <c r="I12396" s="185">
        <v>33.118740000000003</v>
      </c>
      <c r="J12396" s="41" t="s">
        <v>965</v>
      </c>
      <c r="K12396" s="41" t="s">
        <v>993</v>
      </c>
      <c r="O12396" s="59">
        <v>0.5</v>
      </c>
    </row>
    <row r="12397" spans="1:16" x14ac:dyDescent="0.25">
      <c r="A12397" s="30">
        <v>1193</v>
      </c>
      <c r="B12397" s="247" t="str">
        <f>IF(AND(A12397&lt;&gt;"",ISNUMBER(A12397)),VLOOKUP(A12397,Studies!A:BR,2,FALSE),"")</f>
        <v>Van Luin 2010</v>
      </c>
      <c r="C12397" s="248" t="str">
        <f>IF(AND(A12397&lt;&gt;"",ISNUMBER(A12397)),VLOOKUP(A12397,Studies!A:BR,3,FALSE),"")</f>
        <v>https://pubmed.ncbi.nlm.nih.gov/20395869/</v>
      </c>
      <c r="D12397" s="248" t="str">
        <f>IF(AND(A12397&lt;&gt;"",ISNUMBER(A12397)),VLOOKUP(A12397,Studies!A:BR,4,FALSE),"")</f>
        <v>Pravastatin (without Raltegravir)</v>
      </c>
      <c r="E12397" s="248" t="str">
        <f>IF(AND(A12397&lt;&gt;"",ISNUMBER(A12397)),VLOOKUP(A12397,Studies!A:BR,5,FALSE),"")</f>
        <v>Pravastatin</v>
      </c>
      <c r="F12397" s="249" t="str">
        <f>IF(AND(A12397&lt;&gt;"",ISNUMBER(A12397)),VLOOKUP(A12397,Studies!A:BR,6,FALSE),"")</f>
        <v>Plasma</v>
      </c>
      <c r="G12397" s="269">
        <v>75</v>
      </c>
      <c r="H12397" s="50" t="s">
        <v>59</v>
      </c>
      <c r="I12397" s="185">
        <v>23.3902</v>
      </c>
      <c r="J12397" s="41" t="s">
        <v>965</v>
      </c>
      <c r="K12397" s="41" t="s">
        <v>993</v>
      </c>
      <c r="O12397" s="59">
        <v>0.5</v>
      </c>
    </row>
    <row r="12398" spans="1:16" x14ac:dyDescent="0.25">
      <c r="A12398" s="30">
        <v>1193</v>
      </c>
      <c r="B12398" s="247" t="str">
        <f>IF(AND(A12398&lt;&gt;"",ISNUMBER(A12398)),VLOOKUP(A12398,Studies!A:BR,2,FALSE),"")</f>
        <v>Van Luin 2010</v>
      </c>
      <c r="C12398" s="248" t="str">
        <f>IF(AND(A12398&lt;&gt;"",ISNUMBER(A12398)),VLOOKUP(A12398,Studies!A:BR,3,FALSE),"")</f>
        <v>https://pubmed.ncbi.nlm.nih.gov/20395869/</v>
      </c>
      <c r="D12398" s="248" t="str">
        <f>IF(AND(A12398&lt;&gt;"",ISNUMBER(A12398)),VLOOKUP(A12398,Studies!A:BR,4,FALSE),"")</f>
        <v>Pravastatin (without Raltegravir)</v>
      </c>
      <c r="E12398" s="248" t="str">
        <f>IF(AND(A12398&lt;&gt;"",ISNUMBER(A12398)),VLOOKUP(A12398,Studies!A:BR,5,FALSE),"")</f>
        <v>Pravastatin</v>
      </c>
      <c r="F12398" s="249" t="str">
        <f>IF(AND(A12398&lt;&gt;"",ISNUMBER(A12398)),VLOOKUP(A12398,Studies!A:BR,6,FALSE),"")</f>
        <v>Plasma</v>
      </c>
      <c r="G12398" s="269">
        <v>76</v>
      </c>
      <c r="H12398" s="50" t="s">
        <v>59</v>
      </c>
      <c r="I12398" s="185">
        <v>12.558439999999999</v>
      </c>
      <c r="J12398" s="41" t="s">
        <v>965</v>
      </c>
      <c r="K12398" s="41" t="s">
        <v>993</v>
      </c>
      <c r="O12398" s="59">
        <v>0.5</v>
      </c>
    </row>
    <row r="12399" spans="1:16" x14ac:dyDescent="0.25">
      <c r="A12399" s="30">
        <v>1193</v>
      </c>
      <c r="B12399" s="247" t="str">
        <f>IF(AND(A12399&lt;&gt;"",ISNUMBER(A12399)),VLOOKUP(A12399,Studies!A:BR,2,FALSE),"")</f>
        <v>Van Luin 2010</v>
      </c>
      <c r="C12399" s="248" t="str">
        <f>IF(AND(A12399&lt;&gt;"",ISNUMBER(A12399)),VLOOKUP(A12399,Studies!A:BR,3,FALSE),"")</f>
        <v>https://pubmed.ncbi.nlm.nih.gov/20395869/</v>
      </c>
      <c r="D12399" s="248" t="str">
        <f>IF(AND(A12399&lt;&gt;"",ISNUMBER(A12399)),VLOOKUP(A12399,Studies!A:BR,4,FALSE),"")</f>
        <v>Pravastatin (without Raltegravir)</v>
      </c>
      <c r="E12399" s="248" t="str">
        <f>IF(AND(A12399&lt;&gt;"",ISNUMBER(A12399)),VLOOKUP(A12399,Studies!A:BR,5,FALSE),"")</f>
        <v>Pravastatin</v>
      </c>
      <c r="F12399" s="249" t="str">
        <f>IF(AND(A12399&lt;&gt;"",ISNUMBER(A12399)),VLOOKUP(A12399,Studies!A:BR,6,FALSE),"")</f>
        <v>Plasma</v>
      </c>
      <c r="G12399" s="269">
        <v>78</v>
      </c>
      <c r="H12399" s="50" t="s">
        <v>59</v>
      </c>
      <c r="I12399" s="185">
        <v>4.9414999999999996</v>
      </c>
      <c r="J12399" s="41" t="s">
        <v>965</v>
      </c>
      <c r="K12399" s="41" t="s">
        <v>993</v>
      </c>
      <c r="O12399" s="59">
        <v>0.5</v>
      </c>
    </row>
    <row r="12400" spans="1:16" x14ac:dyDescent="0.25">
      <c r="A12400" s="30">
        <v>1193</v>
      </c>
      <c r="B12400" s="247" t="str">
        <f>IF(AND(A12400&lt;&gt;"",ISNUMBER(A12400)),VLOOKUP(A12400,Studies!A:BR,2,FALSE),"")</f>
        <v>Van Luin 2010</v>
      </c>
      <c r="C12400" s="248" t="str">
        <f>IF(AND(A12400&lt;&gt;"",ISNUMBER(A12400)),VLOOKUP(A12400,Studies!A:BR,3,FALSE),"")</f>
        <v>https://pubmed.ncbi.nlm.nih.gov/20395869/</v>
      </c>
      <c r="D12400" s="248" t="str">
        <f>IF(AND(A12400&lt;&gt;"",ISNUMBER(A12400)),VLOOKUP(A12400,Studies!A:BR,4,FALSE),"")</f>
        <v>Pravastatin (without Raltegravir)</v>
      </c>
      <c r="E12400" s="248" t="str">
        <f>IF(AND(A12400&lt;&gt;"",ISNUMBER(A12400)),VLOOKUP(A12400,Studies!A:BR,5,FALSE),"")</f>
        <v>Pravastatin</v>
      </c>
      <c r="F12400" s="249" t="str">
        <f>IF(AND(A12400&lt;&gt;"",ISNUMBER(A12400)),VLOOKUP(A12400,Studies!A:BR,6,FALSE),"")</f>
        <v>Plasma</v>
      </c>
      <c r="G12400" s="269">
        <v>80</v>
      </c>
      <c r="H12400" s="50" t="s">
        <v>59</v>
      </c>
      <c r="I12400" s="185">
        <v>2.4415089999999999</v>
      </c>
      <c r="J12400" s="41" t="s">
        <v>965</v>
      </c>
      <c r="K12400" s="41" t="s">
        <v>993</v>
      </c>
      <c r="O12400" s="59">
        <v>0.5</v>
      </c>
    </row>
    <row r="12401" spans="1:15" x14ac:dyDescent="0.25">
      <c r="A12401" s="30">
        <v>1193</v>
      </c>
      <c r="B12401" s="247" t="str">
        <f>IF(AND(A12401&lt;&gt;"",ISNUMBER(A12401)),VLOOKUP(A12401,Studies!A:BR,2,FALSE),"")</f>
        <v>Van Luin 2010</v>
      </c>
      <c r="C12401" s="248" t="str">
        <f>IF(AND(A12401&lt;&gt;"",ISNUMBER(A12401)),VLOOKUP(A12401,Studies!A:BR,3,FALSE),"")</f>
        <v>https://pubmed.ncbi.nlm.nih.gov/20395869/</v>
      </c>
      <c r="D12401" s="248" t="str">
        <f>IF(AND(A12401&lt;&gt;"",ISNUMBER(A12401)),VLOOKUP(A12401,Studies!A:BR,4,FALSE),"")</f>
        <v>Pravastatin (without Raltegravir)</v>
      </c>
      <c r="E12401" s="248" t="str">
        <f>IF(AND(A12401&lt;&gt;"",ISNUMBER(A12401)),VLOOKUP(A12401,Studies!A:BR,5,FALSE),"")</f>
        <v>Pravastatin</v>
      </c>
      <c r="F12401" s="249" t="str">
        <f>IF(AND(A12401&lt;&gt;"",ISNUMBER(A12401)),VLOOKUP(A12401,Studies!A:BR,6,FALSE),"")</f>
        <v>Plasma</v>
      </c>
      <c r="G12401" s="269">
        <v>82</v>
      </c>
      <c r="H12401" s="50" t="s">
        <v>59</v>
      </c>
      <c r="I12401" s="185">
        <v>1.3460890000000001</v>
      </c>
      <c r="J12401" s="41" t="s">
        <v>965</v>
      </c>
      <c r="K12401" s="41" t="s">
        <v>993</v>
      </c>
      <c r="O12401" s="59">
        <v>0.5</v>
      </c>
    </row>
    <row r="12402" spans="1:15" x14ac:dyDescent="0.25">
      <c r="A12402" s="30">
        <v>1193</v>
      </c>
      <c r="B12402" s="247" t="str">
        <f>IF(AND(A12402&lt;&gt;"",ISNUMBER(A12402)),VLOOKUP(A12402,Studies!A:BR,2,FALSE),"")</f>
        <v>Van Luin 2010</v>
      </c>
      <c r="C12402" s="248" t="str">
        <f>IF(AND(A12402&lt;&gt;"",ISNUMBER(A12402)),VLOOKUP(A12402,Studies!A:BR,3,FALSE),"")</f>
        <v>https://pubmed.ncbi.nlm.nih.gov/20395869/</v>
      </c>
      <c r="D12402" s="248" t="str">
        <f>IF(AND(A12402&lt;&gt;"",ISNUMBER(A12402)),VLOOKUP(A12402,Studies!A:BR,4,FALSE),"")</f>
        <v>Pravastatin (without Raltegravir)</v>
      </c>
      <c r="E12402" s="248" t="str">
        <f>IF(AND(A12402&lt;&gt;"",ISNUMBER(A12402)),VLOOKUP(A12402,Studies!A:BR,5,FALSE),"")</f>
        <v>Pravastatin</v>
      </c>
      <c r="F12402" s="249" t="str">
        <f>IF(AND(A12402&lt;&gt;"",ISNUMBER(A12402)),VLOOKUP(A12402,Studies!A:BR,6,FALSE),"")</f>
        <v>Plasma</v>
      </c>
      <c r="G12402" s="269">
        <v>84</v>
      </c>
      <c r="H12402" s="50" t="s">
        <v>59</v>
      </c>
      <c r="I12402" s="185">
        <v>0.75245260000000003</v>
      </c>
      <c r="J12402" s="41" t="s">
        <v>965</v>
      </c>
      <c r="K12402" s="41" t="s">
        <v>993</v>
      </c>
      <c r="O12402" s="59">
        <v>0.5</v>
      </c>
    </row>
    <row r="12403" spans="1:15" x14ac:dyDescent="0.25">
      <c r="A12403" s="30">
        <v>1195</v>
      </c>
      <c r="B12403" s="247" t="str">
        <f>IF(AND(A12403&lt;&gt;"",ISNUMBER(A12403)),VLOOKUP(A12403,Studies!A:BR,2,FALSE),"")</f>
        <v>Derks 2010</v>
      </c>
      <c r="C12403" s="248" t="str">
        <f>IF(AND(A12403&lt;&gt;"",ISNUMBER(A12403)),VLOOKUP(A12403,Studies!A:BR,3,FALSE),"")</f>
        <v>https://pubmed.ncbi.nlm.nih.gov/20489031/</v>
      </c>
      <c r="D12403" s="248" t="str">
        <f>IF(AND(A12403&lt;&gt;"",ISNUMBER(A12403)),VLOOKUP(A12403,Studies!A:BR,4,FALSE),"")</f>
        <v>Pravastatin (without Dalcetrapib)</v>
      </c>
      <c r="E12403" s="248" t="str">
        <f>IF(AND(A12403&lt;&gt;"",ISNUMBER(A12403)),VLOOKUP(A12403,Studies!A:BR,5,FALSE),"")</f>
        <v>Pravastatin</v>
      </c>
      <c r="F12403" s="249" t="str">
        <f>IF(AND(A12403&lt;&gt;"",ISNUMBER(A12403)),VLOOKUP(A12403,Studies!A:BR,6,FALSE),"")</f>
        <v>Plasma</v>
      </c>
      <c r="G12403" s="269">
        <v>168</v>
      </c>
      <c r="H12403" s="50" t="s">
        <v>59</v>
      </c>
      <c r="I12403" s="185">
        <v>0.56808860000000005</v>
      </c>
      <c r="J12403" s="41" t="s">
        <v>938</v>
      </c>
      <c r="K12403" s="41" t="s">
        <v>115</v>
      </c>
      <c r="O12403" s="59">
        <v>0.5</v>
      </c>
    </row>
    <row r="12404" spans="1:15" x14ac:dyDescent="0.25">
      <c r="A12404" s="30">
        <v>1195</v>
      </c>
      <c r="B12404" s="247" t="str">
        <f>IF(AND(A12404&lt;&gt;"",ISNUMBER(A12404)),VLOOKUP(A12404,Studies!A:BR,2,FALSE),"")</f>
        <v>Derks 2010</v>
      </c>
      <c r="C12404" s="248" t="str">
        <f>IF(AND(A12404&lt;&gt;"",ISNUMBER(A12404)),VLOOKUP(A12404,Studies!A:BR,3,FALSE),"")</f>
        <v>https://pubmed.ncbi.nlm.nih.gov/20489031/</v>
      </c>
      <c r="D12404" s="248" t="str">
        <f>IF(AND(A12404&lt;&gt;"",ISNUMBER(A12404)),VLOOKUP(A12404,Studies!A:BR,4,FALSE),"")</f>
        <v>Pravastatin (without Dalcetrapib)</v>
      </c>
      <c r="E12404" s="248" t="str">
        <f>IF(AND(A12404&lt;&gt;"",ISNUMBER(A12404)),VLOOKUP(A12404,Studies!A:BR,5,FALSE),"")</f>
        <v>Pravastatin</v>
      </c>
      <c r="F12404" s="249" t="str">
        <f>IF(AND(A12404&lt;&gt;"",ISNUMBER(A12404)),VLOOKUP(A12404,Studies!A:BR,6,FALSE),"")</f>
        <v>Plasma</v>
      </c>
      <c r="G12404" s="269">
        <v>168.5</v>
      </c>
      <c r="H12404" s="50" t="s">
        <v>59</v>
      </c>
      <c r="I12404" s="185">
        <v>5.7456019999999999</v>
      </c>
      <c r="J12404" s="41" t="s">
        <v>938</v>
      </c>
      <c r="K12404" s="41" t="s">
        <v>115</v>
      </c>
      <c r="O12404" s="59">
        <v>0.5</v>
      </c>
    </row>
    <row r="12405" spans="1:15" x14ac:dyDescent="0.25">
      <c r="A12405" s="30">
        <v>1195</v>
      </c>
      <c r="B12405" s="247" t="str">
        <f>IF(AND(A12405&lt;&gt;"",ISNUMBER(A12405)),VLOOKUP(A12405,Studies!A:BR,2,FALSE),"")</f>
        <v>Derks 2010</v>
      </c>
      <c r="C12405" s="248" t="str">
        <f>IF(AND(A12405&lt;&gt;"",ISNUMBER(A12405)),VLOOKUP(A12405,Studies!A:BR,3,FALSE),"")</f>
        <v>https://pubmed.ncbi.nlm.nih.gov/20489031/</v>
      </c>
      <c r="D12405" s="248" t="str">
        <f>IF(AND(A12405&lt;&gt;"",ISNUMBER(A12405)),VLOOKUP(A12405,Studies!A:BR,4,FALSE),"")</f>
        <v>Pravastatin (without Dalcetrapib)</v>
      </c>
      <c r="E12405" s="248" t="str">
        <f>IF(AND(A12405&lt;&gt;"",ISNUMBER(A12405)),VLOOKUP(A12405,Studies!A:BR,5,FALSE),"")</f>
        <v>Pravastatin</v>
      </c>
      <c r="F12405" s="249" t="str">
        <f>IF(AND(A12405&lt;&gt;"",ISNUMBER(A12405)),VLOOKUP(A12405,Studies!A:BR,6,FALSE),"")</f>
        <v>Plasma</v>
      </c>
      <c r="G12405" s="269">
        <v>169</v>
      </c>
      <c r="H12405" s="50" t="s">
        <v>59</v>
      </c>
      <c r="I12405" s="185">
        <v>15.15282</v>
      </c>
      <c r="J12405" s="41" t="s">
        <v>938</v>
      </c>
      <c r="K12405" s="41" t="s">
        <v>115</v>
      </c>
      <c r="O12405" s="59">
        <v>0.5</v>
      </c>
    </row>
    <row r="12406" spans="1:15" x14ac:dyDescent="0.25">
      <c r="A12406" s="30">
        <v>1195</v>
      </c>
      <c r="B12406" s="247" t="str">
        <f>IF(AND(A12406&lt;&gt;"",ISNUMBER(A12406)),VLOOKUP(A12406,Studies!A:BR,2,FALSE),"")</f>
        <v>Derks 2010</v>
      </c>
      <c r="C12406" s="248" t="str">
        <f>IF(AND(A12406&lt;&gt;"",ISNUMBER(A12406)),VLOOKUP(A12406,Studies!A:BR,3,FALSE),"")</f>
        <v>https://pubmed.ncbi.nlm.nih.gov/20489031/</v>
      </c>
      <c r="D12406" s="248" t="str">
        <f>IF(AND(A12406&lt;&gt;"",ISNUMBER(A12406)),VLOOKUP(A12406,Studies!A:BR,4,FALSE),"")</f>
        <v>Pravastatin (without Dalcetrapib)</v>
      </c>
      <c r="E12406" s="248" t="str">
        <f>IF(AND(A12406&lt;&gt;"",ISNUMBER(A12406)),VLOOKUP(A12406,Studies!A:BR,5,FALSE),"")</f>
        <v>Pravastatin</v>
      </c>
      <c r="F12406" s="249" t="str">
        <f>IF(AND(A12406&lt;&gt;"",ISNUMBER(A12406)),VLOOKUP(A12406,Studies!A:BR,6,FALSE),"")</f>
        <v>Plasma</v>
      </c>
      <c r="G12406" s="269">
        <v>169.5</v>
      </c>
      <c r="H12406" s="50" t="s">
        <v>59</v>
      </c>
      <c r="I12406" s="185">
        <v>16.984089999999998</v>
      </c>
      <c r="J12406" s="41" t="s">
        <v>938</v>
      </c>
      <c r="K12406" s="41" t="s">
        <v>115</v>
      </c>
      <c r="O12406" s="59">
        <v>0.5</v>
      </c>
    </row>
    <row r="12407" spans="1:15" x14ac:dyDescent="0.25">
      <c r="A12407" s="30">
        <v>1195</v>
      </c>
      <c r="B12407" s="247" t="str">
        <f>IF(AND(A12407&lt;&gt;"",ISNUMBER(A12407)),VLOOKUP(A12407,Studies!A:BR,2,FALSE),"")</f>
        <v>Derks 2010</v>
      </c>
      <c r="C12407" s="248" t="str">
        <f>IF(AND(A12407&lt;&gt;"",ISNUMBER(A12407)),VLOOKUP(A12407,Studies!A:BR,3,FALSE),"")</f>
        <v>https://pubmed.ncbi.nlm.nih.gov/20489031/</v>
      </c>
      <c r="D12407" s="248" t="str">
        <f>IF(AND(A12407&lt;&gt;"",ISNUMBER(A12407)),VLOOKUP(A12407,Studies!A:BR,4,FALSE),"")</f>
        <v>Pravastatin (without Dalcetrapib)</v>
      </c>
      <c r="E12407" s="248" t="str">
        <f>IF(AND(A12407&lt;&gt;"",ISNUMBER(A12407)),VLOOKUP(A12407,Studies!A:BR,5,FALSE),"")</f>
        <v>Pravastatin</v>
      </c>
      <c r="F12407" s="249" t="str">
        <f>IF(AND(A12407&lt;&gt;"",ISNUMBER(A12407)),VLOOKUP(A12407,Studies!A:BR,6,FALSE),"")</f>
        <v>Plasma</v>
      </c>
      <c r="G12407" s="269">
        <v>170</v>
      </c>
      <c r="H12407" s="50" t="s">
        <v>59</v>
      </c>
      <c r="I12407" s="185">
        <v>17.30059</v>
      </c>
      <c r="J12407" s="41" t="s">
        <v>938</v>
      </c>
      <c r="K12407" s="41" t="s">
        <v>115</v>
      </c>
      <c r="O12407" s="59">
        <v>0.5</v>
      </c>
    </row>
    <row r="12408" spans="1:15" x14ac:dyDescent="0.25">
      <c r="A12408" s="30">
        <v>1195</v>
      </c>
      <c r="B12408" s="247" t="str">
        <f>IF(AND(A12408&lt;&gt;"",ISNUMBER(A12408)),VLOOKUP(A12408,Studies!A:BR,2,FALSE),"")</f>
        <v>Derks 2010</v>
      </c>
      <c r="C12408" s="248" t="str">
        <f>IF(AND(A12408&lt;&gt;"",ISNUMBER(A12408)),VLOOKUP(A12408,Studies!A:BR,3,FALSE),"")</f>
        <v>https://pubmed.ncbi.nlm.nih.gov/20489031/</v>
      </c>
      <c r="D12408" s="248" t="str">
        <f>IF(AND(A12408&lt;&gt;"",ISNUMBER(A12408)),VLOOKUP(A12408,Studies!A:BR,4,FALSE),"")</f>
        <v>Pravastatin (without Dalcetrapib)</v>
      </c>
      <c r="E12408" s="248" t="str">
        <f>IF(AND(A12408&lt;&gt;"",ISNUMBER(A12408)),VLOOKUP(A12408,Studies!A:BR,5,FALSE),"")</f>
        <v>Pravastatin</v>
      </c>
      <c r="F12408" s="249" t="str">
        <f>IF(AND(A12408&lt;&gt;"",ISNUMBER(A12408)),VLOOKUP(A12408,Studies!A:BR,6,FALSE),"")</f>
        <v>Plasma</v>
      </c>
      <c r="G12408" s="269">
        <v>170.5</v>
      </c>
      <c r="H12408" s="50" t="s">
        <v>59</v>
      </c>
      <c r="I12408" s="185">
        <v>13.63963</v>
      </c>
      <c r="J12408" s="41" t="s">
        <v>938</v>
      </c>
      <c r="K12408" s="41" t="s">
        <v>115</v>
      </c>
      <c r="O12408" s="59">
        <v>0.5</v>
      </c>
    </row>
    <row r="12409" spans="1:15" x14ac:dyDescent="0.25">
      <c r="A12409" s="30">
        <v>1195</v>
      </c>
      <c r="B12409" s="247" t="str">
        <f>IF(AND(A12409&lt;&gt;"",ISNUMBER(A12409)),VLOOKUP(A12409,Studies!A:BR,2,FALSE),"")</f>
        <v>Derks 2010</v>
      </c>
      <c r="C12409" s="248" t="str">
        <f>IF(AND(A12409&lt;&gt;"",ISNUMBER(A12409)),VLOOKUP(A12409,Studies!A:BR,3,FALSE),"")</f>
        <v>https://pubmed.ncbi.nlm.nih.gov/20489031/</v>
      </c>
      <c r="D12409" s="248" t="str">
        <f>IF(AND(A12409&lt;&gt;"",ISNUMBER(A12409)),VLOOKUP(A12409,Studies!A:BR,4,FALSE),"")</f>
        <v>Pravastatin (without Dalcetrapib)</v>
      </c>
      <c r="E12409" s="248" t="str">
        <f>IF(AND(A12409&lt;&gt;"",ISNUMBER(A12409)),VLOOKUP(A12409,Studies!A:BR,5,FALSE),"")</f>
        <v>Pravastatin</v>
      </c>
      <c r="F12409" s="249" t="str">
        <f>IF(AND(A12409&lt;&gt;"",ISNUMBER(A12409)),VLOOKUP(A12409,Studies!A:BR,6,FALSE),"")</f>
        <v>Plasma</v>
      </c>
      <c r="G12409" s="269">
        <v>171</v>
      </c>
      <c r="H12409" s="50" t="s">
        <v>59</v>
      </c>
      <c r="I12409" s="185">
        <v>9.0317880000000006</v>
      </c>
      <c r="J12409" s="41" t="s">
        <v>938</v>
      </c>
      <c r="K12409" s="41" t="s">
        <v>115</v>
      </c>
      <c r="O12409" s="59">
        <v>0.5</v>
      </c>
    </row>
    <row r="12410" spans="1:15" x14ac:dyDescent="0.25">
      <c r="A12410" s="30">
        <v>1195</v>
      </c>
      <c r="B12410" s="247" t="str">
        <f>IF(AND(A12410&lt;&gt;"",ISNUMBER(A12410)),VLOOKUP(A12410,Studies!A:BR,2,FALSE),"")</f>
        <v>Derks 2010</v>
      </c>
      <c r="C12410" s="248" t="str">
        <f>IF(AND(A12410&lt;&gt;"",ISNUMBER(A12410)),VLOOKUP(A12410,Studies!A:BR,3,FALSE),"")</f>
        <v>https://pubmed.ncbi.nlm.nih.gov/20489031/</v>
      </c>
      <c r="D12410" s="248" t="str">
        <f>IF(AND(A12410&lt;&gt;"",ISNUMBER(A12410)),VLOOKUP(A12410,Studies!A:BR,4,FALSE),"")</f>
        <v>Pravastatin (without Dalcetrapib)</v>
      </c>
      <c r="E12410" s="248" t="str">
        <f>IF(AND(A12410&lt;&gt;"",ISNUMBER(A12410)),VLOOKUP(A12410,Studies!A:BR,5,FALSE),"")</f>
        <v>Pravastatin</v>
      </c>
      <c r="F12410" s="249" t="str">
        <f>IF(AND(A12410&lt;&gt;"",ISNUMBER(A12410)),VLOOKUP(A12410,Studies!A:BR,6,FALSE),"")</f>
        <v>Plasma</v>
      </c>
      <c r="G12410" s="269">
        <v>172</v>
      </c>
      <c r="H12410" s="50" t="s">
        <v>59</v>
      </c>
      <c r="I12410" s="185">
        <v>4.676939</v>
      </c>
      <c r="J12410" s="41" t="s">
        <v>938</v>
      </c>
      <c r="K12410" s="41" t="s">
        <v>115</v>
      </c>
      <c r="O12410" s="59">
        <v>0.5</v>
      </c>
    </row>
    <row r="12411" spans="1:15" x14ac:dyDescent="0.25">
      <c r="A12411" s="30">
        <v>1195</v>
      </c>
      <c r="B12411" s="247" t="str">
        <f>IF(AND(A12411&lt;&gt;"",ISNUMBER(A12411)),VLOOKUP(A12411,Studies!A:BR,2,FALSE),"")</f>
        <v>Derks 2010</v>
      </c>
      <c r="C12411" s="248" t="str">
        <f>IF(AND(A12411&lt;&gt;"",ISNUMBER(A12411)),VLOOKUP(A12411,Studies!A:BR,3,FALSE),"")</f>
        <v>https://pubmed.ncbi.nlm.nih.gov/20489031/</v>
      </c>
      <c r="D12411" s="248" t="str">
        <f>IF(AND(A12411&lt;&gt;"",ISNUMBER(A12411)),VLOOKUP(A12411,Studies!A:BR,4,FALSE),"")</f>
        <v>Pravastatin (without Dalcetrapib)</v>
      </c>
      <c r="E12411" s="248" t="str">
        <f>IF(AND(A12411&lt;&gt;"",ISNUMBER(A12411)),VLOOKUP(A12411,Studies!A:BR,5,FALSE),"")</f>
        <v>Pravastatin</v>
      </c>
      <c r="F12411" s="249" t="str">
        <f>IF(AND(A12411&lt;&gt;"",ISNUMBER(A12411)),VLOOKUP(A12411,Studies!A:BR,6,FALSE),"")</f>
        <v>Plasma</v>
      </c>
      <c r="G12411" s="269">
        <v>174</v>
      </c>
      <c r="H12411" s="50" t="s">
        <v>59</v>
      </c>
      <c r="I12411" s="185">
        <v>2.1542979999999998</v>
      </c>
      <c r="J12411" s="41" t="s">
        <v>938</v>
      </c>
      <c r="K12411" s="41" t="s">
        <v>115</v>
      </c>
      <c r="O12411" s="59">
        <v>0.5</v>
      </c>
    </row>
    <row r="12412" spans="1:15" x14ac:dyDescent="0.25">
      <c r="A12412" s="30">
        <v>1195</v>
      </c>
      <c r="B12412" s="247" t="str">
        <f>IF(AND(A12412&lt;&gt;"",ISNUMBER(A12412)),VLOOKUP(A12412,Studies!A:BR,2,FALSE),"")</f>
        <v>Derks 2010</v>
      </c>
      <c r="C12412" s="248" t="str">
        <f>IF(AND(A12412&lt;&gt;"",ISNUMBER(A12412)),VLOOKUP(A12412,Studies!A:BR,3,FALSE),"")</f>
        <v>https://pubmed.ncbi.nlm.nih.gov/20489031/</v>
      </c>
      <c r="D12412" s="248" t="str">
        <f>IF(AND(A12412&lt;&gt;"",ISNUMBER(A12412)),VLOOKUP(A12412,Studies!A:BR,4,FALSE),"")</f>
        <v>Pravastatin (without Dalcetrapib)</v>
      </c>
      <c r="E12412" s="248" t="str">
        <f>IF(AND(A12412&lt;&gt;"",ISNUMBER(A12412)),VLOOKUP(A12412,Studies!A:BR,5,FALSE),"")</f>
        <v>Pravastatin</v>
      </c>
      <c r="F12412" s="249" t="str">
        <f>IF(AND(A12412&lt;&gt;"",ISNUMBER(A12412)),VLOOKUP(A12412,Studies!A:BR,6,FALSE),"")</f>
        <v>Plasma</v>
      </c>
      <c r="G12412" s="269">
        <v>177</v>
      </c>
      <c r="H12412" s="50" t="s">
        <v>59</v>
      </c>
      <c r="I12412" s="185">
        <v>0.89568130000000001</v>
      </c>
      <c r="J12412" s="41" t="s">
        <v>938</v>
      </c>
      <c r="K12412" s="41" t="s">
        <v>115</v>
      </c>
      <c r="O12412" s="59">
        <v>0.5</v>
      </c>
    </row>
    <row r="12413" spans="1:15" x14ac:dyDescent="0.25">
      <c r="A12413" s="30">
        <v>1195</v>
      </c>
      <c r="B12413" s="247" t="str">
        <f>IF(AND(A12413&lt;&gt;"",ISNUMBER(A12413)),VLOOKUP(A12413,Studies!A:BR,2,FALSE),"")</f>
        <v>Derks 2010</v>
      </c>
      <c r="C12413" s="248" t="str">
        <f>IF(AND(A12413&lt;&gt;"",ISNUMBER(A12413)),VLOOKUP(A12413,Studies!A:BR,3,FALSE),"")</f>
        <v>https://pubmed.ncbi.nlm.nih.gov/20489031/</v>
      </c>
      <c r="D12413" s="248" t="str">
        <f>IF(AND(A12413&lt;&gt;"",ISNUMBER(A12413)),VLOOKUP(A12413,Studies!A:BR,4,FALSE),"")</f>
        <v>Pravastatin (without Dalcetrapib)</v>
      </c>
      <c r="E12413" s="248" t="str">
        <f>IF(AND(A12413&lt;&gt;"",ISNUMBER(A12413)),VLOOKUP(A12413,Studies!A:BR,5,FALSE),"")</f>
        <v>Pravastatin</v>
      </c>
      <c r="F12413" s="249" t="str">
        <f>IF(AND(A12413&lt;&gt;"",ISNUMBER(A12413)),VLOOKUP(A12413,Studies!A:BR,6,FALSE),"")</f>
        <v>Plasma</v>
      </c>
      <c r="G12413" s="269">
        <v>178</v>
      </c>
      <c r="H12413" s="50" t="s">
        <v>59</v>
      </c>
      <c r="I12413" s="185">
        <v>0.83376229999999996</v>
      </c>
      <c r="J12413" s="41" t="s">
        <v>938</v>
      </c>
      <c r="K12413" s="41" t="s">
        <v>115</v>
      </c>
      <c r="O12413" s="59">
        <v>0.5</v>
      </c>
    </row>
    <row r="12414" spans="1:15" x14ac:dyDescent="0.25">
      <c r="A12414" s="30">
        <v>1195</v>
      </c>
      <c r="B12414" s="247" t="str">
        <f>IF(AND(A12414&lt;&gt;"",ISNUMBER(A12414)),VLOOKUP(A12414,Studies!A:BR,2,FALSE),"")</f>
        <v>Derks 2010</v>
      </c>
      <c r="C12414" s="248" t="str">
        <f>IF(AND(A12414&lt;&gt;"",ISNUMBER(A12414)),VLOOKUP(A12414,Studies!A:BR,3,FALSE),"")</f>
        <v>https://pubmed.ncbi.nlm.nih.gov/20489031/</v>
      </c>
      <c r="D12414" s="248" t="str">
        <f>IF(AND(A12414&lt;&gt;"",ISNUMBER(A12414)),VLOOKUP(A12414,Studies!A:BR,4,FALSE),"")</f>
        <v>Pravastatin (without Dalcetrapib)</v>
      </c>
      <c r="E12414" s="248" t="str">
        <f>IF(AND(A12414&lt;&gt;"",ISNUMBER(A12414)),VLOOKUP(A12414,Studies!A:BR,5,FALSE),"")</f>
        <v>Pravastatin</v>
      </c>
      <c r="F12414" s="249" t="str">
        <f>IF(AND(A12414&lt;&gt;"",ISNUMBER(A12414)),VLOOKUP(A12414,Studies!A:BR,6,FALSE),"")</f>
        <v>Plasma</v>
      </c>
      <c r="G12414" s="269">
        <v>180</v>
      </c>
      <c r="H12414" s="50" t="s">
        <v>59</v>
      </c>
      <c r="I12414" s="185">
        <v>0.64716589999999996</v>
      </c>
      <c r="J12414" s="41" t="s">
        <v>938</v>
      </c>
      <c r="K12414" s="41" t="s">
        <v>115</v>
      </c>
      <c r="O12414" s="59">
        <v>0.5</v>
      </c>
    </row>
    <row r="12415" spans="1:15" x14ac:dyDescent="0.25">
      <c r="A12415" s="30">
        <v>1195</v>
      </c>
      <c r="B12415" s="247" t="str">
        <f>IF(AND(A12415&lt;&gt;"",ISNUMBER(A12415)),VLOOKUP(A12415,Studies!A:BR,2,FALSE),"")</f>
        <v>Derks 2010</v>
      </c>
      <c r="C12415" s="248" t="str">
        <f>IF(AND(A12415&lt;&gt;"",ISNUMBER(A12415)),VLOOKUP(A12415,Studies!A:BR,3,FALSE),"")</f>
        <v>https://pubmed.ncbi.nlm.nih.gov/20489031/</v>
      </c>
      <c r="D12415" s="248" t="str">
        <f>IF(AND(A12415&lt;&gt;"",ISNUMBER(A12415)),VLOOKUP(A12415,Studies!A:BR,4,FALSE),"")</f>
        <v>Pravastatin (without Dalcetrapib)</v>
      </c>
      <c r="E12415" s="248" t="str">
        <f>IF(AND(A12415&lt;&gt;"",ISNUMBER(A12415)),VLOOKUP(A12415,Studies!A:BR,5,FALSE),"")</f>
        <v>Pravastatin</v>
      </c>
      <c r="F12415" s="249" t="str">
        <f>IF(AND(A12415&lt;&gt;"",ISNUMBER(A12415)),VLOOKUP(A12415,Studies!A:BR,6,FALSE),"")</f>
        <v>Plasma</v>
      </c>
      <c r="G12415" s="269">
        <v>183</v>
      </c>
      <c r="H12415" s="50" t="s">
        <v>59</v>
      </c>
      <c r="I12415" s="185">
        <v>1.093002</v>
      </c>
      <c r="J12415" s="41" t="s">
        <v>938</v>
      </c>
      <c r="K12415" s="41" t="s">
        <v>115</v>
      </c>
      <c r="O12415" s="59">
        <v>0.5</v>
      </c>
    </row>
    <row r="12416" spans="1:15" x14ac:dyDescent="0.25">
      <c r="A12416" s="30">
        <v>1195</v>
      </c>
      <c r="B12416" s="247" t="str">
        <f>IF(AND(A12416&lt;&gt;"",ISNUMBER(A12416)),VLOOKUP(A12416,Studies!A:BR,2,FALSE),"")</f>
        <v>Derks 2010</v>
      </c>
      <c r="C12416" s="248" t="str">
        <f>IF(AND(A12416&lt;&gt;"",ISNUMBER(A12416)),VLOOKUP(A12416,Studies!A:BR,3,FALSE),"")</f>
        <v>https://pubmed.ncbi.nlm.nih.gov/20489031/</v>
      </c>
      <c r="D12416" s="248" t="str">
        <f>IF(AND(A12416&lt;&gt;"",ISNUMBER(A12416)),VLOOKUP(A12416,Studies!A:BR,4,FALSE),"")</f>
        <v>Pravastatin (without Dalcetrapib)</v>
      </c>
      <c r="E12416" s="248" t="str">
        <f>IF(AND(A12416&lt;&gt;"",ISNUMBER(A12416)),VLOOKUP(A12416,Studies!A:BR,5,FALSE),"")</f>
        <v>Pravastatin</v>
      </c>
      <c r="F12416" s="249" t="str">
        <f>IF(AND(A12416&lt;&gt;"",ISNUMBER(A12416)),VLOOKUP(A12416,Studies!A:BR,6,FALSE),"")</f>
        <v>Plasma</v>
      </c>
      <c r="G12416" s="269">
        <v>192</v>
      </c>
      <c r="H12416" s="50" t="s">
        <v>59</v>
      </c>
      <c r="I12416" s="185">
        <v>0.72596349999999998</v>
      </c>
      <c r="J12416" s="41" t="s">
        <v>938</v>
      </c>
      <c r="K12416" s="41" t="s">
        <v>115</v>
      </c>
      <c r="O12416" s="59">
        <v>0.5</v>
      </c>
    </row>
    <row r="12417" spans="1:16" x14ac:dyDescent="0.25">
      <c r="A12417" s="30">
        <v>1196</v>
      </c>
      <c r="B12417" s="247" t="str">
        <f>IF(AND(A12417&lt;&gt;"",ISNUMBER(A12417)),VLOOKUP(A12417,Studies!A:BR,2,FALSE),"")</f>
        <v>Park 2002</v>
      </c>
      <c r="C12417" s="248" t="str">
        <f>IF(AND(A12417&lt;&gt;"",ISNUMBER(A12417)),VLOOKUP(A12417,Studies!A:BR,3,FALSE),"")</f>
        <v>https://pubmed.ncbi.nlm.nih.gov/12395976/</v>
      </c>
      <c r="D12417" s="248" t="str">
        <f>IF(AND(A12417&lt;&gt;"",ISNUMBER(A12417)),VLOOKUP(A12417,Studies!A:BR,4,FALSE),"")</f>
        <v>healthy individuals</v>
      </c>
      <c r="E12417" s="248" t="str">
        <f>IF(AND(A12417&lt;&gt;"",ISNUMBER(A12417)),VLOOKUP(A12417,Studies!A:BR,5,FALSE),"")</f>
        <v>Pravastatin</v>
      </c>
      <c r="F12417" s="249" t="str">
        <f>IF(AND(A12417&lt;&gt;"",ISNUMBER(A12417)),VLOOKUP(A12417,Studies!A:BR,6,FALSE),"")</f>
        <v>Plasma</v>
      </c>
      <c r="G12417" s="267">
        <v>0.5</v>
      </c>
      <c r="H12417" s="50" t="s">
        <v>59</v>
      </c>
      <c r="I12417" s="185">
        <v>39.442740000000001</v>
      </c>
      <c r="J12417" s="41" t="s">
        <v>938</v>
      </c>
      <c r="K12417" s="41" t="s">
        <v>115</v>
      </c>
      <c r="P12417" s="42" t="s">
        <v>4168</v>
      </c>
    </row>
    <row r="12418" spans="1:16" x14ac:dyDescent="0.25">
      <c r="A12418" s="30">
        <v>1196</v>
      </c>
      <c r="B12418" s="247" t="str">
        <f>IF(AND(A12418&lt;&gt;"",ISNUMBER(A12418)),VLOOKUP(A12418,Studies!A:BR,2,FALSE),"")</f>
        <v>Park 2002</v>
      </c>
      <c r="C12418" s="248" t="str">
        <f>IF(AND(A12418&lt;&gt;"",ISNUMBER(A12418)),VLOOKUP(A12418,Studies!A:BR,3,FALSE),"")</f>
        <v>https://pubmed.ncbi.nlm.nih.gov/12395976/</v>
      </c>
      <c r="D12418" s="248" t="str">
        <f>IF(AND(A12418&lt;&gt;"",ISNUMBER(A12418)),VLOOKUP(A12418,Studies!A:BR,4,FALSE),"")</f>
        <v>healthy individuals</v>
      </c>
      <c r="E12418" s="248" t="str">
        <f>IF(AND(A12418&lt;&gt;"",ISNUMBER(A12418)),VLOOKUP(A12418,Studies!A:BR,5,FALSE),"")</f>
        <v>Pravastatin</v>
      </c>
      <c r="F12418" s="249" t="str">
        <f>IF(AND(A12418&lt;&gt;"",ISNUMBER(A12418)),VLOOKUP(A12418,Studies!A:BR,6,FALSE),"")</f>
        <v>Plasma</v>
      </c>
      <c r="G12418" s="267">
        <v>1</v>
      </c>
      <c r="H12418" s="50" t="s">
        <v>59</v>
      </c>
      <c r="I12418" s="185">
        <v>75.180480000000003</v>
      </c>
      <c r="J12418" s="41" t="s">
        <v>938</v>
      </c>
      <c r="K12418" s="41" t="s">
        <v>115</v>
      </c>
      <c r="P12418" s="186" t="s">
        <v>4168</v>
      </c>
    </row>
    <row r="12419" spans="1:16" x14ac:dyDescent="0.25">
      <c r="A12419" s="30">
        <v>1196</v>
      </c>
      <c r="B12419" s="247" t="str">
        <f>IF(AND(A12419&lt;&gt;"",ISNUMBER(A12419)),VLOOKUP(A12419,Studies!A:BR,2,FALSE),"")</f>
        <v>Park 2002</v>
      </c>
      <c r="C12419" s="248" t="str">
        <f>IF(AND(A12419&lt;&gt;"",ISNUMBER(A12419)),VLOOKUP(A12419,Studies!A:BR,3,FALSE),"")</f>
        <v>https://pubmed.ncbi.nlm.nih.gov/12395976/</v>
      </c>
      <c r="D12419" s="248" t="str">
        <f>IF(AND(A12419&lt;&gt;"",ISNUMBER(A12419)),VLOOKUP(A12419,Studies!A:BR,4,FALSE),"")</f>
        <v>healthy individuals</v>
      </c>
      <c r="E12419" s="248" t="str">
        <f>IF(AND(A12419&lt;&gt;"",ISNUMBER(A12419)),VLOOKUP(A12419,Studies!A:BR,5,FALSE),"")</f>
        <v>Pravastatin</v>
      </c>
      <c r="F12419" s="249" t="str">
        <f>IF(AND(A12419&lt;&gt;"",ISNUMBER(A12419)),VLOOKUP(A12419,Studies!A:BR,6,FALSE),"")</f>
        <v>Plasma</v>
      </c>
      <c r="G12419" s="267">
        <v>1.5</v>
      </c>
      <c r="H12419" s="50" t="s">
        <v>59</v>
      </c>
      <c r="I12419" s="185">
        <v>51.638339999999999</v>
      </c>
      <c r="J12419" s="41" t="s">
        <v>938</v>
      </c>
      <c r="K12419" s="41" t="s">
        <v>115</v>
      </c>
      <c r="P12419" s="186" t="s">
        <v>4168</v>
      </c>
    </row>
    <row r="12420" spans="1:16" x14ac:dyDescent="0.25">
      <c r="A12420" s="30">
        <v>1196</v>
      </c>
      <c r="B12420" s="247" t="str">
        <f>IF(AND(A12420&lt;&gt;"",ISNUMBER(A12420)),VLOOKUP(A12420,Studies!A:BR,2,FALSE),"")</f>
        <v>Park 2002</v>
      </c>
      <c r="C12420" s="248" t="str">
        <f>IF(AND(A12420&lt;&gt;"",ISNUMBER(A12420)),VLOOKUP(A12420,Studies!A:BR,3,FALSE),"")</f>
        <v>https://pubmed.ncbi.nlm.nih.gov/12395976/</v>
      </c>
      <c r="D12420" s="248" t="str">
        <f>IF(AND(A12420&lt;&gt;"",ISNUMBER(A12420)),VLOOKUP(A12420,Studies!A:BR,4,FALSE),"")</f>
        <v>healthy individuals</v>
      </c>
      <c r="E12420" s="248" t="str">
        <f>IF(AND(A12420&lt;&gt;"",ISNUMBER(A12420)),VLOOKUP(A12420,Studies!A:BR,5,FALSE),"")</f>
        <v>Pravastatin</v>
      </c>
      <c r="F12420" s="249" t="str">
        <f>IF(AND(A12420&lt;&gt;"",ISNUMBER(A12420)),VLOOKUP(A12420,Studies!A:BR,6,FALSE),"")</f>
        <v>Plasma</v>
      </c>
      <c r="G12420" s="267">
        <v>2</v>
      </c>
      <c r="H12420" s="50" t="s">
        <v>59</v>
      </c>
      <c r="I12420" s="185">
        <v>44.151167999999998</v>
      </c>
      <c r="J12420" s="41" t="s">
        <v>938</v>
      </c>
      <c r="K12420" s="41" t="s">
        <v>115</v>
      </c>
      <c r="P12420" s="186" t="s">
        <v>4168</v>
      </c>
    </row>
    <row r="12421" spans="1:16" x14ac:dyDescent="0.25">
      <c r="A12421" s="30">
        <v>1196</v>
      </c>
      <c r="B12421" s="247" t="str">
        <f>IF(AND(A12421&lt;&gt;"",ISNUMBER(A12421)),VLOOKUP(A12421,Studies!A:BR,2,FALSE),"")</f>
        <v>Park 2002</v>
      </c>
      <c r="C12421" s="248" t="str">
        <f>IF(AND(A12421&lt;&gt;"",ISNUMBER(A12421)),VLOOKUP(A12421,Studies!A:BR,3,FALSE),"")</f>
        <v>https://pubmed.ncbi.nlm.nih.gov/12395976/</v>
      </c>
      <c r="D12421" s="248" t="str">
        <f>IF(AND(A12421&lt;&gt;"",ISNUMBER(A12421)),VLOOKUP(A12421,Studies!A:BR,4,FALSE),"")</f>
        <v>healthy individuals</v>
      </c>
      <c r="E12421" s="248" t="str">
        <f>IF(AND(A12421&lt;&gt;"",ISNUMBER(A12421)),VLOOKUP(A12421,Studies!A:BR,5,FALSE),"")</f>
        <v>Pravastatin</v>
      </c>
      <c r="F12421" s="249" t="str">
        <f>IF(AND(A12421&lt;&gt;"",ISNUMBER(A12421)),VLOOKUP(A12421,Studies!A:BR,6,FALSE),"")</f>
        <v>Plasma</v>
      </c>
      <c r="G12421" s="267">
        <v>2.5</v>
      </c>
      <c r="H12421" s="50" t="s">
        <v>59</v>
      </c>
      <c r="I12421" s="185">
        <v>35.428998</v>
      </c>
      <c r="J12421" s="41" t="s">
        <v>938</v>
      </c>
      <c r="K12421" s="41" t="s">
        <v>115</v>
      </c>
      <c r="P12421" s="186" t="s">
        <v>4168</v>
      </c>
    </row>
    <row r="12422" spans="1:16" x14ac:dyDescent="0.25">
      <c r="A12422" s="30">
        <v>1196</v>
      </c>
      <c r="B12422" s="247" t="str">
        <f>IF(AND(A12422&lt;&gt;"",ISNUMBER(A12422)),VLOOKUP(A12422,Studies!A:BR,2,FALSE),"")</f>
        <v>Park 2002</v>
      </c>
      <c r="C12422" s="248" t="str">
        <f>IF(AND(A12422&lt;&gt;"",ISNUMBER(A12422)),VLOOKUP(A12422,Studies!A:BR,3,FALSE),"")</f>
        <v>https://pubmed.ncbi.nlm.nih.gov/12395976/</v>
      </c>
      <c r="D12422" s="248" t="str">
        <f>IF(AND(A12422&lt;&gt;"",ISNUMBER(A12422)),VLOOKUP(A12422,Studies!A:BR,4,FALSE),"")</f>
        <v>healthy individuals</v>
      </c>
      <c r="E12422" s="248" t="str">
        <f>IF(AND(A12422&lt;&gt;"",ISNUMBER(A12422)),VLOOKUP(A12422,Studies!A:BR,5,FALSE),"")</f>
        <v>Pravastatin</v>
      </c>
      <c r="F12422" s="249" t="str">
        <f>IF(AND(A12422&lt;&gt;"",ISNUMBER(A12422)),VLOOKUP(A12422,Studies!A:BR,6,FALSE),"")</f>
        <v>Plasma</v>
      </c>
      <c r="G12422" s="267">
        <v>3</v>
      </c>
      <c r="H12422" s="50" t="s">
        <v>59</v>
      </c>
      <c r="I12422" s="185">
        <v>24.236832</v>
      </c>
      <c r="J12422" s="41" t="s">
        <v>938</v>
      </c>
      <c r="K12422" s="41" t="s">
        <v>115</v>
      </c>
      <c r="P12422" s="186" t="s">
        <v>4168</v>
      </c>
    </row>
    <row r="12423" spans="1:16" x14ac:dyDescent="0.25">
      <c r="A12423" s="30">
        <v>1196</v>
      </c>
      <c r="B12423" s="247" t="str">
        <f>IF(AND(A12423&lt;&gt;"",ISNUMBER(A12423)),VLOOKUP(A12423,Studies!A:BR,2,FALSE),"")</f>
        <v>Park 2002</v>
      </c>
      <c r="C12423" s="248" t="str">
        <f>IF(AND(A12423&lt;&gt;"",ISNUMBER(A12423)),VLOOKUP(A12423,Studies!A:BR,3,FALSE),"")</f>
        <v>https://pubmed.ncbi.nlm.nih.gov/12395976/</v>
      </c>
      <c r="D12423" s="248" t="str">
        <f>IF(AND(A12423&lt;&gt;"",ISNUMBER(A12423)),VLOOKUP(A12423,Studies!A:BR,4,FALSE),"")</f>
        <v>healthy individuals</v>
      </c>
      <c r="E12423" s="248" t="str">
        <f>IF(AND(A12423&lt;&gt;"",ISNUMBER(A12423)),VLOOKUP(A12423,Studies!A:BR,5,FALSE),"")</f>
        <v>Pravastatin</v>
      </c>
      <c r="F12423" s="249" t="str">
        <f>IF(AND(A12423&lt;&gt;"",ISNUMBER(A12423)),VLOOKUP(A12423,Studies!A:BR,6,FALSE),"")</f>
        <v>Plasma</v>
      </c>
      <c r="G12423" s="267">
        <v>4</v>
      </c>
      <c r="H12423" s="50" t="s">
        <v>59</v>
      </c>
      <c r="I12423" s="185">
        <v>11.732478</v>
      </c>
      <c r="J12423" s="41" t="s">
        <v>938</v>
      </c>
      <c r="K12423" s="41" t="s">
        <v>115</v>
      </c>
      <c r="P12423" s="186" t="s">
        <v>4168</v>
      </c>
    </row>
    <row r="12424" spans="1:16" x14ac:dyDescent="0.25">
      <c r="A12424" s="30">
        <v>1196</v>
      </c>
      <c r="B12424" s="247" t="str">
        <f>IF(AND(A12424&lt;&gt;"",ISNUMBER(A12424)),VLOOKUP(A12424,Studies!A:BR,2,FALSE),"")</f>
        <v>Park 2002</v>
      </c>
      <c r="C12424" s="248" t="str">
        <f>IF(AND(A12424&lt;&gt;"",ISNUMBER(A12424)),VLOOKUP(A12424,Studies!A:BR,3,FALSE),"")</f>
        <v>https://pubmed.ncbi.nlm.nih.gov/12395976/</v>
      </c>
      <c r="D12424" s="248" t="str">
        <f>IF(AND(A12424&lt;&gt;"",ISNUMBER(A12424)),VLOOKUP(A12424,Studies!A:BR,4,FALSE),"")</f>
        <v>healthy individuals</v>
      </c>
      <c r="E12424" s="248" t="str">
        <f>IF(AND(A12424&lt;&gt;"",ISNUMBER(A12424)),VLOOKUP(A12424,Studies!A:BR,5,FALSE),"")</f>
        <v>Pravastatin</v>
      </c>
      <c r="F12424" s="249" t="str">
        <f>IF(AND(A12424&lt;&gt;"",ISNUMBER(A12424)),VLOOKUP(A12424,Studies!A:BR,6,FALSE),"")</f>
        <v>Plasma</v>
      </c>
      <c r="G12424" s="267">
        <v>5</v>
      </c>
      <c r="H12424" s="50" t="s">
        <v>59</v>
      </c>
      <c r="I12424" s="185">
        <v>6.6381119999999996</v>
      </c>
      <c r="J12424" s="41" t="s">
        <v>938</v>
      </c>
      <c r="K12424" s="41" t="s">
        <v>115</v>
      </c>
      <c r="P12424" s="186" t="s">
        <v>4168</v>
      </c>
    </row>
    <row r="12425" spans="1:16" x14ac:dyDescent="0.25">
      <c r="A12425" s="30">
        <v>1197</v>
      </c>
      <c r="B12425" s="247" t="str">
        <f>IF(AND(A12425&lt;&gt;"",ISNUMBER(A12425)),VLOOKUP(A12425,Studies!A:BR,2,FALSE),"")</f>
        <v>Kyrklund 2003</v>
      </c>
      <c r="C12425" s="248" t="str">
        <f>IF(AND(A12425&lt;&gt;"",ISNUMBER(A12425)),VLOOKUP(A12425,Studies!A:BR,3,FALSE),"")</f>
        <v>https://pubmed.ncbi.nlm.nih.gov/12811363/</v>
      </c>
      <c r="D12425" s="248" t="str">
        <f>IF(AND(A12425&lt;&gt;"",ISNUMBER(A12425)),VLOOKUP(A12425,Studies!A:BR,4,FALSE),"")</f>
        <v>with Placebo</v>
      </c>
      <c r="E12425" s="248" t="str">
        <f>IF(AND(A12425&lt;&gt;"",ISNUMBER(A12425)),VLOOKUP(A12425,Studies!A:BR,5,FALSE),"")</f>
        <v>Pravastatin</v>
      </c>
      <c r="F12425" s="249" t="str">
        <f>IF(AND(A12425&lt;&gt;"",ISNUMBER(A12425)),VLOOKUP(A12425,Studies!A:BR,6,FALSE),"")</f>
        <v>Plasma</v>
      </c>
      <c r="G12425" s="267">
        <v>0.5</v>
      </c>
      <c r="H12425" s="50" t="s">
        <v>59</v>
      </c>
      <c r="I12425" s="185">
        <v>27.308990000000001</v>
      </c>
      <c r="J12425" s="41" t="s">
        <v>992</v>
      </c>
      <c r="K12425" s="41" t="s">
        <v>115</v>
      </c>
      <c r="O12425" s="59">
        <v>0.25</v>
      </c>
    </row>
    <row r="12426" spans="1:16" x14ac:dyDescent="0.25">
      <c r="A12426" s="30">
        <v>1197</v>
      </c>
      <c r="B12426" s="247" t="str">
        <f>IF(AND(A12426&lt;&gt;"",ISNUMBER(A12426)),VLOOKUP(A12426,Studies!A:BR,2,FALSE),"")</f>
        <v>Kyrklund 2003</v>
      </c>
      <c r="C12426" s="248" t="str">
        <f>IF(AND(A12426&lt;&gt;"",ISNUMBER(A12426)),VLOOKUP(A12426,Studies!A:BR,3,FALSE),"")</f>
        <v>https://pubmed.ncbi.nlm.nih.gov/12811363/</v>
      </c>
      <c r="D12426" s="248" t="str">
        <f>IF(AND(A12426&lt;&gt;"",ISNUMBER(A12426)),VLOOKUP(A12426,Studies!A:BR,4,FALSE),"")</f>
        <v>with Placebo</v>
      </c>
      <c r="E12426" s="248" t="str">
        <f>IF(AND(A12426&lt;&gt;"",ISNUMBER(A12426)),VLOOKUP(A12426,Studies!A:BR,5,FALSE),"")</f>
        <v>Pravastatin</v>
      </c>
      <c r="F12426" s="249" t="str">
        <f>IF(AND(A12426&lt;&gt;"",ISNUMBER(A12426)),VLOOKUP(A12426,Studies!A:BR,6,FALSE),"")</f>
        <v>Plasma</v>
      </c>
      <c r="G12426" s="267">
        <v>1</v>
      </c>
      <c r="H12426" s="50" t="s">
        <v>59</v>
      </c>
      <c r="I12426" s="185">
        <v>62.725619999999999</v>
      </c>
      <c r="J12426" s="41" t="s">
        <v>992</v>
      </c>
      <c r="K12426" s="41" t="s">
        <v>115</v>
      </c>
      <c r="O12426" s="59">
        <v>0.25</v>
      </c>
    </row>
    <row r="12427" spans="1:16" x14ac:dyDescent="0.25">
      <c r="A12427" s="30">
        <v>1197</v>
      </c>
      <c r="B12427" s="247" t="str">
        <f>IF(AND(A12427&lt;&gt;"",ISNUMBER(A12427)),VLOOKUP(A12427,Studies!A:BR,2,FALSE),"")</f>
        <v>Kyrklund 2003</v>
      </c>
      <c r="C12427" s="248" t="str">
        <f>IF(AND(A12427&lt;&gt;"",ISNUMBER(A12427)),VLOOKUP(A12427,Studies!A:BR,3,FALSE),"")</f>
        <v>https://pubmed.ncbi.nlm.nih.gov/12811363/</v>
      </c>
      <c r="D12427" s="248" t="str">
        <f>IF(AND(A12427&lt;&gt;"",ISNUMBER(A12427)),VLOOKUP(A12427,Studies!A:BR,4,FALSE),"")</f>
        <v>with Placebo</v>
      </c>
      <c r="E12427" s="248" t="str">
        <f>IF(AND(A12427&lt;&gt;"",ISNUMBER(A12427)),VLOOKUP(A12427,Studies!A:BR,5,FALSE),"")</f>
        <v>Pravastatin</v>
      </c>
      <c r="F12427" s="249" t="str">
        <f>IF(AND(A12427&lt;&gt;"",ISNUMBER(A12427)),VLOOKUP(A12427,Studies!A:BR,6,FALSE),"")</f>
        <v>Plasma</v>
      </c>
      <c r="G12427" s="267">
        <v>1.5</v>
      </c>
      <c r="H12427" s="50" t="s">
        <v>59</v>
      </c>
      <c r="I12427" s="185">
        <v>45.980080000000001</v>
      </c>
      <c r="J12427" s="41" t="s">
        <v>992</v>
      </c>
      <c r="K12427" s="41" t="s">
        <v>115</v>
      </c>
      <c r="O12427" s="59">
        <v>0.25</v>
      </c>
    </row>
    <row r="12428" spans="1:16" x14ac:dyDescent="0.25">
      <c r="A12428" s="30">
        <v>1197</v>
      </c>
      <c r="B12428" s="247" t="str">
        <f>IF(AND(A12428&lt;&gt;"",ISNUMBER(A12428)),VLOOKUP(A12428,Studies!A:BR,2,FALSE),"")</f>
        <v>Kyrklund 2003</v>
      </c>
      <c r="C12428" s="248" t="str">
        <f>IF(AND(A12428&lt;&gt;"",ISNUMBER(A12428)),VLOOKUP(A12428,Studies!A:BR,3,FALSE),"")</f>
        <v>https://pubmed.ncbi.nlm.nih.gov/12811363/</v>
      </c>
      <c r="D12428" s="248" t="str">
        <f>IF(AND(A12428&lt;&gt;"",ISNUMBER(A12428)),VLOOKUP(A12428,Studies!A:BR,4,FALSE),"")</f>
        <v>with Placebo</v>
      </c>
      <c r="E12428" s="248" t="str">
        <f>IF(AND(A12428&lt;&gt;"",ISNUMBER(A12428)),VLOOKUP(A12428,Studies!A:BR,5,FALSE),"")</f>
        <v>Pravastatin</v>
      </c>
      <c r="F12428" s="249" t="str">
        <f>IF(AND(A12428&lt;&gt;"",ISNUMBER(A12428)),VLOOKUP(A12428,Studies!A:BR,6,FALSE),"")</f>
        <v>Plasma</v>
      </c>
      <c r="G12428" s="267">
        <v>2</v>
      </c>
      <c r="H12428" s="50" t="s">
        <v>59</v>
      </c>
      <c r="I12428" s="185">
        <v>32.207520000000002</v>
      </c>
      <c r="J12428" s="41" t="s">
        <v>992</v>
      </c>
      <c r="K12428" s="41" t="s">
        <v>115</v>
      </c>
      <c r="O12428" s="59">
        <v>0.25</v>
      </c>
    </row>
    <row r="12429" spans="1:16" x14ac:dyDescent="0.25">
      <c r="A12429" s="30">
        <v>1197</v>
      </c>
      <c r="B12429" s="247" t="str">
        <f>IF(AND(A12429&lt;&gt;"",ISNUMBER(A12429)),VLOOKUP(A12429,Studies!A:BR,2,FALSE),"")</f>
        <v>Kyrklund 2003</v>
      </c>
      <c r="C12429" s="248" t="str">
        <f>IF(AND(A12429&lt;&gt;"",ISNUMBER(A12429)),VLOOKUP(A12429,Studies!A:BR,3,FALSE),"")</f>
        <v>https://pubmed.ncbi.nlm.nih.gov/12811363/</v>
      </c>
      <c r="D12429" s="248" t="str">
        <f>IF(AND(A12429&lt;&gt;"",ISNUMBER(A12429)),VLOOKUP(A12429,Studies!A:BR,4,FALSE),"")</f>
        <v>with Placebo</v>
      </c>
      <c r="E12429" s="248" t="str">
        <f>IF(AND(A12429&lt;&gt;"",ISNUMBER(A12429)),VLOOKUP(A12429,Studies!A:BR,5,FALSE),"")</f>
        <v>Pravastatin</v>
      </c>
      <c r="F12429" s="249" t="str">
        <f>IF(AND(A12429&lt;&gt;"",ISNUMBER(A12429)),VLOOKUP(A12429,Studies!A:BR,6,FALSE),"")</f>
        <v>Plasma</v>
      </c>
      <c r="G12429" s="267">
        <v>2.5</v>
      </c>
      <c r="H12429" s="50" t="s">
        <v>59</v>
      </c>
      <c r="I12429" s="185">
        <v>20.32685</v>
      </c>
      <c r="J12429" s="41" t="s">
        <v>992</v>
      </c>
      <c r="K12429" s="41" t="s">
        <v>115</v>
      </c>
      <c r="O12429" s="59">
        <v>0.25</v>
      </c>
    </row>
    <row r="12430" spans="1:16" x14ac:dyDescent="0.25">
      <c r="A12430" s="30">
        <v>1197</v>
      </c>
      <c r="B12430" s="247" t="str">
        <f>IF(AND(A12430&lt;&gt;"",ISNUMBER(A12430)),VLOOKUP(A12430,Studies!A:BR,2,FALSE),"")</f>
        <v>Kyrklund 2003</v>
      </c>
      <c r="C12430" s="248" t="str">
        <f>IF(AND(A12430&lt;&gt;"",ISNUMBER(A12430)),VLOOKUP(A12430,Studies!A:BR,3,FALSE),"")</f>
        <v>https://pubmed.ncbi.nlm.nih.gov/12811363/</v>
      </c>
      <c r="D12430" s="248" t="str">
        <f>IF(AND(A12430&lt;&gt;"",ISNUMBER(A12430)),VLOOKUP(A12430,Studies!A:BR,4,FALSE),"")</f>
        <v>with Placebo</v>
      </c>
      <c r="E12430" s="248" t="str">
        <f>IF(AND(A12430&lt;&gt;"",ISNUMBER(A12430)),VLOOKUP(A12430,Studies!A:BR,5,FALSE),"")</f>
        <v>Pravastatin</v>
      </c>
      <c r="F12430" s="249" t="str">
        <f>IF(AND(A12430&lt;&gt;"",ISNUMBER(A12430)),VLOOKUP(A12430,Studies!A:BR,6,FALSE),"")</f>
        <v>Plasma</v>
      </c>
      <c r="G12430" s="267">
        <v>3</v>
      </c>
      <c r="H12430" s="50" t="s">
        <v>59</v>
      </c>
      <c r="I12430" s="185">
        <v>14.39213</v>
      </c>
      <c r="J12430" s="41" t="s">
        <v>992</v>
      </c>
      <c r="K12430" s="41" t="s">
        <v>115</v>
      </c>
      <c r="O12430" s="59">
        <v>0.25</v>
      </c>
    </row>
    <row r="12431" spans="1:16" x14ac:dyDescent="0.25">
      <c r="A12431" s="30">
        <v>1197</v>
      </c>
      <c r="B12431" s="247" t="str">
        <f>IF(AND(A12431&lt;&gt;"",ISNUMBER(A12431)),VLOOKUP(A12431,Studies!A:BR,2,FALSE),"")</f>
        <v>Kyrklund 2003</v>
      </c>
      <c r="C12431" s="248" t="str">
        <f>IF(AND(A12431&lt;&gt;"",ISNUMBER(A12431)),VLOOKUP(A12431,Studies!A:BR,3,FALSE),"")</f>
        <v>https://pubmed.ncbi.nlm.nih.gov/12811363/</v>
      </c>
      <c r="D12431" s="248" t="str">
        <f>IF(AND(A12431&lt;&gt;"",ISNUMBER(A12431)),VLOOKUP(A12431,Studies!A:BR,4,FALSE),"")</f>
        <v>with Placebo</v>
      </c>
      <c r="E12431" s="248" t="str">
        <f>IF(AND(A12431&lt;&gt;"",ISNUMBER(A12431)),VLOOKUP(A12431,Studies!A:BR,5,FALSE),"")</f>
        <v>Pravastatin</v>
      </c>
      <c r="F12431" s="249" t="str">
        <f>IF(AND(A12431&lt;&gt;"",ISNUMBER(A12431)),VLOOKUP(A12431,Studies!A:BR,6,FALSE),"")</f>
        <v>Plasma</v>
      </c>
      <c r="G12431" s="267">
        <v>4</v>
      </c>
      <c r="H12431" s="50" t="s">
        <v>59</v>
      </c>
      <c r="I12431" s="185">
        <v>11.441599999999999</v>
      </c>
      <c r="J12431" s="41" t="s">
        <v>992</v>
      </c>
      <c r="K12431" s="41" t="s">
        <v>115</v>
      </c>
      <c r="O12431" s="59">
        <v>0.25</v>
      </c>
    </row>
    <row r="12432" spans="1:16" x14ac:dyDescent="0.25">
      <c r="A12432" s="30">
        <v>1197</v>
      </c>
      <c r="B12432" s="247" t="str">
        <f>IF(AND(A12432&lt;&gt;"",ISNUMBER(A12432)),VLOOKUP(A12432,Studies!A:BR,2,FALSE),"")</f>
        <v>Kyrklund 2003</v>
      </c>
      <c r="C12432" s="248" t="str">
        <f>IF(AND(A12432&lt;&gt;"",ISNUMBER(A12432)),VLOOKUP(A12432,Studies!A:BR,3,FALSE),"")</f>
        <v>https://pubmed.ncbi.nlm.nih.gov/12811363/</v>
      </c>
      <c r="D12432" s="248" t="str">
        <f>IF(AND(A12432&lt;&gt;"",ISNUMBER(A12432)),VLOOKUP(A12432,Studies!A:BR,4,FALSE),"")</f>
        <v>with Placebo</v>
      </c>
      <c r="E12432" s="248" t="str">
        <f>IF(AND(A12432&lt;&gt;"",ISNUMBER(A12432)),VLOOKUP(A12432,Studies!A:BR,5,FALSE),"")</f>
        <v>Pravastatin</v>
      </c>
      <c r="F12432" s="249" t="str">
        <f>IF(AND(A12432&lt;&gt;"",ISNUMBER(A12432)),VLOOKUP(A12432,Studies!A:BR,6,FALSE),"")</f>
        <v>Plasma</v>
      </c>
      <c r="G12432" s="267">
        <v>6</v>
      </c>
      <c r="H12432" s="50" t="s">
        <v>59</v>
      </c>
      <c r="I12432" s="185">
        <v>5</v>
      </c>
      <c r="J12432" s="41" t="s">
        <v>992</v>
      </c>
      <c r="K12432" s="41" t="s">
        <v>115</v>
      </c>
      <c r="O12432" s="59">
        <v>0.25</v>
      </c>
    </row>
    <row r="12433" spans="1:15" x14ac:dyDescent="0.25">
      <c r="A12433" s="30">
        <v>1197</v>
      </c>
      <c r="B12433" s="247" t="str">
        <f>IF(AND(A12433&lt;&gt;"",ISNUMBER(A12433)),VLOOKUP(A12433,Studies!A:BR,2,FALSE),"")</f>
        <v>Kyrklund 2003</v>
      </c>
      <c r="C12433" s="248" t="str">
        <f>IF(AND(A12433&lt;&gt;"",ISNUMBER(A12433)),VLOOKUP(A12433,Studies!A:BR,3,FALSE),"")</f>
        <v>https://pubmed.ncbi.nlm.nih.gov/12811363/</v>
      </c>
      <c r="D12433" s="248" t="str">
        <f>IF(AND(A12433&lt;&gt;"",ISNUMBER(A12433)),VLOOKUP(A12433,Studies!A:BR,4,FALSE),"")</f>
        <v>with Placebo</v>
      </c>
      <c r="E12433" s="248" t="str">
        <f>IF(AND(A12433&lt;&gt;"",ISNUMBER(A12433)),VLOOKUP(A12433,Studies!A:BR,5,FALSE),"")</f>
        <v>Pravastatin</v>
      </c>
      <c r="F12433" s="249" t="str">
        <f>IF(AND(A12433&lt;&gt;"",ISNUMBER(A12433)),VLOOKUP(A12433,Studies!A:BR,6,FALSE),"")</f>
        <v>Plasma</v>
      </c>
      <c r="G12433" s="267">
        <v>8</v>
      </c>
      <c r="H12433" s="50" t="s">
        <v>59</v>
      </c>
      <c r="I12433" s="185">
        <v>1.802114</v>
      </c>
      <c r="J12433" s="41" t="s">
        <v>992</v>
      </c>
      <c r="K12433" s="41" t="s">
        <v>115</v>
      </c>
      <c r="O12433" s="59">
        <v>0.25</v>
      </c>
    </row>
    <row r="12434" spans="1:15" x14ac:dyDescent="0.25">
      <c r="A12434" s="30">
        <v>1197</v>
      </c>
      <c r="B12434" s="247" t="str">
        <f>IF(AND(A12434&lt;&gt;"",ISNUMBER(A12434)),VLOOKUP(A12434,Studies!A:BR,2,FALSE),"")</f>
        <v>Kyrklund 2003</v>
      </c>
      <c r="C12434" s="248" t="str">
        <f>IF(AND(A12434&lt;&gt;"",ISNUMBER(A12434)),VLOOKUP(A12434,Studies!A:BR,3,FALSE),"")</f>
        <v>https://pubmed.ncbi.nlm.nih.gov/12811363/</v>
      </c>
      <c r="D12434" s="248" t="str">
        <f>IF(AND(A12434&lt;&gt;"",ISNUMBER(A12434)),VLOOKUP(A12434,Studies!A:BR,4,FALSE),"")</f>
        <v>with Placebo</v>
      </c>
      <c r="E12434" s="248" t="str">
        <f>IF(AND(A12434&lt;&gt;"",ISNUMBER(A12434)),VLOOKUP(A12434,Studies!A:BR,5,FALSE),"")</f>
        <v>Pravastatin</v>
      </c>
      <c r="F12434" s="249" t="str">
        <f>IF(AND(A12434&lt;&gt;"",ISNUMBER(A12434)),VLOOKUP(A12434,Studies!A:BR,6,FALSE),"")</f>
        <v>Plasma</v>
      </c>
      <c r="G12434" s="267">
        <v>10</v>
      </c>
      <c r="H12434" s="50" t="s">
        <v>59</v>
      </c>
      <c r="I12434" s="185">
        <v>0.76592170000000004</v>
      </c>
      <c r="J12434" s="41" t="s">
        <v>992</v>
      </c>
      <c r="K12434" s="41" t="s">
        <v>115</v>
      </c>
      <c r="O12434" s="59">
        <v>0.25</v>
      </c>
    </row>
    <row r="12435" spans="1:15" x14ac:dyDescent="0.25">
      <c r="A12435" s="30">
        <v>1197</v>
      </c>
      <c r="B12435" s="247" t="str">
        <f>IF(AND(A12435&lt;&gt;"",ISNUMBER(A12435)),VLOOKUP(A12435,Studies!A:BR,2,FALSE),"")</f>
        <v>Kyrklund 2003</v>
      </c>
      <c r="C12435" s="248" t="str">
        <f>IF(AND(A12435&lt;&gt;"",ISNUMBER(A12435)),VLOOKUP(A12435,Studies!A:BR,3,FALSE),"")</f>
        <v>https://pubmed.ncbi.nlm.nih.gov/12811363/</v>
      </c>
      <c r="D12435" s="248" t="str">
        <f>IF(AND(A12435&lt;&gt;"",ISNUMBER(A12435)),VLOOKUP(A12435,Studies!A:BR,4,FALSE),"")</f>
        <v>with Placebo</v>
      </c>
      <c r="E12435" s="248" t="str">
        <f>IF(AND(A12435&lt;&gt;"",ISNUMBER(A12435)),VLOOKUP(A12435,Studies!A:BR,5,FALSE),"")</f>
        <v>Pravastatin</v>
      </c>
      <c r="F12435" s="249" t="str">
        <f>IF(AND(A12435&lt;&gt;"",ISNUMBER(A12435)),VLOOKUP(A12435,Studies!A:BR,6,FALSE),"")</f>
        <v>Plasma</v>
      </c>
      <c r="G12435" s="267">
        <v>12</v>
      </c>
      <c r="H12435" s="50" t="s">
        <v>59</v>
      </c>
      <c r="I12435" s="185">
        <v>0.27027030000000002</v>
      </c>
      <c r="J12435" s="41" t="s">
        <v>992</v>
      </c>
      <c r="K12435" s="41" t="s">
        <v>115</v>
      </c>
      <c r="O12435" s="59">
        <v>0.25</v>
      </c>
    </row>
    <row r="12436" spans="1:15" x14ac:dyDescent="0.25">
      <c r="A12436" s="30">
        <v>1198</v>
      </c>
      <c r="B12436" s="247" t="str">
        <f>IF(AND(A12436&lt;&gt;"",ISNUMBER(A12436)),VLOOKUP(A12436,Studies!A:BR,2,FALSE),"")</f>
        <v>Kyrklund 2003</v>
      </c>
      <c r="C12436" s="248" t="str">
        <f>IF(AND(A12436&lt;&gt;"",ISNUMBER(A12436)),VLOOKUP(A12436,Studies!A:BR,3,FALSE),"")</f>
        <v>https://pubmed.ncbi.nlm.nih.gov/12811363/</v>
      </c>
      <c r="D12436" s="248" t="str">
        <f>IF(AND(A12436&lt;&gt;"",ISNUMBER(A12436)),VLOOKUP(A12436,Studies!A:BR,4,FALSE),"")</f>
        <v>with Gemfibrozil</v>
      </c>
      <c r="E12436" s="248" t="str">
        <f>IF(AND(A12436&lt;&gt;"",ISNUMBER(A12436)),VLOOKUP(A12436,Studies!A:BR,5,FALSE),"")</f>
        <v>Pravastatin</v>
      </c>
      <c r="F12436" s="249" t="str">
        <f>IF(AND(A12436&lt;&gt;"",ISNUMBER(A12436)),VLOOKUP(A12436,Studies!A:BR,6,FALSE),"")</f>
        <v>Plasma</v>
      </c>
      <c r="G12436" s="267">
        <v>49.5</v>
      </c>
      <c r="H12436" s="50" t="s">
        <v>59</v>
      </c>
      <c r="I12436" s="185">
        <v>51.903579999999998</v>
      </c>
      <c r="J12436" s="41" t="s">
        <v>992</v>
      </c>
      <c r="K12436" s="41" t="s">
        <v>115</v>
      </c>
      <c r="O12436" s="59">
        <v>0.25</v>
      </c>
    </row>
    <row r="12437" spans="1:15" x14ac:dyDescent="0.25">
      <c r="A12437" s="30">
        <v>1198</v>
      </c>
      <c r="B12437" s="247" t="str">
        <f>IF(AND(A12437&lt;&gt;"",ISNUMBER(A12437)),VLOOKUP(A12437,Studies!A:BR,2,FALSE),"")</f>
        <v>Kyrklund 2003</v>
      </c>
      <c r="C12437" s="248" t="str">
        <f>IF(AND(A12437&lt;&gt;"",ISNUMBER(A12437)),VLOOKUP(A12437,Studies!A:BR,3,FALSE),"")</f>
        <v>https://pubmed.ncbi.nlm.nih.gov/12811363/</v>
      </c>
      <c r="D12437" s="248" t="str">
        <f>IF(AND(A12437&lt;&gt;"",ISNUMBER(A12437)),VLOOKUP(A12437,Studies!A:BR,4,FALSE),"")</f>
        <v>with Gemfibrozil</v>
      </c>
      <c r="E12437" s="248" t="str">
        <f>IF(AND(A12437&lt;&gt;"",ISNUMBER(A12437)),VLOOKUP(A12437,Studies!A:BR,5,FALSE),"")</f>
        <v>Pravastatin</v>
      </c>
      <c r="F12437" s="249" t="str">
        <f>IF(AND(A12437&lt;&gt;"",ISNUMBER(A12437)),VLOOKUP(A12437,Studies!A:BR,6,FALSE),"")</f>
        <v>Plasma</v>
      </c>
      <c r="G12437" s="267">
        <v>50</v>
      </c>
      <c r="H12437" s="50" t="s">
        <v>59</v>
      </c>
      <c r="I12437" s="185">
        <v>88.131020000000007</v>
      </c>
      <c r="J12437" s="41" t="s">
        <v>992</v>
      </c>
      <c r="K12437" s="41" t="s">
        <v>115</v>
      </c>
      <c r="O12437" s="59">
        <v>0.25</v>
      </c>
    </row>
    <row r="12438" spans="1:15" x14ac:dyDescent="0.25">
      <c r="A12438" s="30">
        <v>1198</v>
      </c>
      <c r="B12438" s="247" t="str">
        <f>IF(AND(A12438&lt;&gt;"",ISNUMBER(A12438)),VLOOKUP(A12438,Studies!A:BR,2,FALSE),"")</f>
        <v>Kyrklund 2003</v>
      </c>
      <c r="C12438" s="248" t="str">
        <f>IF(AND(A12438&lt;&gt;"",ISNUMBER(A12438)),VLOOKUP(A12438,Studies!A:BR,3,FALSE),"")</f>
        <v>https://pubmed.ncbi.nlm.nih.gov/12811363/</v>
      </c>
      <c r="D12438" s="248" t="str">
        <f>IF(AND(A12438&lt;&gt;"",ISNUMBER(A12438)),VLOOKUP(A12438,Studies!A:BR,4,FALSE),"")</f>
        <v>with Gemfibrozil</v>
      </c>
      <c r="E12438" s="248" t="str">
        <f>IF(AND(A12438&lt;&gt;"",ISNUMBER(A12438)),VLOOKUP(A12438,Studies!A:BR,5,FALSE),"")</f>
        <v>Pravastatin</v>
      </c>
      <c r="F12438" s="249" t="str">
        <f>IF(AND(A12438&lt;&gt;"",ISNUMBER(A12438)),VLOOKUP(A12438,Studies!A:BR,6,FALSE),"")</f>
        <v>Plasma</v>
      </c>
      <c r="G12438" s="267">
        <v>50.5</v>
      </c>
      <c r="H12438" s="50" t="s">
        <v>59</v>
      </c>
      <c r="I12438" s="185">
        <v>87.331429999999997</v>
      </c>
      <c r="J12438" s="41" t="s">
        <v>992</v>
      </c>
      <c r="K12438" s="41" t="s">
        <v>115</v>
      </c>
      <c r="O12438" s="59">
        <v>0.25</v>
      </c>
    </row>
    <row r="12439" spans="1:15" x14ac:dyDescent="0.25">
      <c r="A12439" s="30">
        <v>1198</v>
      </c>
      <c r="B12439" s="247" t="str">
        <f>IF(AND(A12439&lt;&gt;"",ISNUMBER(A12439)),VLOOKUP(A12439,Studies!A:BR,2,FALSE),"")</f>
        <v>Kyrklund 2003</v>
      </c>
      <c r="C12439" s="248" t="str">
        <f>IF(AND(A12439&lt;&gt;"",ISNUMBER(A12439)),VLOOKUP(A12439,Studies!A:BR,3,FALSE),"")</f>
        <v>https://pubmed.ncbi.nlm.nih.gov/12811363/</v>
      </c>
      <c r="D12439" s="248" t="str">
        <f>IF(AND(A12439&lt;&gt;"",ISNUMBER(A12439)),VLOOKUP(A12439,Studies!A:BR,4,FALSE),"")</f>
        <v>with Gemfibrozil</v>
      </c>
      <c r="E12439" s="248" t="str">
        <f>IF(AND(A12439&lt;&gt;"",ISNUMBER(A12439)),VLOOKUP(A12439,Studies!A:BR,5,FALSE),"")</f>
        <v>Pravastatin</v>
      </c>
      <c r="F12439" s="249" t="str">
        <f>IF(AND(A12439&lt;&gt;"",ISNUMBER(A12439)),VLOOKUP(A12439,Studies!A:BR,6,FALSE),"")</f>
        <v>Plasma</v>
      </c>
      <c r="G12439" s="267">
        <v>51</v>
      </c>
      <c r="H12439" s="50" t="s">
        <v>59</v>
      </c>
      <c r="I12439" s="185">
        <v>67.072379999999995</v>
      </c>
      <c r="J12439" s="41" t="s">
        <v>992</v>
      </c>
      <c r="K12439" s="41" t="s">
        <v>115</v>
      </c>
      <c r="O12439" s="59">
        <v>0.25</v>
      </c>
    </row>
    <row r="12440" spans="1:15" x14ac:dyDescent="0.25">
      <c r="A12440" s="30">
        <v>1198</v>
      </c>
      <c r="B12440" s="247" t="str">
        <f>IF(AND(A12440&lt;&gt;"",ISNUMBER(A12440)),VLOOKUP(A12440,Studies!A:BR,2,FALSE),"")</f>
        <v>Kyrklund 2003</v>
      </c>
      <c r="C12440" s="248" t="str">
        <f>IF(AND(A12440&lt;&gt;"",ISNUMBER(A12440)),VLOOKUP(A12440,Studies!A:BR,3,FALSE),"")</f>
        <v>https://pubmed.ncbi.nlm.nih.gov/12811363/</v>
      </c>
      <c r="D12440" s="248" t="str">
        <f>IF(AND(A12440&lt;&gt;"",ISNUMBER(A12440)),VLOOKUP(A12440,Studies!A:BR,4,FALSE),"")</f>
        <v>with Gemfibrozil</v>
      </c>
      <c r="E12440" s="248" t="str">
        <f>IF(AND(A12440&lt;&gt;"",ISNUMBER(A12440)),VLOOKUP(A12440,Studies!A:BR,5,FALSE),"")</f>
        <v>Pravastatin</v>
      </c>
      <c r="F12440" s="249" t="str">
        <f>IF(AND(A12440&lt;&gt;"",ISNUMBER(A12440)),VLOOKUP(A12440,Studies!A:BR,6,FALSE),"")</f>
        <v>Plasma</v>
      </c>
      <c r="G12440" s="267">
        <v>51.5</v>
      </c>
      <c r="H12440" s="50" t="s">
        <v>59</v>
      </c>
      <c r="I12440" s="185">
        <v>48.434959999999997</v>
      </c>
      <c r="J12440" s="41" t="s">
        <v>992</v>
      </c>
      <c r="K12440" s="41" t="s">
        <v>115</v>
      </c>
      <c r="O12440" s="59">
        <v>0.25</v>
      </c>
    </row>
    <row r="12441" spans="1:15" x14ac:dyDescent="0.25">
      <c r="A12441" s="30">
        <v>1198</v>
      </c>
      <c r="B12441" s="247" t="str">
        <f>IF(AND(A12441&lt;&gt;"",ISNUMBER(A12441)),VLOOKUP(A12441,Studies!A:BR,2,FALSE),"")</f>
        <v>Kyrklund 2003</v>
      </c>
      <c r="C12441" s="248" t="str">
        <f>IF(AND(A12441&lt;&gt;"",ISNUMBER(A12441)),VLOOKUP(A12441,Studies!A:BR,3,FALSE),"")</f>
        <v>https://pubmed.ncbi.nlm.nih.gov/12811363/</v>
      </c>
      <c r="D12441" s="248" t="str">
        <f>IF(AND(A12441&lt;&gt;"",ISNUMBER(A12441)),VLOOKUP(A12441,Studies!A:BR,4,FALSE),"")</f>
        <v>with Gemfibrozil</v>
      </c>
      <c r="E12441" s="248" t="str">
        <f>IF(AND(A12441&lt;&gt;"",ISNUMBER(A12441)),VLOOKUP(A12441,Studies!A:BR,5,FALSE),"")</f>
        <v>Pravastatin</v>
      </c>
      <c r="F12441" s="249" t="str">
        <f>IF(AND(A12441&lt;&gt;"",ISNUMBER(A12441)),VLOOKUP(A12441,Studies!A:BR,6,FALSE),"")</f>
        <v>Plasma</v>
      </c>
      <c r="G12441" s="267">
        <v>52</v>
      </c>
      <c r="H12441" s="50" t="s">
        <v>59</v>
      </c>
      <c r="I12441" s="185">
        <v>33.581310000000002</v>
      </c>
      <c r="J12441" s="41" t="s">
        <v>992</v>
      </c>
      <c r="K12441" s="41" t="s">
        <v>115</v>
      </c>
      <c r="O12441" s="59">
        <v>0.25</v>
      </c>
    </row>
    <row r="12442" spans="1:15" x14ac:dyDescent="0.25">
      <c r="A12442" s="30">
        <v>1198</v>
      </c>
      <c r="B12442" s="247" t="str">
        <f>IF(AND(A12442&lt;&gt;"",ISNUMBER(A12442)),VLOOKUP(A12442,Studies!A:BR,2,FALSE),"")</f>
        <v>Kyrklund 2003</v>
      </c>
      <c r="C12442" s="248" t="str">
        <f>IF(AND(A12442&lt;&gt;"",ISNUMBER(A12442)),VLOOKUP(A12442,Studies!A:BR,3,FALSE),"")</f>
        <v>https://pubmed.ncbi.nlm.nih.gov/12811363/</v>
      </c>
      <c r="D12442" s="248" t="str">
        <f>IF(AND(A12442&lt;&gt;"",ISNUMBER(A12442)),VLOOKUP(A12442,Studies!A:BR,4,FALSE),"")</f>
        <v>with Gemfibrozil</v>
      </c>
      <c r="E12442" s="248" t="str">
        <f>IF(AND(A12442&lt;&gt;"",ISNUMBER(A12442)),VLOOKUP(A12442,Studies!A:BR,5,FALSE),"")</f>
        <v>Pravastatin</v>
      </c>
      <c r="F12442" s="249" t="str">
        <f>IF(AND(A12442&lt;&gt;"",ISNUMBER(A12442)),VLOOKUP(A12442,Studies!A:BR,6,FALSE),"")</f>
        <v>Plasma</v>
      </c>
      <c r="G12442" s="267">
        <v>53</v>
      </c>
      <c r="H12442" s="50" t="s">
        <v>59</v>
      </c>
      <c r="I12442" s="185">
        <v>25.765920000000001</v>
      </c>
      <c r="J12442" s="41" t="s">
        <v>992</v>
      </c>
      <c r="K12442" s="41" t="s">
        <v>115</v>
      </c>
      <c r="O12442" s="59">
        <v>0.25</v>
      </c>
    </row>
    <row r="12443" spans="1:15" x14ac:dyDescent="0.25">
      <c r="A12443" s="30">
        <v>1198</v>
      </c>
      <c r="B12443" s="247" t="str">
        <f>IF(AND(A12443&lt;&gt;"",ISNUMBER(A12443)),VLOOKUP(A12443,Studies!A:BR,2,FALSE),"")</f>
        <v>Kyrklund 2003</v>
      </c>
      <c r="C12443" s="248" t="str">
        <f>IF(AND(A12443&lt;&gt;"",ISNUMBER(A12443)),VLOOKUP(A12443,Studies!A:BR,3,FALSE),"")</f>
        <v>https://pubmed.ncbi.nlm.nih.gov/12811363/</v>
      </c>
      <c r="D12443" s="248" t="str">
        <f>IF(AND(A12443&lt;&gt;"",ISNUMBER(A12443)),VLOOKUP(A12443,Studies!A:BR,4,FALSE),"")</f>
        <v>with Gemfibrozil</v>
      </c>
      <c r="E12443" s="248" t="str">
        <f>IF(AND(A12443&lt;&gt;"",ISNUMBER(A12443)),VLOOKUP(A12443,Studies!A:BR,5,FALSE),"")</f>
        <v>Pravastatin</v>
      </c>
      <c r="F12443" s="249" t="str">
        <f>IF(AND(A12443&lt;&gt;"",ISNUMBER(A12443)),VLOOKUP(A12443,Studies!A:BR,6,FALSE),"")</f>
        <v>Plasma</v>
      </c>
      <c r="G12443" s="267">
        <v>55</v>
      </c>
      <c r="H12443" s="50" t="s">
        <v>59</v>
      </c>
      <c r="I12443" s="185">
        <v>13.64865</v>
      </c>
      <c r="J12443" s="41" t="s">
        <v>992</v>
      </c>
      <c r="K12443" s="41" t="s">
        <v>115</v>
      </c>
      <c r="O12443" s="59">
        <v>0.25</v>
      </c>
    </row>
    <row r="12444" spans="1:15" x14ac:dyDescent="0.25">
      <c r="A12444" s="30">
        <v>1198</v>
      </c>
      <c r="B12444" s="247" t="str">
        <f>IF(AND(A12444&lt;&gt;"",ISNUMBER(A12444)),VLOOKUP(A12444,Studies!A:BR,2,FALSE),"")</f>
        <v>Kyrklund 2003</v>
      </c>
      <c r="C12444" s="248" t="str">
        <f>IF(AND(A12444&lt;&gt;"",ISNUMBER(A12444)),VLOOKUP(A12444,Studies!A:BR,3,FALSE),"")</f>
        <v>https://pubmed.ncbi.nlm.nih.gov/12811363/</v>
      </c>
      <c r="D12444" s="248" t="str">
        <f>IF(AND(A12444&lt;&gt;"",ISNUMBER(A12444)),VLOOKUP(A12444,Studies!A:BR,4,FALSE),"")</f>
        <v>with Gemfibrozil</v>
      </c>
      <c r="E12444" s="248" t="str">
        <f>IF(AND(A12444&lt;&gt;"",ISNUMBER(A12444)),VLOOKUP(A12444,Studies!A:BR,5,FALSE),"")</f>
        <v>Pravastatin</v>
      </c>
      <c r="F12444" s="249" t="str">
        <f>IF(AND(A12444&lt;&gt;"",ISNUMBER(A12444)),VLOOKUP(A12444,Studies!A:BR,6,FALSE),"")</f>
        <v>Plasma</v>
      </c>
      <c r="G12444" s="267">
        <v>57</v>
      </c>
      <c r="H12444" s="50" t="s">
        <v>59</v>
      </c>
      <c r="I12444" s="185">
        <v>5.0448890000000004</v>
      </c>
      <c r="J12444" s="41" t="s">
        <v>992</v>
      </c>
      <c r="K12444" s="41" t="s">
        <v>115</v>
      </c>
      <c r="O12444" s="59">
        <v>0.25</v>
      </c>
    </row>
    <row r="12445" spans="1:15" x14ac:dyDescent="0.25">
      <c r="A12445" s="30">
        <v>1198</v>
      </c>
      <c r="B12445" s="247" t="str">
        <f>IF(AND(A12445&lt;&gt;"",ISNUMBER(A12445)),VLOOKUP(A12445,Studies!A:BR,2,FALSE),"")</f>
        <v>Kyrklund 2003</v>
      </c>
      <c r="C12445" s="248" t="str">
        <f>IF(AND(A12445&lt;&gt;"",ISNUMBER(A12445)),VLOOKUP(A12445,Studies!A:BR,3,FALSE),"")</f>
        <v>https://pubmed.ncbi.nlm.nih.gov/12811363/</v>
      </c>
      <c r="D12445" s="248" t="str">
        <f>IF(AND(A12445&lt;&gt;"",ISNUMBER(A12445)),VLOOKUP(A12445,Studies!A:BR,4,FALSE),"")</f>
        <v>with Gemfibrozil</v>
      </c>
      <c r="E12445" s="248" t="str">
        <f>IF(AND(A12445&lt;&gt;"",ISNUMBER(A12445)),VLOOKUP(A12445,Studies!A:BR,5,FALSE),"")</f>
        <v>Pravastatin</v>
      </c>
      <c r="F12445" s="249" t="str">
        <f>IF(AND(A12445&lt;&gt;"",ISNUMBER(A12445)),VLOOKUP(A12445,Studies!A:BR,6,FALSE),"")</f>
        <v>Plasma</v>
      </c>
      <c r="G12445" s="267">
        <v>59</v>
      </c>
      <c r="H12445" s="50" t="s">
        <v>59</v>
      </c>
      <c r="I12445" s="185">
        <v>1.306462</v>
      </c>
      <c r="J12445" s="41" t="s">
        <v>992</v>
      </c>
      <c r="K12445" s="41" t="s">
        <v>115</v>
      </c>
      <c r="O12445" s="59">
        <v>0.25</v>
      </c>
    </row>
    <row r="12446" spans="1:15" x14ac:dyDescent="0.25">
      <c r="A12446" s="30">
        <v>1198</v>
      </c>
      <c r="B12446" s="247" t="str">
        <f>IF(AND(A12446&lt;&gt;"",ISNUMBER(A12446)),VLOOKUP(A12446,Studies!A:BR,2,FALSE),"")</f>
        <v>Kyrklund 2003</v>
      </c>
      <c r="C12446" s="248" t="str">
        <f>IF(AND(A12446&lt;&gt;"",ISNUMBER(A12446)),VLOOKUP(A12446,Studies!A:BR,3,FALSE),"")</f>
        <v>https://pubmed.ncbi.nlm.nih.gov/12811363/</v>
      </c>
      <c r="D12446" s="248" t="str">
        <f>IF(AND(A12446&lt;&gt;"",ISNUMBER(A12446)),VLOOKUP(A12446,Studies!A:BR,4,FALSE),"")</f>
        <v>with Gemfibrozil</v>
      </c>
      <c r="E12446" s="248" t="str">
        <f>IF(AND(A12446&lt;&gt;"",ISNUMBER(A12446)),VLOOKUP(A12446,Studies!A:BR,5,FALSE),"")</f>
        <v>Pravastatin</v>
      </c>
      <c r="F12446" s="249" t="str">
        <f>IF(AND(A12446&lt;&gt;"",ISNUMBER(A12446)),VLOOKUP(A12446,Studies!A:BR,6,FALSE),"")</f>
        <v>Plasma</v>
      </c>
      <c r="G12446" s="267">
        <v>61</v>
      </c>
      <c r="H12446" s="50" t="s">
        <v>59</v>
      </c>
      <c r="I12446" s="185">
        <v>0.27027030000000002</v>
      </c>
      <c r="J12446" s="41" t="s">
        <v>992</v>
      </c>
      <c r="K12446" s="41" t="s">
        <v>115</v>
      </c>
      <c r="O12446" s="59">
        <v>0.25</v>
      </c>
    </row>
    <row r="12447" spans="1:15" x14ac:dyDescent="0.25">
      <c r="A12447" s="30">
        <v>1199</v>
      </c>
      <c r="B12447" s="247" t="str">
        <f>IF(AND(A12447&lt;&gt;"",ISNUMBER(A12447)),VLOOKUP(A12447,Studies!A:BR,2,FALSE),"")</f>
        <v>Kyrklund 2004</v>
      </c>
      <c r="C12447" s="248" t="str">
        <f>IF(AND(A12447&lt;&gt;"",ISNUMBER(A12447)),VLOOKUP(A12447,Studies!A:BR,3,FALSE),"")</f>
        <v>https://pubmed.ncbi.nlm.nih.gov/14748817/</v>
      </c>
      <c r="D12447" s="248" t="str">
        <f>IF(AND(A12447&lt;&gt;"",ISNUMBER(A12447)),VLOOKUP(A12447,Studies!A:BR,4,FALSE),"")</f>
        <v>with Placebo</v>
      </c>
      <c r="E12447" s="248" t="str">
        <f>IF(AND(A12447&lt;&gt;"",ISNUMBER(A12447)),VLOOKUP(A12447,Studies!A:BR,5,FALSE),"")</f>
        <v>Pravastatin</v>
      </c>
      <c r="F12447" s="249" t="str">
        <f>IF(AND(A12447&lt;&gt;"",ISNUMBER(A12447)),VLOOKUP(A12447,Studies!A:BR,6,FALSE),"")</f>
        <v>Plasma</v>
      </c>
      <c r="G12447" s="267">
        <v>0.5</v>
      </c>
      <c r="H12447" s="50" t="s">
        <v>59</v>
      </c>
      <c r="I12447" s="185">
        <v>19.779250000000001</v>
      </c>
      <c r="J12447" s="41" t="s">
        <v>992</v>
      </c>
      <c r="K12447" s="41" t="s">
        <v>115</v>
      </c>
      <c r="O12447" s="59">
        <v>0.25</v>
      </c>
    </row>
    <row r="12448" spans="1:15" x14ac:dyDescent="0.25">
      <c r="A12448" s="30">
        <v>1199</v>
      </c>
      <c r="B12448" s="247" t="str">
        <f>IF(AND(A12448&lt;&gt;"",ISNUMBER(A12448)),VLOOKUP(A12448,Studies!A:BR,2,FALSE),"")</f>
        <v>Kyrklund 2004</v>
      </c>
      <c r="C12448" s="248" t="str">
        <f>IF(AND(A12448&lt;&gt;"",ISNUMBER(A12448)),VLOOKUP(A12448,Studies!A:BR,3,FALSE),"")</f>
        <v>https://pubmed.ncbi.nlm.nih.gov/14748817/</v>
      </c>
      <c r="D12448" s="248" t="str">
        <f>IF(AND(A12448&lt;&gt;"",ISNUMBER(A12448)),VLOOKUP(A12448,Studies!A:BR,4,FALSE),"")</f>
        <v>with Placebo</v>
      </c>
      <c r="E12448" s="248" t="str">
        <f>IF(AND(A12448&lt;&gt;"",ISNUMBER(A12448)),VLOOKUP(A12448,Studies!A:BR,5,FALSE),"")</f>
        <v>Pravastatin</v>
      </c>
      <c r="F12448" s="249" t="str">
        <f>IF(AND(A12448&lt;&gt;"",ISNUMBER(A12448)),VLOOKUP(A12448,Studies!A:BR,6,FALSE),"")</f>
        <v>Plasma</v>
      </c>
      <c r="G12448" s="267">
        <v>1</v>
      </c>
      <c r="H12448" s="50" t="s">
        <v>59</v>
      </c>
      <c r="I12448" s="185">
        <v>57.041939999999997</v>
      </c>
      <c r="J12448" s="41" t="s">
        <v>992</v>
      </c>
      <c r="K12448" s="41" t="s">
        <v>115</v>
      </c>
      <c r="O12448" s="59">
        <v>0.25</v>
      </c>
    </row>
    <row r="12449" spans="1:15" x14ac:dyDescent="0.25">
      <c r="A12449" s="30">
        <v>1199</v>
      </c>
      <c r="B12449" s="247" t="str">
        <f>IF(AND(A12449&lt;&gt;"",ISNUMBER(A12449)),VLOOKUP(A12449,Studies!A:BR,2,FALSE),"")</f>
        <v>Kyrklund 2004</v>
      </c>
      <c r="C12449" s="248" t="str">
        <f>IF(AND(A12449&lt;&gt;"",ISNUMBER(A12449)),VLOOKUP(A12449,Studies!A:BR,3,FALSE),"")</f>
        <v>https://pubmed.ncbi.nlm.nih.gov/14748817/</v>
      </c>
      <c r="D12449" s="248" t="str">
        <f>IF(AND(A12449&lt;&gt;"",ISNUMBER(A12449)),VLOOKUP(A12449,Studies!A:BR,4,FALSE),"")</f>
        <v>with Placebo</v>
      </c>
      <c r="E12449" s="248" t="str">
        <f>IF(AND(A12449&lt;&gt;"",ISNUMBER(A12449)),VLOOKUP(A12449,Studies!A:BR,5,FALSE),"")</f>
        <v>Pravastatin</v>
      </c>
      <c r="F12449" s="249" t="str">
        <f>IF(AND(A12449&lt;&gt;"",ISNUMBER(A12449)),VLOOKUP(A12449,Studies!A:BR,6,FALSE),"")</f>
        <v>Plasma</v>
      </c>
      <c r="G12449" s="267">
        <v>1.5</v>
      </c>
      <c r="H12449" s="50" t="s">
        <v>59</v>
      </c>
      <c r="I12449" s="185">
        <v>53.333329999999997</v>
      </c>
      <c r="J12449" s="41" t="s">
        <v>992</v>
      </c>
      <c r="K12449" s="41" t="s">
        <v>115</v>
      </c>
      <c r="O12449" s="59">
        <v>0.25</v>
      </c>
    </row>
    <row r="12450" spans="1:15" x14ac:dyDescent="0.25">
      <c r="A12450" s="30">
        <v>1199</v>
      </c>
      <c r="B12450" s="247" t="str">
        <f>IF(AND(A12450&lt;&gt;"",ISNUMBER(A12450)),VLOOKUP(A12450,Studies!A:BR,2,FALSE),"")</f>
        <v>Kyrklund 2004</v>
      </c>
      <c r="C12450" s="248" t="str">
        <f>IF(AND(A12450&lt;&gt;"",ISNUMBER(A12450)),VLOOKUP(A12450,Studies!A:BR,3,FALSE),"")</f>
        <v>https://pubmed.ncbi.nlm.nih.gov/14748817/</v>
      </c>
      <c r="D12450" s="248" t="str">
        <f>IF(AND(A12450&lt;&gt;"",ISNUMBER(A12450)),VLOOKUP(A12450,Studies!A:BR,4,FALSE),"")</f>
        <v>with Placebo</v>
      </c>
      <c r="E12450" s="248" t="str">
        <f>IF(AND(A12450&lt;&gt;"",ISNUMBER(A12450)),VLOOKUP(A12450,Studies!A:BR,5,FALSE),"")</f>
        <v>Pravastatin</v>
      </c>
      <c r="F12450" s="249" t="str">
        <f>IF(AND(A12450&lt;&gt;"",ISNUMBER(A12450)),VLOOKUP(A12450,Studies!A:BR,6,FALSE),"")</f>
        <v>Plasma</v>
      </c>
      <c r="G12450" s="267">
        <v>2</v>
      </c>
      <c r="H12450" s="50" t="s">
        <v>59</v>
      </c>
      <c r="I12450" s="185">
        <v>36.379689999999997</v>
      </c>
      <c r="J12450" s="41" t="s">
        <v>992</v>
      </c>
      <c r="K12450" s="41" t="s">
        <v>115</v>
      </c>
      <c r="O12450" s="59">
        <v>0.25</v>
      </c>
    </row>
    <row r="12451" spans="1:15" x14ac:dyDescent="0.25">
      <c r="A12451" s="30">
        <v>1199</v>
      </c>
      <c r="B12451" s="247" t="str">
        <f>IF(AND(A12451&lt;&gt;"",ISNUMBER(A12451)),VLOOKUP(A12451,Studies!A:BR,2,FALSE),"")</f>
        <v>Kyrklund 2004</v>
      </c>
      <c r="C12451" s="248" t="str">
        <f>IF(AND(A12451&lt;&gt;"",ISNUMBER(A12451)),VLOOKUP(A12451,Studies!A:BR,3,FALSE),"")</f>
        <v>https://pubmed.ncbi.nlm.nih.gov/14748817/</v>
      </c>
      <c r="D12451" s="248" t="str">
        <f>IF(AND(A12451&lt;&gt;"",ISNUMBER(A12451)),VLOOKUP(A12451,Studies!A:BR,4,FALSE),"")</f>
        <v>with Placebo</v>
      </c>
      <c r="E12451" s="248" t="str">
        <f>IF(AND(A12451&lt;&gt;"",ISNUMBER(A12451)),VLOOKUP(A12451,Studies!A:BR,5,FALSE),"")</f>
        <v>Pravastatin</v>
      </c>
      <c r="F12451" s="249" t="str">
        <f>IF(AND(A12451&lt;&gt;"",ISNUMBER(A12451)),VLOOKUP(A12451,Studies!A:BR,6,FALSE),"")</f>
        <v>Plasma</v>
      </c>
      <c r="G12451" s="267">
        <v>2.5</v>
      </c>
      <c r="H12451" s="50" t="s">
        <v>59</v>
      </c>
      <c r="I12451" s="185">
        <v>27.019870000000001</v>
      </c>
      <c r="J12451" s="41" t="s">
        <v>992</v>
      </c>
      <c r="K12451" s="41" t="s">
        <v>115</v>
      </c>
      <c r="O12451" s="59">
        <v>0.25</v>
      </c>
    </row>
    <row r="12452" spans="1:15" x14ac:dyDescent="0.25">
      <c r="A12452" s="30">
        <v>1199</v>
      </c>
      <c r="B12452" s="247" t="str">
        <f>IF(AND(A12452&lt;&gt;"",ISNUMBER(A12452)),VLOOKUP(A12452,Studies!A:BR,2,FALSE),"")</f>
        <v>Kyrklund 2004</v>
      </c>
      <c r="C12452" s="248" t="str">
        <f>IF(AND(A12452&lt;&gt;"",ISNUMBER(A12452)),VLOOKUP(A12452,Studies!A:BR,3,FALSE),"")</f>
        <v>https://pubmed.ncbi.nlm.nih.gov/14748817/</v>
      </c>
      <c r="D12452" s="248" t="str">
        <f>IF(AND(A12452&lt;&gt;"",ISNUMBER(A12452)),VLOOKUP(A12452,Studies!A:BR,4,FALSE),"")</f>
        <v>with Placebo</v>
      </c>
      <c r="E12452" s="248" t="str">
        <f>IF(AND(A12452&lt;&gt;"",ISNUMBER(A12452)),VLOOKUP(A12452,Studies!A:BR,5,FALSE),"")</f>
        <v>Pravastatin</v>
      </c>
      <c r="F12452" s="249" t="str">
        <f>IF(AND(A12452&lt;&gt;"",ISNUMBER(A12452)),VLOOKUP(A12452,Studies!A:BR,6,FALSE),"")</f>
        <v>Plasma</v>
      </c>
      <c r="G12452" s="267">
        <v>3</v>
      </c>
      <c r="H12452" s="50" t="s">
        <v>59</v>
      </c>
      <c r="I12452" s="185">
        <v>19.42605</v>
      </c>
      <c r="J12452" s="41" t="s">
        <v>992</v>
      </c>
      <c r="K12452" s="41" t="s">
        <v>115</v>
      </c>
      <c r="O12452" s="59">
        <v>0.25</v>
      </c>
    </row>
    <row r="12453" spans="1:15" x14ac:dyDescent="0.25">
      <c r="A12453" s="30">
        <v>1199</v>
      </c>
      <c r="B12453" s="247" t="str">
        <f>IF(AND(A12453&lt;&gt;"",ISNUMBER(A12453)),VLOOKUP(A12453,Studies!A:BR,2,FALSE),"")</f>
        <v>Kyrklund 2004</v>
      </c>
      <c r="C12453" s="248" t="str">
        <f>IF(AND(A12453&lt;&gt;"",ISNUMBER(A12453)),VLOOKUP(A12453,Studies!A:BR,3,FALSE),"")</f>
        <v>https://pubmed.ncbi.nlm.nih.gov/14748817/</v>
      </c>
      <c r="D12453" s="248" t="str">
        <f>IF(AND(A12453&lt;&gt;"",ISNUMBER(A12453)),VLOOKUP(A12453,Studies!A:BR,4,FALSE),"")</f>
        <v>with Placebo</v>
      </c>
      <c r="E12453" s="248" t="str">
        <f>IF(AND(A12453&lt;&gt;"",ISNUMBER(A12453)),VLOOKUP(A12453,Studies!A:BR,5,FALSE),"")</f>
        <v>Pravastatin</v>
      </c>
      <c r="F12453" s="249" t="str">
        <f>IF(AND(A12453&lt;&gt;"",ISNUMBER(A12453)),VLOOKUP(A12453,Studies!A:BR,6,FALSE),"")</f>
        <v>Plasma</v>
      </c>
      <c r="G12453" s="267">
        <v>4</v>
      </c>
      <c r="H12453" s="50" t="s">
        <v>59</v>
      </c>
      <c r="I12453" s="185">
        <v>12.18543</v>
      </c>
      <c r="J12453" s="41" t="s">
        <v>992</v>
      </c>
      <c r="K12453" s="41" t="s">
        <v>115</v>
      </c>
      <c r="O12453" s="59">
        <v>0.25</v>
      </c>
    </row>
    <row r="12454" spans="1:15" x14ac:dyDescent="0.25">
      <c r="A12454" s="30">
        <v>1199</v>
      </c>
      <c r="B12454" s="247" t="str">
        <f>IF(AND(A12454&lt;&gt;"",ISNUMBER(A12454)),VLOOKUP(A12454,Studies!A:BR,2,FALSE),"")</f>
        <v>Kyrklund 2004</v>
      </c>
      <c r="C12454" s="248" t="str">
        <f>IF(AND(A12454&lt;&gt;"",ISNUMBER(A12454)),VLOOKUP(A12454,Studies!A:BR,3,FALSE),"")</f>
        <v>https://pubmed.ncbi.nlm.nih.gov/14748817/</v>
      </c>
      <c r="D12454" s="248" t="str">
        <f>IF(AND(A12454&lt;&gt;"",ISNUMBER(A12454)),VLOOKUP(A12454,Studies!A:BR,4,FALSE),"")</f>
        <v>with Placebo</v>
      </c>
      <c r="E12454" s="248" t="str">
        <f>IF(AND(A12454&lt;&gt;"",ISNUMBER(A12454)),VLOOKUP(A12454,Studies!A:BR,5,FALSE),"")</f>
        <v>Pravastatin</v>
      </c>
      <c r="F12454" s="249" t="str">
        <f>IF(AND(A12454&lt;&gt;"",ISNUMBER(A12454)),VLOOKUP(A12454,Studies!A:BR,6,FALSE),"")</f>
        <v>Plasma</v>
      </c>
      <c r="G12454" s="267">
        <v>6</v>
      </c>
      <c r="H12454" s="50" t="s">
        <v>59</v>
      </c>
      <c r="I12454" s="185">
        <v>4.9448119999999998</v>
      </c>
      <c r="J12454" s="41" t="s">
        <v>992</v>
      </c>
      <c r="K12454" s="41" t="s">
        <v>115</v>
      </c>
      <c r="O12454" s="59">
        <v>0.25</v>
      </c>
    </row>
    <row r="12455" spans="1:15" x14ac:dyDescent="0.25">
      <c r="A12455" s="30">
        <v>1199</v>
      </c>
      <c r="B12455" s="247" t="str">
        <f>IF(AND(A12455&lt;&gt;"",ISNUMBER(A12455)),VLOOKUP(A12455,Studies!A:BR,2,FALSE),"")</f>
        <v>Kyrklund 2004</v>
      </c>
      <c r="C12455" s="248" t="str">
        <f>IF(AND(A12455&lt;&gt;"",ISNUMBER(A12455)),VLOOKUP(A12455,Studies!A:BR,3,FALSE),"")</f>
        <v>https://pubmed.ncbi.nlm.nih.gov/14748817/</v>
      </c>
      <c r="D12455" s="248" t="str">
        <f>IF(AND(A12455&lt;&gt;"",ISNUMBER(A12455)),VLOOKUP(A12455,Studies!A:BR,4,FALSE),"")</f>
        <v>with Placebo</v>
      </c>
      <c r="E12455" s="248" t="str">
        <f>IF(AND(A12455&lt;&gt;"",ISNUMBER(A12455)),VLOOKUP(A12455,Studies!A:BR,5,FALSE),"")</f>
        <v>Pravastatin</v>
      </c>
      <c r="F12455" s="249" t="str">
        <f>IF(AND(A12455&lt;&gt;"",ISNUMBER(A12455)),VLOOKUP(A12455,Studies!A:BR,6,FALSE),"")</f>
        <v>Plasma</v>
      </c>
      <c r="G12455" s="267">
        <v>8</v>
      </c>
      <c r="H12455" s="50" t="s">
        <v>59</v>
      </c>
      <c r="I12455" s="185">
        <v>1.9426049999999999</v>
      </c>
      <c r="J12455" s="41" t="s">
        <v>992</v>
      </c>
      <c r="K12455" s="41" t="s">
        <v>115</v>
      </c>
      <c r="O12455" s="59">
        <v>0.25</v>
      </c>
    </row>
    <row r="12456" spans="1:15" x14ac:dyDescent="0.25">
      <c r="A12456" s="30">
        <v>1199</v>
      </c>
      <c r="B12456" s="247" t="str">
        <f>IF(AND(A12456&lt;&gt;"",ISNUMBER(A12456)),VLOOKUP(A12456,Studies!A:BR,2,FALSE),"")</f>
        <v>Kyrklund 2004</v>
      </c>
      <c r="C12456" s="248" t="str">
        <f>IF(AND(A12456&lt;&gt;"",ISNUMBER(A12456)),VLOOKUP(A12456,Studies!A:BR,3,FALSE),"")</f>
        <v>https://pubmed.ncbi.nlm.nih.gov/14748817/</v>
      </c>
      <c r="D12456" s="248" t="str">
        <f>IF(AND(A12456&lt;&gt;"",ISNUMBER(A12456)),VLOOKUP(A12456,Studies!A:BR,4,FALSE),"")</f>
        <v>with Placebo</v>
      </c>
      <c r="E12456" s="248" t="str">
        <f>IF(AND(A12456&lt;&gt;"",ISNUMBER(A12456)),VLOOKUP(A12456,Studies!A:BR,5,FALSE),"")</f>
        <v>Pravastatin</v>
      </c>
      <c r="F12456" s="249" t="str">
        <f>IF(AND(A12456&lt;&gt;"",ISNUMBER(A12456)),VLOOKUP(A12456,Studies!A:BR,6,FALSE),"")</f>
        <v>Plasma</v>
      </c>
      <c r="G12456" s="267">
        <v>10</v>
      </c>
      <c r="H12456" s="50" t="s">
        <v>59</v>
      </c>
      <c r="I12456" s="185">
        <v>0.35320089999999998</v>
      </c>
      <c r="J12456" s="41" t="s">
        <v>992</v>
      </c>
      <c r="K12456" s="41" t="s">
        <v>115</v>
      </c>
      <c r="O12456" s="59">
        <v>0.25</v>
      </c>
    </row>
    <row r="12457" spans="1:15" x14ac:dyDescent="0.25">
      <c r="A12457" s="30">
        <v>1199</v>
      </c>
      <c r="B12457" s="247" t="str">
        <f>IF(AND(A12457&lt;&gt;"",ISNUMBER(A12457)),VLOOKUP(A12457,Studies!A:BR,2,FALSE),"")</f>
        <v>Kyrklund 2004</v>
      </c>
      <c r="C12457" s="248" t="str">
        <f>IF(AND(A12457&lt;&gt;"",ISNUMBER(A12457)),VLOOKUP(A12457,Studies!A:BR,3,FALSE),"")</f>
        <v>https://pubmed.ncbi.nlm.nih.gov/14748817/</v>
      </c>
      <c r="D12457" s="248" t="str">
        <f>IF(AND(A12457&lt;&gt;"",ISNUMBER(A12457)),VLOOKUP(A12457,Studies!A:BR,4,FALSE),"")</f>
        <v>with Placebo</v>
      </c>
      <c r="E12457" s="248" t="str">
        <f>IF(AND(A12457&lt;&gt;"",ISNUMBER(A12457)),VLOOKUP(A12457,Studies!A:BR,5,FALSE),"")</f>
        <v>Pravastatin</v>
      </c>
      <c r="F12457" s="249" t="str">
        <f>IF(AND(A12457&lt;&gt;"",ISNUMBER(A12457)),VLOOKUP(A12457,Studies!A:BR,6,FALSE),"")</f>
        <v>Plasma</v>
      </c>
      <c r="G12457" s="267">
        <v>12</v>
      </c>
      <c r="H12457" s="50" t="s">
        <v>59</v>
      </c>
      <c r="I12457" s="185">
        <v>0.35320089999999998</v>
      </c>
      <c r="J12457" s="41" t="s">
        <v>992</v>
      </c>
      <c r="K12457" s="41" t="s">
        <v>115</v>
      </c>
      <c r="O12457" s="59">
        <v>0.25</v>
      </c>
    </row>
    <row r="12458" spans="1:15" x14ac:dyDescent="0.25">
      <c r="A12458" s="30">
        <v>1200</v>
      </c>
      <c r="B12458" s="247" t="str">
        <f>IF(AND(A12458&lt;&gt;"",ISNUMBER(A12458)),VLOOKUP(A12458,Studies!A:BR,2,FALSE),"")</f>
        <v>Kyrklund 2004</v>
      </c>
      <c r="C12458" s="248" t="str">
        <f>IF(AND(A12458&lt;&gt;"",ISNUMBER(A12458)),VLOOKUP(A12458,Studies!A:BR,3,FALSE),"")</f>
        <v>https://pubmed.ncbi.nlm.nih.gov/14748817/</v>
      </c>
      <c r="D12458" s="248" t="str">
        <f>IF(AND(A12458&lt;&gt;"",ISNUMBER(A12458)),VLOOKUP(A12458,Studies!A:BR,4,FALSE),"")</f>
        <v>with Rifampicin (MD 600 mg)</v>
      </c>
      <c r="E12458" s="248" t="str">
        <f>IF(AND(A12458&lt;&gt;"",ISNUMBER(A12458)),VLOOKUP(A12458,Studies!A:BR,5,FALSE),"")</f>
        <v>Pravastatin</v>
      </c>
      <c r="F12458" s="249" t="str">
        <f>IF(AND(A12458&lt;&gt;"",ISNUMBER(A12458)),VLOOKUP(A12458,Studies!A:BR,6,FALSE),"")</f>
        <v>Plasma</v>
      </c>
      <c r="G12458" s="267">
        <v>113.5</v>
      </c>
      <c r="H12458" s="50" t="s">
        <v>59</v>
      </c>
      <c r="I12458" s="185">
        <v>31.788080000000001</v>
      </c>
      <c r="J12458" s="41" t="s">
        <v>992</v>
      </c>
      <c r="K12458" s="41" t="s">
        <v>115</v>
      </c>
      <c r="O12458" s="59">
        <v>0.25</v>
      </c>
    </row>
    <row r="12459" spans="1:15" x14ac:dyDescent="0.25">
      <c r="A12459" s="30">
        <v>1200</v>
      </c>
      <c r="B12459" s="247" t="str">
        <f>IF(AND(A12459&lt;&gt;"",ISNUMBER(A12459)),VLOOKUP(A12459,Studies!A:BR,2,FALSE),"")</f>
        <v>Kyrklund 2004</v>
      </c>
      <c r="C12459" s="248" t="str">
        <f>IF(AND(A12459&lt;&gt;"",ISNUMBER(A12459)),VLOOKUP(A12459,Studies!A:BR,3,FALSE),"")</f>
        <v>https://pubmed.ncbi.nlm.nih.gov/14748817/</v>
      </c>
      <c r="D12459" s="248" t="str">
        <f>IF(AND(A12459&lt;&gt;"",ISNUMBER(A12459)),VLOOKUP(A12459,Studies!A:BR,4,FALSE),"")</f>
        <v>with Rifampicin (MD 600 mg)</v>
      </c>
      <c r="E12459" s="248" t="str">
        <f>IF(AND(A12459&lt;&gt;"",ISNUMBER(A12459)),VLOOKUP(A12459,Studies!A:BR,5,FALSE),"")</f>
        <v>Pravastatin</v>
      </c>
      <c r="F12459" s="249" t="str">
        <f>IF(AND(A12459&lt;&gt;"",ISNUMBER(A12459)),VLOOKUP(A12459,Studies!A:BR,6,FALSE),"")</f>
        <v>Plasma</v>
      </c>
      <c r="G12459" s="267">
        <v>114</v>
      </c>
      <c r="H12459" s="50" t="s">
        <v>59</v>
      </c>
      <c r="I12459" s="185">
        <v>48.741720000000001</v>
      </c>
      <c r="J12459" s="41" t="s">
        <v>992</v>
      </c>
      <c r="K12459" s="41" t="s">
        <v>115</v>
      </c>
      <c r="O12459" s="59">
        <v>0.25</v>
      </c>
    </row>
    <row r="12460" spans="1:15" x14ac:dyDescent="0.25">
      <c r="A12460" s="30">
        <v>1200</v>
      </c>
      <c r="B12460" s="247" t="str">
        <f>IF(AND(A12460&lt;&gt;"",ISNUMBER(A12460)),VLOOKUP(A12460,Studies!A:BR,2,FALSE),"")</f>
        <v>Kyrklund 2004</v>
      </c>
      <c r="C12460" s="248" t="str">
        <f>IF(AND(A12460&lt;&gt;"",ISNUMBER(A12460)),VLOOKUP(A12460,Studies!A:BR,3,FALSE),"")</f>
        <v>https://pubmed.ncbi.nlm.nih.gov/14748817/</v>
      </c>
      <c r="D12460" s="248" t="str">
        <f>IF(AND(A12460&lt;&gt;"",ISNUMBER(A12460)),VLOOKUP(A12460,Studies!A:BR,4,FALSE),"")</f>
        <v>with Rifampicin (MD 600 mg)</v>
      </c>
      <c r="E12460" s="248" t="str">
        <f>IF(AND(A12460&lt;&gt;"",ISNUMBER(A12460)),VLOOKUP(A12460,Studies!A:BR,5,FALSE),"")</f>
        <v>Pravastatin</v>
      </c>
      <c r="F12460" s="249" t="str">
        <f>IF(AND(A12460&lt;&gt;"",ISNUMBER(A12460)),VLOOKUP(A12460,Studies!A:BR,6,FALSE),"")</f>
        <v>Plasma</v>
      </c>
      <c r="G12460" s="267">
        <v>114.5</v>
      </c>
      <c r="H12460" s="50" t="s">
        <v>59</v>
      </c>
      <c r="I12460" s="185">
        <v>32.317880000000002</v>
      </c>
      <c r="J12460" s="41" t="s">
        <v>992</v>
      </c>
      <c r="K12460" s="41" t="s">
        <v>115</v>
      </c>
      <c r="O12460" s="59">
        <v>0.25</v>
      </c>
    </row>
    <row r="12461" spans="1:15" x14ac:dyDescent="0.25">
      <c r="A12461" s="30">
        <v>1200</v>
      </c>
      <c r="B12461" s="247" t="str">
        <f>IF(AND(A12461&lt;&gt;"",ISNUMBER(A12461)),VLOOKUP(A12461,Studies!A:BR,2,FALSE),"")</f>
        <v>Kyrklund 2004</v>
      </c>
      <c r="C12461" s="248" t="str">
        <f>IF(AND(A12461&lt;&gt;"",ISNUMBER(A12461)),VLOOKUP(A12461,Studies!A:BR,3,FALSE),"")</f>
        <v>https://pubmed.ncbi.nlm.nih.gov/14748817/</v>
      </c>
      <c r="D12461" s="248" t="str">
        <f>IF(AND(A12461&lt;&gt;"",ISNUMBER(A12461)),VLOOKUP(A12461,Studies!A:BR,4,FALSE),"")</f>
        <v>with Rifampicin (MD 600 mg)</v>
      </c>
      <c r="E12461" s="248" t="str">
        <f>IF(AND(A12461&lt;&gt;"",ISNUMBER(A12461)),VLOOKUP(A12461,Studies!A:BR,5,FALSE),"")</f>
        <v>Pravastatin</v>
      </c>
      <c r="F12461" s="249" t="str">
        <f>IF(AND(A12461&lt;&gt;"",ISNUMBER(A12461)),VLOOKUP(A12461,Studies!A:BR,6,FALSE),"")</f>
        <v>Plasma</v>
      </c>
      <c r="G12461" s="267">
        <v>115</v>
      </c>
      <c r="H12461" s="50" t="s">
        <v>59</v>
      </c>
      <c r="I12461" s="185">
        <v>19.602650000000001</v>
      </c>
      <c r="J12461" s="41" t="s">
        <v>992</v>
      </c>
      <c r="K12461" s="41" t="s">
        <v>115</v>
      </c>
      <c r="O12461" s="59">
        <v>0.25</v>
      </c>
    </row>
    <row r="12462" spans="1:15" x14ac:dyDescent="0.25">
      <c r="A12462" s="30">
        <v>1200</v>
      </c>
      <c r="B12462" s="247" t="str">
        <f>IF(AND(A12462&lt;&gt;"",ISNUMBER(A12462)),VLOOKUP(A12462,Studies!A:BR,2,FALSE),"")</f>
        <v>Kyrklund 2004</v>
      </c>
      <c r="C12462" s="248" t="str">
        <f>IF(AND(A12462&lt;&gt;"",ISNUMBER(A12462)),VLOOKUP(A12462,Studies!A:BR,3,FALSE),"")</f>
        <v>https://pubmed.ncbi.nlm.nih.gov/14748817/</v>
      </c>
      <c r="D12462" s="248" t="str">
        <f>IF(AND(A12462&lt;&gt;"",ISNUMBER(A12462)),VLOOKUP(A12462,Studies!A:BR,4,FALSE),"")</f>
        <v>with Rifampicin (MD 600 mg)</v>
      </c>
      <c r="E12462" s="248" t="str">
        <f>IF(AND(A12462&lt;&gt;"",ISNUMBER(A12462)),VLOOKUP(A12462,Studies!A:BR,5,FALSE),"")</f>
        <v>Pravastatin</v>
      </c>
      <c r="F12462" s="249" t="str">
        <f>IF(AND(A12462&lt;&gt;"",ISNUMBER(A12462)),VLOOKUP(A12462,Studies!A:BR,6,FALSE),"")</f>
        <v>Plasma</v>
      </c>
      <c r="G12462" s="267">
        <v>115.5</v>
      </c>
      <c r="H12462" s="50" t="s">
        <v>59</v>
      </c>
      <c r="I12462" s="185">
        <v>13.42163</v>
      </c>
      <c r="J12462" s="41" t="s">
        <v>992</v>
      </c>
      <c r="K12462" s="41" t="s">
        <v>115</v>
      </c>
      <c r="O12462" s="59">
        <v>0.25</v>
      </c>
    </row>
    <row r="12463" spans="1:15" x14ac:dyDescent="0.25">
      <c r="A12463" s="30">
        <v>1200</v>
      </c>
      <c r="B12463" s="247" t="str">
        <f>IF(AND(A12463&lt;&gt;"",ISNUMBER(A12463)),VLOOKUP(A12463,Studies!A:BR,2,FALSE),"")</f>
        <v>Kyrklund 2004</v>
      </c>
      <c r="C12463" s="248" t="str">
        <f>IF(AND(A12463&lt;&gt;"",ISNUMBER(A12463)),VLOOKUP(A12463,Studies!A:BR,3,FALSE),"")</f>
        <v>https://pubmed.ncbi.nlm.nih.gov/14748817/</v>
      </c>
      <c r="D12463" s="248" t="str">
        <f>IF(AND(A12463&lt;&gt;"",ISNUMBER(A12463)),VLOOKUP(A12463,Studies!A:BR,4,FALSE),"")</f>
        <v>with Rifampicin (MD 600 mg)</v>
      </c>
      <c r="E12463" s="248" t="str">
        <f>IF(AND(A12463&lt;&gt;"",ISNUMBER(A12463)),VLOOKUP(A12463,Studies!A:BR,5,FALSE),"")</f>
        <v>Pravastatin</v>
      </c>
      <c r="F12463" s="249" t="str">
        <f>IF(AND(A12463&lt;&gt;"",ISNUMBER(A12463)),VLOOKUP(A12463,Studies!A:BR,6,FALSE),"")</f>
        <v>Plasma</v>
      </c>
      <c r="G12463" s="267">
        <v>116</v>
      </c>
      <c r="H12463" s="50" t="s">
        <v>59</v>
      </c>
      <c r="I12463" s="185">
        <v>9.0066220000000001</v>
      </c>
      <c r="J12463" s="41" t="s">
        <v>992</v>
      </c>
      <c r="K12463" s="41" t="s">
        <v>115</v>
      </c>
      <c r="O12463" s="59">
        <v>0.25</v>
      </c>
    </row>
    <row r="12464" spans="1:15" x14ac:dyDescent="0.25">
      <c r="A12464" s="30">
        <v>1200</v>
      </c>
      <c r="B12464" s="247" t="str">
        <f>IF(AND(A12464&lt;&gt;"",ISNUMBER(A12464)),VLOOKUP(A12464,Studies!A:BR,2,FALSE),"")</f>
        <v>Kyrklund 2004</v>
      </c>
      <c r="C12464" s="248" t="str">
        <f>IF(AND(A12464&lt;&gt;"",ISNUMBER(A12464)),VLOOKUP(A12464,Studies!A:BR,3,FALSE),"")</f>
        <v>https://pubmed.ncbi.nlm.nih.gov/14748817/</v>
      </c>
      <c r="D12464" s="248" t="str">
        <f>IF(AND(A12464&lt;&gt;"",ISNUMBER(A12464)),VLOOKUP(A12464,Studies!A:BR,4,FALSE),"")</f>
        <v>with Rifampicin (MD 600 mg)</v>
      </c>
      <c r="E12464" s="248" t="str">
        <f>IF(AND(A12464&lt;&gt;"",ISNUMBER(A12464)),VLOOKUP(A12464,Studies!A:BR,5,FALSE),"")</f>
        <v>Pravastatin</v>
      </c>
      <c r="F12464" s="249" t="str">
        <f>IF(AND(A12464&lt;&gt;"",ISNUMBER(A12464)),VLOOKUP(A12464,Studies!A:BR,6,FALSE),"")</f>
        <v>Plasma</v>
      </c>
      <c r="G12464" s="267">
        <v>117</v>
      </c>
      <c r="H12464" s="50" t="s">
        <v>59</v>
      </c>
      <c r="I12464" s="185">
        <v>7.2406180000000004</v>
      </c>
      <c r="J12464" s="41" t="s">
        <v>992</v>
      </c>
      <c r="K12464" s="41" t="s">
        <v>115</v>
      </c>
      <c r="O12464" s="59">
        <v>0.25</v>
      </c>
    </row>
    <row r="12465" spans="1:15" x14ac:dyDescent="0.25">
      <c r="A12465" s="30">
        <v>1200</v>
      </c>
      <c r="B12465" s="247" t="str">
        <f>IF(AND(A12465&lt;&gt;"",ISNUMBER(A12465)),VLOOKUP(A12465,Studies!A:BR,2,FALSE),"")</f>
        <v>Kyrklund 2004</v>
      </c>
      <c r="C12465" s="248" t="str">
        <f>IF(AND(A12465&lt;&gt;"",ISNUMBER(A12465)),VLOOKUP(A12465,Studies!A:BR,3,FALSE),"")</f>
        <v>https://pubmed.ncbi.nlm.nih.gov/14748817/</v>
      </c>
      <c r="D12465" s="248" t="str">
        <f>IF(AND(A12465&lt;&gt;"",ISNUMBER(A12465)),VLOOKUP(A12465,Studies!A:BR,4,FALSE),"")</f>
        <v>with Rifampicin (MD 600 mg)</v>
      </c>
      <c r="E12465" s="248" t="str">
        <f>IF(AND(A12465&lt;&gt;"",ISNUMBER(A12465)),VLOOKUP(A12465,Studies!A:BR,5,FALSE),"")</f>
        <v>Pravastatin</v>
      </c>
      <c r="F12465" s="249" t="str">
        <f>IF(AND(A12465&lt;&gt;"",ISNUMBER(A12465)),VLOOKUP(A12465,Studies!A:BR,6,FALSE),"")</f>
        <v>Plasma</v>
      </c>
      <c r="G12465" s="267">
        <v>119</v>
      </c>
      <c r="H12465" s="50" t="s">
        <v>59</v>
      </c>
      <c r="I12465" s="185">
        <v>2.8256070000000002</v>
      </c>
      <c r="J12465" s="41" t="s">
        <v>992</v>
      </c>
      <c r="K12465" s="41" t="s">
        <v>115</v>
      </c>
      <c r="O12465" s="59">
        <v>0.25</v>
      </c>
    </row>
    <row r="12466" spans="1:15" x14ac:dyDescent="0.25">
      <c r="A12466" s="30">
        <v>1200</v>
      </c>
      <c r="B12466" s="247" t="str">
        <f>IF(AND(A12466&lt;&gt;"",ISNUMBER(A12466)),VLOOKUP(A12466,Studies!A:BR,2,FALSE),"")</f>
        <v>Kyrklund 2004</v>
      </c>
      <c r="C12466" s="248" t="str">
        <f>IF(AND(A12466&lt;&gt;"",ISNUMBER(A12466)),VLOOKUP(A12466,Studies!A:BR,3,FALSE),"")</f>
        <v>https://pubmed.ncbi.nlm.nih.gov/14748817/</v>
      </c>
      <c r="D12466" s="248" t="str">
        <f>IF(AND(A12466&lt;&gt;"",ISNUMBER(A12466)),VLOOKUP(A12466,Studies!A:BR,4,FALSE),"")</f>
        <v>with Rifampicin (MD 600 mg)</v>
      </c>
      <c r="E12466" s="248" t="str">
        <f>IF(AND(A12466&lt;&gt;"",ISNUMBER(A12466)),VLOOKUP(A12466,Studies!A:BR,5,FALSE),"")</f>
        <v>Pravastatin</v>
      </c>
      <c r="F12466" s="249" t="str">
        <f>IF(AND(A12466&lt;&gt;"",ISNUMBER(A12466)),VLOOKUP(A12466,Studies!A:BR,6,FALSE),"")</f>
        <v>Plasma</v>
      </c>
      <c r="G12466" s="267">
        <v>121</v>
      </c>
      <c r="H12466" s="50" t="s">
        <v>59</v>
      </c>
      <c r="I12466" s="185">
        <v>0.88300219999999996</v>
      </c>
      <c r="J12466" s="41" t="s">
        <v>992</v>
      </c>
      <c r="K12466" s="41" t="s">
        <v>115</v>
      </c>
      <c r="O12466" s="59">
        <v>0.25</v>
      </c>
    </row>
    <row r="12467" spans="1:15" x14ac:dyDescent="0.25">
      <c r="A12467" s="30">
        <v>1200</v>
      </c>
      <c r="B12467" s="247" t="str">
        <f>IF(AND(A12467&lt;&gt;"",ISNUMBER(A12467)),VLOOKUP(A12467,Studies!A:BR,2,FALSE),"")</f>
        <v>Kyrklund 2004</v>
      </c>
      <c r="C12467" s="248" t="str">
        <f>IF(AND(A12467&lt;&gt;"",ISNUMBER(A12467)),VLOOKUP(A12467,Studies!A:BR,3,FALSE),"")</f>
        <v>https://pubmed.ncbi.nlm.nih.gov/14748817/</v>
      </c>
      <c r="D12467" s="248" t="str">
        <f>IF(AND(A12467&lt;&gt;"",ISNUMBER(A12467)),VLOOKUP(A12467,Studies!A:BR,4,FALSE),"")</f>
        <v>with Rifampicin (MD 600 mg)</v>
      </c>
      <c r="E12467" s="248" t="str">
        <f>IF(AND(A12467&lt;&gt;"",ISNUMBER(A12467)),VLOOKUP(A12467,Studies!A:BR,5,FALSE),"")</f>
        <v>Pravastatin</v>
      </c>
      <c r="F12467" s="249" t="str">
        <f>IF(AND(A12467&lt;&gt;"",ISNUMBER(A12467)),VLOOKUP(A12467,Studies!A:BR,6,FALSE),"")</f>
        <v>Plasma</v>
      </c>
      <c r="G12467" s="267">
        <v>123</v>
      </c>
      <c r="H12467" s="50" t="s">
        <v>59</v>
      </c>
      <c r="I12467" s="185" t="s">
        <v>4167</v>
      </c>
      <c r="J12467" s="41" t="s">
        <v>992</v>
      </c>
      <c r="K12467" s="41" t="s">
        <v>115</v>
      </c>
      <c r="O12467" s="59">
        <v>0.25</v>
      </c>
    </row>
    <row r="12468" spans="1:15" x14ac:dyDescent="0.25">
      <c r="A12468" s="30">
        <v>1200</v>
      </c>
      <c r="B12468" s="247" t="str">
        <f>IF(AND(A12468&lt;&gt;"",ISNUMBER(A12468)),VLOOKUP(A12468,Studies!A:BR,2,FALSE),"")</f>
        <v>Kyrklund 2004</v>
      </c>
      <c r="C12468" s="248" t="str">
        <f>IF(AND(A12468&lt;&gt;"",ISNUMBER(A12468)),VLOOKUP(A12468,Studies!A:BR,3,FALSE),"")</f>
        <v>https://pubmed.ncbi.nlm.nih.gov/14748817/</v>
      </c>
      <c r="D12468" s="248" t="str">
        <f>IF(AND(A12468&lt;&gt;"",ISNUMBER(A12468)),VLOOKUP(A12468,Studies!A:BR,4,FALSE),"")</f>
        <v>with Rifampicin (MD 600 mg)</v>
      </c>
      <c r="E12468" s="248" t="str">
        <f>IF(AND(A12468&lt;&gt;"",ISNUMBER(A12468)),VLOOKUP(A12468,Studies!A:BR,5,FALSE),"")</f>
        <v>Pravastatin</v>
      </c>
      <c r="F12468" s="249" t="str">
        <f>IF(AND(A12468&lt;&gt;"",ISNUMBER(A12468)),VLOOKUP(A12468,Studies!A:BR,6,FALSE),"")</f>
        <v>Plasma</v>
      </c>
      <c r="G12468" s="267">
        <v>125</v>
      </c>
      <c r="H12468" s="50" t="s">
        <v>59</v>
      </c>
      <c r="I12468" s="185" t="s">
        <v>4167</v>
      </c>
      <c r="J12468" s="41" t="s">
        <v>992</v>
      </c>
      <c r="K12468" s="41" t="s">
        <v>115</v>
      </c>
      <c r="O12468" s="59">
        <v>0.25</v>
      </c>
    </row>
    <row r="12469" spans="1:15" x14ac:dyDescent="0.25">
      <c r="A12469" s="30">
        <v>1201</v>
      </c>
      <c r="B12469" s="247" t="str">
        <f>IF(AND(A12469&lt;&gt;"",ISNUMBER(A12469)),VLOOKUP(A12469,Studies!A:BR,2,FALSE),"")</f>
        <v>Deng 2009</v>
      </c>
      <c r="C12469" s="248" t="str">
        <f>IF(AND(A12469&lt;&gt;"",ISNUMBER(A12469)),VLOOKUP(A12469,Studies!A:BR,3,FALSE),"")</f>
        <v>https://pubmed.ncbi.nlm.nih.gov/19695392/</v>
      </c>
      <c r="D12469" s="248" t="str">
        <f>IF(AND(A12469&lt;&gt;"",ISNUMBER(A12469)),VLOOKUP(A12469,Studies!A:BR,4,FALSE),"")</f>
        <v>with Placebo</v>
      </c>
      <c r="E12469" s="248" t="str">
        <f>IF(AND(A12469&lt;&gt;"",ISNUMBER(A12469)),VLOOKUP(A12469,Studies!A:BR,5,FALSE),"")</f>
        <v>Pravastatin</v>
      </c>
      <c r="F12469" s="249" t="str">
        <f>IF(AND(A12469&lt;&gt;"",ISNUMBER(A12469)),VLOOKUP(A12469,Studies!A:BR,6,FALSE),"")</f>
        <v>Plasma</v>
      </c>
      <c r="G12469" s="267">
        <v>0.5</v>
      </c>
      <c r="H12469" s="50" t="s">
        <v>59</v>
      </c>
      <c r="I12469" s="185">
        <v>81.622910000000005</v>
      </c>
      <c r="J12469" s="41" t="s">
        <v>938</v>
      </c>
      <c r="K12469" s="41" t="s">
        <v>115</v>
      </c>
      <c r="L12469" s="193">
        <v>27.494029999999999</v>
      </c>
      <c r="M12469" s="52" t="s">
        <v>938</v>
      </c>
      <c r="N12469" s="52" t="s">
        <v>116</v>
      </c>
      <c r="O12469" s="59">
        <v>1</v>
      </c>
    </row>
    <row r="12470" spans="1:15" x14ac:dyDescent="0.25">
      <c r="A12470" s="30">
        <v>1201</v>
      </c>
      <c r="B12470" s="247" t="str">
        <f>IF(AND(A12470&lt;&gt;"",ISNUMBER(A12470)),VLOOKUP(A12470,Studies!A:BR,2,FALSE),"")</f>
        <v>Deng 2009</v>
      </c>
      <c r="C12470" s="248" t="str">
        <f>IF(AND(A12470&lt;&gt;"",ISNUMBER(A12470)),VLOOKUP(A12470,Studies!A:BR,3,FALSE),"")</f>
        <v>https://pubmed.ncbi.nlm.nih.gov/19695392/</v>
      </c>
      <c r="D12470" s="248" t="str">
        <f>IF(AND(A12470&lt;&gt;"",ISNUMBER(A12470)),VLOOKUP(A12470,Studies!A:BR,4,FALSE),"")</f>
        <v>with Placebo</v>
      </c>
      <c r="E12470" s="248" t="str">
        <f>IF(AND(A12470&lt;&gt;"",ISNUMBER(A12470)),VLOOKUP(A12470,Studies!A:BR,5,FALSE),"")</f>
        <v>Pravastatin</v>
      </c>
      <c r="F12470" s="249" t="str">
        <f>IF(AND(A12470&lt;&gt;"",ISNUMBER(A12470)),VLOOKUP(A12470,Studies!A:BR,6,FALSE),"")</f>
        <v>Plasma</v>
      </c>
      <c r="G12470" s="267">
        <v>1</v>
      </c>
      <c r="H12470" s="50" t="s">
        <v>59</v>
      </c>
      <c r="I12470" s="185">
        <v>96.229119999999995</v>
      </c>
      <c r="J12470" s="41" t="s">
        <v>938</v>
      </c>
      <c r="K12470" s="41" t="s">
        <v>115</v>
      </c>
      <c r="L12470" s="193">
        <v>15.465389999999999</v>
      </c>
      <c r="M12470" s="52" t="s">
        <v>938</v>
      </c>
      <c r="N12470" s="52" t="s">
        <v>116</v>
      </c>
      <c r="O12470" s="59">
        <v>1</v>
      </c>
    </row>
    <row r="12471" spans="1:15" x14ac:dyDescent="0.25">
      <c r="A12471" s="30">
        <v>1201</v>
      </c>
      <c r="B12471" s="247" t="str">
        <f>IF(AND(A12471&lt;&gt;"",ISNUMBER(A12471)),VLOOKUP(A12471,Studies!A:BR,2,FALSE),"")</f>
        <v>Deng 2009</v>
      </c>
      <c r="C12471" s="248" t="str">
        <f>IF(AND(A12471&lt;&gt;"",ISNUMBER(A12471)),VLOOKUP(A12471,Studies!A:BR,3,FALSE),"")</f>
        <v>https://pubmed.ncbi.nlm.nih.gov/19695392/</v>
      </c>
      <c r="D12471" s="248" t="str">
        <f>IF(AND(A12471&lt;&gt;"",ISNUMBER(A12471)),VLOOKUP(A12471,Studies!A:BR,4,FALSE),"")</f>
        <v>with Placebo</v>
      </c>
      <c r="E12471" s="248" t="str">
        <f>IF(AND(A12471&lt;&gt;"",ISNUMBER(A12471)),VLOOKUP(A12471,Studies!A:BR,5,FALSE),"")</f>
        <v>Pravastatin</v>
      </c>
      <c r="F12471" s="249" t="str">
        <f>IF(AND(A12471&lt;&gt;"",ISNUMBER(A12471)),VLOOKUP(A12471,Studies!A:BR,6,FALSE),"")</f>
        <v>Plasma</v>
      </c>
      <c r="G12471" s="267">
        <v>1.5</v>
      </c>
      <c r="H12471" s="50" t="s">
        <v>59</v>
      </c>
      <c r="I12471" s="185">
        <v>79.045349999999999</v>
      </c>
      <c r="J12471" s="41" t="s">
        <v>938</v>
      </c>
      <c r="K12471" s="41" t="s">
        <v>115</v>
      </c>
      <c r="L12471" s="193">
        <v>18.042960000000001</v>
      </c>
      <c r="M12471" s="52" t="s">
        <v>938</v>
      </c>
      <c r="N12471" s="52" t="s">
        <v>116</v>
      </c>
      <c r="O12471" s="59">
        <v>1</v>
      </c>
    </row>
    <row r="12472" spans="1:15" x14ac:dyDescent="0.25">
      <c r="A12472" s="30">
        <v>1201</v>
      </c>
      <c r="B12472" s="247" t="str">
        <f>IF(AND(A12472&lt;&gt;"",ISNUMBER(A12472)),VLOOKUP(A12472,Studies!A:BR,2,FALSE),"")</f>
        <v>Deng 2009</v>
      </c>
      <c r="C12472" s="248" t="str">
        <f>IF(AND(A12472&lt;&gt;"",ISNUMBER(A12472)),VLOOKUP(A12472,Studies!A:BR,3,FALSE),"")</f>
        <v>https://pubmed.ncbi.nlm.nih.gov/19695392/</v>
      </c>
      <c r="D12472" s="248" t="str">
        <f>IF(AND(A12472&lt;&gt;"",ISNUMBER(A12472)),VLOOKUP(A12472,Studies!A:BR,4,FALSE),"")</f>
        <v>with Placebo</v>
      </c>
      <c r="E12472" s="248" t="str">
        <f>IF(AND(A12472&lt;&gt;"",ISNUMBER(A12472)),VLOOKUP(A12472,Studies!A:BR,5,FALSE),"")</f>
        <v>Pravastatin</v>
      </c>
      <c r="F12472" s="249" t="str">
        <f>IF(AND(A12472&lt;&gt;"",ISNUMBER(A12472)),VLOOKUP(A12472,Studies!A:BR,6,FALSE),"")</f>
        <v>Plasma</v>
      </c>
      <c r="G12472" s="267">
        <v>2</v>
      </c>
      <c r="H12472" s="50" t="s">
        <v>59</v>
      </c>
      <c r="I12472" s="185">
        <v>54.128880000000002</v>
      </c>
      <c r="J12472" s="41" t="s">
        <v>938</v>
      </c>
      <c r="K12472" s="41" t="s">
        <v>115</v>
      </c>
      <c r="L12472" s="193">
        <v>11.169449999999999</v>
      </c>
      <c r="M12472" s="52" t="s">
        <v>938</v>
      </c>
      <c r="N12472" s="52" t="s">
        <v>116</v>
      </c>
      <c r="O12472" s="59">
        <v>1</v>
      </c>
    </row>
    <row r="12473" spans="1:15" x14ac:dyDescent="0.25">
      <c r="A12473" s="30">
        <v>1201</v>
      </c>
      <c r="B12473" s="247" t="str">
        <f>IF(AND(A12473&lt;&gt;"",ISNUMBER(A12473)),VLOOKUP(A12473,Studies!A:BR,2,FALSE),"")</f>
        <v>Deng 2009</v>
      </c>
      <c r="C12473" s="248" t="str">
        <f>IF(AND(A12473&lt;&gt;"",ISNUMBER(A12473)),VLOOKUP(A12473,Studies!A:BR,3,FALSE),"")</f>
        <v>https://pubmed.ncbi.nlm.nih.gov/19695392/</v>
      </c>
      <c r="D12473" s="248" t="str">
        <f>IF(AND(A12473&lt;&gt;"",ISNUMBER(A12473)),VLOOKUP(A12473,Studies!A:BR,4,FALSE),"")</f>
        <v>with Placebo</v>
      </c>
      <c r="E12473" s="248" t="str">
        <f>IF(AND(A12473&lt;&gt;"",ISNUMBER(A12473)),VLOOKUP(A12473,Studies!A:BR,5,FALSE),"")</f>
        <v>Pravastatin</v>
      </c>
      <c r="F12473" s="249" t="str">
        <f>IF(AND(A12473&lt;&gt;"",ISNUMBER(A12473)),VLOOKUP(A12473,Studies!A:BR,6,FALSE),"")</f>
        <v>Plasma</v>
      </c>
      <c r="G12473" s="267">
        <v>2.5</v>
      </c>
      <c r="H12473" s="50" t="s">
        <v>59</v>
      </c>
      <c r="I12473" s="185">
        <v>36.085920000000002</v>
      </c>
      <c r="J12473" s="41" t="s">
        <v>938</v>
      </c>
      <c r="K12473" s="41" t="s">
        <v>115</v>
      </c>
      <c r="L12473" s="193">
        <v>4.2959420000000001</v>
      </c>
      <c r="M12473" s="52" t="s">
        <v>938</v>
      </c>
      <c r="N12473" s="52" t="s">
        <v>116</v>
      </c>
      <c r="O12473" s="59">
        <v>1</v>
      </c>
    </row>
    <row r="12474" spans="1:15" x14ac:dyDescent="0.25">
      <c r="A12474" s="30">
        <v>1201</v>
      </c>
      <c r="B12474" s="247" t="str">
        <f>IF(AND(A12474&lt;&gt;"",ISNUMBER(A12474)),VLOOKUP(A12474,Studies!A:BR,2,FALSE),"")</f>
        <v>Deng 2009</v>
      </c>
      <c r="C12474" s="248" t="str">
        <f>IF(AND(A12474&lt;&gt;"",ISNUMBER(A12474)),VLOOKUP(A12474,Studies!A:BR,3,FALSE),"")</f>
        <v>https://pubmed.ncbi.nlm.nih.gov/19695392/</v>
      </c>
      <c r="D12474" s="248" t="str">
        <f>IF(AND(A12474&lt;&gt;"",ISNUMBER(A12474)),VLOOKUP(A12474,Studies!A:BR,4,FALSE),"")</f>
        <v>with Placebo</v>
      </c>
      <c r="E12474" s="248" t="str">
        <f>IF(AND(A12474&lt;&gt;"",ISNUMBER(A12474)),VLOOKUP(A12474,Studies!A:BR,5,FALSE),"")</f>
        <v>Pravastatin</v>
      </c>
      <c r="F12474" s="249" t="str">
        <f>IF(AND(A12474&lt;&gt;"",ISNUMBER(A12474)),VLOOKUP(A12474,Studies!A:BR,6,FALSE),"")</f>
        <v>Plasma</v>
      </c>
      <c r="G12474" s="267">
        <v>3</v>
      </c>
      <c r="H12474" s="50" t="s">
        <v>59</v>
      </c>
      <c r="I12474" s="185">
        <v>30.930789999999998</v>
      </c>
      <c r="J12474" s="41" t="s">
        <v>938</v>
      </c>
      <c r="K12474" s="41" t="s">
        <v>115</v>
      </c>
      <c r="L12474" s="193">
        <v>6.0143219999999999</v>
      </c>
      <c r="M12474" s="52" t="s">
        <v>938</v>
      </c>
      <c r="N12474" s="52" t="s">
        <v>116</v>
      </c>
      <c r="O12474" s="59">
        <v>1</v>
      </c>
    </row>
    <row r="12475" spans="1:15" x14ac:dyDescent="0.25">
      <c r="A12475" s="30">
        <v>1201</v>
      </c>
      <c r="B12475" s="247" t="str">
        <f>IF(AND(A12475&lt;&gt;"",ISNUMBER(A12475)),VLOOKUP(A12475,Studies!A:BR,2,FALSE),"")</f>
        <v>Deng 2009</v>
      </c>
      <c r="C12475" s="248" t="str">
        <f>IF(AND(A12475&lt;&gt;"",ISNUMBER(A12475)),VLOOKUP(A12475,Studies!A:BR,3,FALSE),"")</f>
        <v>https://pubmed.ncbi.nlm.nih.gov/19695392/</v>
      </c>
      <c r="D12475" s="248" t="str">
        <f>IF(AND(A12475&lt;&gt;"",ISNUMBER(A12475)),VLOOKUP(A12475,Studies!A:BR,4,FALSE),"")</f>
        <v>with Placebo</v>
      </c>
      <c r="E12475" s="248" t="str">
        <f>IF(AND(A12475&lt;&gt;"",ISNUMBER(A12475)),VLOOKUP(A12475,Studies!A:BR,5,FALSE),"")</f>
        <v>Pravastatin</v>
      </c>
      <c r="F12475" s="249" t="str">
        <f>IF(AND(A12475&lt;&gt;"",ISNUMBER(A12475)),VLOOKUP(A12475,Studies!A:BR,6,FALSE),"")</f>
        <v>Plasma</v>
      </c>
      <c r="G12475" s="267">
        <v>4</v>
      </c>
      <c r="H12475" s="50" t="s">
        <v>59</v>
      </c>
      <c r="I12475" s="185">
        <v>19.761340000000001</v>
      </c>
      <c r="J12475" s="41" t="s">
        <v>938</v>
      </c>
      <c r="K12475" s="41" t="s">
        <v>115</v>
      </c>
      <c r="L12475" s="193">
        <v>6.0143219999999999</v>
      </c>
      <c r="M12475" s="52" t="s">
        <v>938</v>
      </c>
      <c r="N12475" s="52" t="s">
        <v>116</v>
      </c>
      <c r="O12475" s="59">
        <v>1</v>
      </c>
    </row>
    <row r="12476" spans="1:15" x14ac:dyDescent="0.25">
      <c r="A12476" s="30">
        <v>1201</v>
      </c>
      <c r="B12476" s="247" t="str">
        <f>IF(AND(A12476&lt;&gt;"",ISNUMBER(A12476)),VLOOKUP(A12476,Studies!A:BR,2,FALSE),"")</f>
        <v>Deng 2009</v>
      </c>
      <c r="C12476" s="248" t="str">
        <f>IF(AND(A12476&lt;&gt;"",ISNUMBER(A12476)),VLOOKUP(A12476,Studies!A:BR,3,FALSE),"")</f>
        <v>https://pubmed.ncbi.nlm.nih.gov/19695392/</v>
      </c>
      <c r="D12476" s="248" t="str">
        <f>IF(AND(A12476&lt;&gt;"",ISNUMBER(A12476)),VLOOKUP(A12476,Studies!A:BR,4,FALSE),"")</f>
        <v>with Placebo</v>
      </c>
      <c r="E12476" s="248" t="str">
        <f>IF(AND(A12476&lt;&gt;"",ISNUMBER(A12476)),VLOOKUP(A12476,Studies!A:BR,5,FALSE),"")</f>
        <v>Pravastatin</v>
      </c>
      <c r="F12476" s="249" t="str">
        <f>IF(AND(A12476&lt;&gt;"",ISNUMBER(A12476)),VLOOKUP(A12476,Studies!A:BR,6,FALSE),"")</f>
        <v>Plasma</v>
      </c>
      <c r="G12476" s="267">
        <v>6</v>
      </c>
      <c r="H12476" s="50" t="s">
        <v>59</v>
      </c>
      <c r="I12476" s="185">
        <v>17.183769999999999</v>
      </c>
      <c r="J12476" s="41" t="s">
        <v>938</v>
      </c>
      <c r="K12476" s="41" t="s">
        <v>115</v>
      </c>
      <c r="L12476" s="193">
        <v>6.0143180000000003</v>
      </c>
      <c r="M12476" s="52" t="s">
        <v>938</v>
      </c>
      <c r="N12476" s="52" t="s">
        <v>116</v>
      </c>
      <c r="O12476" s="59">
        <v>1</v>
      </c>
    </row>
    <row r="12477" spans="1:15" x14ac:dyDescent="0.25">
      <c r="A12477" s="30">
        <v>1201</v>
      </c>
      <c r="B12477" s="247" t="str">
        <f>IF(AND(A12477&lt;&gt;"",ISNUMBER(A12477)),VLOOKUP(A12477,Studies!A:BR,2,FALSE),"")</f>
        <v>Deng 2009</v>
      </c>
      <c r="C12477" s="248" t="str">
        <f>IF(AND(A12477&lt;&gt;"",ISNUMBER(A12477)),VLOOKUP(A12477,Studies!A:BR,3,FALSE),"")</f>
        <v>https://pubmed.ncbi.nlm.nih.gov/19695392/</v>
      </c>
      <c r="D12477" s="248" t="str">
        <f>IF(AND(A12477&lt;&gt;"",ISNUMBER(A12477)),VLOOKUP(A12477,Studies!A:BR,4,FALSE),"")</f>
        <v>with Placebo</v>
      </c>
      <c r="E12477" s="248" t="str">
        <f>IF(AND(A12477&lt;&gt;"",ISNUMBER(A12477)),VLOOKUP(A12477,Studies!A:BR,5,FALSE),"")</f>
        <v>Pravastatin</v>
      </c>
      <c r="F12477" s="249" t="str">
        <f>IF(AND(A12477&lt;&gt;"",ISNUMBER(A12477)),VLOOKUP(A12477,Studies!A:BR,6,FALSE),"")</f>
        <v>Plasma</v>
      </c>
      <c r="G12477" s="267">
        <v>8</v>
      </c>
      <c r="H12477" s="50" t="s">
        <v>59</v>
      </c>
      <c r="I12477" s="185">
        <v>8.5918860000000006</v>
      </c>
      <c r="J12477" s="41" t="s">
        <v>938</v>
      </c>
      <c r="K12477" s="41" t="s">
        <v>115</v>
      </c>
      <c r="O12477" s="59">
        <v>1</v>
      </c>
    </row>
    <row r="12478" spans="1:15" x14ac:dyDescent="0.25">
      <c r="A12478" s="30">
        <v>1201</v>
      </c>
      <c r="B12478" s="247" t="str">
        <f>IF(AND(A12478&lt;&gt;"",ISNUMBER(A12478)),VLOOKUP(A12478,Studies!A:BR,2,FALSE),"")</f>
        <v>Deng 2009</v>
      </c>
      <c r="C12478" s="248" t="str">
        <f>IF(AND(A12478&lt;&gt;"",ISNUMBER(A12478)),VLOOKUP(A12478,Studies!A:BR,3,FALSE),"")</f>
        <v>https://pubmed.ncbi.nlm.nih.gov/19695392/</v>
      </c>
      <c r="D12478" s="248" t="str">
        <f>IF(AND(A12478&lt;&gt;"",ISNUMBER(A12478)),VLOOKUP(A12478,Studies!A:BR,4,FALSE),"")</f>
        <v>with Placebo</v>
      </c>
      <c r="E12478" s="248" t="str">
        <f>IF(AND(A12478&lt;&gt;"",ISNUMBER(A12478)),VLOOKUP(A12478,Studies!A:BR,5,FALSE),"")</f>
        <v>Pravastatin</v>
      </c>
      <c r="F12478" s="249" t="str">
        <f>IF(AND(A12478&lt;&gt;"",ISNUMBER(A12478)),VLOOKUP(A12478,Studies!A:BR,6,FALSE),"")</f>
        <v>Plasma</v>
      </c>
      <c r="G12478" s="267">
        <v>10</v>
      </c>
      <c r="H12478" s="50" t="s">
        <v>59</v>
      </c>
      <c r="I12478" s="185">
        <v>6.8735080000000002</v>
      </c>
      <c r="J12478" s="41" t="s">
        <v>938</v>
      </c>
      <c r="K12478" s="41" t="s">
        <v>115</v>
      </c>
      <c r="O12478" s="59">
        <v>1</v>
      </c>
    </row>
    <row r="12479" spans="1:15" x14ac:dyDescent="0.25">
      <c r="A12479" s="30">
        <v>1201</v>
      </c>
      <c r="B12479" s="247" t="str">
        <f>IF(AND(A12479&lt;&gt;"",ISNUMBER(A12479)),VLOOKUP(A12479,Studies!A:BR,2,FALSE),"")</f>
        <v>Deng 2009</v>
      </c>
      <c r="C12479" s="248" t="str">
        <f>IF(AND(A12479&lt;&gt;"",ISNUMBER(A12479)),VLOOKUP(A12479,Studies!A:BR,3,FALSE),"")</f>
        <v>https://pubmed.ncbi.nlm.nih.gov/19695392/</v>
      </c>
      <c r="D12479" s="248" t="str">
        <f>IF(AND(A12479&lt;&gt;"",ISNUMBER(A12479)),VLOOKUP(A12479,Studies!A:BR,4,FALSE),"")</f>
        <v>with Placebo</v>
      </c>
      <c r="E12479" s="248" t="str">
        <f>IF(AND(A12479&lt;&gt;"",ISNUMBER(A12479)),VLOOKUP(A12479,Studies!A:BR,5,FALSE),"")</f>
        <v>Pravastatin</v>
      </c>
      <c r="F12479" s="249" t="str">
        <f>IF(AND(A12479&lt;&gt;"",ISNUMBER(A12479)),VLOOKUP(A12479,Studies!A:BR,6,FALSE),"")</f>
        <v>Plasma</v>
      </c>
      <c r="G12479" s="267">
        <v>12</v>
      </c>
      <c r="H12479" s="50" t="s">
        <v>59</v>
      </c>
      <c r="I12479" s="185">
        <v>5.1551309999999999</v>
      </c>
      <c r="J12479" s="41" t="s">
        <v>938</v>
      </c>
      <c r="K12479" s="41" t="s">
        <v>115</v>
      </c>
      <c r="O12479" s="59">
        <v>1</v>
      </c>
    </row>
    <row r="12480" spans="1:15" x14ac:dyDescent="0.25">
      <c r="A12480" s="30">
        <v>1202</v>
      </c>
      <c r="B12480" s="247" t="str">
        <f>IF(AND(A12480&lt;&gt;"",ISNUMBER(A12480)),VLOOKUP(A12480,Studies!A:BR,2,FALSE),"")</f>
        <v>Deng 2009</v>
      </c>
      <c r="C12480" s="248" t="str">
        <f>IF(AND(A12480&lt;&gt;"",ISNUMBER(A12480)),VLOOKUP(A12480,Studies!A:BR,3,FALSE),"")</f>
        <v>https://pubmed.ncbi.nlm.nih.gov/19695392/</v>
      </c>
      <c r="D12480" s="248" t="str">
        <f>IF(AND(A12480&lt;&gt;"",ISNUMBER(A12480)),VLOOKUP(A12480,Studies!A:BR,4,FALSE),"")</f>
        <v>with Rifampicin (SD 600 mg)</v>
      </c>
      <c r="E12480" s="248" t="str">
        <f>IF(AND(A12480&lt;&gt;"",ISNUMBER(A12480)),VLOOKUP(A12480,Studies!A:BR,5,FALSE),"")</f>
        <v>Pravastatin</v>
      </c>
      <c r="F12480" s="249" t="str">
        <f>IF(AND(A12480&lt;&gt;"",ISNUMBER(A12480)),VLOOKUP(A12480,Studies!A:BR,6,FALSE),"")</f>
        <v>Plasma</v>
      </c>
      <c r="G12480" s="267">
        <v>0.5</v>
      </c>
      <c r="H12480" s="50" t="s">
        <v>59</v>
      </c>
      <c r="I12480" s="185">
        <v>180.42959999999999</v>
      </c>
      <c r="J12480" s="41" t="s">
        <v>938</v>
      </c>
      <c r="K12480" s="41" t="s">
        <v>115</v>
      </c>
      <c r="L12480" s="193">
        <v>30.930789999999998</v>
      </c>
      <c r="M12480" s="52" t="s">
        <v>938</v>
      </c>
      <c r="N12480" s="52" t="s">
        <v>116</v>
      </c>
      <c r="O12480" s="59">
        <v>1</v>
      </c>
    </row>
    <row r="12481" spans="1:15" x14ac:dyDescent="0.25">
      <c r="A12481" s="30">
        <v>1202</v>
      </c>
      <c r="B12481" s="247" t="str">
        <f>IF(AND(A12481&lt;&gt;"",ISNUMBER(A12481)),VLOOKUP(A12481,Studies!A:BR,2,FALSE),"")</f>
        <v>Deng 2009</v>
      </c>
      <c r="C12481" s="248" t="str">
        <f>IF(AND(A12481&lt;&gt;"",ISNUMBER(A12481)),VLOOKUP(A12481,Studies!A:BR,3,FALSE),"")</f>
        <v>https://pubmed.ncbi.nlm.nih.gov/19695392/</v>
      </c>
      <c r="D12481" s="248" t="str">
        <f>IF(AND(A12481&lt;&gt;"",ISNUMBER(A12481)),VLOOKUP(A12481,Studies!A:BR,4,FALSE),"")</f>
        <v>with Rifampicin (SD 600 mg)</v>
      </c>
      <c r="E12481" s="248" t="str">
        <f>IF(AND(A12481&lt;&gt;"",ISNUMBER(A12481)),VLOOKUP(A12481,Studies!A:BR,5,FALSE),"")</f>
        <v>Pravastatin</v>
      </c>
      <c r="F12481" s="249" t="str">
        <f>IF(AND(A12481&lt;&gt;"",ISNUMBER(A12481)),VLOOKUP(A12481,Studies!A:BR,6,FALSE),"")</f>
        <v>Plasma</v>
      </c>
      <c r="G12481" s="267">
        <v>1</v>
      </c>
      <c r="H12481" s="50" t="s">
        <v>59</v>
      </c>
      <c r="I12481" s="185">
        <v>268.92599999999999</v>
      </c>
      <c r="J12481" s="41" t="s">
        <v>938</v>
      </c>
      <c r="K12481" s="41" t="s">
        <v>115</v>
      </c>
      <c r="L12481" s="193">
        <v>70.453490000000002</v>
      </c>
      <c r="M12481" s="52" t="s">
        <v>938</v>
      </c>
      <c r="N12481" s="52" t="s">
        <v>116</v>
      </c>
      <c r="O12481" s="59">
        <v>1</v>
      </c>
    </row>
    <row r="12482" spans="1:15" x14ac:dyDescent="0.25">
      <c r="A12482" s="30">
        <v>1202</v>
      </c>
      <c r="B12482" s="247" t="str">
        <f>IF(AND(A12482&lt;&gt;"",ISNUMBER(A12482)),VLOOKUP(A12482,Studies!A:BR,2,FALSE),"")</f>
        <v>Deng 2009</v>
      </c>
      <c r="C12482" s="248" t="str">
        <f>IF(AND(A12482&lt;&gt;"",ISNUMBER(A12482)),VLOOKUP(A12482,Studies!A:BR,3,FALSE),"")</f>
        <v>https://pubmed.ncbi.nlm.nih.gov/19695392/</v>
      </c>
      <c r="D12482" s="248" t="str">
        <f>IF(AND(A12482&lt;&gt;"",ISNUMBER(A12482)),VLOOKUP(A12482,Studies!A:BR,4,FALSE),"")</f>
        <v>with Rifampicin (SD 600 mg)</v>
      </c>
      <c r="E12482" s="248" t="str">
        <f>IF(AND(A12482&lt;&gt;"",ISNUMBER(A12482)),VLOOKUP(A12482,Studies!A:BR,5,FALSE),"")</f>
        <v>Pravastatin</v>
      </c>
      <c r="F12482" s="249" t="str">
        <f>IF(AND(A12482&lt;&gt;"",ISNUMBER(A12482)),VLOOKUP(A12482,Studies!A:BR,6,FALSE),"")</f>
        <v>Plasma</v>
      </c>
      <c r="G12482" s="267">
        <v>1.5</v>
      </c>
      <c r="H12482" s="50" t="s">
        <v>59</v>
      </c>
      <c r="I12482" s="185">
        <v>212.21960000000001</v>
      </c>
      <c r="J12482" s="41" t="s">
        <v>938</v>
      </c>
      <c r="K12482" s="41" t="s">
        <v>115</v>
      </c>
      <c r="L12482" s="193">
        <v>27.494</v>
      </c>
      <c r="M12482" s="52" t="s">
        <v>938</v>
      </c>
      <c r="N12482" s="52" t="s">
        <v>116</v>
      </c>
      <c r="O12482" s="59">
        <v>1</v>
      </c>
    </row>
    <row r="12483" spans="1:15" x14ac:dyDescent="0.25">
      <c r="A12483" s="30">
        <v>1202</v>
      </c>
      <c r="B12483" s="247" t="str">
        <f>IF(AND(A12483&lt;&gt;"",ISNUMBER(A12483)),VLOOKUP(A12483,Studies!A:BR,2,FALSE),"")</f>
        <v>Deng 2009</v>
      </c>
      <c r="C12483" s="248" t="str">
        <f>IF(AND(A12483&lt;&gt;"",ISNUMBER(A12483)),VLOOKUP(A12483,Studies!A:BR,3,FALSE),"")</f>
        <v>https://pubmed.ncbi.nlm.nih.gov/19695392/</v>
      </c>
      <c r="D12483" s="248" t="str">
        <f>IF(AND(A12483&lt;&gt;"",ISNUMBER(A12483)),VLOOKUP(A12483,Studies!A:BR,4,FALSE),"")</f>
        <v>with Rifampicin (SD 600 mg)</v>
      </c>
      <c r="E12483" s="248" t="str">
        <f>IF(AND(A12483&lt;&gt;"",ISNUMBER(A12483)),VLOOKUP(A12483,Studies!A:BR,5,FALSE),"")</f>
        <v>Pravastatin</v>
      </c>
      <c r="F12483" s="249" t="str">
        <f>IF(AND(A12483&lt;&gt;"",ISNUMBER(A12483)),VLOOKUP(A12483,Studies!A:BR,6,FALSE),"")</f>
        <v>Plasma</v>
      </c>
      <c r="G12483" s="267">
        <v>2</v>
      </c>
      <c r="H12483" s="50" t="s">
        <v>59</v>
      </c>
      <c r="I12483" s="185">
        <v>144.34370000000001</v>
      </c>
      <c r="J12483" s="41" t="s">
        <v>938</v>
      </c>
      <c r="K12483" s="41" t="s">
        <v>115</v>
      </c>
      <c r="L12483" s="193">
        <v>18.042940000000002</v>
      </c>
      <c r="M12483" s="52" t="s">
        <v>938</v>
      </c>
      <c r="N12483" s="52" t="s">
        <v>116</v>
      </c>
      <c r="O12483" s="59">
        <v>1</v>
      </c>
    </row>
    <row r="12484" spans="1:15" x14ac:dyDescent="0.25">
      <c r="A12484" s="30">
        <v>1202</v>
      </c>
      <c r="B12484" s="247" t="str">
        <f>IF(AND(A12484&lt;&gt;"",ISNUMBER(A12484)),VLOOKUP(A12484,Studies!A:BR,2,FALSE),"")</f>
        <v>Deng 2009</v>
      </c>
      <c r="C12484" s="248" t="str">
        <f>IF(AND(A12484&lt;&gt;"",ISNUMBER(A12484)),VLOOKUP(A12484,Studies!A:BR,3,FALSE),"")</f>
        <v>https://pubmed.ncbi.nlm.nih.gov/19695392/</v>
      </c>
      <c r="D12484" s="248" t="str">
        <f>IF(AND(A12484&lt;&gt;"",ISNUMBER(A12484)),VLOOKUP(A12484,Studies!A:BR,4,FALSE),"")</f>
        <v>with Rifampicin (SD 600 mg)</v>
      </c>
      <c r="E12484" s="248" t="str">
        <f>IF(AND(A12484&lt;&gt;"",ISNUMBER(A12484)),VLOOKUP(A12484,Studies!A:BR,5,FALSE),"")</f>
        <v>Pravastatin</v>
      </c>
      <c r="F12484" s="249" t="str">
        <f>IF(AND(A12484&lt;&gt;"",ISNUMBER(A12484)),VLOOKUP(A12484,Studies!A:BR,6,FALSE),"")</f>
        <v>Plasma</v>
      </c>
      <c r="G12484" s="267">
        <v>2.5</v>
      </c>
      <c r="H12484" s="50" t="s">
        <v>59</v>
      </c>
      <c r="I12484" s="185">
        <v>100.52509999999999</v>
      </c>
      <c r="J12484" s="41" t="s">
        <v>938</v>
      </c>
      <c r="K12484" s="41" t="s">
        <v>115</v>
      </c>
      <c r="L12484" s="193">
        <v>12.028589999999999</v>
      </c>
      <c r="M12484" s="52" t="s">
        <v>938</v>
      </c>
      <c r="N12484" s="52" t="s">
        <v>116</v>
      </c>
      <c r="O12484" s="59">
        <v>1</v>
      </c>
    </row>
    <row r="12485" spans="1:15" x14ac:dyDescent="0.25">
      <c r="A12485" s="30">
        <v>1202</v>
      </c>
      <c r="B12485" s="247" t="str">
        <f>IF(AND(A12485&lt;&gt;"",ISNUMBER(A12485)),VLOOKUP(A12485,Studies!A:BR,2,FALSE),"")</f>
        <v>Deng 2009</v>
      </c>
      <c r="C12485" s="248" t="str">
        <f>IF(AND(A12485&lt;&gt;"",ISNUMBER(A12485)),VLOOKUP(A12485,Studies!A:BR,3,FALSE),"")</f>
        <v>https://pubmed.ncbi.nlm.nih.gov/19695392/</v>
      </c>
      <c r="D12485" s="248" t="str">
        <f>IF(AND(A12485&lt;&gt;"",ISNUMBER(A12485)),VLOOKUP(A12485,Studies!A:BR,4,FALSE),"")</f>
        <v>with Rifampicin (SD 600 mg)</v>
      </c>
      <c r="E12485" s="248" t="str">
        <f>IF(AND(A12485&lt;&gt;"",ISNUMBER(A12485)),VLOOKUP(A12485,Studies!A:BR,5,FALSE),"")</f>
        <v>Pravastatin</v>
      </c>
      <c r="F12485" s="249" t="str">
        <f>IF(AND(A12485&lt;&gt;"",ISNUMBER(A12485)),VLOOKUP(A12485,Studies!A:BR,6,FALSE),"")</f>
        <v>Plasma</v>
      </c>
      <c r="G12485" s="267">
        <v>3</v>
      </c>
      <c r="H12485" s="50" t="s">
        <v>59</v>
      </c>
      <c r="I12485" s="185">
        <v>63.579949999999997</v>
      </c>
      <c r="J12485" s="41" t="s">
        <v>938</v>
      </c>
      <c r="K12485" s="41" t="s">
        <v>115</v>
      </c>
      <c r="L12485" s="193">
        <v>7.732704</v>
      </c>
      <c r="M12485" s="52" t="s">
        <v>938</v>
      </c>
      <c r="N12485" s="52" t="s">
        <v>116</v>
      </c>
      <c r="O12485" s="59">
        <v>1</v>
      </c>
    </row>
    <row r="12486" spans="1:15" x14ac:dyDescent="0.25">
      <c r="A12486" s="30">
        <v>1202</v>
      </c>
      <c r="B12486" s="247" t="str">
        <f>IF(AND(A12486&lt;&gt;"",ISNUMBER(A12486)),VLOOKUP(A12486,Studies!A:BR,2,FALSE),"")</f>
        <v>Deng 2009</v>
      </c>
      <c r="C12486" s="248" t="str">
        <f>IF(AND(A12486&lt;&gt;"",ISNUMBER(A12486)),VLOOKUP(A12486,Studies!A:BR,3,FALSE),"")</f>
        <v>https://pubmed.ncbi.nlm.nih.gov/19695392/</v>
      </c>
      <c r="D12486" s="248" t="str">
        <f>IF(AND(A12486&lt;&gt;"",ISNUMBER(A12486)),VLOOKUP(A12486,Studies!A:BR,4,FALSE),"")</f>
        <v>with Rifampicin (SD 600 mg)</v>
      </c>
      <c r="E12486" s="248" t="str">
        <f>IF(AND(A12486&lt;&gt;"",ISNUMBER(A12486)),VLOOKUP(A12486,Studies!A:BR,5,FALSE),"")</f>
        <v>Pravastatin</v>
      </c>
      <c r="F12486" s="249" t="str">
        <f>IF(AND(A12486&lt;&gt;"",ISNUMBER(A12486)),VLOOKUP(A12486,Studies!A:BR,6,FALSE),"")</f>
        <v>Plasma</v>
      </c>
      <c r="G12486" s="267">
        <v>4</v>
      </c>
      <c r="H12486" s="50" t="s">
        <v>59</v>
      </c>
      <c r="I12486" s="185">
        <v>38.66348</v>
      </c>
      <c r="J12486" s="41" t="s">
        <v>938</v>
      </c>
      <c r="K12486" s="41" t="s">
        <v>115</v>
      </c>
      <c r="L12486" s="193">
        <v>5.1551359999999997</v>
      </c>
      <c r="M12486" s="52" t="s">
        <v>938</v>
      </c>
      <c r="N12486" s="52" t="s">
        <v>116</v>
      </c>
      <c r="O12486" s="59">
        <v>1</v>
      </c>
    </row>
    <row r="12487" spans="1:15" x14ac:dyDescent="0.25">
      <c r="A12487" s="30">
        <v>1202</v>
      </c>
      <c r="B12487" s="247" t="str">
        <f>IF(AND(A12487&lt;&gt;"",ISNUMBER(A12487)),VLOOKUP(A12487,Studies!A:BR,2,FALSE),"")</f>
        <v>Deng 2009</v>
      </c>
      <c r="C12487" s="248" t="str">
        <f>IF(AND(A12487&lt;&gt;"",ISNUMBER(A12487)),VLOOKUP(A12487,Studies!A:BR,3,FALSE),"")</f>
        <v>https://pubmed.ncbi.nlm.nih.gov/19695392/</v>
      </c>
      <c r="D12487" s="248" t="str">
        <f>IF(AND(A12487&lt;&gt;"",ISNUMBER(A12487)),VLOOKUP(A12487,Studies!A:BR,4,FALSE),"")</f>
        <v>with Rifampicin (SD 600 mg)</v>
      </c>
      <c r="E12487" s="248" t="str">
        <f>IF(AND(A12487&lt;&gt;"",ISNUMBER(A12487)),VLOOKUP(A12487,Studies!A:BR,5,FALSE),"")</f>
        <v>Pravastatin</v>
      </c>
      <c r="F12487" s="249" t="str">
        <f>IF(AND(A12487&lt;&gt;"",ISNUMBER(A12487)),VLOOKUP(A12487,Studies!A:BR,6,FALSE),"")</f>
        <v>Plasma</v>
      </c>
      <c r="G12487" s="267">
        <v>6</v>
      </c>
      <c r="H12487" s="50" t="s">
        <v>59</v>
      </c>
      <c r="I12487" s="185">
        <v>16.324580000000001</v>
      </c>
      <c r="J12487" s="41" t="s">
        <v>938</v>
      </c>
      <c r="K12487" s="41" t="s">
        <v>115</v>
      </c>
      <c r="O12487" s="59">
        <v>1</v>
      </c>
    </row>
    <row r="12488" spans="1:15" x14ac:dyDescent="0.25">
      <c r="A12488" s="30">
        <v>1202</v>
      </c>
      <c r="B12488" s="247" t="str">
        <f>IF(AND(A12488&lt;&gt;"",ISNUMBER(A12488)),VLOOKUP(A12488,Studies!A:BR,2,FALSE),"")</f>
        <v>Deng 2009</v>
      </c>
      <c r="C12488" s="248" t="str">
        <f>IF(AND(A12488&lt;&gt;"",ISNUMBER(A12488)),VLOOKUP(A12488,Studies!A:BR,3,FALSE),"")</f>
        <v>https://pubmed.ncbi.nlm.nih.gov/19695392/</v>
      </c>
      <c r="D12488" s="248" t="str">
        <f>IF(AND(A12488&lt;&gt;"",ISNUMBER(A12488)),VLOOKUP(A12488,Studies!A:BR,4,FALSE),"")</f>
        <v>with Rifampicin (SD 600 mg)</v>
      </c>
      <c r="E12488" s="248" t="str">
        <f>IF(AND(A12488&lt;&gt;"",ISNUMBER(A12488)),VLOOKUP(A12488,Studies!A:BR,5,FALSE),"")</f>
        <v>Pravastatin</v>
      </c>
      <c r="F12488" s="249" t="str">
        <f>IF(AND(A12488&lt;&gt;"",ISNUMBER(A12488)),VLOOKUP(A12488,Studies!A:BR,6,FALSE),"")</f>
        <v>Plasma</v>
      </c>
      <c r="G12488" s="267">
        <v>8</v>
      </c>
      <c r="H12488" s="50" t="s">
        <v>59</v>
      </c>
      <c r="I12488" s="185">
        <v>8.5918860000000006</v>
      </c>
      <c r="J12488" s="41" t="s">
        <v>938</v>
      </c>
      <c r="K12488" s="41" t="s">
        <v>115</v>
      </c>
      <c r="O12488" s="59">
        <v>1</v>
      </c>
    </row>
    <row r="12489" spans="1:15" x14ac:dyDescent="0.25">
      <c r="A12489" s="30">
        <v>1202</v>
      </c>
      <c r="B12489" s="247" t="str">
        <f>IF(AND(A12489&lt;&gt;"",ISNUMBER(A12489)),VLOOKUP(A12489,Studies!A:BR,2,FALSE),"")</f>
        <v>Deng 2009</v>
      </c>
      <c r="C12489" s="248" t="str">
        <f>IF(AND(A12489&lt;&gt;"",ISNUMBER(A12489)),VLOOKUP(A12489,Studies!A:BR,3,FALSE),"")</f>
        <v>https://pubmed.ncbi.nlm.nih.gov/19695392/</v>
      </c>
      <c r="D12489" s="248" t="str">
        <f>IF(AND(A12489&lt;&gt;"",ISNUMBER(A12489)),VLOOKUP(A12489,Studies!A:BR,4,FALSE),"")</f>
        <v>with Rifampicin (SD 600 mg)</v>
      </c>
      <c r="E12489" s="248" t="str">
        <f>IF(AND(A12489&lt;&gt;"",ISNUMBER(A12489)),VLOOKUP(A12489,Studies!A:BR,5,FALSE),"")</f>
        <v>Pravastatin</v>
      </c>
      <c r="F12489" s="249" t="str">
        <f>IF(AND(A12489&lt;&gt;"",ISNUMBER(A12489)),VLOOKUP(A12489,Studies!A:BR,6,FALSE),"")</f>
        <v>Plasma</v>
      </c>
      <c r="G12489" s="267">
        <v>10</v>
      </c>
      <c r="H12489" s="50" t="s">
        <v>59</v>
      </c>
      <c r="I12489" s="185">
        <v>6.0143199999999997</v>
      </c>
      <c r="J12489" s="41" t="s">
        <v>938</v>
      </c>
      <c r="K12489" s="41" t="s">
        <v>115</v>
      </c>
      <c r="O12489" s="59">
        <v>1</v>
      </c>
    </row>
    <row r="12490" spans="1:15" x14ac:dyDescent="0.25">
      <c r="A12490" s="30">
        <v>1202</v>
      </c>
      <c r="B12490" s="247" t="str">
        <f>IF(AND(A12490&lt;&gt;"",ISNUMBER(A12490)),VLOOKUP(A12490,Studies!A:BR,2,FALSE),"")</f>
        <v>Deng 2009</v>
      </c>
      <c r="C12490" s="248" t="str">
        <f>IF(AND(A12490&lt;&gt;"",ISNUMBER(A12490)),VLOOKUP(A12490,Studies!A:BR,3,FALSE),"")</f>
        <v>https://pubmed.ncbi.nlm.nih.gov/19695392/</v>
      </c>
      <c r="D12490" s="248" t="str">
        <f>IF(AND(A12490&lt;&gt;"",ISNUMBER(A12490)),VLOOKUP(A12490,Studies!A:BR,4,FALSE),"")</f>
        <v>with Rifampicin (SD 600 mg)</v>
      </c>
      <c r="E12490" s="248" t="str">
        <f>IF(AND(A12490&lt;&gt;"",ISNUMBER(A12490)),VLOOKUP(A12490,Studies!A:BR,5,FALSE),"")</f>
        <v>Pravastatin</v>
      </c>
      <c r="F12490" s="249" t="str">
        <f>IF(AND(A12490&lt;&gt;"",ISNUMBER(A12490)),VLOOKUP(A12490,Studies!A:BR,6,FALSE),"")</f>
        <v>Plasma</v>
      </c>
      <c r="G12490" s="267">
        <v>12</v>
      </c>
      <c r="H12490" s="50" t="s">
        <v>59</v>
      </c>
      <c r="I12490" s="185">
        <v>5.1551309999999999</v>
      </c>
      <c r="J12490" s="41" t="s">
        <v>938</v>
      </c>
      <c r="K12490" s="41" t="s">
        <v>115</v>
      </c>
      <c r="O12490" s="59">
        <v>1</v>
      </c>
    </row>
    <row r="12491" spans="1:15" x14ac:dyDescent="0.25">
      <c r="A12491" s="30">
        <v>1203</v>
      </c>
      <c r="B12491" s="247" t="str">
        <f>IF(AND(A12491&lt;&gt;"",ISNUMBER(A12491)),VLOOKUP(A12491,Studies!A:BR,2,FALSE),"")</f>
        <v>Singhvi 1990</v>
      </c>
      <c r="C12491" s="248" t="str">
        <f>IF(AND(A12491&lt;&gt;"",ISNUMBER(A12491)),VLOOKUP(A12491,Studies!A:BR,3,FALSE),"")</f>
        <v>https://pubmed.ncbi.nlm.nih.gov/2106337/</v>
      </c>
      <c r="D12491" s="248" t="str">
        <f>IF(AND(A12491&lt;&gt;"",ISNUMBER(A12491)),VLOOKUP(A12491,Studies!A:BR,4,FALSE),"")</f>
        <v>intravenous 9.9 mg</v>
      </c>
      <c r="E12491" s="248" t="str">
        <f>IF(AND(A12491&lt;&gt;"",ISNUMBER(A12491)),VLOOKUP(A12491,Studies!A:BR,5,FALSE),"")</f>
        <v>Pravastatin</v>
      </c>
      <c r="F12491" s="249" t="str">
        <f>IF(AND(A12491&lt;&gt;"",ISNUMBER(A12491)),VLOOKUP(A12491,Studies!A:BR,6,FALSE),"")</f>
        <v>Plasma</v>
      </c>
      <c r="G12491" s="269">
        <v>0.08</v>
      </c>
      <c r="H12491" s="50" t="s">
        <v>59</v>
      </c>
      <c r="I12491" s="185">
        <v>426.00420000000003</v>
      </c>
      <c r="J12491" s="41" t="s">
        <v>938</v>
      </c>
      <c r="K12491" s="41" t="s">
        <v>115</v>
      </c>
      <c r="L12491" s="193">
        <v>75.684690000000003</v>
      </c>
      <c r="M12491" s="52" t="s">
        <v>938</v>
      </c>
      <c r="N12491" s="52" t="s">
        <v>116</v>
      </c>
      <c r="O12491" s="59">
        <v>4.3</v>
      </c>
    </row>
    <row r="12492" spans="1:15" x14ac:dyDescent="0.25">
      <c r="A12492" s="30">
        <v>1203</v>
      </c>
      <c r="B12492" s="247" t="str">
        <f>IF(AND(A12492&lt;&gt;"",ISNUMBER(A12492)),VLOOKUP(A12492,Studies!A:BR,2,FALSE),"")</f>
        <v>Singhvi 1990</v>
      </c>
      <c r="C12492" s="248" t="str">
        <f>IF(AND(A12492&lt;&gt;"",ISNUMBER(A12492)),VLOOKUP(A12492,Studies!A:BR,3,FALSE),"")</f>
        <v>https://pubmed.ncbi.nlm.nih.gov/2106337/</v>
      </c>
      <c r="D12492" s="248" t="str">
        <f>IF(AND(A12492&lt;&gt;"",ISNUMBER(A12492)),VLOOKUP(A12492,Studies!A:BR,4,FALSE),"")</f>
        <v>intravenous 9.9 mg</v>
      </c>
      <c r="E12492" s="248" t="str">
        <f>IF(AND(A12492&lt;&gt;"",ISNUMBER(A12492)),VLOOKUP(A12492,Studies!A:BR,5,FALSE),"")</f>
        <v>Pravastatin</v>
      </c>
      <c r="F12492" s="249" t="str">
        <f>IF(AND(A12492&lt;&gt;"",ISNUMBER(A12492)),VLOOKUP(A12492,Studies!A:BR,6,FALSE),"")</f>
        <v>Plasma</v>
      </c>
      <c r="G12492" s="269">
        <v>0.17</v>
      </c>
      <c r="H12492" s="50" t="s">
        <v>59</v>
      </c>
      <c r="I12492" s="185">
        <v>225.71619999999999</v>
      </c>
      <c r="J12492" s="41" t="s">
        <v>938</v>
      </c>
      <c r="K12492" s="41" t="s">
        <v>115</v>
      </c>
      <c r="L12492" s="193">
        <v>30.628769999999999</v>
      </c>
      <c r="M12492" s="52" t="s">
        <v>938</v>
      </c>
      <c r="N12492" s="52" t="s">
        <v>116</v>
      </c>
      <c r="O12492" s="59">
        <v>4.3</v>
      </c>
    </row>
    <row r="12493" spans="1:15" x14ac:dyDescent="0.25">
      <c r="A12493" s="30">
        <v>1203</v>
      </c>
      <c r="B12493" s="247" t="str">
        <f>IF(AND(A12493&lt;&gt;"",ISNUMBER(A12493)),VLOOKUP(A12493,Studies!A:BR,2,FALSE),"")</f>
        <v>Singhvi 1990</v>
      </c>
      <c r="C12493" s="248" t="str">
        <f>IF(AND(A12493&lt;&gt;"",ISNUMBER(A12493)),VLOOKUP(A12493,Studies!A:BR,3,FALSE),"")</f>
        <v>https://pubmed.ncbi.nlm.nih.gov/2106337/</v>
      </c>
      <c r="D12493" s="248" t="str">
        <f>IF(AND(A12493&lt;&gt;"",ISNUMBER(A12493)),VLOOKUP(A12493,Studies!A:BR,4,FALSE),"")</f>
        <v>intravenous 9.9 mg</v>
      </c>
      <c r="E12493" s="248" t="str">
        <f>IF(AND(A12493&lt;&gt;"",ISNUMBER(A12493)),VLOOKUP(A12493,Studies!A:BR,5,FALSE),"")</f>
        <v>Pravastatin</v>
      </c>
      <c r="F12493" s="249" t="str">
        <f>IF(AND(A12493&lt;&gt;"",ISNUMBER(A12493)),VLOOKUP(A12493,Studies!A:BR,6,FALSE),"")</f>
        <v>Plasma</v>
      </c>
      <c r="G12493" s="269">
        <v>0.33</v>
      </c>
      <c r="H12493" s="50" t="s">
        <v>59</v>
      </c>
      <c r="I12493" s="185">
        <v>119.69580000000001</v>
      </c>
      <c r="J12493" s="41" t="s">
        <v>938</v>
      </c>
      <c r="K12493" s="41" t="s">
        <v>115</v>
      </c>
      <c r="L12493" s="193">
        <v>31.918050000000001</v>
      </c>
      <c r="M12493" s="52" t="s">
        <v>938</v>
      </c>
      <c r="N12493" s="52" t="s">
        <v>116</v>
      </c>
      <c r="O12493" s="59">
        <v>4.3</v>
      </c>
    </row>
    <row r="12494" spans="1:15" x14ac:dyDescent="0.25">
      <c r="A12494" s="30">
        <v>1203</v>
      </c>
      <c r="B12494" s="247" t="str">
        <f>IF(AND(A12494&lt;&gt;"",ISNUMBER(A12494)),VLOOKUP(A12494,Studies!A:BR,2,FALSE),"")</f>
        <v>Singhvi 1990</v>
      </c>
      <c r="C12494" s="248" t="str">
        <f>IF(AND(A12494&lt;&gt;"",ISNUMBER(A12494)),VLOOKUP(A12494,Studies!A:BR,3,FALSE),"")</f>
        <v>https://pubmed.ncbi.nlm.nih.gov/2106337/</v>
      </c>
      <c r="D12494" s="248" t="str">
        <f>IF(AND(A12494&lt;&gt;"",ISNUMBER(A12494)),VLOOKUP(A12494,Studies!A:BR,4,FALSE),"")</f>
        <v>intravenous 9.9 mg</v>
      </c>
      <c r="E12494" s="248" t="str">
        <f>IF(AND(A12494&lt;&gt;"",ISNUMBER(A12494)),VLOOKUP(A12494,Studies!A:BR,5,FALSE),"")</f>
        <v>Pravastatin</v>
      </c>
      <c r="F12494" s="249" t="str">
        <f>IF(AND(A12494&lt;&gt;"",ISNUMBER(A12494)),VLOOKUP(A12494,Studies!A:BR,6,FALSE),"")</f>
        <v>Plasma</v>
      </c>
      <c r="G12494" s="269">
        <v>0.67</v>
      </c>
      <c r="H12494" s="50" t="s">
        <v>59</v>
      </c>
      <c r="I12494" s="185">
        <v>50.22784</v>
      </c>
      <c r="J12494" s="41" t="s">
        <v>938</v>
      </c>
      <c r="K12494" s="41" t="s">
        <v>115</v>
      </c>
      <c r="L12494" s="193">
        <v>14.556279999999999</v>
      </c>
      <c r="M12494" s="52" t="s">
        <v>938</v>
      </c>
      <c r="N12494" s="52" t="s">
        <v>116</v>
      </c>
      <c r="O12494" s="59">
        <v>4.3</v>
      </c>
    </row>
    <row r="12495" spans="1:15" x14ac:dyDescent="0.25">
      <c r="A12495" s="30">
        <v>1203</v>
      </c>
      <c r="B12495" s="247" t="str">
        <f>IF(AND(A12495&lt;&gt;"",ISNUMBER(A12495)),VLOOKUP(A12495,Studies!A:BR,2,FALSE),"")</f>
        <v>Singhvi 1990</v>
      </c>
      <c r="C12495" s="248" t="str">
        <f>IF(AND(A12495&lt;&gt;"",ISNUMBER(A12495)),VLOOKUP(A12495,Studies!A:BR,3,FALSE),"")</f>
        <v>https://pubmed.ncbi.nlm.nih.gov/2106337/</v>
      </c>
      <c r="D12495" s="248" t="str">
        <f>IF(AND(A12495&lt;&gt;"",ISNUMBER(A12495)),VLOOKUP(A12495,Studies!A:BR,4,FALSE),"")</f>
        <v>intravenous 9.9 mg</v>
      </c>
      <c r="E12495" s="248" t="str">
        <f>IF(AND(A12495&lt;&gt;"",ISNUMBER(A12495)),VLOOKUP(A12495,Studies!A:BR,5,FALSE),"")</f>
        <v>Pravastatin</v>
      </c>
      <c r="F12495" s="249" t="str">
        <f>IF(AND(A12495&lt;&gt;"",ISNUMBER(A12495)),VLOOKUP(A12495,Studies!A:BR,6,FALSE),"")</f>
        <v>Plasma</v>
      </c>
      <c r="G12495" s="162">
        <v>1</v>
      </c>
      <c r="H12495" s="50" t="s">
        <v>59</v>
      </c>
      <c r="I12495" s="185">
        <v>30.869890000000002</v>
      </c>
      <c r="J12495" s="41" t="s">
        <v>938</v>
      </c>
      <c r="K12495" s="41" t="s">
        <v>115</v>
      </c>
      <c r="L12495" s="193">
        <v>8.9462489999999999</v>
      </c>
      <c r="M12495" s="52" t="s">
        <v>938</v>
      </c>
      <c r="N12495" s="52" t="s">
        <v>116</v>
      </c>
      <c r="O12495" s="59">
        <v>4.3</v>
      </c>
    </row>
    <row r="12496" spans="1:15" x14ac:dyDescent="0.25">
      <c r="A12496" s="30">
        <v>1203</v>
      </c>
      <c r="B12496" s="247" t="str">
        <f>IF(AND(A12496&lt;&gt;"",ISNUMBER(A12496)),VLOOKUP(A12496,Studies!A:BR,2,FALSE),"")</f>
        <v>Singhvi 1990</v>
      </c>
      <c r="C12496" s="248" t="str">
        <f>IF(AND(A12496&lt;&gt;"",ISNUMBER(A12496)),VLOOKUP(A12496,Studies!A:BR,3,FALSE),"")</f>
        <v>https://pubmed.ncbi.nlm.nih.gov/2106337/</v>
      </c>
      <c r="D12496" s="248" t="str">
        <f>IF(AND(A12496&lt;&gt;"",ISNUMBER(A12496)),VLOOKUP(A12496,Studies!A:BR,4,FALSE),"")</f>
        <v>intravenous 9.9 mg</v>
      </c>
      <c r="E12496" s="248" t="str">
        <f>IF(AND(A12496&lt;&gt;"",ISNUMBER(A12496)),VLOOKUP(A12496,Studies!A:BR,5,FALSE),"")</f>
        <v>Pravastatin</v>
      </c>
      <c r="F12496" s="249" t="str">
        <f>IF(AND(A12496&lt;&gt;"",ISNUMBER(A12496)),VLOOKUP(A12496,Studies!A:BR,6,FALSE),"")</f>
        <v>Plasma</v>
      </c>
      <c r="G12496" s="267">
        <v>1.5</v>
      </c>
      <c r="H12496" s="50" t="s">
        <v>59</v>
      </c>
      <c r="I12496" s="185">
        <v>17.04571</v>
      </c>
      <c r="J12496" s="41" t="s">
        <v>938</v>
      </c>
      <c r="K12496" s="41" t="s">
        <v>115</v>
      </c>
      <c r="L12496" s="193">
        <v>6.2243649999999997</v>
      </c>
      <c r="M12496" s="52" t="s">
        <v>938</v>
      </c>
      <c r="N12496" s="52" t="s">
        <v>116</v>
      </c>
      <c r="O12496" s="59">
        <v>4.3</v>
      </c>
    </row>
    <row r="12497" spans="1:15" x14ac:dyDescent="0.25">
      <c r="A12497" s="30">
        <v>1203</v>
      </c>
      <c r="B12497" s="247" t="str">
        <f>IF(AND(A12497&lt;&gt;"",ISNUMBER(A12497)),VLOOKUP(A12497,Studies!A:BR,2,FALSE),"")</f>
        <v>Singhvi 1990</v>
      </c>
      <c r="C12497" s="248" t="str">
        <f>IF(AND(A12497&lt;&gt;"",ISNUMBER(A12497)),VLOOKUP(A12497,Studies!A:BR,3,FALSE),"")</f>
        <v>https://pubmed.ncbi.nlm.nih.gov/2106337/</v>
      </c>
      <c r="D12497" s="248" t="str">
        <f>IF(AND(A12497&lt;&gt;"",ISNUMBER(A12497)),VLOOKUP(A12497,Studies!A:BR,4,FALSE),"")</f>
        <v>intravenous 9.9 mg</v>
      </c>
      <c r="E12497" s="248" t="str">
        <f>IF(AND(A12497&lt;&gt;"",ISNUMBER(A12497)),VLOOKUP(A12497,Studies!A:BR,5,FALSE),"")</f>
        <v>Pravastatin</v>
      </c>
      <c r="F12497" s="249" t="str">
        <f>IF(AND(A12497&lt;&gt;"",ISNUMBER(A12497)),VLOOKUP(A12497,Studies!A:BR,6,FALSE),"")</f>
        <v>Plasma</v>
      </c>
      <c r="G12497" s="162">
        <v>2</v>
      </c>
      <c r="H12497" s="50" t="s">
        <v>59</v>
      </c>
      <c r="I12497" s="185">
        <v>10.497669999999999</v>
      </c>
      <c r="J12497" s="41" t="s">
        <v>938</v>
      </c>
      <c r="K12497" s="41" t="s">
        <v>115</v>
      </c>
      <c r="L12497" s="193">
        <v>3.4597730000000002</v>
      </c>
      <c r="M12497" s="52" t="s">
        <v>938</v>
      </c>
      <c r="N12497" s="52" t="s">
        <v>116</v>
      </c>
      <c r="O12497" s="59">
        <v>4.3</v>
      </c>
    </row>
    <row r="12498" spans="1:15" x14ac:dyDescent="0.25">
      <c r="A12498" s="30">
        <v>1203</v>
      </c>
      <c r="B12498" s="247" t="str">
        <f>IF(AND(A12498&lt;&gt;"",ISNUMBER(A12498)),VLOOKUP(A12498,Studies!A:BR,2,FALSE),"")</f>
        <v>Singhvi 1990</v>
      </c>
      <c r="C12498" s="248" t="str">
        <f>IF(AND(A12498&lt;&gt;"",ISNUMBER(A12498)),VLOOKUP(A12498,Studies!A:BR,3,FALSE),"")</f>
        <v>https://pubmed.ncbi.nlm.nih.gov/2106337/</v>
      </c>
      <c r="D12498" s="248" t="str">
        <f>IF(AND(A12498&lt;&gt;"",ISNUMBER(A12498)),VLOOKUP(A12498,Studies!A:BR,4,FALSE),"")</f>
        <v>intravenous 9.9 mg</v>
      </c>
      <c r="E12498" s="248" t="str">
        <f>IF(AND(A12498&lt;&gt;"",ISNUMBER(A12498)),VLOOKUP(A12498,Studies!A:BR,5,FALSE),"")</f>
        <v>Pravastatin</v>
      </c>
      <c r="F12498" s="249" t="str">
        <f>IF(AND(A12498&lt;&gt;"",ISNUMBER(A12498)),VLOOKUP(A12498,Studies!A:BR,6,FALSE),"")</f>
        <v>Plasma</v>
      </c>
      <c r="G12498" s="162">
        <v>3</v>
      </c>
      <c r="H12498" s="50" t="s">
        <v>59</v>
      </c>
      <c r="I12498" s="185">
        <v>4.6892149999999999</v>
      </c>
      <c r="J12498" s="41" t="s">
        <v>938</v>
      </c>
      <c r="K12498" s="41" t="s">
        <v>115</v>
      </c>
      <c r="L12498" s="193">
        <v>1.766132</v>
      </c>
      <c r="M12498" s="52" t="s">
        <v>938</v>
      </c>
      <c r="N12498" s="52" t="s">
        <v>116</v>
      </c>
      <c r="O12498" s="59">
        <v>4.3</v>
      </c>
    </row>
    <row r="12499" spans="1:15" x14ac:dyDescent="0.25">
      <c r="A12499" s="30">
        <v>1204</v>
      </c>
      <c r="B12499" s="247" t="str">
        <f>IF(AND(A12499&lt;&gt;"",ISNUMBER(A12499)),VLOOKUP(A12499,Studies!A:BR,2,FALSE),"")</f>
        <v>Singhvi 1990</v>
      </c>
      <c r="C12499" s="248" t="str">
        <f>IF(AND(A12499&lt;&gt;"",ISNUMBER(A12499)),VLOOKUP(A12499,Studies!A:BR,3,FALSE),"")</f>
        <v>https://pubmed.ncbi.nlm.nih.gov/2106337/</v>
      </c>
      <c r="D12499" s="248" t="str">
        <f>IF(AND(A12499&lt;&gt;"",ISNUMBER(A12499)),VLOOKUP(A12499,Studies!A:BR,4,FALSE),"")</f>
        <v>oral 19.2 mg</v>
      </c>
      <c r="E12499" s="248" t="str">
        <f>IF(AND(A12499&lt;&gt;"",ISNUMBER(A12499)),VLOOKUP(A12499,Studies!A:BR,5,FALSE),"")</f>
        <v>Pravastatin</v>
      </c>
      <c r="F12499" s="249" t="str">
        <f>IF(AND(A12499&lt;&gt;"",ISNUMBER(A12499)),VLOOKUP(A12499,Studies!A:BR,6,FALSE),"")</f>
        <v>Plasma</v>
      </c>
      <c r="G12499" s="269">
        <v>0.33</v>
      </c>
      <c r="H12499" s="50" t="s">
        <v>59</v>
      </c>
      <c r="I12499" s="185">
        <v>5.0631709999999996</v>
      </c>
      <c r="J12499" s="41" t="s">
        <v>938</v>
      </c>
      <c r="K12499" s="41" t="s">
        <v>115</v>
      </c>
      <c r="L12499" s="193">
        <v>5.0390410000000001</v>
      </c>
      <c r="M12499" s="52" t="s">
        <v>938</v>
      </c>
      <c r="N12499" s="52" t="s">
        <v>116</v>
      </c>
      <c r="O12499" s="59">
        <v>4.3</v>
      </c>
    </row>
    <row r="12500" spans="1:15" x14ac:dyDescent="0.25">
      <c r="A12500" s="30">
        <v>1204</v>
      </c>
      <c r="B12500" s="247" t="str">
        <f>IF(AND(A12500&lt;&gt;"",ISNUMBER(A12500)),VLOOKUP(A12500,Studies!A:BR,2,FALSE),"")</f>
        <v>Singhvi 1990</v>
      </c>
      <c r="C12500" s="248" t="str">
        <f>IF(AND(A12500&lt;&gt;"",ISNUMBER(A12500)),VLOOKUP(A12500,Studies!A:BR,3,FALSE),"")</f>
        <v>https://pubmed.ncbi.nlm.nih.gov/2106337/</v>
      </c>
      <c r="D12500" s="248" t="str">
        <f>IF(AND(A12500&lt;&gt;"",ISNUMBER(A12500)),VLOOKUP(A12500,Studies!A:BR,4,FALSE),"")</f>
        <v>oral 19.2 mg</v>
      </c>
      <c r="E12500" s="248" t="str">
        <f>IF(AND(A12500&lt;&gt;"",ISNUMBER(A12500)),VLOOKUP(A12500,Studies!A:BR,5,FALSE),"")</f>
        <v>Pravastatin</v>
      </c>
      <c r="F12500" s="249" t="str">
        <f>IF(AND(A12500&lt;&gt;"",ISNUMBER(A12500)),VLOOKUP(A12500,Studies!A:BR,6,FALSE),"")</f>
        <v>Plasma</v>
      </c>
      <c r="G12500" s="269">
        <v>0.67</v>
      </c>
      <c r="H12500" s="50" t="s">
        <v>59</v>
      </c>
      <c r="I12500" s="185">
        <v>22.1645</v>
      </c>
      <c r="J12500" s="41" t="s">
        <v>938</v>
      </c>
      <c r="K12500" s="41" t="s">
        <v>115</v>
      </c>
      <c r="L12500" s="193">
        <v>11.507099999999999</v>
      </c>
      <c r="M12500" s="52" t="s">
        <v>938</v>
      </c>
      <c r="N12500" s="52" t="s">
        <v>116</v>
      </c>
      <c r="O12500" s="59">
        <v>4.3</v>
      </c>
    </row>
    <row r="12501" spans="1:15" x14ac:dyDescent="0.25">
      <c r="A12501" s="30">
        <v>1204</v>
      </c>
      <c r="B12501" s="247" t="str">
        <f>IF(AND(A12501&lt;&gt;"",ISNUMBER(A12501)),VLOOKUP(A12501,Studies!A:BR,2,FALSE),"")</f>
        <v>Singhvi 1990</v>
      </c>
      <c r="C12501" s="248" t="str">
        <f>IF(AND(A12501&lt;&gt;"",ISNUMBER(A12501)),VLOOKUP(A12501,Studies!A:BR,3,FALSE),"")</f>
        <v>https://pubmed.ncbi.nlm.nih.gov/2106337/</v>
      </c>
      <c r="D12501" s="248" t="str">
        <f>IF(AND(A12501&lt;&gt;"",ISNUMBER(A12501)),VLOOKUP(A12501,Studies!A:BR,4,FALSE),"")</f>
        <v>oral 19.2 mg</v>
      </c>
      <c r="E12501" s="248" t="str">
        <f>IF(AND(A12501&lt;&gt;"",ISNUMBER(A12501)),VLOOKUP(A12501,Studies!A:BR,5,FALSE),"")</f>
        <v>Pravastatin</v>
      </c>
      <c r="F12501" s="249" t="str">
        <f>IF(AND(A12501&lt;&gt;"",ISNUMBER(A12501)),VLOOKUP(A12501,Studies!A:BR,6,FALSE),"")</f>
        <v>Plasma</v>
      </c>
      <c r="G12501" s="162">
        <v>1</v>
      </c>
      <c r="H12501" s="50" t="s">
        <v>59</v>
      </c>
      <c r="I12501" s="185">
        <v>26.20917</v>
      </c>
      <c r="J12501" s="41" t="s">
        <v>938</v>
      </c>
      <c r="K12501" s="41" t="s">
        <v>115</v>
      </c>
      <c r="L12501" s="193">
        <v>11.5585</v>
      </c>
      <c r="M12501" s="52" t="s">
        <v>938</v>
      </c>
      <c r="N12501" s="52" t="s">
        <v>116</v>
      </c>
      <c r="O12501" s="59">
        <v>4.3</v>
      </c>
    </row>
    <row r="12502" spans="1:15" x14ac:dyDescent="0.25">
      <c r="A12502" s="30">
        <v>1204</v>
      </c>
      <c r="B12502" s="247" t="str">
        <f>IF(AND(A12502&lt;&gt;"",ISNUMBER(A12502)),VLOOKUP(A12502,Studies!A:BR,2,FALSE),"")</f>
        <v>Singhvi 1990</v>
      </c>
      <c r="C12502" s="248" t="str">
        <f>IF(AND(A12502&lt;&gt;"",ISNUMBER(A12502)),VLOOKUP(A12502,Studies!A:BR,3,FALSE),"")</f>
        <v>https://pubmed.ncbi.nlm.nih.gov/2106337/</v>
      </c>
      <c r="D12502" s="248" t="str">
        <f>IF(AND(A12502&lt;&gt;"",ISNUMBER(A12502)),VLOOKUP(A12502,Studies!A:BR,4,FALSE),"")</f>
        <v>oral 19.2 mg</v>
      </c>
      <c r="E12502" s="248" t="str">
        <f>IF(AND(A12502&lt;&gt;"",ISNUMBER(A12502)),VLOOKUP(A12502,Studies!A:BR,5,FALSE),"")</f>
        <v>Pravastatin</v>
      </c>
      <c r="F12502" s="249" t="str">
        <f>IF(AND(A12502&lt;&gt;"",ISNUMBER(A12502)),VLOOKUP(A12502,Studies!A:BR,6,FALSE),"")</f>
        <v>Plasma</v>
      </c>
      <c r="G12502" s="267">
        <v>1.5</v>
      </c>
      <c r="H12502" s="50" t="s">
        <v>59</v>
      </c>
      <c r="I12502" s="185">
        <v>19.01135</v>
      </c>
      <c r="J12502" s="41" t="s">
        <v>938</v>
      </c>
      <c r="K12502" s="41" t="s">
        <v>115</v>
      </c>
      <c r="L12502" s="193">
        <v>8.3353269999999995</v>
      </c>
      <c r="M12502" s="52" t="s">
        <v>938</v>
      </c>
      <c r="N12502" s="52" t="s">
        <v>116</v>
      </c>
      <c r="O12502" s="59">
        <v>4.3</v>
      </c>
    </row>
    <row r="12503" spans="1:15" x14ac:dyDescent="0.25">
      <c r="A12503" s="30">
        <v>1204</v>
      </c>
      <c r="B12503" s="247" t="str">
        <f>IF(AND(A12503&lt;&gt;"",ISNUMBER(A12503)),VLOOKUP(A12503,Studies!A:BR,2,FALSE),"")</f>
        <v>Singhvi 1990</v>
      </c>
      <c r="C12503" s="248" t="str">
        <f>IF(AND(A12503&lt;&gt;"",ISNUMBER(A12503)),VLOOKUP(A12503,Studies!A:BR,3,FALSE),"")</f>
        <v>https://pubmed.ncbi.nlm.nih.gov/2106337/</v>
      </c>
      <c r="D12503" s="248" t="str">
        <f>IF(AND(A12503&lt;&gt;"",ISNUMBER(A12503)),VLOOKUP(A12503,Studies!A:BR,4,FALSE),"")</f>
        <v>oral 19.2 mg</v>
      </c>
      <c r="E12503" s="248" t="str">
        <f>IF(AND(A12503&lt;&gt;"",ISNUMBER(A12503)),VLOOKUP(A12503,Studies!A:BR,5,FALSE),"")</f>
        <v>Pravastatin</v>
      </c>
      <c r="F12503" s="249" t="str">
        <f>IF(AND(A12503&lt;&gt;"",ISNUMBER(A12503)),VLOOKUP(A12503,Studies!A:BR,6,FALSE),"")</f>
        <v>Plasma</v>
      </c>
      <c r="G12503" s="162">
        <v>2</v>
      </c>
      <c r="H12503" s="50" t="s">
        <v>59</v>
      </c>
      <c r="I12503" s="185">
        <v>13.789300000000001</v>
      </c>
      <c r="J12503" s="41" t="s">
        <v>938</v>
      </c>
      <c r="K12503" s="41" t="s">
        <v>115</v>
      </c>
      <c r="L12503" s="193">
        <v>6.7801600000000004</v>
      </c>
      <c r="M12503" s="52" t="s">
        <v>938</v>
      </c>
      <c r="N12503" s="52" t="s">
        <v>116</v>
      </c>
      <c r="O12503" s="59">
        <v>4.3</v>
      </c>
    </row>
    <row r="12504" spans="1:15" x14ac:dyDescent="0.25">
      <c r="A12504" s="30">
        <v>1204</v>
      </c>
      <c r="B12504" s="247" t="str">
        <f>IF(AND(A12504&lt;&gt;"",ISNUMBER(A12504)),VLOOKUP(A12504,Studies!A:BR,2,FALSE),"")</f>
        <v>Singhvi 1990</v>
      </c>
      <c r="C12504" s="248" t="str">
        <f>IF(AND(A12504&lt;&gt;"",ISNUMBER(A12504)),VLOOKUP(A12504,Studies!A:BR,3,FALSE),"")</f>
        <v>https://pubmed.ncbi.nlm.nih.gov/2106337/</v>
      </c>
      <c r="D12504" s="248" t="str">
        <f>IF(AND(A12504&lt;&gt;"",ISNUMBER(A12504)),VLOOKUP(A12504,Studies!A:BR,4,FALSE),"")</f>
        <v>oral 19.2 mg</v>
      </c>
      <c r="E12504" s="248" t="str">
        <f>IF(AND(A12504&lt;&gt;"",ISNUMBER(A12504)),VLOOKUP(A12504,Studies!A:BR,5,FALSE),"")</f>
        <v>Pravastatin</v>
      </c>
      <c r="F12504" s="249" t="str">
        <f>IF(AND(A12504&lt;&gt;"",ISNUMBER(A12504)),VLOOKUP(A12504,Studies!A:BR,6,FALSE),"")</f>
        <v>Plasma</v>
      </c>
      <c r="G12504" s="162">
        <v>3</v>
      </c>
      <c r="H12504" s="50" t="s">
        <v>59</v>
      </c>
      <c r="I12504" s="185">
        <v>8.3893170000000001</v>
      </c>
      <c r="J12504" s="41" t="s">
        <v>938</v>
      </c>
      <c r="K12504" s="41" t="s">
        <v>115</v>
      </c>
      <c r="L12504" s="193">
        <v>4.3554649999999997</v>
      </c>
      <c r="M12504" s="52" t="s">
        <v>938</v>
      </c>
      <c r="N12504" s="52" t="s">
        <v>116</v>
      </c>
      <c r="O12504" s="59">
        <v>4.3</v>
      </c>
    </row>
    <row r="12505" spans="1:15" x14ac:dyDescent="0.25">
      <c r="A12505" s="30">
        <v>1205</v>
      </c>
      <c r="B12505" s="247" t="str">
        <f>IF(AND(A12505&lt;&gt;"",ISNUMBER(A12505)),VLOOKUP(A12505,Studies!A:BR,2,FALSE),"")</f>
        <v>Singhvi 1990</v>
      </c>
      <c r="C12505" s="248" t="str">
        <f>IF(AND(A12505&lt;&gt;"",ISNUMBER(A12505)),VLOOKUP(A12505,Studies!A:BR,3,FALSE),"")</f>
        <v>https://pubmed.ncbi.nlm.nih.gov/2106337/</v>
      </c>
      <c r="D12505" s="248" t="str">
        <f>IF(AND(A12505&lt;&gt;"",ISNUMBER(A12505)),VLOOKUP(A12505,Studies!A:BR,4,FALSE),"")</f>
        <v>intravenous 9.9 mg (urine)</v>
      </c>
      <c r="E12505" s="248" t="str">
        <f>IF(AND(A12505&lt;&gt;"",ISNUMBER(A12505)),VLOOKUP(A12505,Studies!A:BR,5,FALSE),"")</f>
        <v>Pravastatin</v>
      </c>
      <c r="F12505" s="249" t="str">
        <f>IF(AND(A12505&lt;&gt;"",ISNUMBER(A12505)),VLOOKUP(A12505,Studies!A:BR,6,FALSE),"")</f>
        <v>Urine</v>
      </c>
      <c r="G12505" s="162">
        <v>48</v>
      </c>
      <c r="H12505" s="50" t="s">
        <v>59</v>
      </c>
      <c r="I12505" s="185">
        <v>47</v>
      </c>
      <c r="J12505" s="41" t="s">
        <v>446</v>
      </c>
      <c r="K12505" s="41" t="s">
        <v>115</v>
      </c>
    </row>
    <row r="12506" spans="1:15" x14ac:dyDescent="0.25">
      <c r="A12506" s="30">
        <v>1206</v>
      </c>
      <c r="B12506" s="247" t="str">
        <f>IF(AND(A12506&lt;&gt;"",ISNUMBER(A12506)),VLOOKUP(A12506,Studies!A:BR,2,FALSE),"")</f>
        <v>Singhvi 1990</v>
      </c>
      <c r="C12506" s="248" t="str">
        <f>IF(AND(A12506&lt;&gt;"",ISNUMBER(A12506)),VLOOKUP(A12506,Studies!A:BR,3,FALSE),"")</f>
        <v>https://pubmed.ncbi.nlm.nih.gov/2106337/</v>
      </c>
      <c r="D12506" s="248" t="str">
        <f>IF(AND(A12506&lt;&gt;"",ISNUMBER(A12506)),VLOOKUP(A12506,Studies!A:BR,4,FALSE),"")</f>
        <v>oral 19.2 mg (urine)</v>
      </c>
      <c r="E12506" s="248" t="str">
        <f>IF(AND(A12506&lt;&gt;"",ISNUMBER(A12506)),VLOOKUP(A12506,Studies!A:BR,5,FALSE),"")</f>
        <v>Pravastatin</v>
      </c>
      <c r="F12506" s="249" t="str">
        <f>IF(AND(A12506&lt;&gt;"",ISNUMBER(A12506)),VLOOKUP(A12506,Studies!A:BR,6,FALSE),"")</f>
        <v>Urine</v>
      </c>
      <c r="G12506" s="162">
        <v>48</v>
      </c>
      <c r="H12506" s="50" t="s">
        <v>59</v>
      </c>
      <c r="I12506" s="185">
        <v>8</v>
      </c>
      <c r="J12506" s="41" t="s">
        <v>446</v>
      </c>
      <c r="K12506" s="41" t="s">
        <v>115</v>
      </c>
    </row>
    <row r="12507" spans="1:15" x14ac:dyDescent="0.25">
      <c r="A12507" s="30">
        <v>440</v>
      </c>
      <c r="B12507" s="247" t="str">
        <f>IF(AND(A12507&lt;&gt;"",ISNUMBER(A12507)),VLOOKUP(A12507,Studies!A:BR,2,FALSE),"")</f>
        <v>Zhu 2003</v>
      </c>
      <c r="C12507" s="248" t="str">
        <f>IF(AND(A12507&lt;&gt;"",ISNUMBER(A12507)),VLOOKUP(A12507,Studies!A:BR,3,FALSE),"")</f>
        <v>https://pubmed.ncbi.nlm.nih.gov/12450532/</v>
      </c>
      <c r="D12507" s="248" t="str">
        <f>IF(AND(A12507&lt;&gt;"",ISNUMBER(A12507)),VLOOKUP(A12507,Studies!A:BR,4,FALSE),"")</f>
        <v>Healthy volunteers</v>
      </c>
      <c r="E12507" s="248" t="str">
        <f>IF(AND(A12507&lt;&gt;"",ISNUMBER(A12507)),VLOOKUP(A12507,Studies!A:BR,5,FALSE),"")</f>
        <v>Pravastatin</v>
      </c>
      <c r="F12507" s="249" t="str">
        <f>IF(AND(A12507&lt;&gt;"",ISNUMBER(A12507)),VLOOKUP(A12507,Studies!A:BR,6,FALSE),"")</f>
        <v>Plasma</v>
      </c>
      <c r="G12507" s="265">
        <v>0.24630540000000001</v>
      </c>
      <c r="H12507" s="192" t="s">
        <v>59</v>
      </c>
      <c r="I12507" s="185">
        <v>3.7065640000000002</v>
      </c>
      <c r="J12507" s="185" t="s">
        <v>938</v>
      </c>
      <c r="K12507" s="185" t="s">
        <v>115</v>
      </c>
      <c r="O12507" s="59">
        <v>0.25</v>
      </c>
    </row>
    <row r="12508" spans="1:15" x14ac:dyDescent="0.25">
      <c r="A12508" s="30">
        <v>440</v>
      </c>
      <c r="B12508" s="247" t="str">
        <f>IF(AND(A12508&lt;&gt;"",ISNUMBER(A12508)),VLOOKUP(A12508,Studies!A:BR,2,FALSE),"")</f>
        <v>Zhu 2003</v>
      </c>
      <c r="C12508" s="248" t="str">
        <f>IF(AND(A12508&lt;&gt;"",ISNUMBER(A12508)),VLOOKUP(A12508,Studies!A:BR,3,FALSE),"")</f>
        <v>https://pubmed.ncbi.nlm.nih.gov/12450532/</v>
      </c>
      <c r="D12508" s="248" t="str">
        <f>IF(AND(A12508&lt;&gt;"",ISNUMBER(A12508)),VLOOKUP(A12508,Studies!A:BR,4,FALSE),"")</f>
        <v>Healthy volunteers</v>
      </c>
      <c r="E12508" s="248" t="str">
        <f>IF(AND(A12508&lt;&gt;"",ISNUMBER(A12508)),VLOOKUP(A12508,Studies!A:BR,5,FALSE),"")</f>
        <v>Pravastatin</v>
      </c>
      <c r="F12508" s="249" t="str">
        <f>IF(AND(A12508&lt;&gt;"",ISNUMBER(A12508)),VLOOKUP(A12508,Studies!A:BR,6,FALSE),"")</f>
        <v>Plasma</v>
      </c>
      <c r="G12508" s="265">
        <v>0.51724139999999996</v>
      </c>
      <c r="H12508" s="192" t="s">
        <v>59</v>
      </c>
      <c r="I12508" s="185">
        <v>44.478760000000001</v>
      </c>
      <c r="J12508" s="185" t="s">
        <v>938</v>
      </c>
      <c r="K12508" s="185" t="s">
        <v>115</v>
      </c>
      <c r="O12508" s="59">
        <v>0.25</v>
      </c>
    </row>
    <row r="12509" spans="1:15" x14ac:dyDescent="0.25">
      <c r="A12509" s="30">
        <v>440</v>
      </c>
      <c r="B12509" s="247" t="str">
        <f>IF(AND(A12509&lt;&gt;"",ISNUMBER(A12509)),VLOOKUP(A12509,Studies!A:BR,2,FALSE),"")</f>
        <v>Zhu 2003</v>
      </c>
      <c r="C12509" s="248" t="str">
        <f>IF(AND(A12509&lt;&gt;"",ISNUMBER(A12509)),VLOOKUP(A12509,Studies!A:BR,3,FALSE),"")</f>
        <v>https://pubmed.ncbi.nlm.nih.gov/12450532/</v>
      </c>
      <c r="D12509" s="248" t="str">
        <f>IF(AND(A12509&lt;&gt;"",ISNUMBER(A12509)),VLOOKUP(A12509,Studies!A:BR,4,FALSE),"")</f>
        <v>Healthy volunteers</v>
      </c>
      <c r="E12509" s="248" t="str">
        <f>IF(AND(A12509&lt;&gt;"",ISNUMBER(A12509)),VLOOKUP(A12509,Studies!A:BR,5,FALSE),"")</f>
        <v>Pravastatin</v>
      </c>
      <c r="F12509" s="249" t="str">
        <f>IF(AND(A12509&lt;&gt;"",ISNUMBER(A12509)),VLOOKUP(A12509,Studies!A:BR,6,FALSE),"")</f>
        <v>Plasma</v>
      </c>
      <c r="G12509" s="265">
        <v>0.76354679999999997</v>
      </c>
      <c r="H12509" s="192" t="s">
        <v>59</v>
      </c>
      <c r="I12509" s="185">
        <v>78.91892</v>
      </c>
      <c r="J12509" s="185" t="s">
        <v>938</v>
      </c>
      <c r="K12509" s="185" t="s">
        <v>115</v>
      </c>
      <c r="O12509" s="59">
        <v>0.25</v>
      </c>
    </row>
    <row r="12510" spans="1:15" x14ac:dyDescent="0.25">
      <c r="A12510" s="30">
        <v>440</v>
      </c>
      <c r="B12510" s="247" t="str">
        <f>IF(AND(A12510&lt;&gt;"",ISNUMBER(A12510)),VLOOKUP(A12510,Studies!A:BR,2,FALSE),"")</f>
        <v>Zhu 2003</v>
      </c>
      <c r="C12510" s="248" t="str">
        <f>IF(AND(A12510&lt;&gt;"",ISNUMBER(A12510)),VLOOKUP(A12510,Studies!A:BR,3,FALSE),"")</f>
        <v>https://pubmed.ncbi.nlm.nih.gov/12450532/</v>
      </c>
      <c r="D12510" s="248" t="str">
        <f>IF(AND(A12510&lt;&gt;"",ISNUMBER(A12510)),VLOOKUP(A12510,Studies!A:BR,4,FALSE),"")</f>
        <v>Healthy volunteers</v>
      </c>
      <c r="E12510" s="248" t="str">
        <f>IF(AND(A12510&lt;&gt;"",ISNUMBER(A12510)),VLOOKUP(A12510,Studies!A:BR,5,FALSE),"")</f>
        <v>Pravastatin</v>
      </c>
      <c r="F12510" s="249" t="str">
        <f>IF(AND(A12510&lt;&gt;"",ISNUMBER(A12510)),VLOOKUP(A12510,Studies!A:BR,6,FALSE),"")</f>
        <v>Plasma</v>
      </c>
      <c r="G12510" s="265">
        <v>1.009852</v>
      </c>
      <c r="H12510" s="192" t="s">
        <v>59</v>
      </c>
      <c r="I12510" s="185">
        <v>75.366799999999998</v>
      </c>
      <c r="J12510" s="185" t="s">
        <v>938</v>
      </c>
      <c r="K12510" s="185" t="s">
        <v>115</v>
      </c>
      <c r="O12510" s="197">
        <v>0.25</v>
      </c>
    </row>
    <row r="12511" spans="1:15" x14ac:dyDescent="0.25">
      <c r="A12511" s="30">
        <v>440</v>
      </c>
      <c r="B12511" s="247" t="str">
        <f>IF(AND(A12511&lt;&gt;"",ISNUMBER(A12511)),VLOOKUP(A12511,Studies!A:BR,2,FALSE),"")</f>
        <v>Zhu 2003</v>
      </c>
      <c r="C12511" s="248" t="str">
        <f>IF(AND(A12511&lt;&gt;"",ISNUMBER(A12511)),VLOOKUP(A12511,Studies!A:BR,3,FALSE),"")</f>
        <v>https://pubmed.ncbi.nlm.nih.gov/12450532/</v>
      </c>
      <c r="D12511" s="248" t="str">
        <f>IF(AND(A12511&lt;&gt;"",ISNUMBER(A12511)),VLOOKUP(A12511,Studies!A:BR,4,FALSE),"")</f>
        <v>Healthy volunteers</v>
      </c>
      <c r="E12511" s="248" t="str">
        <f>IF(AND(A12511&lt;&gt;"",ISNUMBER(A12511)),VLOOKUP(A12511,Studies!A:BR,5,FALSE),"")</f>
        <v>Pravastatin</v>
      </c>
      <c r="F12511" s="249" t="str">
        <f>IF(AND(A12511&lt;&gt;"",ISNUMBER(A12511)),VLOOKUP(A12511,Studies!A:BR,6,FALSE),"")</f>
        <v>Plasma</v>
      </c>
      <c r="G12511" s="265">
        <v>1.2561580000000001</v>
      </c>
      <c r="H12511" s="192" t="s">
        <v>59</v>
      </c>
      <c r="I12511" s="185">
        <v>64.247100000000003</v>
      </c>
      <c r="J12511" s="185" t="s">
        <v>938</v>
      </c>
      <c r="K12511" s="185" t="s">
        <v>115</v>
      </c>
      <c r="O12511" s="197">
        <v>0.25</v>
      </c>
    </row>
    <row r="12512" spans="1:15" x14ac:dyDescent="0.25">
      <c r="A12512" s="30">
        <v>440</v>
      </c>
      <c r="B12512" s="247" t="str">
        <f>IF(AND(A12512&lt;&gt;"",ISNUMBER(A12512)),VLOOKUP(A12512,Studies!A:BR,2,FALSE),"")</f>
        <v>Zhu 2003</v>
      </c>
      <c r="C12512" s="248" t="str">
        <f>IF(AND(A12512&lt;&gt;"",ISNUMBER(A12512)),VLOOKUP(A12512,Studies!A:BR,3,FALSE),"")</f>
        <v>https://pubmed.ncbi.nlm.nih.gov/12450532/</v>
      </c>
      <c r="D12512" s="248" t="str">
        <f>IF(AND(A12512&lt;&gt;"",ISNUMBER(A12512)),VLOOKUP(A12512,Studies!A:BR,4,FALSE),"")</f>
        <v>Healthy volunteers</v>
      </c>
      <c r="E12512" s="248" t="str">
        <f>IF(AND(A12512&lt;&gt;"",ISNUMBER(A12512)),VLOOKUP(A12512,Studies!A:BR,5,FALSE),"")</f>
        <v>Pravastatin</v>
      </c>
      <c r="F12512" s="249" t="str">
        <f>IF(AND(A12512&lt;&gt;"",ISNUMBER(A12512)),VLOOKUP(A12512,Studies!A:BR,6,FALSE),"")</f>
        <v>Plasma</v>
      </c>
      <c r="G12512" s="265">
        <v>1.5024630000000001</v>
      </c>
      <c r="H12512" s="192" t="s">
        <v>59</v>
      </c>
      <c r="I12512" s="185">
        <v>52.664090000000002</v>
      </c>
      <c r="J12512" s="185" t="s">
        <v>938</v>
      </c>
      <c r="K12512" s="185" t="s">
        <v>115</v>
      </c>
      <c r="O12512" s="197">
        <v>0.25</v>
      </c>
    </row>
    <row r="12513" spans="1:15" x14ac:dyDescent="0.25">
      <c r="A12513" s="30">
        <v>440</v>
      </c>
      <c r="B12513" s="247" t="str">
        <f>IF(AND(A12513&lt;&gt;"",ISNUMBER(A12513)),VLOOKUP(A12513,Studies!A:BR,2,FALSE),"")</f>
        <v>Zhu 2003</v>
      </c>
      <c r="C12513" s="248" t="str">
        <f>IF(AND(A12513&lt;&gt;"",ISNUMBER(A12513)),VLOOKUP(A12513,Studies!A:BR,3,FALSE),"")</f>
        <v>https://pubmed.ncbi.nlm.nih.gov/12450532/</v>
      </c>
      <c r="D12513" s="248" t="str">
        <f>IF(AND(A12513&lt;&gt;"",ISNUMBER(A12513)),VLOOKUP(A12513,Studies!A:BR,4,FALSE),"")</f>
        <v>Healthy volunteers</v>
      </c>
      <c r="E12513" s="248" t="str">
        <f>IF(AND(A12513&lt;&gt;"",ISNUMBER(A12513)),VLOOKUP(A12513,Studies!A:BR,5,FALSE),"")</f>
        <v>Pravastatin</v>
      </c>
      <c r="F12513" s="249" t="str">
        <f>IF(AND(A12513&lt;&gt;"",ISNUMBER(A12513)),VLOOKUP(A12513,Studies!A:BR,6,FALSE),"")</f>
        <v>Plasma</v>
      </c>
      <c r="G12513" s="265">
        <v>1.7733989999999999</v>
      </c>
      <c r="H12513" s="192" t="s">
        <v>59</v>
      </c>
      <c r="I12513" s="185">
        <v>45.250970000000002</v>
      </c>
      <c r="J12513" s="185" t="s">
        <v>938</v>
      </c>
      <c r="K12513" s="185" t="s">
        <v>115</v>
      </c>
      <c r="O12513" s="197">
        <v>0.25</v>
      </c>
    </row>
    <row r="12514" spans="1:15" x14ac:dyDescent="0.25">
      <c r="A12514" s="181">
        <v>440</v>
      </c>
      <c r="B12514" s="247" t="str">
        <f>IF(AND(A12514&lt;&gt;"",ISNUMBER(A12514)),VLOOKUP(A12514,Studies!A:BR,2,FALSE),"")</f>
        <v>Zhu 2003</v>
      </c>
      <c r="C12514" s="248" t="str">
        <f>IF(AND(A12514&lt;&gt;"",ISNUMBER(A12514)),VLOOKUP(A12514,Studies!A:BR,3,FALSE),"")</f>
        <v>https://pubmed.ncbi.nlm.nih.gov/12450532/</v>
      </c>
      <c r="D12514" s="248" t="str">
        <f>IF(AND(A12514&lt;&gt;"",ISNUMBER(A12514)),VLOOKUP(A12514,Studies!A:BR,4,FALSE),"")</f>
        <v>Healthy volunteers</v>
      </c>
      <c r="E12514" s="248" t="str">
        <f>IF(AND(A12514&lt;&gt;"",ISNUMBER(A12514)),VLOOKUP(A12514,Studies!A:BR,5,FALSE),"")</f>
        <v>Pravastatin</v>
      </c>
      <c r="F12514" s="249" t="str">
        <f>IF(AND(A12514&lt;&gt;"",ISNUMBER(A12514)),VLOOKUP(A12514,Studies!A:BR,6,FALSE),"")</f>
        <v>Plasma</v>
      </c>
      <c r="G12514" s="265">
        <v>2.0197039999999999</v>
      </c>
      <c r="H12514" s="192" t="s">
        <v>59</v>
      </c>
      <c r="I12514" s="185">
        <v>39.073360000000001</v>
      </c>
      <c r="J12514" s="185" t="s">
        <v>938</v>
      </c>
      <c r="K12514" s="185" t="s">
        <v>115</v>
      </c>
      <c r="O12514" s="197">
        <v>0.25</v>
      </c>
    </row>
    <row r="12515" spans="1:15" x14ac:dyDescent="0.25">
      <c r="A12515" s="181">
        <v>440</v>
      </c>
      <c r="B12515" s="247" t="str">
        <f>IF(AND(A12515&lt;&gt;"",ISNUMBER(A12515)),VLOOKUP(A12515,Studies!A:BR,2,FALSE),"")</f>
        <v>Zhu 2003</v>
      </c>
      <c r="C12515" s="248" t="str">
        <f>IF(AND(A12515&lt;&gt;"",ISNUMBER(A12515)),VLOOKUP(A12515,Studies!A:BR,3,FALSE),"")</f>
        <v>https://pubmed.ncbi.nlm.nih.gov/12450532/</v>
      </c>
      <c r="D12515" s="248" t="str">
        <f>IF(AND(A12515&lt;&gt;"",ISNUMBER(A12515)),VLOOKUP(A12515,Studies!A:BR,4,FALSE),"")</f>
        <v>Healthy volunteers</v>
      </c>
      <c r="E12515" s="248" t="str">
        <f>IF(AND(A12515&lt;&gt;"",ISNUMBER(A12515)),VLOOKUP(A12515,Studies!A:BR,5,FALSE),"")</f>
        <v>Pravastatin</v>
      </c>
      <c r="F12515" s="249" t="str">
        <f>IF(AND(A12515&lt;&gt;"",ISNUMBER(A12515)),VLOOKUP(A12515,Studies!A:BR,6,FALSE),"")</f>
        <v>Plasma</v>
      </c>
      <c r="G12515" s="265">
        <v>2.5123150000000001</v>
      </c>
      <c r="H12515" s="192" t="s">
        <v>59</v>
      </c>
      <c r="I12515" s="185">
        <v>27.953669999999999</v>
      </c>
      <c r="J12515" s="185" t="s">
        <v>938</v>
      </c>
      <c r="K12515" s="185" t="s">
        <v>115</v>
      </c>
      <c r="O12515" s="197">
        <v>0.25</v>
      </c>
    </row>
    <row r="12516" spans="1:15" x14ac:dyDescent="0.25">
      <c r="A12516" s="181">
        <v>440</v>
      </c>
      <c r="B12516" s="247" t="str">
        <f>IF(AND(A12516&lt;&gt;"",ISNUMBER(A12516)),VLOOKUP(A12516,Studies!A:BR,2,FALSE),"")</f>
        <v>Zhu 2003</v>
      </c>
      <c r="C12516" s="248" t="str">
        <f>IF(AND(A12516&lt;&gt;"",ISNUMBER(A12516)),VLOOKUP(A12516,Studies!A:BR,3,FALSE),"")</f>
        <v>https://pubmed.ncbi.nlm.nih.gov/12450532/</v>
      </c>
      <c r="D12516" s="248" t="str">
        <f>IF(AND(A12516&lt;&gt;"",ISNUMBER(A12516)),VLOOKUP(A12516,Studies!A:BR,4,FALSE),"")</f>
        <v>Healthy volunteers</v>
      </c>
      <c r="E12516" s="248" t="str">
        <f>IF(AND(A12516&lt;&gt;"",ISNUMBER(A12516)),VLOOKUP(A12516,Studies!A:BR,5,FALSE),"")</f>
        <v>Pravastatin</v>
      </c>
      <c r="F12516" s="249" t="str">
        <f>IF(AND(A12516&lt;&gt;"",ISNUMBER(A12516)),VLOOKUP(A12516,Studies!A:BR,6,FALSE),"")</f>
        <v>Plasma</v>
      </c>
      <c r="G12516" s="265">
        <v>3.0295570000000001</v>
      </c>
      <c r="H12516" s="192" t="s">
        <v>59</v>
      </c>
      <c r="I12516" s="185">
        <v>20.386099999999999</v>
      </c>
      <c r="J12516" s="185" t="s">
        <v>938</v>
      </c>
      <c r="K12516" s="185" t="s">
        <v>115</v>
      </c>
      <c r="O12516" s="197">
        <v>0.25</v>
      </c>
    </row>
    <row r="12517" spans="1:15" x14ac:dyDescent="0.25">
      <c r="A12517" s="181">
        <v>440</v>
      </c>
      <c r="B12517" s="247" t="str">
        <f>IF(AND(A12517&lt;&gt;"",ISNUMBER(A12517)),VLOOKUP(A12517,Studies!A:BR,2,FALSE),"")</f>
        <v>Zhu 2003</v>
      </c>
      <c r="C12517" s="248" t="str">
        <f>IF(AND(A12517&lt;&gt;"",ISNUMBER(A12517)),VLOOKUP(A12517,Studies!A:BR,3,FALSE),"")</f>
        <v>https://pubmed.ncbi.nlm.nih.gov/12450532/</v>
      </c>
      <c r="D12517" s="248" t="str">
        <f>IF(AND(A12517&lt;&gt;"",ISNUMBER(A12517)),VLOOKUP(A12517,Studies!A:BR,4,FALSE),"")</f>
        <v>Healthy volunteers</v>
      </c>
      <c r="E12517" s="248" t="str">
        <f>IF(AND(A12517&lt;&gt;"",ISNUMBER(A12517)),VLOOKUP(A12517,Studies!A:BR,5,FALSE),"")</f>
        <v>Pravastatin</v>
      </c>
      <c r="F12517" s="249" t="str">
        <f>IF(AND(A12517&lt;&gt;"",ISNUMBER(A12517)),VLOOKUP(A12517,Studies!A:BR,6,FALSE),"")</f>
        <v>Plasma</v>
      </c>
      <c r="G12517" s="265">
        <v>3.4975369999999999</v>
      </c>
      <c r="H12517" s="192" t="s">
        <v>59</v>
      </c>
      <c r="I12517" s="185">
        <v>15.44402</v>
      </c>
      <c r="J12517" s="185" t="s">
        <v>938</v>
      </c>
      <c r="K12517" s="185" t="s">
        <v>115</v>
      </c>
      <c r="O12517" s="197">
        <v>0.25</v>
      </c>
    </row>
    <row r="12518" spans="1:15" x14ac:dyDescent="0.25">
      <c r="A12518" s="181">
        <v>440</v>
      </c>
      <c r="B12518" s="247" t="str">
        <f>IF(AND(A12518&lt;&gt;"",ISNUMBER(A12518)),VLOOKUP(A12518,Studies!A:BR,2,FALSE),"")</f>
        <v>Zhu 2003</v>
      </c>
      <c r="C12518" s="248" t="str">
        <f>IF(AND(A12518&lt;&gt;"",ISNUMBER(A12518)),VLOOKUP(A12518,Studies!A:BR,3,FALSE),"")</f>
        <v>https://pubmed.ncbi.nlm.nih.gov/12450532/</v>
      </c>
      <c r="D12518" s="248" t="str">
        <f>IF(AND(A12518&lt;&gt;"",ISNUMBER(A12518)),VLOOKUP(A12518,Studies!A:BR,4,FALSE),"")</f>
        <v>Healthy volunteers</v>
      </c>
      <c r="E12518" s="248" t="str">
        <f>IF(AND(A12518&lt;&gt;"",ISNUMBER(A12518)),VLOOKUP(A12518,Studies!A:BR,5,FALSE),"")</f>
        <v>Pravastatin</v>
      </c>
      <c r="F12518" s="249" t="str">
        <f>IF(AND(A12518&lt;&gt;"",ISNUMBER(A12518)),VLOOKUP(A12518,Studies!A:BR,6,FALSE),"")</f>
        <v>Plasma</v>
      </c>
      <c r="G12518" s="265">
        <v>4.0147779999999997</v>
      </c>
      <c r="H12518" s="192" t="s">
        <v>59</v>
      </c>
      <c r="I12518" s="185">
        <v>11.737450000000001</v>
      </c>
      <c r="J12518" s="185" t="s">
        <v>938</v>
      </c>
      <c r="K12518" s="185" t="s">
        <v>115</v>
      </c>
      <c r="O12518" s="197">
        <v>0.25</v>
      </c>
    </row>
    <row r="12519" spans="1:15" x14ac:dyDescent="0.25">
      <c r="A12519" s="181">
        <v>440</v>
      </c>
      <c r="B12519" s="247" t="str">
        <f>IF(AND(A12519&lt;&gt;"",ISNUMBER(A12519)),VLOOKUP(A12519,Studies!A:BR,2,FALSE),"")</f>
        <v>Zhu 2003</v>
      </c>
      <c r="C12519" s="248" t="str">
        <f>IF(AND(A12519&lt;&gt;"",ISNUMBER(A12519)),VLOOKUP(A12519,Studies!A:BR,3,FALSE),"")</f>
        <v>https://pubmed.ncbi.nlm.nih.gov/12450532/</v>
      </c>
      <c r="D12519" s="248" t="str">
        <f>IF(AND(A12519&lt;&gt;"",ISNUMBER(A12519)),VLOOKUP(A12519,Studies!A:BR,4,FALSE),"")</f>
        <v>Healthy volunteers</v>
      </c>
      <c r="E12519" s="248" t="str">
        <f>IF(AND(A12519&lt;&gt;"",ISNUMBER(A12519)),VLOOKUP(A12519,Studies!A:BR,5,FALSE),"")</f>
        <v>Pravastatin</v>
      </c>
      <c r="F12519" s="249" t="str">
        <f>IF(AND(A12519&lt;&gt;"",ISNUMBER(A12519)),VLOOKUP(A12519,Studies!A:BR,6,FALSE),"")</f>
        <v>Plasma</v>
      </c>
      <c r="G12519" s="265">
        <v>4.9753689999999997</v>
      </c>
      <c r="H12519" s="192" t="s">
        <v>59</v>
      </c>
      <c r="I12519" s="185">
        <v>8.3397679999999994</v>
      </c>
      <c r="J12519" s="185" t="s">
        <v>938</v>
      </c>
      <c r="K12519" s="185" t="s">
        <v>115</v>
      </c>
      <c r="O12519" s="197">
        <v>0.25</v>
      </c>
    </row>
    <row r="12520" spans="1:15" x14ac:dyDescent="0.25">
      <c r="A12520" s="181">
        <v>440</v>
      </c>
      <c r="B12520" s="247" t="str">
        <f>IF(AND(A12520&lt;&gt;"",ISNUMBER(A12520)),VLOOKUP(A12520,Studies!A:BR,2,FALSE),"")</f>
        <v>Zhu 2003</v>
      </c>
      <c r="C12520" s="248" t="str">
        <f>IF(AND(A12520&lt;&gt;"",ISNUMBER(A12520)),VLOOKUP(A12520,Studies!A:BR,3,FALSE),"")</f>
        <v>https://pubmed.ncbi.nlm.nih.gov/12450532/</v>
      </c>
      <c r="D12520" s="248" t="str">
        <f>IF(AND(A12520&lt;&gt;"",ISNUMBER(A12520)),VLOOKUP(A12520,Studies!A:BR,4,FALSE),"")</f>
        <v>Healthy volunteers</v>
      </c>
      <c r="E12520" s="248" t="str">
        <f>IF(AND(A12520&lt;&gt;"",ISNUMBER(A12520)),VLOOKUP(A12520,Studies!A:BR,5,FALSE),"")</f>
        <v>Pravastatin</v>
      </c>
      <c r="F12520" s="249" t="str">
        <f>IF(AND(A12520&lt;&gt;"",ISNUMBER(A12520)),VLOOKUP(A12520,Studies!A:BR,6,FALSE),"")</f>
        <v>Plasma</v>
      </c>
      <c r="G12520" s="265">
        <v>5.9852220000000003</v>
      </c>
      <c r="H12520" s="192" t="s">
        <v>59</v>
      </c>
      <c r="I12520" s="185">
        <v>8.1853280000000002</v>
      </c>
      <c r="J12520" s="185" t="s">
        <v>938</v>
      </c>
      <c r="K12520" s="185" t="s">
        <v>115</v>
      </c>
      <c r="O12520" s="197">
        <v>0.25</v>
      </c>
    </row>
    <row r="12521" spans="1:15" x14ac:dyDescent="0.25">
      <c r="A12521" s="181">
        <v>440</v>
      </c>
      <c r="B12521" s="247" t="str">
        <f>IF(AND(A12521&lt;&gt;"",ISNUMBER(A12521)),VLOOKUP(A12521,Studies!A:BR,2,FALSE),"")</f>
        <v>Zhu 2003</v>
      </c>
      <c r="C12521" s="248" t="str">
        <f>IF(AND(A12521&lt;&gt;"",ISNUMBER(A12521)),VLOOKUP(A12521,Studies!A:BR,3,FALSE),"")</f>
        <v>https://pubmed.ncbi.nlm.nih.gov/12450532/</v>
      </c>
      <c r="D12521" s="248" t="str">
        <f>IF(AND(A12521&lt;&gt;"",ISNUMBER(A12521)),VLOOKUP(A12521,Studies!A:BR,4,FALSE),"")</f>
        <v>Healthy volunteers</v>
      </c>
      <c r="E12521" s="248" t="str">
        <f>IF(AND(A12521&lt;&gt;"",ISNUMBER(A12521)),VLOOKUP(A12521,Studies!A:BR,5,FALSE),"")</f>
        <v>Pravastatin</v>
      </c>
      <c r="F12521" s="249" t="str">
        <f>IF(AND(A12521&lt;&gt;"",ISNUMBER(A12521)),VLOOKUP(A12521,Studies!A:BR,6,FALSE),"")</f>
        <v>Plasma</v>
      </c>
      <c r="G12521" s="265">
        <v>7.9802960000000001</v>
      </c>
      <c r="H12521" s="192" t="s">
        <v>59</v>
      </c>
      <c r="I12521" s="185">
        <v>5.2509649999999999</v>
      </c>
      <c r="J12521" s="185" t="s">
        <v>938</v>
      </c>
      <c r="K12521" s="185" t="s">
        <v>115</v>
      </c>
      <c r="O12521" s="197">
        <v>0.25</v>
      </c>
    </row>
    <row r="12522" spans="1:15" x14ac:dyDescent="0.25">
      <c r="A12522" s="181">
        <v>440</v>
      </c>
      <c r="B12522" s="247" t="str">
        <f>IF(AND(A12522&lt;&gt;"",ISNUMBER(A12522)),VLOOKUP(A12522,Studies!A:BR,2,FALSE),"")</f>
        <v>Zhu 2003</v>
      </c>
      <c r="C12522" s="248" t="str">
        <f>IF(AND(A12522&lt;&gt;"",ISNUMBER(A12522)),VLOOKUP(A12522,Studies!A:BR,3,FALSE),"")</f>
        <v>https://pubmed.ncbi.nlm.nih.gov/12450532/</v>
      </c>
      <c r="D12522" s="248" t="str">
        <f>IF(AND(A12522&lt;&gt;"",ISNUMBER(A12522)),VLOOKUP(A12522,Studies!A:BR,4,FALSE),"")</f>
        <v>Healthy volunteers</v>
      </c>
      <c r="E12522" s="248" t="str">
        <f>IF(AND(A12522&lt;&gt;"",ISNUMBER(A12522)),VLOOKUP(A12522,Studies!A:BR,5,FALSE),"")</f>
        <v>Pravastatin</v>
      </c>
      <c r="F12522" s="249" t="str">
        <f>IF(AND(A12522&lt;&gt;"",ISNUMBER(A12522)),VLOOKUP(A12522,Studies!A:BR,6,FALSE),"")</f>
        <v>Plasma</v>
      </c>
      <c r="G12522" s="265">
        <v>10.02463</v>
      </c>
      <c r="H12522" s="192" t="s">
        <v>59</v>
      </c>
      <c r="I12522" s="185">
        <v>2.7799230000000001</v>
      </c>
      <c r="J12522" s="185" t="s">
        <v>938</v>
      </c>
      <c r="K12522" s="185" t="s">
        <v>115</v>
      </c>
      <c r="O12522" s="197">
        <v>0.25</v>
      </c>
    </row>
    <row r="12523" spans="1:15" x14ac:dyDescent="0.25">
      <c r="A12523" s="181">
        <v>440</v>
      </c>
      <c r="B12523" s="247" t="str">
        <f>IF(AND(A12523&lt;&gt;"",ISNUMBER(A12523)),VLOOKUP(A12523,Studies!A:BR,2,FALSE),"")</f>
        <v>Zhu 2003</v>
      </c>
      <c r="C12523" s="248" t="str">
        <f>IF(AND(A12523&lt;&gt;"",ISNUMBER(A12523)),VLOOKUP(A12523,Studies!A:BR,3,FALSE),"")</f>
        <v>https://pubmed.ncbi.nlm.nih.gov/12450532/</v>
      </c>
      <c r="D12523" s="248" t="str">
        <f>IF(AND(A12523&lt;&gt;"",ISNUMBER(A12523)),VLOOKUP(A12523,Studies!A:BR,4,FALSE),"")</f>
        <v>Healthy volunteers</v>
      </c>
      <c r="E12523" s="248" t="str">
        <f>IF(AND(A12523&lt;&gt;"",ISNUMBER(A12523)),VLOOKUP(A12523,Studies!A:BR,5,FALSE),"")</f>
        <v>Pravastatin</v>
      </c>
      <c r="F12523" s="249" t="str">
        <f>IF(AND(A12523&lt;&gt;"",ISNUMBER(A12523)),VLOOKUP(A12523,Studies!A:BR,6,FALSE),"")</f>
        <v>Plasma</v>
      </c>
      <c r="G12523" s="265">
        <v>11.99507</v>
      </c>
      <c r="H12523" s="192" t="s">
        <v>59</v>
      </c>
      <c r="I12523" s="185">
        <v>1.5444020000000001</v>
      </c>
      <c r="J12523" s="185" t="s">
        <v>938</v>
      </c>
      <c r="K12523" s="185" t="s">
        <v>115</v>
      </c>
      <c r="O12523" s="197">
        <v>0.25</v>
      </c>
    </row>
    <row r="12524" spans="1:15" x14ac:dyDescent="0.25">
      <c r="A12524" s="181">
        <v>440</v>
      </c>
      <c r="B12524" s="247" t="str">
        <f>IF(AND(A12524&lt;&gt;"",ISNUMBER(A12524)),VLOOKUP(A12524,Studies!A:BR,2,FALSE),"")</f>
        <v>Zhu 2003</v>
      </c>
      <c r="C12524" s="248" t="str">
        <f>IF(AND(A12524&lt;&gt;"",ISNUMBER(A12524)),VLOOKUP(A12524,Studies!A:BR,3,FALSE),"")</f>
        <v>https://pubmed.ncbi.nlm.nih.gov/12450532/</v>
      </c>
      <c r="D12524" s="248" t="str">
        <f>IF(AND(A12524&lt;&gt;"",ISNUMBER(A12524)),VLOOKUP(A12524,Studies!A:BR,4,FALSE),"")</f>
        <v>Healthy volunteers</v>
      </c>
      <c r="E12524" s="248" t="str">
        <f>IF(AND(A12524&lt;&gt;"",ISNUMBER(A12524)),VLOOKUP(A12524,Studies!A:BR,5,FALSE),"")</f>
        <v>Pravastatin</v>
      </c>
      <c r="F12524" s="249" t="str">
        <f>IF(AND(A12524&lt;&gt;"",ISNUMBER(A12524)),VLOOKUP(A12524,Studies!A:BR,6,FALSE),"")</f>
        <v>Plasma</v>
      </c>
      <c r="G12524" s="265">
        <v>16.00985</v>
      </c>
      <c r="H12524" s="192" t="s">
        <v>59</v>
      </c>
      <c r="I12524" s="185">
        <v>0.61776059999999999</v>
      </c>
      <c r="J12524" s="185" t="s">
        <v>938</v>
      </c>
      <c r="K12524" s="185" t="s">
        <v>115</v>
      </c>
      <c r="O12524" s="197">
        <v>0.25</v>
      </c>
    </row>
    <row r="12525" spans="1:15" x14ac:dyDescent="0.25">
      <c r="A12525" s="181">
        <v>722</v>
      </c>
      <c r="B12525" s="247" t="str">
        <f>IF(AND(A12525&lt;&gt;"",ISNUMBER(A12525)),VLOOKUP(A12525,Studies!A:BR,2,FALSE),"")</f>
        <v>Hulskotte 2003</v>
      </c>
      <c r="C12525" s="248" t="str">
        <f>IF(AND(A12525&lt;&gt;"",ISNUMBER(A12525)),VLOOKUP(A12525,Studies!A:BR,3,FALSE),"")</f>
        <v>https://pubmed.ncbi.nlm.nih.gov/23529734/</v>
      </c>
      <c r="D12525" s="248" t="str">
        <f>IF(AND(A12525&lt;&gt;"",ISNUMBER(A12525)),VLOOKUP(A12525,Studies!A:BR,4,FALSE),"")</f>
        <v>Pravastatin alone</v>
      </c>
      <c r="E12525" s="248" t="str">
        <f>IF(AND(A12525&lt;&gt;"",ISNUMBER(A12525)),VLOOKUP(A12525,Studies!A:BR,5,FALSE),"")</f>
        <v>Pravastatin</v>
      </c>
      <c r="F12525" s="249" t="str">
        <f>IF(AND(A12525&lt;&gt;"",ISNUMBER(A12525)),VLOOKUP(A12525,Studies!A:BR,6,FALSE),"")</f>
        <v>Plasma</v>
      </c>
      <c r="G12525" s="265">
        <v>0.51293599999999995</v>
      </c>
      <c r="H12525" s="192" t="s">
        <v>59</v>
      </c>
      <c r="I12525" s="185">
        <v>3.684059</v>
      </c>
      <c r="J12525" s="185" t="s">
        <v>938</v>
      </c>
      <c r="K12525" s="185" t="s">
        <v>115</v>
      </c>
      <c r="O12525" s="197">
        <v>0.25</v>
      </c>
    </row>
    <row r="12526" spans="1:15" x14ac:dyDescent="0.25">
      <c r="A12526" s="30">
        <v>722</v>
      </c>
      <c r="B12526" s="247" t="str">
        <f>IF(AND(A12526&lt;&gt;"",ISNUMBER(A12526)),VLOOKUP(A12526,Studies!A:BR,2,FALSE),"")</f>
        <v>Hulskotte 2003</v>
      </c>
      <c r="C12526" s="248" t="str">
        <f>IF(AND(A12526&lt;&gt;"",ISNUMBER(A12526)),VLOOKUP(A12526,Studies!A:BR,3,FALSE),"")</f>
        <v>https://pubmed.ncbi.nlm.nih.gov/23529734/</v>
      </c>
      <c r="D12526" s="248" t="str">
        <f>IF(AND(A12526&lt;&gt;"",ISNUMBER(A12526)),VLOOKUP(A12526,Studies!A:BR,4,FALSE),"")</f>
        <v>Pravastatin alone</v>
      </c>
      <c r="E12526" s="248" t="str">
        <f>IF(AND(A12526&lt;&gt;"",ISNUMBER(A12526)),VLOOKUP(A12526,Studies!A:BR,5,FALSE),"")</f>
        <v>Pravastatin</v>
      </c>
      <c r="F12526" s="249" t="str">
        <f>IF(AND(A12526&lt;&gt;"",ISNUMBER(A12526)),VLOOKUP(A12526,Studies!A:BR,6,FALSE),"")</f>
        <v>Plasma</v>
      </c>
      <c r="G12526" s="265">
        <v>0.78290199999999999</v>
      </c>
      <c r="H12526" s="192" t="s">
        <v>59</v>
      </c>
      <c r="I12526" s="185">
        <v>13.572290000000001</v>
      </c>
      <c r="J12526" s="185" t="s">
        <v>938</v>
      </c>
      <c r="K12526" s="185" t="s">
        <v>115</v>
      </c>
      <c r="O12526" s="197">
        <v>0.25</v>
      </c>
    </row>
    <row r="12527" spans="1:15" x14ac:dyDescent="0.25">
      <c r="A12527" s="30">
        <v>722</v>
      </c>
      <c r="B12527" s="247" t="str">
        <f>IF(AND(A12527&lt;&gt;"",ISNUMBER(A12527)),VLOOKUP(A12527,Studies!A:BR,2,FALSE),"")</f>
        <v>Hulskotte 2003</v>
      </c>
      <c r="C12527" s="248" t="str">
        <f>IF(AND(A12527&lt;&gt;"",ISNUMBER(A12527)),VLOOKUP(A12527,Studies!A:BR,3,FALSE),"")</f>
        <v>https://pubmed.ncbi.nlm.nih.gov/23529734/</v>
      </c>
      <c r="D12527" s="248" t="str">
        <f>IF(AND(A12527&lt;&gt;"",ISNUMBER(A12527)),VLOOKUP(A12527,Studies!A:BR,4,FALSE),"")</f>
        <v>Pravastatin alone</v>
      </c>
      <c r="E12527" s="248" t="str">
        <f>IF(AND(A12527&lt;&gt;"",ISNUMBER(A12527)),VLOOKUP(A12527,Studies!A:BR,5,FALSE),"")</f>
        <v>Pravastatin</v>
      </c>
      <c r="F12527" s="249" t="str">
        <f>IF(AND(A12527&lt;&gt;"",ISNUMBER(A12527)),VLOOKUP(A12527,Studies!A:BR,6,FALSE),"")</f>
        <v>Plasma</v>
      </c>
      <c r="G12527" s="265">
        <v>0.99887499999999996</v>
      </c>
      <c r="H12527" s="192" t="s">
        <v>59</v>
      </c>
      <c r="I12527" s="185">
        <v>21.460149999999999</v>
      </c>
      <c r="J12527" s="185" t="s">
        <v>938</v>
      </c>
      <c r="K12527" s="185" t="s">
        <v>115</v>
      </c>
      <c r="O12527" s="197">
        <v>0.25</v>
      </c>
    </row>
    <row r="12528" spans="1:15" x14ac:dyDescent="0.25">
      <c r="A12528" s="30">
        <v>722</v>
      </c>
      <c r="B12528" s="247" t="str">
        <f>IF(AND(A12528&lt;&gt;"",ISNUMBER(A12528)),VLOOKUP(A12528,Studies!A:BR,2,FALSE),"")</f>
        <v>Hulskotte 2003</v>
      </c>
      <c r="C12528" s="248" t="str">
        <f>IF(AND(A12528&lt;&gt;"",ISNUMBER(A12528)),VLOOKUP(A12528,Studies!A:BR,3,FALSE),"")</f>
        <v>https://pubmed.ncbi.nlm.nih.gov/23529734/</v>
      </c>
      <c r="D12528" s="248" t="str">
        <f>IF(AND(A12528&lt;&gt;"",ISNUMBER(A12528)),VLOOKUP(A12528,Studies!A:BR,4,FALSE),"")</f>
        <v>Pravastatin alone</v>
      </c>
      <c r="E12528" s="248" t="str">
        <f>IF(AND(A12528&lt;&gt;"",ISNUMBER(A12528)),VLOOKUP(A12528,Studies!A:BR,5,FALSE),"")</f>
        <v>Pravastatin</v>
      </c>
      <c r="F12528" s="249" t="str">
        <f>IF(AND(A12528&lt;&gt;"",ISNUMBER(A12528)),VLOOKUP(A12528,Studies!A:BR,6,FALSE),"")</f>
        <v>Plasma</v>
      </c>
      <c r="G12528" s="265">
        <v>1.511811</v>
      </c>
      <c r="H12528" s="192" t="s">
        <v>59</v>
      </c>
      <c r="I12528" s="185">
        <v>24.709109999999999</v>
      </c>
      <c r="J12528" s="185" t="s">
        <v>938</v>
      </c>
      <c r="K12528" s="185" t="s">
        <v>115</v>
      </c>
      <c r="L12528" s="193">
        <v>19.767399999999999</v>
      </c>
      <c r="M12528" s="193" t="s">
        <v>938</v>
      </c>
      <c r="N12528" s="193" t="s">
        <v>116</v>
      </c>
      <c r="O12528" s="197">
        <v>0.25</v>
      </c>
    </row>
    <row r="12529" spans="1:15" x14ac:dyDescent="0.25">
      <c r="A12529" s="181">
        <v>722</v>
      </c>
      <c r="B12529" s="247" t="str">
        <f>IF(AND(A12529&lt;&gt;"",ISNUMBER(A12529)),VLOOKUP(A12529,Studies!A:BR,2,FALSE),"")</f>
        <v>Hulskotte 2003</v>
      </c>
      <c r="C12529" s="248" t="str">
        <f>IF(AND(A12529&lt;&gt;"",ISNUMBER(A12529)),VLOOKUP(A12529,Studies!A:BR,3,FALSE),"")</f>
        <v>https://pubmed.ncbi.nlm.nih.gov/23529734/</v>
      </c>
      <c r="D12529" s="248" t="str">
        <f>IF(AND(A12529&lt;&gt;"",ISNUMBER(A12529)),VLOOKUP(A12529,Studies!A:BR,4,FALSE),"")</f>
        <v>Pravastatin alone</v>
      </c>
      <c r="E12529" s="248" t="str">
        <f>IF(AND(A12529&lt;&gt;"",ISNUMBER(A12529)),VLOOKUP(A12529,Studies!A:BR,5,FALSE),"")</f>
        <v>Pravastatin</v>
      </c>
      <c r="F12529" s="249" t="str">
        <f>IF(AND(A12529&lt;&gt;"",ISNUMBER(A12529)),VLOOKUP(A12529,Studies!A:BR,6,FALSE),"")</f>
        <v>Plasma</v>
      </c>
      <c r="G12529" s="265">
        <v>1.9977499999999999</v>
      </c>
      <c r="H12529" s="192" t="s">
        <v>59</v>
      </c>
      <c r="I12529" s="185">
        <v>27.789300000000001</v>
      </c>
      <c r="J12529" s="185" t="s">
        <v>938</v>
      </c>
      <c r="K12529" s="185" t="s">
        <v>115</v>
      </c>
      <c r="L12529" s="193">
        <v>18.792629999999999</v>
      </c>
      <c r="M12529" s="193" t="s">
        <v>938</v>
      </c>
      <c r="N12529" s="193" t="s">
        <v>116</v>
      </c>
      <c r="O12529" s="197">
        <v>0.25</v>
      </c>
    </row>
    <row r="12530" spans="1:15" x14ac:dyDescent="0.25">
      <c r="A12530" s="181">
        <v>722</v>
      </c>
      <c r="B12530" s="247" t="str">
        <f>IF(AND(A12530&lt;&gt;"",ISNUMBER(A12530)),VLOOKUP(A12530,Studies!A:BR,2,FALSE),"")</f>
        <v>Hulskotte 2003</v>
      </c>
      <c r="C12530" s="248" t="str">
        <f>IF(AND(A12530&lt;&gt;"",ISNUMBER(A12530)),VLOOKUP(A12530,Studies!A:BR,3,FALSE),"")</f>
        <v>https://pubmed.ncbi.nlm.nih.gov/23529734/</v>
      </c>
      <c r="D12530" s="248" t="str">
        <f>IF(AND(A12530&lt;&gt;"",ISNUMBER(A12530)),VLOOKUP(A12530,Studies!A:BR,4,FALSE),"")</f>
        <v>Pravastatin alone</v>
      </c>
      <c r="E12530" s="248" t="str">
        <f>IF(AND(A12530&lt;&gt;"",ISNUMBER(A12530)),VLOOKUP(A12530,Studies!A:BR,5,FALSE),"")</f>
        <v>Pravastatin</v>
      </c>
      <c r="F12530" s="249" t="str">
        <f>IF(AND(A12530&lt;&gt;"",ISNUMBER(A12530)),VLOOKUP(A12530,Studies!A:BR,6,FALSE),"")</f>
        <v>Plasma</v>
      </c>
      <c r="G12530" s="265">
        <v>3.995501</v>
      </c>
      <c r="H12530" s="192" t="s">
        <v>59</v>
      </c>
      <c r="I12530" s="185">
        <v>12.35483</v>
      </c>
      <c r="J12530" s="185" t="s">
        <v>938</v>
      </c>
      <c r="K12530" s="185" t="s">
        <v>115</v>
      </c>
      <c r="L12530" s="193">
        <v>7.5842470000000004</v>
      </c>
      <c r="M12530" s="193" t="s">
        <v>938</v>
      </c>
      <c r="N12530" s="193" t="s">
        <v>116</v>
      </c>
      <c r="O12530" s="197">
        <v>0.25</v>
      </c>
    </row>
    <row r="12531" spans="1:15" x14ac:dyDescent="0.25">
      <c r="A12531" s="181">
        <v>722</v>
      </c>
      <c r="B12531" s="247" t="str">
        <f>IF(AND(A12531&lt;&gt;"",ISNUMBER(A12531)),VLOOKUP(A12531,Studies!A:BR,2,FALSE),"")</f>
        <v>Hulskotte 2003</v>
      </c>
      <c r="C12531" s="248" t="str">
        <f>IF(AND(A12531&lt;&gt;"",ISNUMBER(A12531)),VLOOKUP(A12531,Studies!A:BR,3,FALSE),"")</f>
        <v>https://pubmed.ncbi.nlm.nih.gov/23529734/</v>
      </c>
      <c r="D12531" s="248" t="str">
        <f>IF(AND(A12531&lt;&gt;"",ISNUMBER(A12531)),VLOOKUP(A12531,Studies!A:BR,4,FALSE),"")</f>
        <v>Pravastatin alone</v>
      </c>
      <c r="E12531" s="248" t="str">
        <f>IF(AND(A12531&lt;&gt;"",ISNUMBER(A12531)),VLOOKUP(A12531,Studies!A:BR,5,FALSE),"")</f>
        <v>Pravastatin</v>
      </c>
      <c r="F12531" s="249" t="str">
        <f>IF(AND(A12531&lt;&gt;"",ISNUMBER(A12531)),VLOOKUP(A12531,Studies!A:BR,6,FALSE),"")</f>
        <v>Plasma</v>
      </c>
      <c r="G12531" s="265">
        <v>5.9932509999999999</v>
      </c>
      <c r="H12531" s="192" t="s">
        <v>59</v>
      </c>
      <c r="I12531" s="185">
        <v>3.314425</v>
      </c>
      <c r="J12531" s="185" t="s">
        <v>938</v>
      </c>
      <c r="K12531" s="185" t="s">
        <v>115</v>
      </c>
      <c r="L12531" s="193">
        <v>1.9411579999999999</v>
      </c>
      <c r="M12531" s="193" t="s">
        <v>938</v>
      </c>
      <c r="N12531" s="193" t="s">
        <v>116</v>
      </c>
      <c r="O12531" s="197">
        <v>0.25</v>
      </c>
    </row>
    <row r="12532" spans="1:15" x14ac:dyDescent="0.25">
      <c r="A12532" s="181">
        <v>722</v>
      </c>
      <c r="B12532" s="247" t="str">
        <f>IF(AND(A12532&lt;&gt;"",ISNUMBER(A12532)),VLOOKUP(A12532,Studies!A:BR,2,FALSE),"")</f>
        <v>Hulskotte 2003</v>
      </c>
      <c r="C12532" s="248" t="str">
        <f>IF(AND(A12532&lt;&gt;"",ISNUMBER(A12532)),VLOOKUP(A12532,Studies!A:BR,3,FALSE),"")</f>
        <v>https://pubmed.ncbi.nlm.nih.gov/23529734/</v>
      </c>
      <c r="D12532" s="248" t="str">
        <f>IF(AND(A12532&lt;&gt;"",ISNUMBER(A12532)),VLOOKUP(A12532,Studies!A:BR,4,FALSE),"")</f>
        <v>Pravastatin alone</v>
      </c>
      <c r="E12532" s="248" t="str">
        <f>IF(AND(A12532&lt;&gt;"",ISNUMBER(A12532)),VLOOKUP(A12532,Studies!A:BR,5,FALSE),"")</f>
        <v>Pravastatin</v>
      </c>
      <c r="F12532" s="249" t="str">
        <f>IF(AND(A12532&lt;&gt;"",ISNUMBER(A12532)),VLOOKUP(A12532,Studies!A:BR,6,FALSE),"")</f>
        <v>Plasma</v>
      </c>
      <c r="G12532" s="265">
        <v>7.9910009999999998</v>
      </c>
      <c r="H12532" s="192" t="s">
        <v>59</v>
      </c>
      <c r="I12532" s="185">
        <v>1.5811740000000001</v>
      </c>
      <c r="J12532" s="185" t="s">
        <v>938</v>
      </c>
      <c r="K12532" s="185" t="s">
        <v>115</v>
      </c>
      <c r="L12532" s="193">
        <v>0.95611900000000005</v>
      </c>
      <c r="M12532" s="193" t="s">
        <v>938</v>
      </c>
      <c r="N12532" s="193" t="s">
        <v>116</v>
      </c>
      <c r="O12532" s="197">
        <v>0.25</v>
      </c>
    </row>
    <row r="12533" spans="1:15" x14ac:dyDescent="0.25">
      <c r="A12533" s="181">
        <v>722</v>
      </c>
      <c r="B12533" s="247" t="str">
        <f>IF(AND(A12533&lt;&gt;"",ISNUMBER(A12533)),VLOOKUP(A12533,Studies!A:BR,2,FALSE),"")</f>
        <v>Hulskotte 2003</v>
      </c>
      <c r="C12533" s="248" t="str">
        <f>IF(AND(A12533&lt;&gt;"",ISNUMBER(A12533)),VLOOKUP(A12533,Studies!A:BR,3,FALSE),"")</f>
        <v>https://pubmed.ncbi.nlm.nih.gov/23529734/</v>
      </c>
      <c r="D12533" s="248" t="str">
        <f>IF(AND(A12533&lt;&gt;"",ISNUMBER(A12533)),VLOOKUP(A12533,Studies!A:BR,4,FALSE),"")</f>
        <v>Pravastatin alone</v>
      </c>
      <c r="E12533" s="248" t="str">
        <f>IF(AND(A12533&lt;&gt;"",ISNUMBER(A12533)),VLOOKUP(A12533,Studies!A:BR,5,FALSE),"")</f>
        <v>Pravastatin</v>
      </c>
      <c r="F12533" s="249" t="str">
        <f>IF(AND(A12533&lt;&gt;"",ISNUMBER(A12533)),VLOOKUP(A12533,Studies!A:BR,6,FALSE),"")</f>
        <v>Plasma</v>
      </c>
      <c r="G12533" s="265">
        <v>11.986499999999999</v>
      </c>
      <c r="H12533" s="192" t="s">
        <v>59</v>
      </c>
      <c r="I12533" s="185">
        <v>0.53652699999999998</v>
      </c>
      <c r="J12533" s="185" t="s">
        <v>938</v>
      </c>
      <c r="K12533" s="185" t="s">
        <v>115</v>
      </c>
      <c r="L12533" s="193">
        <v>0.28651599999999999</v>
      </c>
      <c r="M12533" s="193" t="s">
        <v>938</v>
      </c>
      <c r="N12533" s="193" t="s">
        <v>116</v>
      </c>
      <c r="O12533" s="197">
        <v>0.25</v>
      </c>
    </row>
    <row r="12534" spans="1:15" x14ac:dyDescent="0.25">
      <c r="A12534" s="181">
        <v>722</v>
      </c>
      <c r="B12534" s="247" t="str">
        <f>IF(AND(A12534&lt;&gt;"",ISNUMBER(A12534)),VLOOKUP(A12534,Studies!A:BR,2,FALSE),"")</f>
        <v>Hulskotte 2003</v>
      </c>
      <c r="C12534" s="248" t="str">
        <f>IF(AND(A12534&lt;&gt;"",ISNUMBER(A12534)),VLOOKUP(A12534,Studies!A:BR,3,FALSE),"")</f>
        <v>https://pubmed.ncbi.nlm.nih.gov/23529734/</v>
      </c>
      <c r="D12534" s="248" t="str">
        <f>IF(AND(A12534&lt;&gt;"",ISNUMBER(A12534)),VLOOKUP(A12534,Studies!A:BR,4,FALSE),"")</f>
        <v>Pravastatin alone</v>
      </c>
      <c r="E12534" s="248" t="str">
        <f>IF(AND(A12534&lt;&gt;"",ISNUMBER(A12534)),VLOOKUP(A12534,Studies!A:BR,5,FALSE),"")</f>
        <v>Pravastatin</v>
      </c>
      <c r="F12534" s="249" t="str">
        <f>IF(AND(A12534&lt;&gt;"",ISNUMBER(A12534)),VLOOKUP(A12534,Studies!A:BR,6,FALSE),"")</f>
        <v>Plasma</v>
      </c>
      <c r="G12534" s="265">
        <v>23.972999999999999</v>
      </c>
      <c r="H12534" s="192" t="s">
        <v>59</v>
      </c>
      <c r="I12534" s="185">
        <v>0.20716999999999999</v>
      </c>
      <c r="J12534" s="185" t="s">
        <v>938</v>
      </c>
      <c r="K12534" s="185" t="s">
        <v>115</v>
      </c>
      <c r="N12534" s="193" t="s">
        <v>116</v>
      </c>
      <c r="O12534" s="197">
        <v>0.25</v>
      </c>
    </row>
    <row r="12535" spans="1:15" x14ac:dyDescent="0.25">
      <c r="A12535" s="91">
        <v>1348</v>
      </c>
      <c r="B12535" s="247" t="str">
        <f>IF(AND(A12535&lt;&gt;"",ISNUMBER(A12535)),VLOOKUP(A12535,Studies!A:BR,2,FALSE),"")</f>
        <v>Lutz 2018</v>
      </c>
      <c r="C12535" s="248" t="str">
        <f>IF(AND(A12535&lt;&gt;"",ISNUMBER(A12535)),VLOOKUP(A12535,Studies!A:BR,3,FALSE),"")</f>
        <v>https://pubmed.ncbi.nlm.nih.gov/29569723/</v>
      </c>
      <c r="D12535" s="248" t="str">
        <f>IF(AND(A12535&lt;&gt;"",ISNUMBER(A12535)),VLOOKUP(A12535,Studies!A:BR,4,FALSE),"")</f>
        <v>Cohort 1, Control</v>
      </c>
      <c r="E12535" s="248" t="str">
        <f>IF(AND(A12535&lt;&gt;"",ISNUMBER(A12535)),VLOOKUP(A12535,Studies!A:BR,5,FALSE),"")</f>
        <v>Midazolam</v>
      </c>
      <c r="F12535" s="249" t="str">
        <f>IF(AND(A12535&lt;&gt;"",ISNUMBER(A12535)),VLOOKUP(A12535,Studies!A:BR,6,FALSE),"")</f>
        <v>Plasma</v>
      </c>
      <c r="G12535" s="265">
        <v>0.25</v>
      </c>
      <c r="H12535" s="192" t="s">
        <v>59</v>
      </c>
      <c r="I12535" s="185">
        <v>4.2504309999999998</v>
      </c>
      <c r="J12535" s="185" t="s">
        <v>938</v>
      </c>
      <c r="K12535" s="185" t="s">
        <v>115</v>
      </c>
      <c r="L12535" s="193">
        <v>2.772634</v>
      </c>
      <c r="M12535" s="193" t="s">
        <v>938</v>
      </c>
      <c r="N12535" s="193" t="s">
        <v>116</v>
      </c>
      <c r="O12535" s="59">
        <v>0.1</v>
      </c>
    </row>
    <row r="12536" spans="1:15" x14ac:dyDescent="0.25">
      <c r="A12536" s="91">
        <v>1348</v>
      </c>
      <c r="B12536" s="247" t="str">
        <f>IF(AND(A12536&lt;&gt;"",ISNUMBER(A12536)),VLOOKUP(A12536,Studies!A:BR,2,FALSE),"")</f>
        <v>Lutz 2018</v>
      </c>
      <c r="C12536" s="248" t="str">
        <f>IF(AND(A12536&lt;&gt;"",ISNUMBER(A12536)),VLOOKUP(A12536,Studies!A:BR,3,FALSE),"")</f>
        <v>https://pubmed.ncbi.nlm.nih.gov/29569723/</v>
      </c>
      <c r="D12536" s="248" t="str">
        <f>IF(AND(A12536&lt;&gt;"",ISNUMBER(A12536)),VLOOKUP(A12536,Studies!A:BR,4,FALSE),"")</f>
        <v>Cohort 1, Control</v>
      </c>
      <c r="E12536" s="248" t="str">
        <f>IF(AND(A12536&lt;&gt;"",ISNUMBER(A12536)),VLOOKUP(A12536,Studies!A:BR,5,FALSE),"")</f>
        <v>Midazolam</v>
      </c>
      <c r="F12536" s="249" t="str">
        <f>IF(AND(A12536&lt;&gt;"",ISNUMBER(A12536)),VLOOKUP(A12536,Studies!A:BR,6,FALSE),"")</f>
        <v>Plasma</v>
      </c>
      <c r="G12536" s="265">
        <v>0.5</v>
      </c>
      <c r="H12536" s="192" t="s">
        <v>59</v>
      </c>
      <c r="I12536" s="185">
        <v>9.4925499999999996</v>
      </c>
      <c r="J12536" s="185" t="s">
        <v>938</v>
      </c>
      <c r="K12536" s="185" t="s">
        <v>115</v>
      </c>
      <c r="N12536" s="193" t="s">
        <v>116</v>
      </c>
      <c r="O12536" s="197">
        <v>0.1</v>
      </c>
    </row>
    <row r="12537" spans="1:15" x14ac:dyDescent="0.25">
      <c r="A12537" s="91">
        <v>1348</v>
      </c>
      <c r="B12537" s="247" t="str">
        <f>IF(AND(A12537&lt;&gt;"",ISNUMBER(A12537)),VLOOKUP(A12537,Studies!A:BR,2,FALSE),"")</f>
        <v>Lutz 2018</v>
      </c>
      <c r="C12537" s="248" t="str">
        <f>IF(AND(A12537&lt;&gt;"",ISNUMBER(A12537)),VLOOKUP(A12537,Studies!A:BR,3,FALSE),"")</f>
        <v>https://pubmed.ncbi.nlm.nih.gov/29569723/</v>
      </c>
      <c r="D12537" s="248" t="str">
        <f>IF(AND(A12537&lt;&gt;"",ISNUMBER(A12537)),VLOOKUP(A12537,Studies!A:BR,4,FALSE),"")</f>
        <v>Cohort 1, Control</v>
      </c>
      <c r="E12537" s="248" t="str">
        <f>IF(AND(A12537&lt;&gt;"",ISNUMBER(A12537)),VLOOKUP(A12537,Studies!A:BR,5,FALSE),"")</f>
        <v>Midazolam</v>
      </c>
      <c r="F12537" s="249" t="str">
        <f>IF(AND(A12537&lt;&gt;"",ISNUMBER(A12537)),VLOOKUP(A12537,Studies!A:BR,6,FALSE),"")</f>
        <v>Plasma</v>
      </c>
      <c r="G12537" s="265">
        <v>0.75</v>
      </c>
      <c r="H12537" s="192" t="s">
        <v>59</v>
      </c>
      <c r="I12537" s="185">
        <v>11.604340000000001</v>
      </c>
      <c r="J12537" s="185" t="s">
        <v>938</v>
      </c>
      <c r="K12537" s="185" t="s">
        <v>115</v>
      </c>
      <c r="N12537" s="193" t="s">
        <v>116</v>
      </c>
      <c r="O12537" s="197">
        <v>0.1</v>
      </c>
    </row>
    <row r="12538" spans="1:15" x14ac:dyDescent="0.25">
      <c r="A12538" s="91">
        <v>1348</v>
      </c>
      <c r="B12538" s="247" t="str">
        <f>IF(AND(A12538&lt;&gt;"",ISNUMBER(A12538)),VLOOKUP(A12538,Studies!A:BR,2,FALSE),"")</f>
        <v>Lutz 2018</v>
      </c>
      <c r="C12538" s="248" t="str">
        <f>IF(AND(A12538&lt;&gt;"",ISNUMBER(A12538)),VLOOKUP(A12538,Studies!A:BR,3,FALSE),"")</f>
        <v>https://pubmed.ncbi.nlm.nih.gov/29569723/</v>
      </c>
      <c r="D12538" s="248" t="str">
        <f>IF(AND(A12538&lt;&gt;"",ISNUMBER(A12538)),VLOOKUP(A12538,Studies!A:BR,4,FALSE),"")</f>
        <v>Cohort 1, Control</v>
      </c>
      <c r="E12538" s="248" t="str">
        <f>IF(AND(A12538&lt;&gt;"",ISNUMBER(A12538)),VLOOKUP(A12538,Studies!A:BR,5,FALSE),"")</f>
        <v>Midazolam</v>
      </c>
      <c r="F12538" s="249" t="str">
        <f>IF(AND(A12538&lt;&gt;"",ISNUMBER(A12538)),VLOOKUP(A12538,Studies!A:BR,6,FALSE),"")</f>
        <v>Plasma</v>
      </c>
      <c r="G12538" s="265">
        <v>1</v>
      </c>
      <c r="H12538" s="192" t="s">
        <v>59</v>
      </c>
      <c r="I12538" s="185">
        <v>10.14991</v>
      </c>
      <c r="J12538" s="185" t="s">
        <v>938</v>
      </c>
      <c r="K12538" s="185" t="s">
        <v>115</v>
      </c>
      <c r="N12538" s="193" t="s">
        <v>116</v>
      </c>
      <c r="O12538" s="197">
        <v>0.1</v>
      </c>
    </row>
    <row r="12539" spans="1:15" x14ac:dyDescent="0.25">
      <c r="A12539" s="91">
        <v>1348</v>
      </c>
      <c r="B12539" s="247" t="str">
        <f>IF(AND(A12539&lt;&gt;"",ISNUMBER(A12539)),VLOOKUP(A12539,Studies!A:BR,2,FALSE),"")</f>
        <v>Lutz 2018</v>
      </c>
      <c r="C12539" s="248" t="str">
        <f>IF(AND(A12539&lt;&gt;"",ISNUMBER(A12539)),VLOOKUP(A12539,Studies!A:BR,3,FALSE),"")</f>
        <v>https://pubmed.ncbi.nlm.nih.gov/29569723/</v>
      </c>
      <c r="D12539" s="248" t="str">
        <f>IF(AND(A12539&lt;&gt;"",ISNUMBER(A12539)),VLOOKUP(A12539,Studies!A:BR,4,FALSE),"")</f>
        <v>Cohort 1, Control</v>
      </c>
      <c r="E12539" s="248" t="str">
        <f>IF(AND(A12539&lt;&gt;"",ISNUMBER(A12539)),VLOOKUP(A12539,Studies!A:BR,5,FALSE),"")</f>
        <v>Midazolam</v>
      </c>
      <c r="F12539" s="249" t="str">
        <f>IF(AND(A12539&lt;&gt;"",ISNUMBER(A12539)),VLOOKUP(A12539,Studies!A:BR,6,FALSE),"")</f>
        <v>Plasma</v>
      </c>
      <c r="G12539" s="265">
        <v>1.5</v>
      </c>
      <c r="H12539" s="192" t="s">
        <v>59</v>
      </c>
      <c r="I12539" s="185">
        <v>6.6419259999999998</v>
      </c>
      <c r="J12539" s="185" t="s">
        <v>938</v>
      </c>
      <c r="K12539" s="185" t="s">
        <v>115</v>
      </c>
      <c r="N12539" s="193" t="s">
        <v>116</v>
      </c>
      <c r="O12539" s="197">
        <v>0.1</v>
      </c>
    </row>
    <row r="12540" spans="1:15" x14ac:dyDescent="0.25">
      <c r="A12540" s="91">
        <v>1348</v>
      </c>
      <c r="B12540" s="247" t="str">
        <f>IF(AND(A12540&lt;&gt;"",ISNUMBER(A12540)),VLOOKUP(A12540,Studies!A:BR,2,FALSE),"")</f>
        <v>Lutz 2018</v>
      </c>
      <c r="C12540" s="248" t="str">
        <f>IF(AND(A12540&lt;&gt;"",ISNUMBER(A12540)),VLOOKUP(A12540,Studies!A:BR,3,FALSE),"")</f>
        <v>https://pubmed.ncbi.nlm.nih.gov/29569723/</v>
      </c>
      <c r="D12540" s="248" t="str">
        <f>IF(AND(A12540&lt;&gt;"",ISNUMBER(A12540)),VLOOKUP(A12540,Studies!A:BR,4,FALSE),"")</f>
        <v>Cohort 1, Control</v>
      </c>
      <c r="E12540" s="248" t="str">
        <f>IF(AND(A12540&lt;&gt;"",ISNUMBER(A12540)),VLOOKUP(A12540,Studies!A:BR,5,FALSE),"")</f>
        <v>Midazolam</v>
      </c>
      <c r="F12540" s="249" t="str">
        <f>IF(AND(A12540&lt;&gt;"",ISNUMBER(A12540)),VLOOKUP(A12540,Studies!A:BR,6,FALSE),"")</f>
        <v>Plasma</v>
      </c>
      <c r="G12540" s="265">
        <v>2</v>
      </c>
      <c r="H12540" s="192" t="s">
        <v>59</v>
      </c>
      <c r="I12540" s="185">
        <v>4.5957739999999996</v>
      </c>
      <c r="J12540" s="185" t="s">
        <v>938</v>
      </c>
      <c r="K12540" s="185" t="s">
        <v>115</v>
      </c>
      <c r="N12540" s="193" t="s">
        <v>116</v>
      </c>
      <c r="O12540" s="197">
        <v>0.1</v>
      </c>
    </row>
    <row r="12541" spans="1:15" x14ac:dyDescent="0.25">
      <c r="A12541" s="91">
        <v>1348</v>
      </c>
      <c r="B12541" s="247" t="str">
        <f>IF(AND(A12541&lt;&gt;"",ISNUMBER(A12541)),VLOOKUP(A12541,Studies!A:BR,2,FALSE),"")</f>
        <v>Lutz 2018</v>
      </c>
      <c r="C12541" s="248" t="str">
        <f>IF(AND(A12541&lt;&gt;"",ISNUMBER(A12541)),VLOOKUP(A12541,Studies!A:BR,3,FALSE),"")</f>
        <v>https://pubmed.ncbi.nlm.nih.gov/29569723/</v>
      </c>
      <c r="D12541" s="248" t="str">
        <f>IF(AND(A12541&lt;&gt;"",ISNUMBER(A12541)),VLOOKUP(A12541,Studies!A:BR,4,FALSE),"")</f>
        <v>Cohort 1, Control</v>
      </c>
      <c r="E12541" s="248" t="str">
        <f>IF(AND(A12541&lt;&gt;"",ISNUMBER(A12541)),VLOOKUP(A12541,Studies!A:BR,5,FALSE),"")</f>
        <v>Midazolam</v>
      </c>
      <c r="F12541" s="249" t="str">
        <f>IF(AND(A12541&lt;&gt;"",ISNUMBER(A12541)),VLOOKUP(A12541,Studies!A:BR,6,FALSE),"")</f>
        <v>Plasma</v>
      </c>
      <c r="G12541" s="265">
        <v>4</v>
      </c>
      <c r="H12541" s="192" t="s">
        <v>59</v>
      </c>
      <c r="I12541" s="185">
        <v>1.8405320000000001</v>
      </c>
      <c r="J12541" s="185" t="s">
        <v>938</v>
      </c>
      <c r="K12541" s="185" t="s">
        <v>115</v>
      </c>
      <c r="N12541" s="193" t="s">
        <v>116</v>
      </c>
      <c r="O12541" s="197">
        <v>0.1</v>
      </c>
    </row>
    <row r="12542" spans="1:15" x14ac:dyDescent="0.25">
      <c r="A12542" s="91">
        <v>1348</v>
      </c>
      <c r="B12542" s="247" t="str">
        <f>IF(AND(A12542&lt;&gt;"",ISNUMBER(A12542)),VLOOKUP(A12542,Studies!A:BR,2,FALSE),"")</f>
        <v>Lutz 2018</v>
      </c>
      <c r="C12542" s="248" t="str">
        <f>IF(AND(A12542&lt;&gt;"",ISNUMBER(A12542)),VLOOKUP(A12542,Studies!A:BR,3,FALSE),"")</f>
        <v>https://pubmed.ncbi.nlm.nih.gov/29569723/</v>
      </c>
      <c r="D12542" s="248" t="str">
        <f>IF(AND(A12542&lt;&gt;"",ISNUMBER(A12542)),VLOOKUP(A12542,Studies!A:BR,4,FALSE),"")</f>
        <v>Cohort 1, Control</v>
      </c>
      <c r="E12542" s="248" t="str">
        <f>IF(AND(A12542&lt;&gt;"",ISNUMBER(A12542)),VLOOKUP(A12542,Studies!A:BR,5,FALSE),"")</f>
        <v>Midazolam</v>
      </c>
      <c r="F12542" s="249" t="str">
        <f>IF(AND(A12542&lt;&gt;"",ISNUMBER(A12542)),VLOOKUP(A12542,Studies!A:BR,6,FALSE),"")</f>
        <v>Plasma</v>
      </c>
      <c r="G12542" s="265">
        <v>8</v>
      </c>
      <c r="H12542" s="192" t="s">
        <v>59</v>
      </c>
      <c r="I12542" s="185">
        <v>0.70492379999999999</v>
      </c>
      <c r="J12542" s="185" t="s">
        <v>938</v>
      </c>
      <c r="K12542" s="185" t="s">
        <v>115</v>
      </c>
      <c r="N12542" s="193" t="s">
        <v>116</v>
      </c>
      <c r="O12542" s="197">
        <v>0.1</v>
      </c>
    </row>
    <row r="12543" spans="1:15" x14ac:dyDescent="0.25">
      <c r="A12543" s="91">
        <v>1348</v>
      </c>
      <c r="B12543" s="247" t="str">
        <f>IF(AND(A12543&lt;&gt;"",ISNUMBER(A12543)),VLOOKUP(A12543,Studies!A:BR,2,FALSE),"")</f>
        <v>Lutz 2018</v>
      </c>
      <c r="C12543" s="248" t="str">
        <f>IF(AND(A12543&lt;&gt;"",ISNUMBER(A12543)),VLOOKUP(A12543,Studies!A:BR,3,FALSE),"")</f>
        <v>https://pubmed.ncbi.nlm.nih.gov/29569723/</v>
      </c>
      <c r="D12543" s="248" t="str">
        <f>IF(AND(A12543&lt;&gt;"",ISNUMBER(A12543)),VLOOKUP(A12543,Studies!A:BR,4,FALSE),"")</f>
        <v>Cohort 1, Control</v>
      </c>
      <c r="E12543" s="248" t="str">
        <f>IF(AND(A12543&lt;&gt;"",ISNUMBER(A12543)),VLOOKUP(A12543,Studies!A:BR,5,FALSE),"")</f>
        <v>Midazolam</v>
      </c>
      <c r="F12543" s="249" t="str">
        <f>IF(AND(A12543&lt;&gt;"",ISNUMBER(A12543)),VLOOKUP(A12543,Studies!A:BR,6,FALSE),"")</f>
        <v>Plasma</v>
      </c>
      <c r="G12543" s="265">
        <v>12</v>
      </c>
      <c r="H12543" s="192" t="s">
        <v>59</v>
      </c>
      <c r="I12543" s="185">
        <v>0.39899669999999998</v>
      </c>
      <c r="J12543" s="185" t="s">
        <v>938</v>
      </c>
      <c r="K12543" s="185" t="s">
        <v>115</v>
      </c>
      <c r="N12543" s="193" t="s">
        <v>116</v>
      </c>
      <c r="O12543" s="197">
        <v>0.1</v>
      </c>
    </row>
    <row r="12544" spans="1:15" x14ac:dyDescent="0.25">
      <c r="A12544" s="91">
        <v>1349</v>
      </c>
      <c r="B12544" s="247" t="str">
        <f>IF(AND(A12544&lt;&gt;"",ISNUMBER(A12544)),VLOOKUP(A12544,Studies!A:BR,2,FALSE),"")</f>
        <v>Lutz 2018</v>
      </c>
      <c r="C12544" s="248" t="str">
        <f>IF(AND(A12544&lt;&gt;"",ISNUMBER(A12544)),VLOOKUP(A12544,Studies!A:BR,3,FALSE),"")</f>
        <v>https://pubmed.ncbi.nlm.nih.gov/29569723/</v>
      </c>
      <c r="D12544" s="248" t="str">
        <f>IF(AND(A12544&lt;&gt;"",ISNUMBER(A12544)),VLOOKUP(A12544,Studies!A:BR,4,FALSE),"")</f>
        <v>Cohort 2, Control</v>
      </c>
      <c r="E12544" s="248" t="str">
        <f>IF(AND(A12544&lt;&gt;"",ISNUMBER(A12544)),VLOOKUP(A12544,Studies!A:BR,5,FALSE),"")</f>
        <v>Midazolam</v>
      </c>
      <c r="F12544" s="249" t="str">
        <f>IF(AND(A12544&lt;&gt;"",ISNUMBER(A12544)),VLOOKUP(A12544,Studies!A:BR,6,FALSE),"")</f>
        <v>Plasma</v>
      </c>
      <c r="G12544" s="265">
        <v>0.25</v>
      </c>
      <c r="H12544" s="192" t="s">
        <v>59</v>
      </c>
      <c r="I12544" s="185">
        <v>3.6356459999999999</v>
      </c>
      <c r="J12544" s="185" t="s">
        <v>938</v>
      </c>
      <c r="K12544" s="185" t="s">
        <v>115</v>
      </c>
      <c r="N12544" s="193" t="s">
        <v>116</v>
      </c>
      <c r="O12544" s="197">
        <v>0.1</v>
      </c>
    </row>
    <row r="12545" spans="1:15" x14ac:dyDescent="0.25">
      <c r="A12545" s="91">
        <v>1349</v>
      </c>
      <c r="B12545" s="247" t="str">
        <f>IF(AND(A12545&lt;&gt;"",ISNUMBER(A12545)),VLOOKUP(A12545,Studies!A:BR,2,FALSE),"")</f>
        <v>Lutz 2018</v>
      </c>
      <c r="C12545" s="248" t="str">
        <f>IF(AND(A12545&lt;&gt;"",ISNUMBER(A12545)),VLOOKUP(A12545,Studies!A:BR,3,FALSE),"")</f>
        <v>https://pubmed.ncbi.nlm.nih.gov/29569723/</v>
      </c>
      <c r="D12545" s="248" t="str">
        <f>IF(AND(A12545&lt;&gt;"",ISNUMBER(A12545)),VLOOKUP(A12545,Studies!A:BR,4,FALSE),"")</f>
        <v>Cohort 2, Control</v>
      </c>
      <c r="E12545" s="248" t="str">
        <f>IF(AND(A12545&lt;&gt;"",ISNUMBER(A12545)),VLOOKUP(A12545,Studies!A:BR,5,FALSE),"")</f>
        <v>Midazolam</v>
      </c>
      <c r="F12545" s="249" t="str">
        <f>IF(AND(A12545&lt;&gt;"",ISNUMBER(A12545)),VLOOKUP(A12545,Studies!A:BR,6,FALSE),"")</f>
        <v>Plasma</v>
      </c>
      <c r="G12545" s="265">
        <v>0.5</v>
      </c>
      <c r="H12545" s="192" t="s">
        <v>59</v>
      </c>
      <c r="I12545" s="185">
        <v>10.37899</v>
      </c>
      <c r="J12545" s="185" t="s">
        <v>938</v>
      </c>
      <c r="K12545" s="185" t="s">
        <v>115</v>
      </c>
      <c r="L12545" s="193">
        <v>4.7893129999999999</v>
      </c>
      <c r="M12545" s="193" t="s">
        <v>938</v>
      </c>
      <c r="N12545" s="193" t="s">
        <v>116</v>
      </c>
      <c r="O12545" s="197">
        <v>0.1</v>
      </c>
    </row>
    <row r="12546" spans="1:15" x14ac:dyDescent="0.25">
      <c r="A12546" s="91">
        <v>1349</v>
      </c>
      <c r="B12546" s="247" t="str">
        <f>IF(AND(A12546&lt;&gt;"",ISNUMBER(A12546)),VLOOKUP(A12546,Studies!A:BR,2,FALSE),"")</f>
        <v>Lutz 2018</v>
      </c>
      <c r="C12546" s="248" t="str">
        <f>IF(AND(A12546&lt;&gt;"",ISNUMBER(A12546)),VLOOKUP(A12546,Studies!A:BR,3,FALSE),"")</f>
        <v>https://pubmed.ncbi.nlm.nih.gov/29569723/</v>
      </c>
      <c r="D12546" s="248" t="str">
        <f>IF(AND(A12546&lt;&gt;"",ISNUMBER(A12546)),VLOOKUP(A12546,Studies!A:BR,4,FALSE),"")</f>
        <v>Cohort 2, Control</v>
      </c>
      <c r="E12546" s="248" t="str">
        <f>IF(AND(A12546&lt;&gt;"",ISNUMBER(A12546)),VLOOKUP(A12546,Studies!A:BR,5,FALSE),"")</f>
        <v>Midazolam</v>
      </c>
      <c r="F12546" s="249" t="str">
        <f>IF(AND(A12546&lt;&gt;"",ISNUMBER(A12546)),VLOOKUP(A12546,Studies!A:BR,6,FALSE),"")</f>
        <v>Plasma</v>
      </c>
      <c r="G12546" s="265">
        <v>0.75</v>
      </c>
      <c r="H12546" s="192" t="s">
        <v>59</v>
      </c>
      <c r="I12546" s="185">
        <v>14.345129999999999</v>
      </c>
      <c r="J12546" s="185" t="s">
        <v>938</v>
      </c>
      <c r="K12546" s="185" t="s">
        <v>115</v>
      </c>
      <c r="L12546" s="193">
        <v>3.991857</v>
      </c>
      <c r="M12546" s="193" t="s">
        <v>938</v>
      </c>
      <c r="N12546" s="193" t="s">
        <v>116</v>
      </c>
      <c r="O12546" s="197">
        <v>0.1</v>
      </c>
    </row>
    <row r="12547" spans="1:15" x14ac:dyDescent="0.25">
      <c r="A12547" s="91">
        <v>1349</v>
      </c>
      <c r="B12547" s="247" t="str">
        <f>IF(AND(A12547&lt;&gt;"",ISNUMBER(A12547)),VLOOKUP(A12547,Studies!A:BR,2,FALSE),"")</f>
        <v>Lutz 2018</v>
      </c>
      <c r="C12547" s="248" t="str">
        <f>IF(AND(A12547&lt;&gt;"",ISNUMBER(A12547)),VLOOKUP(A12547,Studies!A:BR,3,FALSE),"")</f>
        <v>https://pubmed.ncbi.nlm.nih.gov/29569723/</v>
      </c>
      <c r="D12547" s="248" t="str">
        <f>IF(AND(A12547&lt;&gt;"",ISNUMBER(A12547)),VLOOKUP(A12547,Studies!A:BR,4,FALSE),"")</f>
        <v>Cohort 2, Control</v>
      </c>
      <c r="E12547" s="248" t="str">
        <f>IF(AND(A12547&lt;&gt;"",ISNUMBER(A12547)),VLOOKUP(A12547,Studies!A:BR,5,FALSE),"")</f>
        <v>Midazolam</v>
      </c>
      <c r="F12547" s="249" t="str">
        <f>IF(AND(A12547&lt;&gt;"",ISNUMBER(A12547)),VLOOKUP(A12547,Studies!A:BR,6,FALSE),"")</f>
        <v>Plasma</v>
      </c>
      <c r="G12547" s="265">
        <v>1</v>
      </c>
      <c r="H12547" s="192" t="s">
        <v>59</v>
      </c>
      <c r="I12547" s="185">
        <v>12.40794</v>
      </c>
      <c r="J12547" s="185" t="s">
        <v>938</v>
      </c>
      <c r="K12547" s="185" t="s">
        <v>115</v>
      </c>
      <c r="L12547" s="193">
        <v>3.2767729999999999</v>
      </c>
      <c r="M12547" s="193" t="s">
        <v>938</v>
      </c>
      <c r="N12547" s="193" t="s">
        <v>116</v>
      </c>
      <c r="O12547" s="197">
        <v>0.1</v>
      </c>
    </row>
    <row r="12548" spans="1:15" x14ac:dyDescent="0.25">
      <c r="A12548" s="91">
        <v>1349</v>
      </c>
      <c r="B12548" s="247" t="str">
        <f>IF(AND(A12548&lt;&gt;"",ISNUMBER(A12548)),VLOOKUP(A12548,Studies!A:BR,2,FALSE),"")</f>
        <v>Lutz 2018</v>
      </c>
      <c r="C12548" s="248" t="str">
        <f>IF(AND(A12548&lt;&gt;"",ISNUMBER(A12548)),VLOOKUP(A12548,Studies!A:BR,3,FALSE),"")</f>
        <v>https://pubmed.ncbi.nlm.nih.gov/29569723/</v>
      </c>
      <c r="D12548" s="248" t="str">
        <f>IF(AND(A12548&lt;&gt;"",ISNUMBER(A12548)),VLOOKUP(A12548,Studies!A:BR,4,FALSE),"")</f>
        <v>Cohort 2, Control</v>
      </c>
      <c r="E12548" s="248" t="str">
        <f>IF(AND(A12548&lt;&gt;"",ISNUMBER(A12548)),VLOOKUP(A12548,Studies!A:BR,5,FALSE),"")</f>
        <v>Midazolam</v>
      </c>
      <c r="F12548" s="249" t="str">
        <f>IF(AND(A12548&lt;&gt;"",ISNUMBER(A12548)),VLOOKUP(A12548,Studies!A:BR,6,FALSE),"")</f>
        <v>Plasma</v>
      </c>
      <c r="G12548" s="265">
        <v>1.5</v>
      </c>
      <c r="H12548" s="192" t="s">
        <v>59</v>
      </c>
      <c r="I12548" s="185">
        <v>8.3959740000000007</v>
      </c>
      <c r="J12548" s="185" t="s">
        <v>938</v>
      </c>
      <c r="K12548" s="185" t="s">
        <v>115</v>
      </c>
      <c r="L12548" s="193">
        <v>2.5786009999999999</v>
      </c>
      <c r="M12548" s="193" t="s">
        <v>938</v>
      </c>
      <c r="N12548" s="193" t="s">
        <v>116</v>
      </c>
      <c r="O12548" s="197">
        <v>0.1</v>
      </c>
    </row>
    <row r="12549" spans="1:15" x14ac:dyDescent="0.25">
      <c r="A12549" s="91">
        <v>1349</v>
      </c>
      <c r="B12549" s="247" t="str">
        <f>IF(AND(A12549&lt;&gt;"",ISNUMBER(A12549)),VLOOKUP(A12549,Studies!A:BR,2,FALSE),"")</f>
        <v>Lutz 2018</v>
      </c>
      <c r="C12549" s="248" t="str">
        <f>IF(AND(A12549&lt;&gt;"",ISNUMBER(A12549)),VLOOKUP(A12549,Studies!A:BR,3,FALSE),"")</f>
        <v>https://pubmed.ncbi.nlm.nih.gov/29569723/</v>
      </c>
      <c r="D12549" s="248" t="str">
        <f>IF(AND(A12549&lt;&gt;"",ISNUMBER(A12549)),VLOOKUP(A12549,Studies!A:BR,4,FALSE),"")</f>
        <v>Cohort 2, Control</v>
      </c>
      <c r="E12549" s="248" t="str">
        <f>IF(AND(A12549&lt;&gt;"",ISNUMBER(A12549)),VLOOKUP(A12549,Studies!A:BR,5,FALSE),"")</f>
        <v>Midazolam</v>
      </c>
      <c r="F12549" s="249" t="str">
        <f>IF(AND(A12549&lt;&gt;"",ISNUMBER(A12549)),VLOOKUP(A12549,Studies!A:BR,6,FALSE),"")</f>
        <v>Plasma</v>
      </c>
      <c r="G12549" s="265">
        <v>2</v>
      </c>
      <c r="H12549" s="192" t="s">
        <v>59</v>
      </c>
      <c r="I12549" s="185">
        <v>5.6812339999999999</v>
      </c>
      <c r="J12549" s="185" t="s">
        <v>938</v>
      </c>
      <c r="K12549" s="185" t="s">
        <v>115</v>
      </c>
      <c r="L12549" s="193">
        <v>2.1709770000000002</v>
      </c>
      <c r="M12549" s="193" t="s">
        <v>938</v>
      </c>
      <c r="N12549" s="193" t="s">
        <v>116</v>
      </c>
      <c r="O12549" s="197">
        <v>0.1</v>
      </c>
    </row>
    <row r="12550" spans="1:15" x14ac:dyDescent="0.25">
      <c r="A12550" s="91">
        <v>1349</v>
      </c>
      <c r="B12550" s="247" t="str">
        <f>IF(AND(A12550&lt;&gt;"",ISNUMBER(A12550)),VLOOKUP(A12550,Studies!A:BR,2,FALSE),"")</f>
        <v>Lutz 2018</v>
      </c>
      <c r="C12550" s="248" t="str">
        <f>IF(AND(A12550&lt;&gt;"",ISNUMBER(A12550)),VLOOKUP(A12550,Studies!A:BR,3,FALSE),"")</f>
        <v>https://pubmed.ncbi.nlm.nih.gov/29569723/</v>
      </c>
      <c r="D12550" s="248" t="str">
        <f>IF(AND(A12550&lt;&gt;"",ISNUMBER(A12550)),VLOOKUP(A12550,Studies!A:BR,4,FALSE),"")</f>
        <v>Cohort 2, Control</v>
      </c>
      <c r="E12550" s="248" t="str">
        <f>IF(AND(A12550&lt;&gt;"",ISNUMBER(A12550)),VLOOKUP(A12550,Studies!A:BR,5,FALSE),"")</f>
        <v>Midazolam</v>
      </c>
      <c r="F12550" s="249" t="str">
        <f>IF(AND(A12550&lt;&gt;"",ISNUMBER(A12550)),VLOOKUP(A12550,Studies!A:BR,6,FALSE),"")</f>
        <v>Plasma</v>
      </c>
      <c r="G12550" s="265">
        <v>4</v>
      </c>
      <c r="H12550" s="192" t="s">
        <v>59</v>
      </c>
      <c r="I12550" s="185">
        <v>2.2250230000000002</v>
      </c>
      <c r="J12550" s="185" t="s">
        <v>938</v>
      </c>
      <c r="K12550" s="185" t="s">
        <v>115</v>
      </c>
      <c r="L12550" s="193">
        <v>0.95494869999999998</v>
      </c>
      <c r="M12550" s="193" t="s">
        <v>938</v>
      </c>
      <c r="N12550" s="193" t="s">
        <v>116</v>
      </c>
      <c r="O12550" s="197">
        <v>0.1</v>
      </c>
    </row>
    <row r="12551" spans="1:15" x14ac:dyDescent="0.25">
      <c r="A12551" s="91">
        <v>1349</v>
      </c>
      <c r="B12551" s="247" t="str">
        <f>IF(AND(A12551&lt;&gt;"",ISNUMBER(A12551)),VLOOKUP(A12551,Studies!A:BR,2,FALSE),"")</f>
        <v>Lutz 2018</v>
      </c>
      <c r="C12551" s="248" t="str">
        <f>IF(AND(A12551&lt;&gt;"",ISNUMBER(A12551)),VLOOKUP(A12551,Studies!A:BR,3,FALSE),"")</f>
        <v>https://pubmed.ncbi.nlm.nih.gov/29569723/</v>
      </c>
      <c r="D12551" s="248" t="str">
        <f>IF(AND(A12551&lt;&gt;"",ISNUMBER(A12551)),VLOOKUP(A12551,Studies!A:BR,4,FALSE),"")</f>
        <v>Cohort 2, Control</v>
      </c>
      <c r="E12551" s="248" t="str">
        <f>IF(AND(A12551&lt;&gt;"",ISNUMBER(A12551)),VLOOKUP(A12551,Studies!A:BR,5,FALSE),"")</f>
        <v>Midazolam</v>
      </c>
      <c r="F12551" s="249" t="str">
        <f>IF(AND(A12551&lt;&gt;"",ISNUMBER(A12551)),VLOOKUP(A12551,Studies!A:BR,6,FALSE),"")</f>
        <v>Plasma</v>
      </c>
      <c r="G12551" s="265">
        <v>8</v>
      </c>
      <c r="H12551" s="192" t="s">
        <v>59</v>
      </c>
      <c r="I12551" s="185">
        <v>0.86174669999999998</v>
      </c>
      <c r="J12551" s="185" t="s">
        <v>938</v>
      </c>
      <c r="K12551" s="185" t="s">
        <v>115</v>
      </c>
      <c r="L12551" s="193">
        <v>0.44052360000000002</v>
      </c>
      <c r="M12551" s="193" t="s">
        <v>938</v>
      </c>
      <c r="N12551" s="193" t="s">
        <v>116</v>
      </c>
      <c r="O12551" s="197">
        <v>0.1</v>
      </c>
    </row>
    <row r="12552" spans="1:15" x14ac:dyDescent="0.25">
      <c r="A12552" s="91">
        <v>1349</v>
      </c>
      <c r="B12552" s="247" t="str">
        <f>IF(AND(A12552&lt;&gt;"",ISNUMBER(A12552)),VLOOKUP(A12552,Studies!A:BR,2,FALSE),"")</f>
        <v>Lutz 2018</v>
      </c>
      <c r="C12552" s="248" t="str">
        <f>IF(AND(A12552&lt;&gt;"",ISNUMBER(A12552)),VLOOKUP(A12552,Studies!A:BR,3,FALSE),"")</f>
        <v>https://pubmed.ncbi.nlm.nih.gov/29569723/</v>
      </c>
      <c r="D12552" s="248" t="str">
        <f>IF(AND(A12552&lt;&gt;"",ISNUMBER(A12552)),VLOOKUP(A12552,Studies!A:BR,4,FALSE),"")</f>
        <v>Cohort 2, Control</v>
      </c>
      <c r="E12552" s="248" t="str">
        <f>IF(AND(A12552&lt;&gt;"",ISNUMBER(A12552)),VLOOKUP(A12552,Studies!A:BR,5,FALSE),"")</f>
        <v>Midazolam</v>
      </c>
      <c r="F12552" s="249" t="str">
        <f>IF(AND(A12552&lt;&gt;"",ISNUMBER(A12552)),VLOOKUP(A12552,Studies!A:BR,6,FALSE),"")</f>
        <v>Plasma</v>
      </c>
      <c r="G12552" s="265">
        <v>12</v>
      </c>
      <c r="H12552" s="192" t="s">
        <v>59</v>
      </c>
      <c r="I12552" s="185">
        <v>0.44115179999999998</v>
      </c>
      <c r="J12552" s="185" t="s">
        <v>938</v>
      </c>
      <c r="K12552" s="185" t="s">
        <v>115</v>
      </c>
      <c r="L12552" s="193">
        <v>0.26377200000000001</v>
      </c>
      <c r="M12552" s="193" t="s">
        <v>938</v>
      </c>
      <c r="N12552" s="193" t="s">
        <v>116</v>
      </c>
      <c r="O12552" s="197">
        <v>0.1</v>
      </c>
    </row>
    <row r="12553" spans="1:15" x14ac:dyDescent="0.25">
      <c r="A12553" s="91">
        <v>1350</v>
      </c>
      <c r="B12553" s="247" t="str">
        <f>IF(AND(A12553&lt;&gt;"",ISNUMBER(A12553)),VLOOKUP(A12553,Studies!A:BR,2,FALSE),"")</f>
        <v>Lutz 2018</v>
      </c>
      <c r="C12553" s="248" t="str">
        <f>IF(AND(A12553&lt;&gt;"",ISNUMBER(A12553)),VLOOKUP(A12553,Studies!A:BR,3,FALSE),"")</f>
        <v>https://pubmed.ncbi.nlm.nih.gov/29569723/</v>
      </c>
      <c r="D12553" s="248" t="str">
        <f>IF(AND(A12553&lt;&gt;"",ISNUMBER(A12553)),VLOOKUP(A12553,Studies!A:BR,4,FALSE),"")</f>
        <v>Cohort 2, 2 mg Rifampicin</v>
      </c>
      <c r="E12553" s="248" t="str">
        <f>IF(AND(A12553&lt;&gt;"",ISNUMBER(A12553)),VLOOKUP(A12553,Studies!A:BR,5,FALSE),"")</f>
        <v>Midazolam</v>
      </c>
      <c r="F12553" s="249" t="str">
        <f>IF(AND(A12553&lt;&gt;"",ISNUMBER(A12553)),VLOOKUP(A12553,Studies!A:BR,6,FALSE),"")</f>
        <v>Plasma</v>
      </c>
      <c r="G12553" s="265">
        <v>228.25</v>
      </c>
      <c r="H12553" s="192" t="s">
        <v>59</v>
      </c>
      <c r="I12553" s="185">
        <v>3.4769260000000002</v>
      </c>
      <c r="J12553" s="185" t="s">
        <v>938</v>
      </c>
      <c r="K12553" s="185" t="s">
        <v>115</v>
      </c>
      <c r="N12553" s="193" t="s">
        <v>116</v>
      </c>
      <c r="O12553" s="197">
        <v>0.1</v>
      </c>
    </row>
    <row r="12554" spans="1:15" x14ac:dyDescent="0.25">
      <c r="A12554" s="91">
        <v>1350</v>
      </c>
      <c r="B12554" s="247" t="str">
        <f>IF(AND(A12554&lt;&gt;"",ISNUMBER(A12554)),VLOOKUP(A12554,Studies!A:BR,2,FALSE),"")</f>
        <v>Lutz 2018</v>
      </c>
      <c r="C12554" s="248" t="str">
        <f>IF(AND(A12554&lt;&gt;"",ISNUMBER(A12554)),VLOOKUP(A12554,Studies!A:BR,3,FALSE),"")</f>
        <v>https://pubmed.ncbi.nlm.nih.gov/29569723/</v>
      </c>
      <c r="D12554" s="248" t="str">
        <f>IF(AND(A12554&lt;&gt;"",ISNUMBER(A12554)),VLOOKUP(A12554,Studies!A:BR,4,FALSE),"")</f>
        <v>Cohort 2, 2 mg Rifampicin</v>
      </c>
      <c r="E12554" s="248" t="str">
        <f>IF(AND(A12554&lt;&gt;"",ISNUMBER(A12554)),VLOOKUP(A12554,Studies!A:BR,5,FALSE),"")</f>
        <v>Midazolam</v>
      </c>
      <c r="F12554" s="249" t="str">
        <f>IF(AND(A12554&lt;&gt;"",ISNUMBER(A12554)),VLOOKUP(A12554,Studies!A:BR,6,FALSE),"")</f>
        <v>Plasma</v>
      </c>
      <c r="G12554" s="265">
        <v>228.5</v>
      </c>
      <c r="H12554" s="192" t="s">
        <v>59</v>
      </c>
      <c r="I12554" s="185">
        <v>8.4901940000000007</v>
      </c>
      <c r="J12554" s="185" t="s">
        <v>938</v>
      </c>
      <c r="K12554" s="185" t="s">
        <v>115</v>
      </c>
      <c r="L12554" s="193">
        <v>4.1977880000000001</v>
      </c>
      <c r="M12554" s="193" t="s">
        <v>938</v>
      </c>
      <c r="N12554" s="193" t="s">
        <v>116</v>
      </c>
      <c r="O12554" s="197">
        <v>0.1</v>
      </c>
    </row>
    <row r="12555" spans="1:15" x14ac:dyDescent="0.25">
      <c r="A12555" s="91">
        <v>1350</v>
      </c>
      <c r="B12555" s="247" t="str">
        <f>IF(AND(A12555&lt;&gt;"",ISNUMBER(A12555)),VLOOKUP(A12555,Studies!A:BR,2,FALSE),"")</f>
        <v>Lutz 2018</v>
      </c>
      <c r="C12555" s="248" t="str">
        <f>IF(AND(A12555&lt;&gt;"",ISNUMBER(A12555)),VLOOKUP(A12555,Studies!A:BR,3,FALSE),"")</f>
        <v>https://pubmed.ncbi.nlm.nih.gov/29569723/</v>
      </c>
      <c r="D12555" s="248" t="str">
        <f>IF(AND(A12555&lt;&gt;"",ISNUMBER(A12555)),VLOOKUP(A12555,Studies!A:BR,4,FALSE),"")</f>
        <v>Cohort 2, 2 mg Rifampicin</v>
      </c>
      <c r="E12555" s="248" t="str">
        <f>IF(AND(A12555&lt;&gt;"",ISNUMBER(A12555)),VLOOKUP(A12555,Studies!A:BR,5,FALSE),"")</f>
        <v>Midazolam</v>
      </c>
      <c r="F12555" s="249" t="str">
        <f>IF(AND(A12555&lt;&gt;"",ISNUMBER(A12555)),VLOOKUP(A12555,Studies!A:BR,6,FALSE),"")</f>
        <v>Plasma</v>
      </c>
      <c r="G12555" s="265">
        <v>228.75</v>
      </c>
      <c r="H12555" s="192" t="s">
        <v>59</v>
      </c>
      <c r="I12555" s="185">
        <v>11.22227</v>
      </c>
      <c r="J12555" s="185" t="s">
        <v>938</v>
      </c>
      <c r="K12555" s="185" t="s">
        <v>115</v>
      </c>
      <c r="L12555" s="193">
        <v>3.4466260000000002</v>
      </c>
      <c r="M12555" s="193" t="s">
        <v>938</v>
      </c>
      <c r="N12555" s="193" t="s">
        <v>116</v>
      </c>
      <c r="O12555" s="197">
        <v>0.1</v>
      </c>
    </row>
    <row r="12556" spans="1:15" x14ac:dyDescent="0.25">
      <c r="A12556" s="91">
        <v>1350</v>
      </c>
      <c r="B12556" s="247" t="str">
        <f>IF(AND(A12556&lt;&gt;"",ISNUMBER(A12556)),VLOOKUP(A12556,Studies!A:BR,2,FALSE),"")</f>
        <v>Lutz 2018</v>
      </c>
      <c r="C12556" s="248" t="str">
        <f>IF(AND(A12556&lt;&gt;"",ISNUMBER(A12556)),VLOOKUP(A12556,Studies!A:BR,3,FALSE),"")</f>
        <v>https://pubmed.ncbi.nlm.nih.gov/29569723/</v>
      </c>
      <c r="D12556" s="248" t="str">
        <f>IF(AND(A12556&lt;&gt;"",ISNUMBER(A12556)),VLOOKUP(A12556,Studies!A:BR,4,FALSE),"")</f>
        <v>Cohort 2, 2 mg Rifampicin</v>
      </c>
      <c r="E12556" s="248" t="str">
        <f>IF(AND(A12556&lt;&gt;"",ISNUMBER(A12556)),VLOOKUP(A12556,Studies!A:BR,5,FALSE),"")</f>
        <v>Midazolam</v>
      </c>
      <c r="F12556" s="249" t="str">
        <f>IF(AND(A12556&lt;&gt;"",ISNUMBER(A12556)),VLOOKUP(A12556,Studies!A:BR,6,FALSE),"")</f>
        <v>Plasma</v>
      </c>
      <c r="G12556" s="265">
        <v>229</v>
      </c>
      <c r="H12556" s="192" t="s">
        <v>59</v>
      </c>
      <c r="I12556" s="185">
        <v>9.8157259999999997</v>
      </c>
      <c r="J12556" s="185" t="s">
        <v>938</v>
      </c>
      <c r="K12556" s="185" t="s">
        <v>115</v>
      </c>
      <c r="L12556" s="193">
        <v>2.592209</v>
      </c>
      <c r="M12556" s="193" t="s">
        <v>938</v>
      </c>
      <c r="N12556" s="193" t="s">
        <v>116</v>
      </c>
      <c r="O12556" s="197">
        <v>0.1</v>
      </c>
    </row>
    <row r="12557" spans="1:15" x14ac:dyDescent="0.25">
      <c r="A12557" s="91">
        <v>1350</v>
      </c>
      <c r="B12557" s="247" t="str">
        <f>IF(AND(A12557&lt;&gt;"",ISNUMBER(A12557)),VLOOKUP(A12557,Studies!A:BR,2,FALSE),"")</f>
        <v>Lutz 2018</v>
      </c>
      <c r="C12557" s="248" t="str">
        <f>IF(AND(A12557&lt;&gt;"",ISNUMBER(A12557)),VLOOKUP(A12557,Studies!A:BR,3,FALSE),"")</f>
        <v>https://pubmed.ncbi.nlm.nih.gov/29569723/</v>
      </c>
      <c r="D12557" s="248" t="str">
        <f>IF(AND(A12557&lt;&gt;"",ISNUMBER(A12557)),VLOOKUP(A12557,Studies!A:BR,4,FALSE),"")</f>
        <v>Cohort 2, 2 mg Rifampicin</v>
      </c>
      <c r="E12557" s="248" t="str">
        <f>IF(AND(A12557&lt;&gt;"",ISNUMBER(A12557)),VLOOKUP(A12557,Studies!A:BR,5,FALSE),"")</f>
        <v>Midazolam</v>
      </c>
      <c r="F12557" s="249" t="str">
        <f>IF(AND(A12557&lt;&gt;"",ISNUMBER(A12557)),VLOOKUP(A12557,Studies!A:BR,6,FALSE),"")</f>
        <v>Plasma</v>
      </c>
      <c r="G12557" s="265">
        <v>229.5</v>
      </c>
      <c r="H12557" s="192" t="s">
        <v>59</v>
      </c>
      <c r="I12557" s="185">
        <v>6.3519629999999996</v>
      </c>
      <c r="J12557" s="185" t="s">
        <v>938</v>
      </c>
      <c r="K12557" s="185" t="s">
        <v>115</v>
      </c>
      <c r="L12557" s="193">
        <v>2.3298549999999998</v>
      </c>
      <c r="M12557" s="193" t="s">
        <v>938</v>
      </c>
      <c r="N12557" s="193" t="s">
        <v>116</v>
      </c>
      <c r="O12557" s="197">
        <v>0.1</v>
      </c>
    </row>
    <row r="12558" spans="1:15" x14ac:dyDescent="0.25">
      <c r="A12558" s="91">
        <v>1350</v>
      </c>
      <c r="B12558" s="247" t="str">
        <f>IF(AND(A12558&lt;&gt;"",ISNUMBER(A12558)),VLOOKUP(A12558,Studies!A:BR,2,FALSE),"")</f>
        <v>Lutz 2018</v>
      </c>
      <c r="C12558" s="248" t="str">
        <f>IF(AND(A12558&lt;&gt;"",ISNUMBER(A12558)),VLOOKUP(A12558,Studies!A:BR,3,FALSE),"")</f>
        <v>https://pubmed.ncbi.nlm.nih.gov/29569723/</v>
      </c>
      <c r="D12558" s="248" t="str">
        <f>IF(AND(A12558&lt;&gt;"",ISNUMBER(A12558)),VLOOKUP(A12558,Studies!A:BR,4,FALSE),"")</f>
        <v>Cohort 2, 2 mg Rifampicin</v>
      </c>
      <c r="E12558" s="248" t="str">
        <f>IF(AND(A12558&lt;&gt;"",ISNUMBER(A12558)),VLOOKUP(A12558,Studies!A:BR,5,FALSE),"")</f>
        <v>Midazolam</v>
      </c>
      <c r="F12558" s="249" t="str">
        <f>IF(AND(A12558&lt;&gt;"",ISNUMBER(A12558)),VLOOKUP(A12558,Studies!A:BR,6,FALSE),"")</f>
        <v>Plasma</v>
      </c>
      <c r="G12558" s="265">
        <v>230</v>
      </c>
      <c r="H12558" s="192" t="s">
        <v>59</v>
      </c>
      <c r="I12558" s="185">
        <v>4.4444610000000004</v>
      </c>
      <c r="J12558" s="185" t="s">
        <v>938</v>
      </c>
      <c r="K12558" s="185" t="s">
        <v>115</v>
      </c>
      <c r="L12558" s="193">
        <v>1.9787840000000001</v>
      </c>
      <c r="M12558" s="193" t="s">
        <v>938</v>
      </c>
      <c r="N12558" s="193" t="s">
        <v>116</v>
      </c>
      <c r="O12558" s="197">
        <v>0.1</v>
      </c>
    </row>
    <row r="12559" spans="1:15" x14ac:dyDescent="0.25">
      <c r="A12559" s="91">
        <v>1350</v>
      </c>
      <c r="B12559" s="247" t="str">
        <f>IF(AND(A12559&lt;&gt;"",ISNUMBER(A12559)),VLOOKUP(A12559,Studies!A:BR,2,FALSE),"")</f>
        <v>Lutz 2018</v>
      </c>
      <c r="C12559" s="248" t="str">
        <f>IF(AND(A12559&lt;&gt;"",ISNUMBER(A12559)),VLOOKUP(A12559,Studies!A:BR,3,FALSE),"")</f>
        <v>https://pubmed.ncbi.nlm.nih.gov/29569723/</v>
      </c>
      <c r="D12559" s="248" t="str">
        <f>IF(AND(A12559&lt;&gt;"",ISNUMBER(A12559)),VLOOKUP(A12559,Studies!A:BR,4,FALSE),"")</f>
        <v>Cohort 2, 2 mg Rifampicin</v>
      </c>
      <c r="E12559" s="248" t="str">
        <f>IF(AND(A12559&lt;&gt;"",ISNUMBER(A12559)),VLOOKUP(A12559,Studies!A:BR,5,FALSE),"")</f>
        <v>Midazolam</v>
      </c>
      <c r="F12559" s="249" t="str">
        <f>IF(AND(A12559&lt;&gt;"",ISNUMBER(A12559)),VLOOKUP(A12559,Studies!A:BR,6,FALSE),"")</f>
        <v>Plasma</v>
      </c>
      <c r="G12559" s="265">
        <v>232</v>
      </c>
      <c r="H12559" s="192" t="s">
        <v>59</v>
      </c>
      <c r="I12559" s="185">
        <v>1.627915</v>
      </c>
      <c r="J12559" s="185" t="s">
        <v>938</v>
      </c>
      <c r="K12559" s="185" t="s">
        <v>115</v>
      </c>
      <c r="L12559" s="193">
        <v>0.85979450000000002</v>
      </c>
      <c r="M12559" s="193" t="s">
        <v>938</v>
      </c>
      <c r="N12559" s="193" t="s">
        <v>116</v>
      </c>
      <c r="O12559" s="197">
        <v>0.1</v>
      </c>
    </row>
    <row r="12560" spans="1:15" x14ac:dyDescent="0.25">
      <c r="A12560" s="91">
        <v>1350</v>
      </c>
      <c r="B12560" s="247" t="str">
        <f>IF(AND(A12560&lt;&gt;"",ISNUMBER(A12560)),VLOOKUP(A12560,Studies!A:BR,2,FALSE),"")</f>
        <v>Lutz 2018</v>
      </c>
      <c r="C12560" s="248" t="str">
        <f>IF(AND(A12560&lt;&gt;"",ISNUMBER(A12560)),VLOOKUP(A12560,Studies!A:BR,3,FALSE),"")</f>
        <v>https://pubmed.ncbi.nlm.nih.gov/29569723/</v>
      </c>
      <c r="D12560" s="248" t="str">
        <f>IF(AND(A12560&lt;&gt;"",ISNUMBER(A12560)),VLOOKUP(A12560,Studies!A:BR,4,FALSE),"")</f>
        <v>Cohort 2, 2 mg Rifampicin</v>
      </c>
      <c r="E12560" s="248" t="str">
        <f>IF(AND(A12560&lt;&gt;"",ISNUMBER(A12560)),VLOOKUP(A12560,Studies!A:BR,5,FALSE),"")</f>
        <v>Midazolam</v>
      </c>
      <c r="F12560" s="249" t="str">
        <f>IF(AND(A12560&lt;&gt;"",ISNUMBER(A12560)),VLOOKUP(A12560,Studies!A:BR,6,FALSE),"")</f>
        <v>Plasma</v>
      </c>
      <c r="G12560" s="265">
        <v>236</v>
      </c>
      <c r="H12560" s="192" t="s">
        <v>59</v>
      </c>
      <c r="I12560" s="185">
        <v>0.62349129999999997</v>
      </c>
      <c r="J12560" s="185" t="s">
        <v>938</v>
      </c>
      <c r="K12560" s="185" t="s">
        <v>115</v>
      </c>
      <c r="L12560" s="193">
        <v>0.39528200000000002</v>
      </c>
      <c r="M12560" s="193" t="s">
        <v>938</v>
      </c>
      <c r="N12560" s="193" t="s">
        <v>116</v>
      </c>
      <c r="O12560" s="197">
        <v>0.1</v>
      </c>
    </row>
    <row r="12561" spans="1:15" x14ac:dyDescent="0.25">
      <c r="A12561" s="91">
        <v>1350</v>
      </c>
      <c r="B12561" s="247" t="str">
        <f>IF(AND(A12561&lt;&gt;"",ISNUMBER(A12561)),VLOOKUP(A12561,Studies!A:BR,2,FALSE),"")</f>
        <v>Lutz 2018</v>
      </c>
      <c r="C12561" s="248" t="str">
        <f>IF(AND(A12561&lt;&gt;"",ISNUMBER(A12561)),VLOOKUP(A12561,Studies!A:BR,3,FALSE),"")</f>
        <v>https://pubmed.ncbi.nlm.nih.gov/29569723/</v>
      </c>
      <c r="D12561" s="248" t="str">
        <f>IF(AND(A12561&lt;&gt;"",ISNUMBER(A12561)),VLOOKUP(A12561,Studies!A:BR,4,FALSE),"")</f>
        <v>Cohort 2, 2 mg Rifampicin</v>
      </c>
      <c r="E12561" s="248" t="str">
        <f>IF(AND(A12561&lt;&gt;"",ISNUMBER(A12561)),VLOOKUP(A12561,Studies!A:BR,5,FALSE),"")</f>
        <v>Midazolam</v>
      </c>
      <c r="F12561" s="249" t="str">
        <f>IF(AND(A12561&lt;&gt;"",ISNUMBER(A12561)),VLOOKUP(A12561,Studies!A:BR,6,FALSE),"")</f>
        <v>Plasma</v>
      </c>
      <c r="G12561" s="265">
        <v>240</v>
      </c>
      <c r="H12561" s="192" t="s">
        <v>59</v>
      </c>
      <c r="I12561" s="185">
        <v>0.34898839999999998</v>
      </c>
      <c r="J12561" s="185" t="s">
        <v>938</v>
      </c>
      <c r="K12561" s="185" t="s">
        <v>115</v>
      </c>
      <c r="L12561" s="193">
        <v>0.22125220000000001</v>
      </c>
      <c r="M12561" s="193" t="s">
        <v>938</v>
      </c>
      <c r="N12561" s="193" t="s">
        <v>116</v>
      </c>
      <c r="O12561" s="197">
        <v>0.1</v>
      </c>
    </row>
    <row r="12562" spans="1:15" x14ac:dyDescent="0.25">
      <c r="A12562" s="91">
        <v>1351</v>
      </c>
      <c r="B12562" s="247" t="str">
        <f>IF(AND(A12562&lt;&gt;"",ISNUMBER(A12562)),VLOOKUP(A12562,Studies!A:BR,2,FALSE),"")</f>
        <v>Lutz 2018</v>
      </c>
      <c r="C12562" s="248" t="str">
        <f>IF(AND(A12562&lt;&gt;"",ISNUMBER(A12562)),VLOOKUP(A12562,Studies!A:BR,3,FALSE),"")</f>
        <v>https://pubmed.ncbi.nlm.nih.gov/29569723/</v>
      </c>
      <c r="D12562" s="248" t="str">
        <f>IF(AND(A12562&lt;&gt;"",ISNUMBER(A12562)),VLOOKUP(A12562,Studies!A:BR,4,FALSE),"")</f>
        <v>Cohort 1, 10 mg Rifampicin</v>
      </c>
      <c r="E12562" s="248" t="str">
        <f>IF(AND(A12562&lt;&gt;"",ISNUMBER(A12562)),VLOOKUP(A12562,Studies!A:BR,5,FALSE),"")</f>
        <v>Midazolam</v>
      </c>
      <c r="F12562" s="249" t="str">
        <f>IF(AND(A12562&lt;&gt;"",ISNUMBER(A12562)),VLOOKUP(A12562,Studies!A:BR,6,FALSE),"")</f>
        <v>Plasma</v>
      </c>
      <c r="G12562" s="265">
        <v>228.25</v>
      </c>
      <c r="H12562" s="192" t="s">
        <v>59</v>
      </c>
      <c r="I12562" s="185">
        <v>3.1799719999999998</v>
      </c>
      <c r="J12562" s="185" t="s">
        <v>938</v>
      </c>
      <c r="K12562" s="185" t="s">
        <v>115</v>
      </c>
      <c r="L12562" s="193">
        <v>2.1929439999999998</v>
      </c>
      <c r="M12562" s="193" t="s">
        <v>938</v>
      </c>
      <c r="N12562" s="193" t="s">
        <v>116</v>
      </c>
      <c r="O12562" s="197">
        <v>0.1</v>
      </c>
    </row>
    <row r="12563" spans="1:15" x14ac:dyDescent="0.25">
      <c r="A12563" s="91">
        <v>1351</v>
      </c>
      <c r="B12563" s="247" t="str">
        <f>IF(AND(A12563&lt;&gt;"",ISNUMBER(A12563)),VLOOKUP(A12563,Studies!A:BR,2,FALSE),"")</f>
        <v>Lutz 2018</v>
      </c>
      <c r="C12563" s="248" t="str">
        <f>IF(AND(A12563&lt;&gt;"",ISNUMBER(A12563)),VLOOKUP(A12563,Studies!A:BR,3,FALSE),"")</f>
        <v>https://pubmed.ncbi.nlm.nih.gov/29569723/</v>
      </c>
      <c r="D12563" s="248" t="str">
        <f>IF(AND(A12563&lt;&gt;"",ISNUMBER(A12563)),VLOOKUP(A12563,Studies!A:BR,4,FALSE),"")</f>
        <v>Cohort 1, 10 mg Rifampicin</v>
      </c>
      <c r="E12563" s="248" t="str">
        <f>IF(AND(A12563&lt;&gt;"",ISNUMBER(A12563)),VLOOKUP(A12563,Studies!A:BR,5,FALSE),"")</f>
        <v>Midazolam</v>
      </c>
      <c r="F12563" s="249" t="str">
        <f>IF(AND(A12563&lt;&gt;"",ISNUMBER(A12563)),VLOOKUP(A12563,Studies!A:BR,6,FALSE),"")</f>
        <v>Plasma</v>
      </c>
      <c r="G12563" s="265">
        <v>228.5</v>
      </c>
      <c r="H12563" s="192" t="s">
        <v>59</v>
      </c>
      <c r="I12563" s="185">
        <v>5.6181859999999997</v>
      </c>
      <c r="J12563" s="185" t="s">
        <v>938</v>
      </c>
      <c r="K12563" s="185" t="s">
        <v>115</v>
      </c>
      <c r="L12563" s="193">
        <v>2.6846130000000001</v>
      </c>
      <c r="M12563" s="193" t="s">
        <v>938</v>
      </c>
      <c r="N12563" s="193" t="s">
        <v>116</v>
      </c>
      <c r="O12563" s="197">
        <v>0.1</v>
      </c>
    </row>
    <row r="12564" spans="1:15" x14ac:dyDescent="0.25">
      <c r="A12564" s="91">
        <v>1351</v>
      </c>
      <c r="B12564" s="247" t="str">
        <f>IF(AND(A12564&lt;&gt;"",ISNUMBER(A12564)),VLOOKUP(A12564,Studies!A:BR,2,FALSE),"")</f>
        <v>Lutz 2018</v>
      </c>
      <c r="C12564" s="248" t="str">
        <f>IF(AND(A12564&lt;&gt;"",ISNUMBER(A12564)),VLOOKUP(A12564,Studies!A:BR,3,FALSE),"")</f>
        <v>https://pubmed.ncbi.nlm.nih.gov/29569723/</v>
      </c>
      <c r="D12564" s="248" t="str">
        <f>IF(AND(A12564&lt;&gt;"",ISNUMBER(A12564)),VLOOKUP(A12564,Studies!A:BR,4,FALSE),"")</f>
        <v>Cohort 1, 10 mg Rifampicin</v>
      </c>
      <c r="E12564" s="248" t="str">
        <f>IF(AND(A12564&lt;&gt;"",ISNUMBER(A12564)),VLOOKUP(A12564,Studies!A:BR,5,FALSE),"")</f>
        <v>Midazolam</v>
      </c>
      <c r="F12564" s="249" t="str">
        <f>IF(AND(A12564&lt;&gt;"",ISNUMBER(A12564)),VLOOKUP(A12564,Studies!A:BR,6,FALSE),"")</f>
        <v>Plasma</v>
      </c>
      <c r="G12564" s="265">
        <v>228.75</v>
      </c>
      <c r="H12564" s="192" t="s">
        <v>59</v>
      </c>
      <c r="I12564" s="185">
        <v>6.1428279999999997</v>
      </c>
      <c r="J12564" s="185" t="s">
        <v>938</v>
      </c>
      <c r="K12564" s="185" t="s">
        <v>115</v>
      </c>
      <c r="L12564" s="193">
        <v>2.1599710000000001</v>
      </c>
      <c r="M12564" s="193" t="s">
        <v>938</v>
      </c>
      <c r="N12564" s="193" t="s">
        <v>116</v>
      </c>
      <c r="O12564" s="197">
        <v>0.1</v>
      </c>
    </row>
    <row r="12565" spans="1:15" x14ac:dyDescent="0.25">
      <c r="A12565" s="91">
        <v>1351</v>
      </c>
      <c r="B12565" s="247" t="str">
        <f>IF(AND(A12565&lt;&gt;"",ISNUMBER(A12565)),VLOOKUP(A12565,Studies!A:BR,2,FALSE),"")</f>
        <v>Lutz 2018</v>
      </c>
      <c r="C12565" s="248" t="str">
        <f>IF(AND(A12565&lt;&gt;"",ISNUMBER(A12565)),VLOOKUP(A12565,Studies!A:BR,3,FALSE),"")</f>
        <v>https://pubmed.ncbi.nlm.nih.gov/29569723/</v>
      </c>
      <c r="D12565" s="248" t="str">
        <f>IF(AND(A12565&lt;&gt;"",ISNUMBER(A12565)),VLOOKUP(A12565,Studies!A:BR,4,FALSE),"")</f>
        <v>Cohort 1, 10 mg Rifampicin</v>
      </c>
      <c r="E12565" s="248" t="str">
        <f>IF(AND(A12565&lt;&gt;"",ISNUMBER(A12565)),VLOOKUP(A12565,Studies!A:BR,5,FALSE),"")</f>
        <v>Midazolam</v>
      </c>
      <c r="F12565" s="249" t="str">
        <f>IF(AND(A12565&lt;&gt;"",ISNUMBER(A12565)),VLOOKUP(A12565,Studies!A:BR,6,FALSE),"")</f>
        <v>Plasma</v>
      </c>
      <c r="G12565" s="265">
        <v>229</v>
      </c>
      <c r="H12565" s="192" t="s">
        <v>59</v>
      </c>
      <c r="I12565" s="185">
        <v>5.02494</v>
      </c>
      <c r="J12565" s="185" t="s">
        <v>938</v>
      </c>
      <c r="K12565" s="185" t="s">
        <v>115</v>
      </c>
      <c r="L12565" s="193">
        <v>1.9201859999999999</v>
      </c>
      <c r="M12565" s="193" t="s">
        <v>938</v>
      </c>
      <c r="N12565" s="193" t="s">
        <v>116</v>
      </c>
      <c r="O12565" s="197">
        <v>0.1</v>
      </c>
    </row>
    <row r="12566" spans="1:15" x14ac:dyDescent="0.25">
      <c r="A12566" s="91">
        <v>1351</v>
      </c>
      <c r="B12566" s="247" t="str">
        <f>IF(AND(A12566&lt;&gt;"",ISNUMBER(A12566)),VLOOKUP(A12566,Studies!A:BR,2,FALSE),"")</f>
        <v>Lutz 2018</v>
      </c>
      <c r="C12566" s="248" t="str">
        <f>IF(AND(A12566&lt;&gt;"",ISNUMBER(A12566)),VLOOKUP(A12566,Studies!A:BR,3,FALSE),"")</f>
        <v>https://pubmed.ncbi.nlm.nih.gov/29569723/</v>
      </c>
      <c r="D12566" s="248" t="str">
        <f>IF(AND(A12566&lt;&gt;"",ISNUMBER(A12566)),VLOOKUP(A12566,Studies!A:BR,4,FALSE),"")</f>
        <v>Cohort 1, 10 mg Rifampicin</v>
      </c>
      <c r="E12566" s="248" t="str">
        <f>IF(AND(A12566&lt;&gt;"",ISNUMBER(A12566)),VLOOKUP(A12566,Studies!A:BR,5,FALSE),"")</f>
        <v>Midazolam</v>
      </c>
      <c r="F12566" s="249" t="str">
        <f>IF(AND(A12566&lt;&gt;"",ISNUMBER(A12566)),VLOOKUP(A12566,Studies!A:BR,6,FALSE),"")</f>
        <v>Plasma</v>
      </c>
      <c r="G12566" s="265">
        <v>229.5</v>
      </c>
      <c r="H12566" s="192" t="s">
        <v>59</v>
      </c>
      <c r="I12566" s="185">
        <v>2.941017</v>
      </c>
      <c r="J12566" s="185" t="s">
        <v>938</v>
      </c>
      <c r="K12566" s="185" t="s">
        <v>115</v>
      </c>
      <c r="L12566" s="193">
        <v>1.503444</v>
      </c>
      <c r="M12566" s="193" t="s">
        <v>938</v>
      </c>
      <c r="N12566" s="193" t="s">
        <v>116</v>
      </c>
      <c r="O12566" s="197">
        <v>0.1</v>
      </c>
    </row>
    <row r="12567" spans="1:15" x14ac:dyDescent="0.25">
      <c r="A12567" s="91">
        <v>1351</v>
      </c>
      <c r="B12567" s="247" t="str">
        <f>IF(AND(A12567&lt;&gt;"",ISNUMBER(A12567)),VLOOKUP(A12567,Studies!A:BR,2,FALSE),"")</f>
        <v>Lutz 2018</v>
      </c>
      <c r="C12567" s="248" t="str">
        <f>IF(AND(A12567&lt;&gt;"",ISNUMBER(A12567)),VLOOKUP(A12567,Studies!A:BR,3,FALSE),"")</f>
        <v>https://pubmed.ncbi.nlm.nih.gov/29569723/</v>
      </c>
      <c r="D12567" s="248" t="str">
        <f>IF(AND(A12567&lt;&gt;"",ISNUMBER(A12567)),VLOOKUP(A12567,Studies!A:BR,4,FALSE),"")</f>
        <v>Cohort 1, 10 mg Rifampicin</v>
      </c>
      <c r="E12567" s="248" t="str">
        <f>IF(AND(A12567&lt;&gt;"",ISNUMBER(A12567)),VLOOKUP(A12567,Studies!A:BR,5,FALSE),"")</f>
        <v>Midazolam</v>
      </c>
      <c r="F12567" s="249" t="str">
        <f>IF(AND(A12567&lt;&gt;"",ISNUMBER(A12567)),VLOOKUP(A12567,Studies!A:BR,6,FALSE),"")</f>
        <v>Plasma</v>
      </c>
      <c r="G12567" s="265">
        <v>230</v>
      </c>
      <c r="H12567" s="192" t="s">
        <v>59</v>
      </c>
      <c r="I12567" s="185">
        <v>1.8611869999999999</v>
      </c>
      <c r="J12567" s="185" t="s">
        <v>938</v>
      </c>
      <c r="K12567" s="185" t="s">
        <v>115</v>
      </c>
      <c r="L12567" s="193">
        <v>0.95143580000000005</v>
      </c>
      <c r="M12567" s="193" t="s">
        <v>938</v>
      </c>
      <c r="N12567" s="193" t="s">
        <v>116</v>
      </c>
      <c r="O12567" s="197">
        <v>0.1</v>
      </c>
    </row>
    <row r="12568" spans="1:15" x14ac:dyDescent="0.25">
      <c r="A12568" s="91">
        <v>1351</v>
      </c>
      <c r="B12568" s="247" t="str">
        <f>IF(AND(A12568&lt;&gt;"",ISNUMBER(A12568)),VLOOKUP(A12568,Studies!A:BR,2,FALSE),"")</f>
        <v>Lutz 2018</v>
      </c>
      <c r="C12568" s="248" t="str">
        <f>IF(AND(A12568&lt;&gt;"",ISNUMBER(A12568)),VLOOKUP(A12568,Studies!A:BR,3,FALSE),"")</f>
        <v>https://pubmed.ncbi.nlm.nih.gov/29569723/</v>
      </c>
      <c r="D12568" s="248" t="str">
        <f>IF(AND(A12568&lt;&gt;"",ISNUMBER(A12568)),VLOOKUP(A12568,Studies!A:BR,4,FALSE),"")</f>
        <v>Cohort 1, 10 mg Rifampicin</v>
      </c>
      <c r="E12568" s="248" t="str">
        <f>IF(AND(A12568&lt;&gt;"",ISNUMBER(A12568)),VLOOKUP(A12568,Studies!A:BR,5,FALSE),"")</f>
        <v>Midazolam</v>
      </c>
      <c r="F12568" s="249" t="str">
        <f>IF(AND(A12568&lt;&gt;"",ISNUMBER(A12568)),VLOOKUP(A12568,Studies!A:BR,6,FALSE),"")</f>
        <v>Plasma</v>
      </c>
      <c r="G12568" s="265">
        <v>232</v>
      </c>
      <c r="H12568" s="192" t="s">
        <v>59</v>
      </c>
      <c r="I12568" s="185">
        <v>0.61657209999999996</v>
      </c>
      <c r="J12568" s="185" t="s">
        <v>938</v>
      </c>
      <c r="K12568" s="185" t="s">
        <v>115</v>
      </c>
      <c r="L12568" s="193">
        <v>0.26462429999999998</v>
      </c>
      <c r="M12568" s="193" t="s">
        <v>938</v>
      </c>
      <c r="N12568" s="193" t="s">
        <v>116</v>
      </c>
      <c r="O12568" s="197">
        <v>0.1</v>
      </c>
    </row>
    <row r="12569" spans="1:15" x14ac:dyDescent="0.25">
      <c r="A12569" s="91">
        <v>1351</v>
      </c>
      <c r="B12569" s="247" t="str">
        <f>IF(AND(A12569&lt;&gt;"",ISNUMBER(A12569)),VLOOKUP(A12569,Studies!A:BR,2,FALSE),"")</f>
        <v>Lutz 2018</v>
      </c>
      <c r="C12569" s="248" t="str">
        <f>IF(AND(A12569&lt;&gt;"",ISNUMBER(A12569)),VLOOKUP(A12569,Studies!A:BR,3,FALSE),"")</f>
        <v>https://pubmed.ncbi.nlm.nih.gov/29569723/</v>
      </c>
      <c r="D12569" s="248" t="str">
        <f>IF(AND(A12569&lt;&gt;"",ISNUMBER(A12569)),VLOOKUP(A12569,Studies!A:BR,4,FALSE),"")</f>
        <v>Cohort 1, 10 mg Rifampicin</v>
      </c>
      <c r="E12569" s="248" t="str">
        <f>IF(AND(A12569&lt;&gt;"",ISNUMBER(A12569)),VLOOKUP(A12569,Studies!A:BR,5,FALSE),"")</f>
        <v>Midazolam</v>
      </c>
      <c r="F12569" s="249" t="str">
        <f>IF(AND(A12569&lt;&gt;"",ISNUMBER(A12569)),VLOOKUP(A12569,Studies!A:BR,6,FALSE),"")</f>
        <v>Plasma</v>
      </c>
      <c r="G12569" s="265">
        <v>236</v>
      </c>
      <c r="H12569" s="192" t="s">
        <v>59</v>
      </c>
      <c r="I12569" s="185">
        <v>0.20886740000000001</v>
      </c>
      <c r="J12569" s="185" t="s">
        <v>938</v>
      </c>
      <c r="K12569" s="185" t="s">
        <v>115</v>
      </c>
      <c r="L12569" s="193">
        <v>8.3054420000000004E-2</v>
      </c>
      <c r="M12569" s="193" t="s">
        <v>938</v>
      </c>
      <c r="N12569" s="193" t="s">
        <v>116</v>
      </c>
      <c r="O12569" s="197">
        <v>0.1</v>
      </c>
    </row>
    <row r="12570" spans="1:15" x14ac:dyDescent="0.25">
      <c r="A12570" s="91">
        <v>1351</v>
      </c>
      <c r="B12570" s="247" t="str">
        <f>IF(AND(A12570&lt;&gt;"",ISNUMBER(A12570)),VLOOKUP(A12570,Studies!A:BR,2,FALSE),"")</f>
        <v>Lutz 2018</v>
      </c>
      <c r="C12570" s="248" t="str">
        <f>IF(AND(A12570&lt;&gt;"",ISNUMBER(A12570)),VLOOKUP(A12570,Studies!A:BR,3,FALSE),"")</f>
        <v>https://pubmed.ncbi.nlm.nih.gov/29569723/</v>
      </c>
      <c r="D12570" s="248" t="str">
        <f>IF(AND(A12570&lt;&gt;"",ISNUMBER(A12570)),VLOOKUP(A12570,Studies!A:BR,4,FALSE),"")</f>
        <v>Cohort 1, 10 mg Rifampicin</v>
      </c>
      <c r="E12570" s="248" t="str">
        <f>IF(AND(A12570&lt;&gt;"",ISNUMBER(A12570)),VLOOKUP(A12570,Studies!A:BR,5,FALSE),"")</f>
        <v>Midazolam</v>
      </c>
      <c r="F12570" s="249" t="str">
        <f>IF(AND(A12570&lt;&gt;"",ISNUMBER(A12570)),VLOOKUP(A12570,Studies!A:BR,6,FALSE),"")</f>
        <v>Plasma</v>
      </c>
      <c r="G12570" s="265">
        <v>240</v>
      </c>
      <c r="H12570" s="192" t="s">
        <v>59</v>
      </c>
      <c r="I12570" s="185">
        <v>0.1413326</v>
      </c>
      <c r="J12570" s="185" t="s">
        <v>938</v>
      </c>
      <c r="K12570" s="185" t="s">
        <v>115</v>
      </c>
      <c r="L12570" s="193">
        <v>3.3380849999999997E-2</v>
      </c>
      <c r="M12570" s="193" t="s">
        <v>938</v>
      </c>
      <c r="N12570" s="193" t="s">
        <v>116</v>
      </c>
      <c r="O12570" s="197">
        <v>0.1</v>
      </c>
    </row>
    <row r="12571" spans="1:15" x14ac:dyDescent="0.25">
      <c r="A12571" s="91">
        <v>1352</v>
      </c>
      <c r="B12571" s="247" t="str">
        <f>IF(AND(A12571&lt;&gt;"",ISNUMBER(A12571)),VLOOKUP(A12571,Studies!A:BR,2,FALSE),"")</f>
        <v>Lutz 2018</v>
      </c>
      <c r="C12571" s="248" t="str">
        <f>IF(AND(A12571&lt;&gt;"",ISNUMBER(A12571)),VLOOKUP(A12571,Studies!A:BR,3,FALSE),"")</f>
        <v>https://pubmed.ncbi.nlm.nih.gov/29569723/</v>
      </c>
      <c r="D12571" s="248" t="str">
        <f>IF(AND(A12571&lt;&gt;"",ISNUMBER(A12571)),VLOOKUP(A12571,Studies!A:BR,4,FALSE),"")</f>
        <v>Cohort 1, 75 mg Rifampicin</v>
      </c>
      <c r="E12571" s="248" t="str">
        <f>IF(AND(A12571&lt;&gt;"",ISNUMBER(A12571)),VLOOKUP(A12571,Studies!A:BR,5,FALSE),"")</f>
        <v>Midazolam</v>
      </c>
      <c r="F12571" s="249" t="str">
        <f>IF(AND(A12571&lt;&gt;"",ISNUMBER(A12571)),VLOOKUP(A12571,Studies!A:BR,6,FALSE),"")</f>
        <v>Plasma</v>
      </c>
      <c r="G12571" s="265">
        <v>660.25</v>
      </c>
      <c r="H12571" s="192" t="s">
        <v>59</v>
      </c>
      <c r="I12571" s="185">
        <v>1.113909</v>
      </c>
      <c r="J12571" s="185" t="s">
        <v>938</v>
      </c>
      <c r="K12571" s="185" t="s">
        <v>115</v>
      </c>
      <c r="N12571" s="193" t="s">
        <v>116</v>
      </c>
      <c r="O12571" s="197">
        <v>0.1</v>
      </c>
    </row>
    <row r="12572" spans="1:15" x14ac:dyDescent="0.25">
      <c r="A12572" s="91">
        <v>1352</v>
      </c>
      <c r="B12572" s="247" t="str">
        <f>IF(AND(A12572&lt;&gt;"",ISNUMBER(A12572)),VLOOKUP(A12572,Studies!A:BR,2,FALSE),"")</f>
        <v>Lutz 2018</v>
      </c>
      <c r="C12572" s="248" t="str">
        <f>IF(AND(A12572&lt;&gt;"",ISNUMBER(A12572)),VLOOKUP(A12572,Studies!A:BR,3,FALSE),"")</f>
        <v>https://pubmed.ncbi.nlm.nih.gov/29569723/</v>
      </c>
      <c r="D12572" s="248" t="str">
        <f>IF(AND(A12572&lt;&gt;"",ISNUMBER(A12572)),VLOOKUP(A12572,Studies!A:BR,4,FALSE),"")</f>
        <v>Cohort 1, 75 mg Rifampicin</v>
      </c>
      <c r="E12572" s="248" t="str">
        <f>IF(AND(A12572&lt;&gt;"",ISNUMBER(A12572)),VLOOKUP(A12572,Studies!A:BR,5,FALSE),"")</f>
        <v>Midazolam</v>
      </c>
      <c r="F12572" s="249" t="str">
        <f>IF(AND(A12572&lt;&gt;"",ISNUMBER(A12572)),VLOOKUP(A12572,Studies!A:BR,6,FALSE),"")</f>
        <v>Plasma</v>
      </c>
      <c r="G12572" s="265">
        <v>660.5</v>
      </c>
      <c r="H12572" s="192" t="s">
        <v>59</v>
      </c>
      <c r="I12572" s="185">
        <v>1.8201069999999999</v>
      </c>
      <c r="J12572" s="185" t="s">
        <v>938</v>
      </c>
      <c r="K12572" s="185" t="s">
        <v>115</v>
      </c>
      <c r="N12572" s="193" t="s">
        <v>116</v>
      </c>
      <c r="O12572" s="197">
        <v>0.1</v>
      </c>
    </row>
    <row r="12573" spans="1:15" x14ac:dyDescent="0.25">
      <c r="A12573" s="91">
        <v>1352</v>
      </c>
      <c r="B12573" s="247" t="str">
        <f>IF(AND(A12573&lt;&gt;"",ISNUMBER(A12573)),VLOOKUP(A12573,Studies!A:BR,2,FALSE),"")</f>
        <v>Lutz 2018</v>
      </c>
      <c r="C12573" s="248" t="str">
        <f>IF(AND(A12573&lt;&gt;"",ISNUMBER(A12573)),VLOOKUP(A12573,Studies!A:BR,3,FALSE),"")</f>
        <v>https://pubmed.ncbi.nlm.nih.gov/29569723/</v>
      </c>
      <c r="D12573" s="248" t="str">
        <f>IF(AND(A12573&lt;&gt;"",ISNUMBER(A12573)),VLOOKUP(A12573,Studies!A:BR,4,FALSE),"")</f>
        <v>Cohort 1, 75 mg Rifampicin</v>
      </c>
      <c r="E12573" s="248" t="str">
        <f>IF(AND(A12573&lt;&gt;"",ISNUMBER(A12573)),VLOOKUP(A12573,Studies!A:BR,5,FALSE),"")</f>
        <v>Midazolam</v>
      </c>
      <c r="F12573" s="249" t="str">
        <f>IF(AND(A12573&lt;&gt;"",ISNUMBER(A12573)),VLOOKUP(A12573,Studies!A:BR,6,FALSE),"")</f>
        <v>Plasma</v>
      </c>
      <c r="G12573" s="265">
        <v>660.75</v>
      </c>
      <c r="H12573" s="192" t="s">
        <v>59</v>
      </c>
      <c r="I12573" s="185">
        <v>1.760181</v>
      </c>
      <c r="J12573" s="185" t="s">
        <v>938</v>
      </c>
      <c r="K12573" s="185" t="s">
        <v>115</v>
      </c>
      <c r="N12573" s="193" t="s">
        <v>116</v>
      </c>
      <c r="O12573" s="197">
        <v>0.1</v>
      </c>
    </row>
    <row r="12574" spans="1:15" x14ac:dyDescent="0.25">
      <c r="A12574" s="91">
        <v>1352</v>
      </c>
      <c r="B12574" s="247" t="str">
        <f>IF(AND(A12574&lt;&gt;"",ISNUMBER(A12574)),VLOOKUP(A12574,Studies!A:BR,2,FALSE),"")</f>
        <v>Lutz 2018</v>
      </c>
      <c r="C12574" s="248" t="str">
        <f>IF(AND(A12574&lt;&gt;"",ISNUMBER(A12574)),VLOOKUP(A12574,Studies!A:BR,3,FALSE),"")</f>
        <v>https://pubmed.ncbi.nlm.nih.gov/29569723/</v>
      </c>
      <c r="D12574" s="248" t="str">
        <f>IF(AND(A12574&lt;&gt;"",ISNUMBER(A12574)),VLOOKUP(A12574,Studies!A:BR,4,FALSE),"")</f>
        <v>Cohort 1, 75 mg Rifampicin</v>
      </c>
      <c r="E12574" s="248" t="str">
        <f>IF(AND(A12574&lt;&gt;"",ISNUMBER(A12574)),VLOOKUP(A12574,Studies!A:BR,5,FALSE),"")</f>
        <v>Midazolam</v>
      </c>
      <c r="F12574" s="249" t="str">
        <f>IF(AND(A12574&lt;&gt;"",ISNUMBER(A12574)),VLOOKUP(A12574,Studies!A:BR,6,FALSE),"")</f>
        <v>Plasma</v>
      </c>
      <c r="G12574" s="265">
        <v>661</v>
      </c>
      <c r="H12574" s="192" t="s">
        <v>59</v>
      </c>
      <c r="I12574" s="185">
        <v>1.3168839999999999</v>
      </c>
      <c r="J12574" s="185" t="s">
        <v>938</v>
      </c>
      <c r="K12574" s="185" t="s">
        <v>115</v>
      </c>
      <c r="N12574" s="193" t="s">
        <v>116</v>
      </c>
      <c r="O12574" s="197">
        <v>0.1</v>
      </c>
    </row>
    <row r="12575" spans="1:15" x14ac:dyDescent="0.25">
      <c r="A12575" s="91">
        <v>1352</v>
      </c>
      <c r="B12575" s="247" t="str">
        <f>IF(AND(A12575&lt;&gt;"",ISNUMBER(A12575)),VLOOKUP(A12575,Studies!A:BR,2,FALSE),"")</f>
        <v>Lutz 2018</v>
      </c>
      <c r="C12575" s="248" t="str">
        <f>IF(AND(A12575&lt;&gt;"",ISNUMBER(A12575)),VLOOKUP(A12575,Studies!A:BR,3,FALSE),"")</f>
        <v>https://pubmed.ncbi.nlm.nih.gov/29569723/</v>
      </c>
      <c r="D12575" s="248" t="str">
        <f>IF(AND(A12575&lt;&gt;"",ISNUMBER(A12575)),VLOOKUP(A12575,Studies!A:BR,4,FALSE),"")</f>
        <v>Cohort 1, 75 mg Rifampicin</v>
      </c>
      <c r="E12575" s="248" t="str">
        <f>IF(AND(A12575&lt;&gt;"",ISNUMBER(A12575)),VLOOKUP(A12575,Studies!A:BR,5,FALSE),"")</f>
        <v>Midazolam</v>
      </c>
      <c r="F12575" s="249" t="str">
        <f>IF(AND(A12575&lt;&gt;"",ISNUMBER(A12575)),VLOOKUP(A12575,Studies!A:BR,6,FALSE),"")</f>
        <v>Plasma</v>
      </c>
      <c r="G12575" s="265">
        <v>661.5</v>
      </c>
      <c r="H12575" s="192" t="s">
        <v>59</v>
      </c>
      <c r="I12575" s="185">
        <v>0.74537500000000001</v>
      </c>
      <c r="J12575" s="185" t="s">
        <v>938</v>
      </c>
      <c r="K12575" s="185" t="s">
        <v>115</v>
      </c>
      <c r="N12575" s="193" t="s">
        <v>116</v>
      </c>
      <c r="O12575" s="197">
        <v>0.1</v>
      </c>
    </row>
    <row r="12576" spans="1:15" x14ac:dyDescent="0.25">
      <c r="A12576" s="91">
        <v>1352</v>
      </c>
      <c r="B12576" s="247" t="str">
        <f>IF(AND(A12576&lt;&gt;"",ISNUMBER(A12576)),VLOOKUP(A12576,Studies!A:BR,2,FALSE),"")</f>
        <v>Lutz 2018</v>
      </c>
      <c r="C12576" s="248" t="str">
        <f>IF(AND(A12576&lt;&gt;"",ISNUMBER(A12576)),VLOOKUP(A12576,Studies!A:BR,3,FALSE),"")</f>
        <v>https://pubmed.ncbi.nlm.nih.gov/29569723/</v>
      </c>
      <c r="D12576" s="248" t="str">
        <f>IF(AND(A12576&lt;&gt;"",ISNUMBER(A12576)),VLOOKUP(A12576,Studies!A:BR,4,FALSE),"")</f>
        <v>Cohort 1, 75 mg Rifampicin</v>
      </c>
      <c r="E12576" s="248" t="str">
        <f>IF(AND(A12576&lt;&gt;"",ISNUMBER(A12576)),VLOOKUP(A12576,Studies!A:BR,5,FALSE),"")</f>
        <v>Midazolam</v>
      </c>
      <c r="F12576" s="249" t="str">
        <f>IF(AND(A12576&lt;&gt;"",ISNUMBER(A12576)),VLOOKUP(A12576,Studies!A:BR,6,FALSE),"")</f>
        <v>Plasma</v>
      </c>
      <c r="G12576" s="265">
        <v>662</v>
      </c>
      <c r="H12576" s="192" t="s">
        <v>59</v>
      </c>
      <c r="I12576" s="185">
        <v>0.44610240000000001</v>
      </c>
      <c r="J12576" s="185" t="s">
        <v>938</v>
      </c>
      <c r="K12576" s="185" t="s">
        <v>115</v>
      </c>
      <c r="N12576" s="193" t="s">
        <v>116</v>
      </c>
      <c r="O12576" s="197">
        <v>0.1</v>
      </c>
    </row>
    <row r="12577" spans="1:15" x14ac:dyDescent="0.25">
      <c r="A12577" s="91">
        <v>1352</v>
      </c>
      <c r="B12577" s="247" t="str">
        <f>IF(AND(A12577&lt;&gt;"",ISNUMBER(A12577)),VLOOKUP(A12577,Studies!A:BR,2,FALSE),"")</f>
        <v>Lutz 2018</v>
      </c>
      <c r="C12577" s="248" t="str">
        <f>IF(AND(A12577&lt;&gt;"",ISNUMBER(A12577)),VLOOKUP(A12577,Studies!A:BR,3,FALSE),"")</f>
        <v>https://pubmed.ncbi.nlm.nih.gov/29569723/</v>
      </c>
      <c r="D12577" s="248" t="str">
        <f>IF(AND(A12577&lt;&gt;"",ISNUMBER(A12577)),VLOOKUP(A12577,Studies!A:BR,4,FALSE),"")</f>
        <v>Cohort 1, 75 mg Rifampicin</v>
      </c>
      <c r="E12577" s="248" t="str">
        <f>IF(AND(A12577&lt;&gt;"",ISNUMBER(A12577)),VLOOKUP(A12577,Studies!A:BR,5,FALSE),"")</f>
        <v>Midazolam</v>
      </c>
      <c r="F12577" s="249" t="str">
        <f>IF(AND(A12577&lt;&gt;"",ISNUMBER(A12577)),VLOOKUP(A12577,Studies!A:BR,6,FALSE),"")</f>
        <v>Plasma</v>
      </c>
      <c r="G12577" s="265">
        <v>664</v>
      </c>
      <c r="H12577" s="192" t="s">
        <v>59</v>
      </c>
      <c r="I12577" s="185">
        <v>0.1445225</v>
      </c>
      <c r="J12577" s="185" t="s">
        <v>938</v>
      </c>
      <c r="K12577" s="185" t="s">
        <v>115</v>
      </c>
      <c r="N12577" s="193" t="s">
        <v>116</v>
      </c>
      <c r="O12577" s="197">
        <v>0.1</v>
      </c>
    </row>
    <row r="12578" spans="1:15" x14ac:dyDescent="0.25">
      <c r="A12578" s="91">
        <v>1353</v>
      </c>
      <c r="B12578" s="247" t="str">
        <f>IF(AND(A12578&lt;&gt;"",ISNUMBER(A12578)),VLOOKUP(A12578,Studies!A:BR,2,FALSE),"")</f>
        <v>Lutz 2018</v>
      </c>
      <c r="C12578" s="248" t="str">
        <f>IF(AND(A12578&lt;&gt;"",ISNUMBER(A12578)),VLOOKUP(A12578,Studies!A:BR,3,FALSE),"")</f>
        <v>https://pubmed.ncbi.nlm.nih.gov/29569723/</v>
      </c>
      <c r="D12578" s="248" t="str">
        <f>IF(AND(A12578&lt;&gt;"",ISNUMBER(A12578)),VLOOKUP(A12578,Studies!A:BR,4,FALSE),"")</f>
        <v>Cohort 2, 600 mg Rifampicin</v>
      </c>
      <c r="E12578" s="248" t="str">
        <f>IF(AND(A12578&lt;&gt;"",ISNUMBER(A12578)),VLOOKUP(A12578,Studies!A:BR,5,FALSE),"")</f>
        <v>Midazolam</v>
      </c>
      <c r="F12578" s="249" t="str">
        <f>IF(AND(A12578&lt;&gt;"",ISNUMBER(A12578)),VLOOKUP(A12578,Studies!A:BR,6,FALSE),"")</f>
        <v>Plasma</v>
      </c>
      <c r="G12578" s="265">
        <v>660.25</v>
      </c>
      <c r="H12578" s="192" t="s">
        <v>59</v>
      </c>
      <c r="I12578" s="185">
        <v>1.4888790000000001</v>
      </c>
      <c r="J12578" s="185" t="s">
        <v>938</v>
      </c>
      <c r="K12578" s="185" t="s">
        <v>115</v>
      </c>
      <c r="L12578" s="193">
        <v>0.83771470000000003</v>
      </c>
      <c r="M12578" s="193" t="s">
        <v>938</v>
      </c>
      <c r="N12578" s="193" t="s">
        <v>116</v>
      </c>
      <c r="O12578" s="197">
        <v>0.1</v>
      </c>
    </row>
    <row r="12579" spans="1:15" x14ac:dyDescent="0.25">
      <c r="A12579" s="91">
        <v>1353</v>
      </c>
      <c r="B12579" s="247" t="str">
        <f>IF(AND(A12579&lt;&gt;"",ISNUMBER(A12579)),VLOOKUP(A12579,Studies!A:BR,2,FALSE),"")</f>
        <v>Lutz 2018</v>
      </c>
      <c r="C12579" s="248" t="str">
        <f>IF(AND(A12579&lt;&gt;"",ISNUMBER(A12579)),VLOOKUP(A12579,Studies!A:BR,3,FALSE),"")</f>
        <v>https://pubmed.ncbi.nlm.nih.gov/29569723/</v>
      </c>
      <c r="D12579" s="248" t="str">
        <f>IF(AND(A12579&lt;&gt;"",ISNUMBER(A12579)),VLOOKUP(A12579,Studies!A:BR,4,FALSE),"")</f>
        <v>Cohort 2, 600 mg Rifampicin</v>
      </c>
      <c r="E12579" s="248" t="str">
        <f>IF(AND(A12579&lt;&gt;"",ISNUMBER(A12579)),VLOOKUP(A12579,Studies!A:BR,5,FALSE),"")</f>
        <v>Midazolam</v>
      </c>
      <c r="F12579" s="249" t="str">
        <f>IF(AND(A12579&lt;&gt;"",ISNUMBER(A12579)),VLOOKUP(A12579,Studies!A:BR,6,FALSE),"")</f>
        <v>Plasma</v>
      </c>
      <c r="G12579" s="265">
        <v>660.5</v>
      </c>
      <c r="H12579" s="192" t="s">
        <v>59</v>
      </c>
      <c r="I12579" s="185">
        <v>2.0809199999999999</v>
      </c>
      <c r="J12579" s="185" t="s">
        <v>938</v>
      </c>
      <c r="K12579" s="185" t="s">
        <v>115</v>
      </c>
      <c r="L12579" s="193">
        <v>0.89310149999999999</v>
      </c>
      <c r="M12579" s="193" t="s">
        <v>938</v>
      </c>
      <c r="N12579" s="193" t="s">
        <v>116</v>
      </c>
      <c r="O12579" s="197">
        <v>0.1</v>
      </c>
    </row>
    <row r="12580" spans="1:15" x14ac:dyDescent="0.25">
      <c r="A12580" s="91">
        <v>1353</v>
      </c>
      <c r="B12580" s="247" t="str">
        <f>IF(AND(A12580&lt;&gt;"",ISNUMBER(A12580)),VLOOKUP(A12580,Studies!A:BR,2,FALSE),"")</f>
        <v>Lutz 2018</v>
      </c>
      <c r="C12580" s="248" t="str">
        <f>IF(AND(A12580&lt;&gt;"",ISNUMBER(A12580)),VLOOKUP(A12580,Studies!A:BR,3,FALSE),"")</f>
        <v>https://pubmed.ncbi.nlm.nih.gov/29569723/</v>
      </c>
      <c r="D12580" s="248" t="str">
        <f>IF(AND(A12580&lt;&gt;"",ISNUMBER(A12580)),VLOOKUP(A12580,Studies!A:BR,4,FALSE),"")</f>
        <v>Cohort 2, 600 mg Rifampicin</v>
      </c>
      <c r="E12580" s="248" t="str">
        <f>IF(AND(A12580&lt;&gt;"",ISNUMBER(A12580)),VLOOKUP(A12580,Studies!A:BR,5,FALSE),"")</f>
        <v>Midazolam</v>
      </c>
      <c r="F12580" s="249" t="str">
        <f>IF(AND(A12580&lt;&gt;"",ISNUMBER(A12580)),VLOOKUP(A12580,Studies!A:BR,6,FALSE),"")</f>
        <v>Plasma</v>
      </c>
      <c r="G12580" s="265">
        <v>660.75</v>
      </c>
      <c r="H12580" s="192" t="s">
        <v>59</v>
      </c>
      <c r="I12580" s="185">
        <v>1.8405320000000001</v>
      </c>
      <c r="J12580" s="185" t="s">
        <v>938</v>
      </c>
      <c r="K12580" s="185" t="s">
        <v>115</v>
      </c>
      <c r="L12580" s="193">
        <v>0.78993170000000001</v>
      </c>
      <c r="M12580" s="193" t="s">
        <v>938</v>
      </c>
      <c r="N12580" s="193" t="s">
        <v>116</v>
      </c>
      <c r="O12580" s="197">
        <v>0.1</v>
      </c>
    </row>
    <row r="12581" spans="1:15" x14ac:dyDescent="0.25">
      <c r="A12581" s="91">
        <v>1353</v>
      </c>
      <c r="B12581" s="247" t="str">
        <f>IF(AND(A12581&lt;&gt;"",ISNUMBER(A12581)),VLOOKUP(A12581,Studies!A:BR,2,FALSE),"")</f>
        <v>Lutz 2018</v>
      </c>
      <c r="C12581" s="248" t="str">
        <f>IF(AND(A12581&lt;&gt;"",ISNUMBER(A12581)),VLOOKUP(A12581,Studies!A:BR,3,FALSE),"")</f>
        <v>https://pubmed.ncbi.nlm.nih.gov/29569723/</v>
      </c>
      <c r="D12581" s="248" t="str">
        <f>IF(AND(A12581&lt;&gt;"",ISNUMBER(A12581)),VLOOKUP(A12581,Studies!A:BR,4,FALSE),"")</f>
        <v>Cohort 2, 600 mg Rifampicin</v>
      </c>
      <c r="E12581" s="248" t="str">
        <f>IF(AND(A12581&lt;&gt;"",ISNUMBER(A12581)),VLOOKUP(A12581,Studies!A:BR,5,FALSE),"")</f>
        <v>Midazolam</v>
      </c>
      <c r="F12581" s="249" t="str">
        <f>IF(AND(A12581&lt;&gt;"",ISNUMBER(A12581)),VLOOKUP(A12581,Studies!A:BR,6,FALSE),"")</f>
        <v>Plasma</v>
      </c>
      <c r="G12581" s="265">
        <v>661</v>
      </c>
      <c r="H12581" s="192" t="s">
        <v>59</v>
      </c>
      <c r="I12581" s="185">
        <v>1.439859</v>
      </c>
      <c r="J12581" s="185" t="s">
        <v>938</v>
      </c>
      <c r="K12581" s="185" t="s">
        <v>115</v>
      </c>
      <c r="L12581" s="193">
        <v>0.59513059999999995</v>
      </c>
      <c r="M12581" s="193" t="s">
        <v>938</v>
      </c>
      <c r="N12581" s="193" t="s">
        <v>116</v>
      </c>
      <c r="O12581" s="197">
        <v>0.1</v>
      </c>
    </row>
    <row r="12582" spans="1:15" x14ac:dyDescent="0.25">
      <c r="A12582" s="91">
        <v>1353</v>
      </c>
      <c r="B12582" s="247" t="str">
        <f>IF(AND(A12582&lt;&gt;"",ISNUMBER(A12582)),VLOOKUP(A12582,Studies!A:BR,2,FALSE),"")</f>
        <v>Lutz 2018</v>
      </c>
      <c r="C12582" s="248" t="str">
        <f>IF(AND(A12582&lt;&gt;"",ISNUMBER(A12582)),VLOOKUP(A12582,Studies!A:BR,3,FALSE),"")</f>
        <v>https://pubmed.ncbi.nlm.nih.gov/29569723/</v>
      </c>
      <c r="D12582" s="248" t="str">
        <f>IF(AND(A12582&lt;&gt;"",ISNUMBER(A12582)),VLOOKUP(A12582,Studies!A:BR,4,FALSE),"")</f>
        <v>Cohort 2, 600 mg Rifampicin</v>
      </c>
      <c r="E12582" s="248" t="str">
        <f>IF(AND(A12582&lt;&gt;"",ISNUMBER(A12582)),VLOOKUP(A12582,Studies!A:BR,5,FALSE),"")</f>
        <v>Midazolam</v>
      </c>
      <c r="F12582" s="249" t="str">
        <f>IF(AND(A12582&lt;&gt;"",ISNUMBER(A12582)),VLOOKUP(A12582,Studies!A:BR,6,FALSE),"")</f>
        <v>Plasma</v>
      </c>
      <c r="G12582" s="265">
        <v>661.5</v>
      </c>
      <c r="H12582" s="192" t="s">
        <v>59</v>
      </c>
      <c r="I12582" s="185">
        <v>0.81498009999999999</v>
      </c>
      <c r="J12582" s="185" t="s">
        <v>938</v>
      </c>
      <c r="K12582" s="185" t="s">
        <v>115</v>
      </c>
      <c r="L12582" s="193">
        <v>0.36284929999999999</v>
      </c>
      <c r="M12582" s="193" t="s">
        <v>938</v>
      </c>
      <c r="N12582" s="193" t="s">
        <v>116</v>
      </c>
      <c r="O12582" s="197">
        <v>0.1</v>
      </c>
    </row>
    <row r="12583" spans="1:15" x14ac:dyDescent="0.25">
      <c r="A12583" s="91">
        <v>1353</v>
      </c>
      <c r="B12583" s="247" t="str">
        <f>IF(AND(A12583&lt;&gt;"",ISNUMBER(A12583)),VLOOKUP(A12583,Studies!A:BR,2,FALSE),"")</f>
        <v>Lutz 2018</v>
      </c>
      <c r="C12583" s="248" t="str">
        <f>IF(AND(A12583&lt;&gt;"",ISNUMBER(A12583)),VLOOKUP(A12583,Studies!A:BR,3,FALSE),"")</f>
        <v>https://pubmed.ncbi.nlm.nih.gov/29569723/</v>
      </c>
      <c r="D12583" s="248" t="str">
        <f>IF(AND(A12583&lt;&gt;"",ISNUMBER(A12583)),VLOOKUP(A12583,Studies!A:BR,4,FALSE),"")</f>
        <v>Cohort 2, 600 mg Rifampicin</v>
      </c>
      <c r="E12583" s="248" t="str">
        <f>IF(AND(A12583&lt;&gt;"",ISNUMBER(A12583)),VLOOKUP(A12583,Studies!A:BR,5,FALSE),"")</f>
        <v>Midazolam</v>
      </c>
      <c r="F12583" s="249" t="str">
        <f>IF(AND(A12583&lt;&gt;"",ISNUMBER(A12583)),VLOOKUP(A12583,Studies!A:BR,6,FALSE),"")</f>
        <v>Plasma</v>
      </c>
      <c r="G12583" s="265">
        <v>662</v>
      </c>
      <c r="H12583" s="192" t="s">
        <v>59</v>
      </c>
      <c r="I12583" s="185">
        <v>0.48776069999999999</v>
      </c>
      <c r="J12583" s="185" t="s">
        <v>938</v>
      </c>
      <c r="K12583" s="185" t="s">
        <v>115</v>
      </c>
      <c r="L12583" s="193">
        <v>0.20160420000000001</v>
      </c>
      <c r="M12583" s="193" t="s">
        <v>938</v>
      </c>
      <c r="N12583" s="193" t="s">
        <v>116</v>
      </c>
      <c r="O12583" s="197">
        <v>0.1</v>
      </c>
    </row>
    <row r="12584" spans="1:15" x14ac:dyDescent="0.25">
      <c r="A12584" s="91">
        <v>1353</v>
      </c>
      <c r="B12584" s="247" t="str">
        <f>IF(AND(A12584&lt;&gt;"",ISNUMBER(A12584)),VLOOKUP(A12584,Studies!A:BR,2,FALSE),"")</f>
        <v>Lutz 2018</v>
      </c>
      <c r="C12584" s="248" t="str">
        <f>IF(AND(A12584&lt;&gt;"",ISNUMBER(A12584)),VLOOKUP(A12584,Studies!A:BR,3,FALSE),"")</f>
        <v>https://pubmed.ncbi.nlm.nih.gov/29569723/</v>
      </c>
      <c r="D12584" s="248" t="str">
        <f>IF(AND(A12584&lt;&gt;"",ISNUMBER(A12584)),VLOOKUP(A12584,Studies!A:BR,4,FALSE),"")</f>
        <v>Cohort 2, 600 mg Rifampicin</v>
      </c>
      <c r="E12584" s="248" t="str">
        <f>IF(AND(A12584&lt;&gt;"",ISNUMBER(A12584)),VLOOKUP(A12584,Studies!A:BR,5,FALSE),"")</f>
        <v>Midazolam</v>
      </c>
      <c r="F12584" s="249" t="str">
        <f>IF(AND(A12584&lt;&gt;"",ISNUMBER(A12584)),VLOOKUP(A12584,Studies!A:BR,6,FALSE),"")</f>
        <v>Plasma</v>
      </c>
      <c r="G12584" s="265">
        <v>664</v>
      </c>
      <c r="H12584" s="192" t="s">
        <v>59</v>
      </c>
      <c r="I12584" s="185">
        <v>0.15626480000000001</v>
      </c>
      <c r="J12584" s="185" t="s">
        <v>938</v>
      </c>
      <c r="K12584" s="185" t="s">
        <v>115</v>
      </c>
      <c r="L12584" s="193">
        <v>4.126751E-2</v>
      </c>
      <c r="M12584" s="193" t="s">
        <v>938</v>
      </c>
      <c r="N12584" s="193" t="s">
        <v>116</v>
      </c>
      <c r="O12584" s="197">
        <v>0.1</v>
      </c>
    </row>
    <row r="12585" spans="1:15" x14ac:dyDescent="0.25">
      <c r="A12585" s="30">
        <v>1358</v>
      </c>
      <c r="B12585" s="247" t="str">
        <f>IF(AND(A12585&lt;&gt;"",ISNUMBER(A12585)),VLOOKUP(A12585,Studies!A:BR,2,FALSE),"")</f>
        <v>Greiner 1999</v>
      </c>
      <c r="C12585" s="248" t="str">
        <f>IF(AND(A12585&lt;&gt;"",ISNUMBER(A12585)),VLOOKUP(A12585,Studies!A:BR,3,FALSE),"")</f>
        <v>https://pubmed.ncbi.nlm.nih.gov/10411543/</v>
      </c>
      <c r="D12585" s="248" t="str">
        <f>IF(AND(A12585&lt;&gt;"",ISNUMBER(A12585)),VLOOKUP(A12585,Studies!A:BR,4,FALSE),"")</f>
        <v>Pg-p western blot duodenal biopsy (fold-change)</v>
      </c>
      <c r="E12585" s="248" t="str">
        <f>IF(AND(A12585&lt;&gt;"",ISNUMBER(A12585)),VLOOKUP(A12585,Studies!A:BR,5,FALSE),"")</f>
        <v>P-gp</v>
      </c>
      <c r="F12585" s="249" t="str">
        <f>IF(AND(A12585&lt;&gt;"",ISNUMBER(A12585)),VLOOKUP(A12585,Studies!A:BR,6,FALSE),"")</f>
        <v>Duodenum|Intracellular</v>
      </c>
      <c r="G12585" s="265">
        <v>216</v>
      </c>
      <c r="H12585" s="50" t="s">
        <v>59</v>
      </c>
      <c r="I12585" s="185">
        <v>3.5</v>
      </c>
      <c r="K12585" s="185" t="s">
        <v>115</v>
      </c>
      <c r="L12585" s="193">
        <v>2.1</v>
      </c>
      <c r="N12585" s="193" t="s">
        <v>116</v>
      </c>
    </row>
    <row r="12586" spans="1:15" x14ac:dyDescent="0.25">
      <c r="A12586" s="30">
        <v>1359</v>
      </c>
      <c r="B12586" s="247" t="str">
        <f>IF(AND(A12586&lt;&gt;"",ISNUMBER(A12586)),VLOOKUP(A12586,Studies!A:BR,2,FALSE),"")</f>
        <v>Greiner 1999</v>
      </c>
      <c r="C12586" s="248" t="str">
        <f>IF(AND(A12586&lt;&gt;"",ISNUMBER(A12586)),VLOOKUP(A12586,Studies!A:BR,3,FALSE),"")</f>
        <v>https://pubmed.ncbi.nlm.nih.gov/10411543/</v>
      </c>
      <c r="D12586" s="248" t="str">
        <f>IF(AND(A12586&lt;&gt;"",ISNUMBER(A12586)),VLOOKUP(A12586,Studies!A:BR,4,FALSE),"")</f>
        <v>CYP3A4 western blot duodenal biopsy (fold-change)</v>
      </c>
      <c r="E12586" s="248" t="str">
        <f>IF(AND(A12586&lt;&gt;"",ISNUMBER(A12586)),VLOOKUP(A12586,Studies!A:BR,5,FALSE),"")</f>
        <v>CYP3A4</v>
      </c>
      <c r="F12586" s="249" t="str">
        <f>IF(AND(A12586&lt;&gt;"",ISNUMBER(A12586)),VLOOKUP(A12586,Studies!A:BR,6,FALSE),"")</f>
        <v>Duodenum|Intracellular</v>
      </c>
      <c r="G12586" s="265">
        <v>216</v>
      </c>
      <c r="H12586" s="192" t="s">
        <v>59</v>
      </c>
      <c r="I12586" s="185">
        <v>4.4000000000000004</v>
      </c>
      <c r="J12586" s="185"/>
      <c r="K12586" s="185" t="s">
        <v>115</v>
      </c>
      <c r="L12586" s="193">
        <v>2.7</v>
      </c>
      <c r="M12586" s="193"/>
      <c r="N12586" s="193" t="s">
        <v>116</v>
      </c>
    </row>
    <row r="12587" spans="1:15" x14ac:dyDescent="0.25">
      <c r="A12587" s="181">
        <v>1360</v>
      </c>
      <c r="B12587" s="247" t="str">
        <f>IF(AND(A12587&lt;&gt;"",ISNUMBER(A12587)),VLOOKUP(A12587,Studies!A:BR,2,FALSE),"")</f>
        <v>Westphal 2000</v>
      </c>
      <c r="C12587" s="248" t="str">
        <f>IF(AND(A12587&lt;&gt;"",ISNUMBER(A12587)),VLOOKUP(A12587,Studies!A:BR,3,FALSE),"")</f>
        <v>https://pubmed.ncbi.nlm.nih.gov/11061574/</v>
      </c>
      <c r="D12587" s="248" t="str">
        <f>IF(AND(A12587&lt;&gt;"",ISNUMBER(A12587)),VLOOKUP(A12587,Studies!A:BR,4,FALSE),"")</f>
        <v>Pg-p western blot duodenal biopsy (fold-change)</v>
      </c>
      <c r="E12587" s="248" t="str">
        <f>IF(AND(A12587&lt;&gt;"",ISNUMBER(A12587)),VLOOKUP(A12587,Studies!A:BR,5,FALSE),"")</f>
        <v>P-gp</v>
      </c>
      <c r="F12587" s="249" t="str">
        <f>IF(AND(A12587&lt;&gt;"",ISNUMBER(A12587)),VLOOKUP(A12587,Studies!A:BR,6,FALSE),"")</f>
        <v>Duodenum|Intracellular</v>
      </c>
      <c r="G12587" s="265">
        <v>179</v>
      </c>
      <c r="H12587" s="50" t="s">
        <v>59</v>
      </c>
      <c r="I12587" s="185">
        <v>4.2</v>
      </c>
      <c r="K12587" s="185" t="s">
        <v>115</v>
      </c>
    </row>
    <row r="12588" spans="1:15" x14ac:dyDescent="0.25">
      <c r="A12588" s="30">
        <v>1361</v>
      </c>
      <c r="B12588" s="247" t="str">
        <f>IF(AND(A12588&lt;&gt;"",ISNUMBER(A12588)),VLOOKUP(A12588,Studies!A:BR,2,FALSE),"")</f>
        <v>Chattopadhyay 2018</v>
      </c>
      <c r="C12588" s="248" t="str">
        <f>IF(AND(A12588&lt;&gt;"",ISNUMBER(A12588)),VLOOKUP(A12588,Studies!A:BR,3,FALSE),"")</f>
        <v>https://pubmed.ncbi.nlm.nih.gov/30171692/</v>
      </c>
      <c r="D12588" s="248" t="str">
        <f>IF(AND(A12588&lt;&gt;"",ISNUMBER(A12588)),VLOOKUP(A12588,Studies!A:BR,4,FALSE),"")</f>
        <v>Control (without Rifampicin)</v>
      </c>
      <c r="E12588" s="248" t="str">
        <f>IF(AND(A12588&lt;&gt;"",ISNUMBER(A12588)),VLOOKUP(A12588,Studies!A:BR,5,FALSE),"")</f>
        <v>Midazolam</v>
      </c>
      <c r="F12588" s="249" t="str">
        <f>IF(AND(A12588&lt;&gt;"",ISNUMBER(A12588)),VLOOKUP(A12588,Studies!A:BR,6,FALSE),"")</f>
        <v>Plasma</v>
      </c>
      <c r="G12588" s="265">
        <v>0.5</v>
      </c>
      <c r="H12588" s="192" t="s">
        <v>59</v>
      </c>
      <c r="I12588" s="185">
        <v>3144.2339438179802</v>
      </c>
      <c r="J12588" s="185" t="s">
        <v>1186</v>
      </c>
      <c r="K12588" s="41" t="s">
        <v>941</v>
      </c>
      <c r="L12588" s="193">
        <v>1.4767212142127002</v>
      </c>
      <c r="N12588" s="52" t="s">
        <v>1021</v>
      </c>
      <c r="O12588" s="59">
        <v>2</v>
      </c>
    </row>
    <row r="12589" spans="1:15" x14ac:dyDescent="0.25">
      <c r="A12589" s="181">
        <v>1361</v>
      </c>
      <c r="B12589" s="247" t="str">
        <f>IF(AND(A12589&lt;&gt;"",ISNUMBER(A12589)),VLOOKUP(A12589,Studies!A:BR,2,FALSE),"")</f>
        <v>Chattopadhyay 2018</v>
      </c>
      <c r="C12589" s="248" t="str">
        <f>IF(AND(A12589&lt;&gt;"",ISNUMBER(A12589)),VLOOKUP(A12589,Studies!A:BR,3,FALSE),"")</f>
        <v>https://pubmed.ncbi.nlm.nih.gov/30171692/</v>
      </c>
      <c r="D12589" s="248" t="str">
        <f>IF(AND(A12589&lt;&gt;"",ISNUMBER(A12589)),VLOOKUP(A12589,Studies!A:BR,4,FALSE),"")</f>
        <v>Control (without Rifampicin)</v>
      </c>
      <c r="E12589" s="248" t="str">
        <f>IF(AND(A12589&lt;&gt;"",ISNUMBER(A12589)),VLOOKUP(A12589,Studies!A:BR,5,FALSE),"")</f>
        <v>Midazolam</v>
      </c>
      <c r="F12589" s="249" t="str">
        <f>IF(AND(A12589&lt;&gt;"",ISNUMBER(A12589)),VLOOKUP(A12589,Studies!A:BR,6,FALSE),"")</f>
        <v>Plasma</v>
      </c>
      <c r="G12589" s="265">
        <v>1</v>
      </c>
      <c r="H12589" s="192" t="s">
        <v>59</v>
      </c>
      <c r="I12589" s="185">
        <v>2555.7568997594617</v>
      </c>
      <c r="J12589" s="185" t="s">
        <v>1186</v>
      </c>
      <c r="K12589" s="185" t="s">
        <v>941</v>
      </c>
      <c r="L12589" s="193">
        <v>1.4022216257050264</v>
      </c>
      <c r="N12589" s="193" t="s">
        <v>1021</v>
      </c>
      <c r="O12589" s="197">
        <v>2</v>
      </c>
    </row>
    <row r="12590" spans="1:15" x14ac:dyDescent="0.25">
      <c r="A12590" s="181">
        <v>1361</v>
      </c>
      <c r="B12590" s="247" t="str">
        <f>IF(AND(A12590&lt;&gt;"",ISNUMBER(A12590)),VLOOKUP(A12590,Studies!A:BR,2,FALSE),"")</f>
        <v>Chattopadhyay 2018</v>
      </c>
      <c r="C12590" s="248" t="str">
        <f>IF(AND(A12590&lt;&gt;"",ISNUMBER(A12590)),VLOOKUP(A12590,Studies!A:BR,3,FALSE),"")</f>
        <v>https://pubmed.ncbi.nlm.nih.gov/30171692/</v>
      </c>
      <c r="D12590" s="248" t="str">
        <f>IF(AND(A12590&lt;&gt;"",ISNUMBER(A12590)),VLOOKUP(A12590,Studies!A:BR,4,FALSE),"")</f>
        <v>Control (without Rifampicin)</v>
      </c>
      <c r="E12590" s="248" t="str">
        <f>IF(AND(A12590&lt;&gt;"",ISNUMBER(A12590)),VLOOKUP(A12590,Studies!A:BR,5,FALSE),"")</f>
        <v>Midazolam</v>
      </c>
      <c r="F12590" s="249" t="str">
        <f>IF(AND(A12590&lt;&gt;"",ISNUMBER(A12590)),VLOOKUP(A12590,Studies!A:BR,6,FALSE),"")</f>
        <v>Plasma</v>
      </c>
      <c r="G12590" s="265">
        <v>1.5</v>
      </c>
      <c r="H12590" s="192" t="s">
        <v>59</v>
      </c>
      <c r="I12590" s="185">
        <v>1685.8031778892819</v>
      </c>
      <c r="J12590" s="185" t="s">
        <v>1186</v>
      </c>
      <c r="K12590" s="185" t="s">
        <v>941</v>
      </c>
      <c r="L12590" s="193">
        <v>1.3463496693002757</v>
      </c>
      <c r="N12590" s="193" t="s">
        <v>1021</v>
      </c>
      <c r="O12590" s="197">
        <v>2</v>
      </c>
    </row>
    <row r="12591" spans="1:15" x14ac:dyDescent="0.25">
      <c r="A12591" s="181">
        <v>1361</v>
      </c>
      <c r="B12591" s="247" t="str">
        <f>IF(AND(A12591&lt;&gt;"",ISNUMBER(A12591)),VLOOKUP(A12591,Studies!A:BR,2,FALSE),"")</f>
        <v>Chattopadhyay 2018</v>
      </c>
      <c r="C12591" s="248" t="str">
        <f>IF(AND(A12591&lt;&gt;"",ISNUMBER(A12591)),VLOOKUP(A12591,Studies!A:BR,3,FALSE),"")</f>
        <v>https://pubmed.ncbi.nlm.nih.gov/30171692/</v>
      </c>
      <c r="D12591" s="248" t="str">
        <f>IF(AND(A12591&lt;&gt;"",ISNUMBER(A12591)),VLOOKUP(A12591,Studies!A:BR,4,FALSE),"")</f>
        <v>Control (without Rifampicin)</v>
      </c>
      <c r="E12591" s="248" t="str">
        <f>IF(AND(A12591&lt;&gt;"",ISNUMBER(A12591)),VLOOKUP(A12591,Studies!A:BR,5,FALSE),"")</f>
        <v>Midazolam</v>
      </c>
      <c r="F12591" s="249" t="str">
        <f>IF(AND(A12591&lt;&gt;"",ISNUMBER(A12591)),VLOOKUP(A12591,Studies!A:BR,6,FALSE),"")</f>
        <v>Plasma</v>
      </c>
      <c r="G12591" s="265">
        <v>2</v>
      </c>
      <c r="H12591" s="192" t="s">
        <v>59</v>
      </c>
      <c r="I12591" s="185">
        <v>1236.3074395216461</v>
      </c>
      <c r="J12591" s="185" t="s">
        <v>1186</v>
      </c>
      <c r="K12591" s="185" t="s">
        <v>941</v>
      </c>
      <c r="L12591" s="193">
        <v>1.2568240934495234</v>
      </c>
      <c r="N12591" s="193" t="s">
        <v>1021</v>
      </c>
      <c r="O12591" s="197">
        <v>2</v>
      </c>
    </row>
    <row r="12592" spans="1:15" x14ac:dyDescent="0.25">
      <c r="A12592" s="181">
        <v>1361</v>
      </c>
      <c r="B12592" s="247" t="str">
        <f>IF(AND(A12592&lt;&gt;"",ISNUMBER(A12592)),VLOOKUP(A12592,Studies!A:BR,2,FALSE),"")</f>
        <v>Chattopadhyay 2018</v>
      </c>
      <c r="C12592" s="248" t="str">
        <f>IF(AND(A12592&lt;&gt;"",ISNUMBER(A12592)),VLOOKUP(A12592,Studies!A:BR,3,FALSE),"")</f>
        <v>https://pubmed.ncbi.nlm.nih.gov/30171692/</v>
      </c>
      <c r="D12592" s="248" t="str">
        <f>IF(AND(A12592&lt;&gt;"",ISNUMBER(A12592)),VLOOKUP(A12592,Studies!A:BR,4,FALSE),"")</f>
        <v>Control (without Rifampicin)</v>
      </c>
      <c r="E12592" s="248" t="str">
        <f>IF(AND(A12592&lt;&gt;"",ISNUMBER(A12592)),VLOOKUP(A12592,Studies!A:BR,5,FALSE),"")</f>
        <v>Midazolam</v>
      </c>
      <c r="F12592" s="249" t="str">
        <f>IF(AND(A12592&lt;&gt;"",ISNUMBER(A12592)),VLOOKUP(A12592,Studies!A:BR,6,FALSE),"")</f>
        <v>Plasma</v>
      </c>
      <c r="G12592" s="265">
        <v>2.5</v>
      </c>
      <c r="H12592" s="192" t="s">
        <v>59</v>
      </c>
      <c r="I12592" s="185">
        <v>1001.1625779530453</v>
      </c>
      <c r="J12592" s="185" t="s">
        <v>1186</v>
      </c>
      <c r="K12592" s="185" t="s">
        <v>941</v>
      </c>
      <c r="L12592" s="193">
        <v>1.3681851270938394</v>
      </c>
      <c r="N12592" s="193" t="s">
        <v>1021</v>
      </c>
      <c r="O12592" s="197">
        <v>2</v>
      </c>
    </row>
    <row r="12593" spans="1:15" x14ac:dyDescent="0.25">
      <c r="A12593" s="181">
        <v>1361</v>
      </c>
      <c r="B12593" s="247" t="str">
        <f>IF(AND(A12593&lt;&gt;"",ISNUMBER(A12593)),VLOOKUP(A12593,Studies!A:BR,2,FALSE),"")</f>
        <v>Chattopadhyay 2018</v>
      </c>
      <c r="C12593" s="248" t="str">
        <f>IF(AND(A12593&lt;&gt;"",ISNUMBER(A12593)),VLOOKUP(A12593,Studies!A:BR,3,FALSE),"")</f>
        <v>https://pubmed.ncbi.nlm.nih.gov/30171692/</v>
      </c>
      <c r="D12593" s="248" t="str">
        <f>IF(AND(A12593&lt;&gt;"",ISNUMBER(A12593)),VLOOKUP(A12593,Studies!A:BR,4,FALSE),"")</f>
        <v>Control (without Rifampicin)</v>
      </c>
      <c r="E12593" s="248" t="str">
        <f>IF(AND(A12593&lt;&gt;"",ISNUMBER(A12593)),VLOOKUP(A12593,Studies!A:BR,5,FALSE),"")</f>
        <v>Midazolam</v>
      </c>
      <c r="F12593" s="249" t="str">
        <f>IF(AND(A12593&lt;&gt;"",ISNUMBER(A12593)),VLOOKUP(A12593,Studies!A:BR,6,FALSE),"")</f>
        <v>Plasma</v>
      </c>
      <c r="G12593" s="265">
        <v>3</v>
      </c>
      <c r="H12593" s="192" t="s">
        <v>59</v>
      </c>
      <c r="I12593" s="185">
        <v>781.85123629827444</v>
      </c>
      <c r="J12593" s="185" t="s">
        <v>1186</v>
      </c>
      <c r="K12593" s="185" t="s">
        <v>941</v>
      </c>
      <c r="L12593" s="193">
        <v>1.2942643282194923</v>
      </c>
      <c r="N12593" s="193" t="s">
        <v>1021</v>
      </c>
      <c r="O12593" s="197">
        <v>2</v>
      </c>
    </row>
    <row r="12594" spans="1:15" x14ac:dyDescent="0.25">
      <c r="A12594" s="181">
        <v>1361</v>
      </c>
      <c r="B12594" s="247" t="str">
        <f>IF(AND(A12594&lt;&gt;"",ISNUMBER(A12594)),VLOOKUP(A12594,Studies!A:BR,2,FALSE),"")</f>
        <v>Chattopadhyay 2018</v>
      </c>
      <c r="C12594" s="248" t="str">
        <f>IF(AND(A12594&lt;&gt;"",ISNUMBER(A12594)),VLOOKUP(A12594,Studies!A:BR,3,FALSE),"")</f>
        <v>https://pubmed.ncbi.nlm.nih.gov/30171692/</v>
      </c>
      <c r="D12594" s="248" t="str">
        <f>IF(AND(A12594&lt;&gt;"",ISNUMBER(A12594)),VLOOKUP(A12594,Studies!A:BR,4,FALSE),"")</f>
        <v>Control (without Rifampicin)</v>
      </c>
      <c r="E12594" s="248" t="str">
        <f>IF(AND(A12594&lt;&gt;"",ISNUMBER(A12594)),VLOOKUP(A12594,Studies!A:BR,5,FALSE),"")</f>
        <v>Midazolam</v>
      </c>
      <c r="F12594" s="249" t="str">
        <f>IF(AND(A12594&lt;&gt;"",ISNUMBER(A12594)),VLOOKUP(A12594,Studies!A:BR,6,FALSE),"")</f>
        <v>Plasma</v>
      </c>
      <c r="G12594" s="265">
        <v>3.5</v>
      </c>
      <c r="H12594" s="192" t="s">
        <v>59</v>
      </c>
      <c r="I12594" s="185">
        <v>669.66153955611674</v>
      </c>
      <c r="J12594" s="185" t="s">
        <v>1186</v>
      </c>
      <c r="K12594" s="185" t="s">
        <v>941</v>
      </c>
      <c r="L12594" s="193">
        <v>1.4260075894868696</v>
      </c>
      <c r="N12594" s="193" t="s">
        <v>1021</v>
      </c>
      <c r="O12594" s="197">
        <v>2</v>
      </c>
    </row>
    <row r="12595" spans="1:15" x14ac:dyDescent="0.25">
      <c r="A12595" s="181">
        <v>1361</v>
      </c>
      <c r="B12595" s="247" t="str">
        <f>IF(AND(A12595&lt;&gt;"",ISNUMBER(A12595)),VLOOKUP(A12595,Studies!A:BR,2,FALSE),"")</f>
        <v>Chattopadhyay 2018</v>
      </c>
      <c r="C12595" s="248" t="str">
        <f>IF(AND(A12595&lt;&gt;"",ISNUMBER(A12595)),VLOOKUP(A12595,Studies!A:BR,3,FALSE),"")</f>
        <v>https://pubmed.ncbi.nlm.nih.gov/30171692/</v>
      </c>
      <c r="D12595" s="248" t="str">
        <f>IF(AND(A12595&lt;&gt;"",ISNUMBER(A12595)),VLOOKUP(A12595,Studies!A:BR,4,FALSE),"")</f>
        <v>Control (without Rifampicin)</v>
      </c>
      <c r="E12595" s="248" t="str">
        <f>IF(AND(A12595&lt;&gt;"",ISNUMBER(A12595)),VLOOKUP(A12595,Studies!A:BR,5,FALSE),"")</f>
        <v>Midazolam</v>
      </c>
      <c r="F12595" s="249" t="str">
        <f>IF(AND(A12595&lt;&gt;"",ISNUMBER(A12595)),VLOOKUP(A12595,Studies!A:BR,6,FALSE),"")</f>
        <v>Plasma</v>
      </c>
      <c r="G12595" s="265">
        <v>4</v>
      </c>
      <c r="H12595" s="192" t="s">
        <v>59</v>
      </c>
      <c r="I12595" s="185">
        <v>597.65562688515638</v>
      </c>
      <c r="J12595" s="185" t="s">
        <v>1186</v>
      </c>
      <c r="K12595" s="185" t="s">
        <v>941</v>
      </c>
      <c r="L12595" s="193">
        <v>1.3722749994328658</v>
      </c>
      <c r="N12595" s="193" t="s">
        <v>1021</v>
      </c>
      <c r="O12595" s="197">
        <v>2</v>
      </c>
    </row>
    <row r="12596" spans="1:15" x14ac:dyDescent="0.25">
      <c r="A12596" s="181">
        <v>1361</v>
      </c>
      <c r="B12596" s="247" t="str">
        <f>IF(AND(A12596&lt;&gt;"",ISNUMBER(A12596)),VLOOKUP(A12596,Studies!A:BR,2,FALSE),"")</f>
        <v>Chattopadhyay 2018</v>
      </c>
      <c r="C12596" s="248" t="str">
        <f>IF(AND(A12596&lt;&gt;"",ISNUMBER(A12596)),VLOOKUP(A12596,Studies!A:BR,3,FALSE),"")</f>
        <v>https://pubmed.ncbi.nlm.nih.gov/30171692/</v>
      </c>
      <c r="D12596" s="248" t="str">
        <f>IF(AND(A12596&lt;&gt;"",ISNUMBER(A12596)),VLOOKUP(A12596,Studies!A:BR,4,FALSE),"")</f>
        <v>Control (without Rifampicin)</v>
      </c>
      <c r="E12596" s="248" t="str">
        <f>IF(AND(A12596&lt;&gt;"",ISNUMBER(A12596)),VLOOKUP(A12596,Studies!A:BR,5,FALSE),"")</f>
        <v>Midazolam</v>
      </c>
      <c r="F12596" s="249" t="str">
        <f>IF(AND(A12596&lt;&gt;"",ISNUMBER(A12596)),VLOOKUP(A12596,Studies!A:BR,6,FALSE),"")</f>
        <v>Plasma</v>
      </c>
      <c r="G12596" s="265">
        <v>4.5</v>
      </c>
      <c r="H12596" s="192" t="s">
        <v>59</v>
      </c>
      <c r="I12596" s="185">
        <v>470.63814090944237</v>
      </c>
      <c r="J12596" s="185" t="s">
        <v>1186</v>
      </c>
      <c r="K12596" s="185" t="s">
        <v>941</v>
      </c>
      <c r="L12596" s="193">
        <v>1.4277302906332727</v>
      </c>
      <c r="N12596" s="193" t="s">
        <v>1021</v>
      </c>
      <c r="O12596" s="197">
        <v>2</v>
      </c>
    </row>
    <row r="12597" spans="1:15" x14ac:dyDescent="0.25">
      <c r="A12597" s="181">
        <v>1361</v>
      </c>
      <c r="B12597" s="247" t="str">
        <f>IF(AND(A12597&lt;&gt;"",ISNUMBER(A12597)),VLOOKUP(A12597,Studies!A:BR,2,FALSE),"")</f>
        <v>Chattopadhyay 2018</v>
      </c>
      <c r="C12597" s="248" t="str">
        <f>IF(AND(A12597&lt;&gt;"",ISNUMBER(A12597)),VLOOKUP(A12597,Studies!A:BR,3,FALSE),"")</f>
        <v>https://pubmed.ncbi.nlm.nih.gov/30171692/</v>
      </c>
      <c r="D12597" s="248" t="str">
        <f>IF(AND(A12597&lt;&gt;"",ISNUMBER(A12597)),VLOOKUP(A12597,Studies!A:BR,4,FALSE),"")</f>
        <v>Control (without Rifampicin)</v>
      </c>
      <c r="E12597" s="248" t="str">
        <f>IF(AND(A12597&lt;&gt;"",ISNUMBER(A12597)),VLOOKUP(A12597,Studies!A:BR,5,FALSE),"")</f>
        <v>Midazolam</v>
      </c>
      <c r="F12597" s="249" t="str">
        <f>IF(AND(A12597&lt;&gt;"",ISNUMBER(A12597)),VLOOKUP(A12597,Studies!A:BR,6,FALSE),"")</f>
        <v>Plasma</v>
      </c>
      <c r="G12597" s="265">
        <v>5</v>
      </c>
      <c r="H12597" s="192" t="s">
        <v>59</v>
      </c>
      <c r="I12597" s="185">
        <v>382.13825315706055</v>
      </c>
      <c r="J12597" s="185" t="s">
        <v>1186</v>
      </c>
      <c r="K12597" s="185" t="s">
        <v>941</v>
      </c>
      <c r="L12597" s="193">
        <v>1.4002241523900836</v>
      </c>
      <c r="N12597" s="193" t="s">
        <v>1021</v>
      </c>
      <c r="O12597" s="197">
        <v>2</v>
      </c>
    </row>
    <row r="12598" spans="1:15" x14ac:dyDescent="0.25">
      <c r="A12598" s="181">
        <v>1361</v>
      </c>
      <c r="B12598" s="247" t="str">
        <f>IF(AND(A12598&lt;&gt;"",ISNUMBER(A12598)),VLOOKUP(A12598,Studies!A:BR,2,FALSE),"")</f>
        <v>Chattopadhyay 2018</v>
      </c>
      <c r="C12598" s="248" t="str">
        <f>IF(AND(A12598&lt;&gt;"",ISNUMBER(A12598)),VLOOKUP(A12598,Studies!A:BR,3,FALSE),"")</f>
        <v>https://pubmed.ncbi.nlm.nih.gov/30171692/</v>
      </c>
      <c r="D12598" s="248" t="str">
        <f>IF(AND(A12598&lt;&gt;"",ISNUMBER(A12598)),VLOOKUP(A12598,Studies!A:BR,4,FALSE),"")</f>
        <v>Control (without Rifampicin)</v>
      </c>
      <c r="E12598" s="248" t="str">
        <f>IF(AND(A12598&lt;&gt;"",ISNUMBER(A12598)),VLOOKUP(A12598,Studies!A:BR,5,FALSE),"")</f>
        <v>Midazolam</v>
      </c>
      <c r="F12598" s="249" t="str">
        <f>IF(AND(A12598&lt;&gt;"",ISNUMBER(A12598)),VLOOKUP(A12598,Studies!A:BR,6,FALSE),"")</f>
        <v>Plasma</v>
      </c>
      <c r="G12598" s="265">
        <v>6</v>
      </c>
      <c r="H12598" s="192" t="s">
        <v>59</v>
      </c>
      <c r="I12598" s="185">
        <v>335.31086436408611</v>
      </c>
      <c r="J12598" s="185" t="s">
        <v>1186</v>
      </c>
      <c r="K12598" s="185" t="s">
        <v>941</v>
      </c>
      <c r="L12598" s="193">
        <v>1.4764582796013457</v>
      </c>
      <c r="N12598" s="193" t="s">
        <v>1021</v>
      </c>
      <c r="O12598" s="197">
        <v>2</v>
      </c>
    </row>
    <row r="12599" spans="1:15" x14ac:dyDescent="0.25">
      <c r="A12599" s="181">
        <v>1361</v>
      </c>
      <c r="B12599" s="247" t="str">
        <f>IF(AND(A12599&lt;&gt;"",ISNUMBER(A12599)),VLOOKUP(A12599,Studies!A:BR,2,FALSE),"")</f>
        <v>Chattopadhyay 2018</v>
      </c>
      <c r="C12599" s="248" t="str">
        <f>IF(AND(A12599&lt;&gt;"",ISNUMBER(A12599)),VLOOKUP(A12599,Studies!A:BR,3,FALSE),"")</f>
        <v>https://pubmed.ncbi.nlm.nih.gov/30171692/</v>
      </c>
      <c r="D12599" s="248" t="str">
        <f>IF(AND(A12599&lt;&gt;"",ISNUMBER(A12599)),VLOOKUP(A12599,Studies!A:BR,4,FALSE),"")</f>
        <v>Control (without Rifampicin)</v>
      </c>
      <c r="E12599" s="248" t="str">
        <f>IF(AND(A12599&lt;&gt;"",ISNUMBER(A12599)),VLOOKUP(A12599,Studies!A:BR,5,FALSE),"")</f>
        <v>Midazolam</v>
      </c>
      <c r="F12599" s="249" t="str">
        <f>IF(AND(A12599&lt;&gt;"",ISNUMBER(A12599)),VLOOKUP(A12599,Studies!A:BR,6,FALSE),"")</f>
        <v>Plasma</v>
      </c>
      <c r="G12599" s="265">
        <v>8</v>
      </c>
      <c r="H12599" s="192" t="s">
        <v>59</v>
      </c>
      <c r="I12599" s="185">
        <v>230.25368392010645</v>
      </c>
      <c r="J12599" s="185" t="s">
        <v>1186</v>
      </c>
      <c r="K12599" s="185" t="s">
        <v>941</v>
      </c>
      <c r="L12599" s="193">
        <v>1.694374217584973</v>
      </c>
      <c r="N12599" s="193" t="s">
        <v>1021</v>
      </c>
      <c r="O12599" s="197">
        <v>2</v>
      </c>
    </row>
    <row r="12600" spans="1:15" x14ac:dyDescent="0.25">
      <c r="A12600" s="181">
        <v>1361</v>
      </c>
      <c r="B12600" s="247" t="str">
        <f>IF(AND(A12600&lt;&gt;"",ISNUMBER(A12600)),VLOOKUP(A12600,Studies!A:BR,2,FALSE),"")</f>
        <v>Chattopadhyay 2018</v>
      </c>
      <c r="C12600" s="248" t="str">
        <f>IF(AND(A12600&lt;&gt;"",ISNUMBER(A12600)),VLOOKUP(A12600,Studies!A:BR,3,FALSE),"")</f>
        <v>https://pubmed.ncbi.nlm.nih.gov/30171692/</v>
      </c>
      <c r="D12600" s="248" t="str">
        <f>IF(AND(A12600&lt;&gt;"",ISNUMBER(A12600)),VLOOKUP(A12600,Studies!A:BR,4,FALSE),"")</f>
        <v>Control (without Rifampicin)</v>
      </c>
      <c r="E12600" s="248" t="str">
        <f>IF(AND(A12600&lt;&gt;"",ISNUMBER(A12600)),VLOOKUP(A12600,Studies!A:BR,5,FALSE),"")</f>
        <v>Midazolam</v>
      </c>
      <c r="F12600" s="249" t="str">
        <f>IF(AND(A12600&lt;&gt;"",ISNUMBER(A12600)),VLOOKUP(A12600,Studies!A:BR,6,FALSE),"")</f>
        <v>Plasma</v>
      </c>
      <c r="G12600" s="265">
        <v>12</v>
      </c>
      <c r="H12600" s="192" t="s">
        <v>59</v>
      </c>
      <c r="I12600" s="185">
        <v>138.63274954671058</v>
      </c>
      <c r="J12600" s="185" t="s">
        <v>1186</v>
      </c>
      <c r="K12600" s="185" t="s">
        <v>941</v>
      </c>
      <c r="L12600" s="193">
        <v>1.89271789035023</v>
      </c>
      <c r="N12600" s="193" t="s">
        <v>1021</v>
      </c>
      <c r="O12600" s="197">
        <v>2</v>
      </c>
    </row>
    <row r="12601" spans="1:15" x14ac:dyDescent="0.25">
      <c r="A12601" s="181">
        <v>1361</v>
      </c>
      <c r="B12601" s="247" t="str">
        <f>IF(AND(A12601&lt;&gt;"",ISNUMBER(A12601)),VLOOKUP(A12601,Studies!A:BR,2,FALSE),"")</f>
        <v>Chattopadhyay 2018</v>
      </c>
      <c r="C12601" s="248" t="str">
        <f>IF(AND(A12601&lt;&gt;"",ISNUMBER(A12601)),VLOOKUP(A12601,Studies!A:BR,3,FALSE),"")</f>
        <v>https://pubmed.ncbi.nlm.nih.gov/30171692/</v>
      </c>
      <c r="D12601" s="248" t="str">
        <f>IF(AND(A12601&lt;&gt;"",ISNUMBER(A12601)),VLOOKUP(A12601,Studies!A:BR,4,FALSE),"")</f>
        <v>Control (without Rifampicin)</v>
      </c>
      <c r="E12601" s="248" t="str">
        <f>IF(AND(A12601&lt;&gt;"",ISNUMBER(A12601)),VLOOKUP(A12601,Studies!A:BR,5,FALSE),"")</f>
        <v>Midazolam</v>
      </c>
      <c r="F12601" s="249" t="str">
        <f>IF(AND(A12601&lt;&gt;"",ISNUMBER(A12601)),VLOOKUP(A12601,Studies!A:BR,6,FALSE),"")</f>
        <v>Plasma</v>
      </c>
      <c r="G12601" s="265">
        <v>15</v>
      </c>
      <c r="H12601" s="192" t="s">
        <v>59</v>
      </c>
      <c r="I12601" s="185">
        <v>113.53651547991755</v>
      </c>
      <c r="J12601" s="185" t="s">
        <v>1186</v>
      </c>
      <c r="K12601" s="185" t="s">
        <v>941</v>
      </c>
      <c r="L12601" s="193">
        <v>1.8415909705969973</v>
      </c>
      <c r="N12601" s="193" t="s">
        <v>1021</v>
      </c>
      <c r="O12601" s="197">
        <v>2</v>
      </c>
    </row>
    <row r="12602" spans="1:15" x14ac:dyDescent="0.25">
      <c r="A12602" s="181">
        <v>1361</v>
      </c>
      <c r="B12602" s="247" t="str">
        <f>IF(AND(A12602&lt;&gt;"",ISNUMBER(A12602)),VLOOKUP(A12602,Studies!A:BR,2,FALSE),"")</f>
        <v>Chattopadhyay 2018</v>
      </c>
      <c r="C12602" s="248" t="str">
        <f>IF(AND(A12602&lt;&gt;"",ISNUMBER(A12602)),VLOOKUP(A12602,Studies!A:BR,3,FALSE),"")</f>
        <v>https://pubmed.ncbi.nlm.nih.gov/30171692/</v>
      </c>
      <c r="D12602" s="248" t="str">
        <f>IF(AND(A12602&lt;&gt;"",ISNUMBER(A12602)),VLOOKUP(A12602,Studies!A:BR,4,FALSE),"")</f>
        <v>Control (without Rifampicin)</v>
      </c>
      <c r="E12602" s="248" t="str">
        <f>IF(AND(A12602&lt;&gt;"",ISNUMBER(A12602)),VLOOKUP(A12602,Studies!A:BR,5,FALSE),"")</f>
        <v>Midazolam</v>
      </c>
      <c r="F12602" s="249" t="str">
        <f>IF(AND(A12602&lt;&gt;"",ISNUMBER(A12602)),VLOOKUP(A12602,Studies!A:BR,6,FALSE),"")</f>
        <v>Plasma</v>
      </c>
      <c r="G12602" s="265">
        <v>24</v>
      </c>
      <c r="H12602" s="192" t="s">
        <v>59</v>
      </c>
      <c r="I12602" s="185">
        <v>47.363125081806139</v>
      </c>
      <c r="J12602" s="185" t="s">
        <v>1186</v>
      </c>
      <c r="K12602" s="185" t="s">
        <v>941</v>
      </c>
      <c r="L12602" s="193">
        <v>1.889621856955231</v>
      </c>
      <c r="N12602" s="193" t="s">
        <v>1021</v>
      </c>
      <c r="O12602" s="197">
        <v>2</v>
      </c>
    </row>
    <row r="12603" spans="1:15" x14ac:dyDescent="0.25">
      <c r="A12603" s="30">
        <v>1362</v>
      </c>
      <c r="B12603" s="247" t="str">
        <f>IF(AND(A12603&lt;&gt;"",ISNUMBER(A12603)),VLOOKUP(A12603,Studies!A:BR,2,FALSE),"")</f>
        <v>Chattopadhyay 2018</v>
      </c>
      <c r="C12603" s="248" t="str">
        <f>IF(AND(A12603&lt;&gt;"",ISNUMBER(A12603)),VLOOKUP(A12603,Studies!A:BR,3,FALSE),"")</f>
        <v>https://pubmed.ncbi.nlm.nih.gov/30171692/</v>
      </c>
      <c r="D12603" s="248" t="str">
        <f>IF(AND(A12603&lt;&gt;"",ISNUMBER(A12603)),VLOOKUP(A12603,Studies!A:BR,4,FALSE),"")</f>
        <v>with Perpetrator (Rifampicin)</v>
      </c>
      <c r="E12603" s="248" t="str">
        <f>IF(AND(A12603&lt;&gt;"",ISNUMBER(A12603)),VLOOKUP(A12603,Studies!A:BR,5,FALSE),"")</f>
        <v>Midazolam</v>
      </c>
      <c r="F12603" s="249" t="str">
        <f>IF(AND(A12603&lt;&gt;"",ISNUMBER(A12603)),VLOOKUP(A12603,Studies!A:BR,6,FALSE),"")</f>
        <v>Plasma</v>
      </c>
      <c r="G12603" s="265">
        <v>168.5</v>
      </c>
      <c r="H12603" s="192" t="s">
        <v>59</v>
      </c>
      <c r="I12603" s="185">
        <v>541.91675521546108</v>
      </c>
      <c r="J12603" s="185" t="s">
        <v>1186</v>
      </c>
      <c r="K12603" s="185" t="s">
        <v>941</v>
      </c>
      <c r="L12603" s="193">
        <v>1.5272573189104841</v>
      </c>
      <c r="N12603" s="193" t="s">
        <v>1021</v>
      </c>
      <c r="O12603" s="197">
        <v>2</v>
      </c>
    </row>
    <row r="12604" spans="1:15" x14ac:dyDescent="0.25">
      <c r="A12604" s="181">
        <v>1362</v>
      </c>
      <c r="B12604" s="247" t="str">
        <f>IF(AND(A12604&lt;&gt;"",ISNUMBER(A12604)),VLOOKUP(A12604,Studies!A:BR,2,FALSE),"")</f>
        <v>Chattopadhyay 2018</v>
      </c>
      <c r="C12604" s="248" t="str">
        <f>IF(AND(A12604&lt;&gt;"",ISNUMBER(A12604)),VLOOKUP(A12604,Studies!A:BR,3,FALSE),"")</f>
        <v>https://pubmed.ncbi.nlm.nih.gov/30171692/</v>
      </c>
      <c r="D12604" s="248" t="str">
        <f>IF(AND(A12604&lt;&gt;"",ISNUMBER(A12604)),VLOOKUP(A12604,Studies!A:BR,4,FALSE),"")</f>
        <v>with Perpetrator (Rifampicin)</v>
      </c>
      <c r="E12604" s="248" t="str">
        <f>IF(AND(A12604&lt;&gt;"",ISNUMBER(A12604)),VLOOKUP(A12604,Studies!A:BR,5,FALSE),"")</f>
        <v>Midazolam</v>
      </c>
      <c r="F12604" s="249" t="str">
        <f>IF(AND(A12604&lt;&gt;"",ISNUMBER(A12604)),VLOOKUP(A12604,Studies!A:BR,6,FALSE),"")</f>
        <v>Plasma</v>
      </c>
      <c r="G12604" s="265">
        <v>169</v>
      </c>
      <c r="H12604" s="192" t="s">
        <v>59</v>
      </c>
      <c r="I12604" s="185">
        <v>408.57683434545373</v>
      </c>
      <c r="J12604" s="185" t="s">
        <v>1186</v>
      </c>
      <c r="K12604" s="185" t="s">
        <v>941</v>
      </c>
      <c r="L12604" s="193">
        <v>1.5921434753955117</v>
      </c>
      <c r="N12604" s="193" t="s">
        <v>1021</v>
      </c>
      <c r="O12604" s="197">
        <v>2</v>
      </c>
    </row>
    <row r="12605" spans="1:15" x14ac:dyDescent="0.25">
      <c r="A12605" s="181">
        <v>1362</v>
      </c>
      <c r="B12605" s="247" t="str">
        <f>IF(AND(A12605&lt;&gt;"",ISNUMBER(A12605)),VLOOKUP(A12605,Studies!A:BR,2,FALSE),"")</f>
        <v>Chattopadhyay 2018</v>
      </c>
      <c r="C12605" s="248" t="str">
        <f>IF(AND(A12605&lt;&gt;"",ISNUMBER(A12605)),VLOOKUP(A12605,Studies!A:BR,3,FALSE),"")</f>
        <v>https://pubmed.ncbi.nlm.nih.gov/30171692/</v>
      </c>
      <c r="D12605" s="248" t="str">
        <f>IF(AND(A12605&lt;&gt;"",ISNUMBER(A12605)),VLOOKUP(A12605,Studies!A:BR,4,FALSE),"")</f>
        <v>with Perpetrator (Rifampicin)</v>
      </c>
      <c r="E12605" s="248" t="str">
        <f>IF(AND(A12605&lt;&gt;"",ISNUMBER(A12605)),VLOOKUP(A12605,Studies!A:BR,5,FALSE),"")</f>
        <v>Midazolam</v>
      </c>
      <c r="F12605" s="249" t="str">
        <f>IF(AND(A12605&lt;&gt;"",ISNUMBER(A12605)),VLOOKUP(A12605,Studies!A:BR,6,FALSE),"")</f>
        <v>Plasma</v>
      </c>
      <c r="G12605" s="265">
        <v>169.5</v>
      </c>
      <c r="H12605" s="192" t="s">
        <v>59</v>
      </c>
      <c r="I12605" s="185">
        <v>306.24228249707147</v>
      </c>
      <c r="J12605" s="185" t="s">
        <v>1186</v>
      </c>
      <c r="K12605" s="185" t="s">
        <v>941</v>
      </c>
      <c r="L12605" s="193">
        <v>1.5738234356369352</v>
      </c>
      <c r="N12605" s="193" t="s">
        <v>1021</v>
      </c>
      <c r="O12605" s="197">
        <v>2</v>
      </c>
    </row>
    <row r="12606" spans="1:15" x14ac:dyDescent="0.25">
      <c r="A12606" s="181">
        <v>1362</v>
      </c>
      <c r="B12606" s="247" t="str">
        <f>IF(AND(A12606&lt;&gt;"",ISNUMBER(A12606)),VLOOKUP(A12606,Studies!A:BR,2,FALSE),"")</f>
        <v>Chattopadhyay 2018</v>
      </c>
      <c r="C12606" s="248" t="str">
        <f>IF(AND(A12606&lt;&gt;"",ISNUMBER(A12606)),VLOOKUP(A12606,Studies!A:BR,3,FALSE),"")</f>
        <v>https://pubmed.ncbi.nlm.nih.gov/30171692/</v>
      </c>
      <c r="D12606" s="248" t="str">
        <f>IF(AND(A12606&lt;&gt;"",ISNUMBER(A12606)),VLOOKUP(A12606,Studies!A:BR,4,FALSE),"")</f>
        <v>with Perpetrator (Rifampicin)</v>
      </c>
      <c r="E12606" s="248" t="str">
        <f>IF(AND(A12606&lt;&gt;"",ISNUMBER(A12606)),VLOOKUP(A12606,Studies!A:BR,5,FALSE),"")</f>
        <v>Midazolam</v>
      </c>
      <c r="F12606" s="249" t="str">
        <f>IF(AND(A12606&lt;&gt;"",ISNUMBER(A12606)),VLOOKUP(A12606,Studies!A:BR,6,FALSE),"")</f>
        <v>Plasma</v>
      </c>
      <c r="G12606" s="265">
        <v>170</v>
      </c>
      <c r="H12606" s="192" t="s">
        <v>59</v>
      </c>
      <c r="I12606" s="185">
        <v>212.35875877284238</v>
      </c>
      <c r="J12606" s="185" t="s">
        <v>1186</v>
      </c>
      <c r="K12606" s="185" t="s">
        <v>941</v>
      </c>
      <c r="L12606" s="193">
        <v>1.5792908542990365</v>
      </c>
      <c r="N12606" s="193" t="s">
        <v>1021</v>
      </c>
      <c r="O12606" s="197">
        <v>2</v>
      </c>
    </row>
    <row r="12607" spans="1:15" x14ac:dyDescent="0.25">
      <c r="A12607" s="181">
        <v>1362</v>
      </c>
      <c r="B12607" s="247" t="str">
        <f>IF(AND(A12607&lt;&gt;"",ISNUMBER(A12607)),VLOOKUP(A12607,Studies!A:BR,2,FALSE),"")</f>
        <v>Chattopadhyay 2018</v>
      </c>
      <c r="C12607" s="248" t="str">
        <f>IF(AND(A12607&lt;&gt;"",ISNUMBER(A12607)),VLOOKUP(A12607,Studies!A:BR,3,FALSE),"")</f>
        <v>https://pubmed.ncbi.nlm.nih.gov/30171692/</v>
      </c>
      <c r="D12607" s="248" t="str">
        <f>IF(AND(A12607&lt;&gt;"",ISNUMBER(A12607)),VLOOKUP(A12607,Studies!A:BR,4,FALSE),"")</f>
        <v>with Perpetrator (Rifampicin)</v>
      </c>
      <c r="E12607" s="248" t="str">
        <f>IF(AND(A12607&lt;&gt;"",ISNUMBER(A12607)),VLOOKUP(A12607,Studies!A:BR,5,FALSE),"")</f>
        <v>Midazolam</v>
      </c>
      <c r="F12607" s="249" t="str">
        <f>IF(AND(A12607&lt;&gt;"",ISNUMBER(A12607)),VLOOKUP(A12607,Studies!A:BR,6,FALSE),"")</f>
        <v>Plasma</v>
      </c>
      <c r="G12607" s="265">
        <v>170.5</v>
      </c>
      <c r="H12607" s="192" t="s">
        <v>59</v>
      </c>
      <c r="I12607" s="185">
        <v>158.75506056865734</v>
      </c>
      <c r="J12607" s="185" t="s">
        <v>1186</v>
      </c>
      <c r="K12607" s="185" t="s">
        <v>941</v>
      </c>
      <c r="L12607" s="193">
        <v>1.6627831372408177</v>
      </c>
      <c r="N12607" s="193" t="s">
        <v>1021</v>
      </c>
      <c r="O12607" s="197">
        <v>2</v>
      </c>
    </row>
    <row r="12608" spans="1:15" x14ac:dyDescent="0.25">
      <c r="A12608" s="181">
        <v>1362</v>
      </c>
      <c r="B12608" s="247" t="str">
        <f>IF(AND(A12608&lt;&gt;"",ISNUMBER(A12608)),VLOOKUP(A12608,Studies!A:BR,2,FALSE),"")</f>
        <v>Chattopadhyay 2018</v>
      </c>
      <c r="C12608" s="248" t="str">
        <f>IF(AND(A12608&lt;&gt;"",ISNUMBER(A12608)),VLOOKUP(A12608,Studies!A:BR,3,FALSE),"")</f>
        <v>https://pubmed.ncbi.nlm.nih.gov/30171692/</v>
      </c>
      <c r="D12608" s="248" t="str">
        <f>IF(AND(A12608&lt;&gt;"",ISNUMBER(A12608)),VLOOKUP(A12608,Studies!A:BR,4,FALSE),"")</f>
        <v>with Perpetrator (Rifampicin)</v>
      </c>
      <c r="E12608" s="248" t="str">
        <f>IF(AND(A12608&lt;&gt;"",ISNUMBER(A12608)),VLOOKUP(A12608,Studies!A:BR,5,FALSE),"")</f>
        <v>Midazolam</v>
      </c>
      <c r="F12608" s="249" t="str">
        <f>IF(AND(A12608&lt;&gt;"",ISNUMBER(A12608)),VLOOKUP(A12608,Studies!A:BR,6,FALSE),"")</f>
        <v>Plasma</v>
      </c>
      <c r="G12608" s="265">
        <v>171</v>
      </c>
      <c r="H12608" s="192" t="s">
        <v>59</v>
      </c>
      <c r="I12608" s="185">
        <v>122.51995773670646</v>
      </c>
      <c r="J12608" s="185" t="s">
        <v>1186</v>
      </c>
      <c r="K12608" s="185" t="s">
        <v>941</v>
      </c>
      <c r="L12608" s="193">
        <v>1.6054991280943161</v>
      </c>
      <c r="N12608" s="193" t="s">
        <v>1021</v>
      </c>
      <c r="O12608" s="197">
        <v>2</v>
      </c>
    </row>
    <row r="12609" spans="1:16" x14ac:dyDescent="0.25">
      <c r="A12609" s="181">
        <v>1362</v>
      </c>
      <c r="B12609" s="247" t="str">
        <f>IF(AND(A12609&lt;&gt;"",ISNUMBER(A12609)),VLOOKUP(A12609,Studies!A:BR,2,FALSE),"")</f>
        <v>Chattopadhyay 2018</v>
      </c>
      <c r="C12609" s="248" t="str">
        <f>IF(AND(A12609&lt;&gt;"",ISNUMBER(A12609)),VLOOKUP(A12609,Studies!A:BR,3,FALSE),"")</f>
        <v>https://pubmed.ncbi.nlm.nih.gov/30171692/</v>
      </c>
      <c r="D12609" s="248" t="str">
        <f>IF(AND(A12609&lt;&gt;"",ISNUMBER(A12609)),VLOOKUP(A12609,Studies!A:BR,4,FALSE),"")</f>
        <v>with Perpetrator (Rifampicin)</v>
      </c>
      <c r="E12609" s="248" t="str">
        <f>IF(AND(A12609&lt;&gt;"",ISNUMBER(A12609)),VLOOKUP(A12609,Studies!A:BR,5,FALSE),"")</f>
        <v>Midazolam</v>
      </c>
      <c r="F12609" s="249" t="str">
        <f>IF(AND(A12609&lt;&gt;"",ISNUMBER(A12609)),VLOOKUP(A12609,Studies!A:BR,6,FALSE),"")</f>
        <v>Plasma</v>
      </c>
      <c r="G12609" s="265">
        <v>171.5</v>
      </c>
      <c r="H12609" s="192" t="s">
        <v>59</v>
      </c>
      <c r="I12609" s="185">
        <v>104.31926274699721</v>
      </c>
      <c r="J12609" s="185" t="s">
        <v>1186</v>
      </c>
      <c r="K12609" s="185" t="s">
        <v>941</v>
      </c>
      <c r="L12609" s="193">
        <v>1.5927042439364829</v>
      </c>
      <c r="N12609" s="193" t="s">
        <v>1021</v>
      </c>
      <c r="O12609" s="197">
        <v>2</v>
      </c>
    </row>
    <row r="12610" spans="1:16" x14ac:dyDescent="0.25">
      <c r="A12610" s="181">
        <v>1362</v>
      </c>
      <c r="B12610" s="247" t="str">
        <f>IF(AND(A12610&lt;&gt;"",ISNUMBER(A12610)),VLOOKUP(A12610,Studies!A:BR,2,FALSE),"")</f>
        <v>Chattopadhyay 2018</v>
      </c>
      <c r="C12610" s="248" t="str">
        <f>IF(AND(A12610&lt;&gt;"",ISNUMBER(A12610)),VLOOKUP(A12610,Studies!A:BR,3,FALSE),"")</f>
        <v>https://pubmed.ncbi.nlm.nih.gov/30171692/</v>
      </c>
      <c r="D12610" s="248" t="str">
        <f>IF(AND(A12610&lt;&gt;"",ISNUMBER(A12610)),VLOOKUP(A12610,Studies!A:BR,4,FALSE),"")</f>
        <v>with Perpetrator (Rifampicin)</v>
      </c>
      <c r="E12610" s="248" t="str">
        <f>IF(AND(A12610&lt;&gt;"",ISNUMBER(A12610)),VLOOKUP(A12610,Studies!A:BR,5,FALSE),"")</f>
        <v>Midazolam</v>
      </c>
      <c r="F12610" s="249" t="str">
        <f>IF(AND(A12610&lt;&gt;"",ISNUMBER(A12610)),VLOOKUP(A12610,Studies!A:BR,6,FALSE),"")</f>
        <v>Plasma</v>
      </c>
      <c r="G12610" s="265">
        <v>172</v>
      </c>
      <c r="H12610" s="192" t="s">
        <v>59</v>
      </c>
      <c r="I12610" s="185">
        <v>82.632553217818057</v>
      </c>
      <c r="J12610" s="185" t="s">
        <v>1186</v>
      </c>
      <c r="K12610" s="185" t="s">
        <v>941</v>
      </c>
      <c r="L12610" s="193">
        <v>1.5122486203243823</v>
      </c>
      <c r="N12610" s="193" t="s">
        <v>1021</v>
      </c>
      <c r="O12610" s="197">
        <v>2</v>
      </c>
    </row>
    <row r="12611" spans="1:16" x14ac:dyDescent="0.25">
      <c r="A12611" s="181">
        <v>1362</v>
      </c>
      <c r="B12611" s="247" t="str">
        <f>IF(AND(A12611&lt;&gt;"",ISNUMBER(A12611)),VLOOKUP(A12611,Studies!A:BR,2,FALSE),"")</f>
        <v>Chattopadhyay 2018</v>
      </c>
      <c r="C12611" s="248" t="str">
        <f>IF(AND(A12611&lt;&gt;"",ISNUMBER(A12611)),VLOOKUP(A12611,Studies!A:BR,3,FALSE),"")</f>
        <v>https://pubmed.ncbi.nlm.nih.gov/30171692/</v>
      </c>
      <c r="D12611" s="248" t="str">
        <f>IF(AND(A12611&lt;&gt;"",ISNUMBER(A12611)),VLOOKUP(A12611,Studies!A:BR,4,FALSE),"")</f>
        <v>with Perpetrator (Rifampicin)</v>
      </c>
      <c r="E12611" s="248" t="str">
        <f>IF(AND(A12611&lt;&gt;"",ISNUMBER(A12611)),VLOOKUP(A12611,Studies!A:BR,5,FALSE),"")</f>
        <v>Midazolam</v>
      </c>
      <c r="F12611" s="249" t="str">
        <f>IF(AND(A12611&lt;&gt;"",ISNUMBER(A12611)),VLOOKUP(A12611,Studies!A:BR,6,FALSE),"")</f>
        <v>Plasma</v>
      </c>
      <c r="G12611" s="265">
        <v>172.5</v>
      </c>
      <c r="H12611" s="192" t="s">
        <v>59</v>
      </c>
      <c r="I12611" s="185">
        <v>63.461283076206755</v>
      </c>
      <c r="J12611" s="185" t="s">
        <v>1186</v>
      </c>
      <c r="K12611" s="185" t="s">
        <v>941</v>
      </c>
      <c r="L12611" s="193">
        <v>1.5164372676098934</v>
      </c>
      <c r="N12611" s="193" t="s">
        <v>1021</v>
      </c>
      <c r="O12611" s="197">
        <v>2</v>
      </c>
    </row>
    <row r="12612" spans="1:16" x14ac:dyDescent="0.25">
      <c r="A12612" s="181">
        <v>1362</v>
      </c>
      <c r="B12612" s="247" t="str">
        <f>IF(AND(A12612&lt;&gt;"",ISNUMBER(A12612)),VLOOKUP(A12612,Studies!A:BR,2,FALSE),"")</f>
        <v>Chattopadhyay 2018</v>
      </c>
      <c r="C12612" s="248" t="str">
        <f>IF(AND(A12612&lt;&gt;"",ISNUMBER(A12612)),VLOOKUP(A12612,Studies!A:BR,3,FALSE),"")</f>
        <v>https://pubmed.ncbi.nlm.nih.gov/30171692/</v>
      </c>
      <c r="D12612" s="248" t="str">
        <f>IF(AND(A12612&lt;&gt;"",ISNUMBER(A12612)),VLOOKUP(A12612,Studies!A:BR,4,FALSE),"")</f>
        <v>with Perpetrator (Rifampicin)</v>
      </c>
      <c r="E12612" s="248" t="str">
        <f>IF(AND(A12612&lt;&gt;"",ISNUMBER(A12612)),VLOOKUP(A12612,Studies!A:BR,5,FALSE),"")</f>
        <v>Midazolam</v>
      </c>
      <c r="F12612" s="249" t="str">
        <f>IF(AND(A12612&lt;&gt;"",ISNUMBER(A12612)),VLOOKUP(A12612,Studies!A:BR,6,FALSE),"")</f>
        <v>Plasma</v>
      </c>
      <c r="G12612" s="265">
        <v>173</v>
      </c>
      <c r="H12612" s="192" t="s">
        <v>59</v>
      </c>
      <c r="I12612" s="185">
        <v>47.456361375515861</v>
      </c>
      <c r="J12612" s="185" t="s">
        <v>1186</v>
      </c>
      <c r="K12612" s="185" t="s">
        <v>941</v>
      </c>
      <c r="L12612" s="193">
        <v>1.507869966327849</v>
      </c>
      <c r="N12612" s="193" t="s">
        <v>1021</v>
      </c>
      <c r="O12612" s="197">
        <v>2</v>
      </c>
    </row>
    <row r="12613" spans="1:16" x14ac:dyDescent="0.25">
      <c r="A12613" s="181">
        <v>1362</v>
      </c>
      <c r="B12613" s="247" t="str">
        <f>IF(AND(A12613&lt;&gt;"",ISNUMBER(A12613)),VLOOKUP(A12613,Studies!A:BR,2,FALSE),"")</f>
        <v>Chattopadhyay 2018</v>
      </c>
      <c r="C12613" s="248" t="str">
        <f>IF(AND(A12613&lt;&gt;"",ISNUMBER(A12613)),VLOOKUP(A12613,Studies!A:BR,3,FALSE),"")</f>
        <v>https://pubmed.ncbi.nlm.nih.gov/30171692/</v>
      </c>
      <c r="D12613" s="248" t="str">
        <f>IF(AND(A12613&lt;&gt;"",ISNUMBER(A12613)),VLOOKUP(A12613,Studies!A:BR,4,FALSE),"")</f>
        <v>with Perpetrator (Rifampicin)</v>
      </c>
      <c r="E12613" s="248" t="str">
        <f>IF(AND(A12613&lt;&gt;"",ISNUMBER(A12613)),VLOOKUP(A12613,Studies!A:BR,5,FALSE),"")</f>
        <v>Midazolam</v>
      </c>
      <c r="F12613" s="249" t="str">
        <f>IF(AND(A12613&lt;&gt;"",ISNUMBER(A12613)),VLOOKUP(A12613,Studies!A:BR,6,FALSE),"")</f>
        <v>Plasma</v>
      </c>
      <c r="G12613" s="265">
        <v>174</v>
      </c>
      <c r="H12613" s="192" t="s">
        <v>59</v>
      </c>
      <c r="I12613" s="185">
        <v>37.375529253722</v>
      </c>
      <c r="J12613" s="185" t="s">
        <v>1186</v>
      </c>
      <c r="K12613" s="185" t="s">
        <v>941</v>
      </c>
      <c r="L12613" s="193">
        <v>1.4421899881032372</v>
      </c>
      <c r="N12613" s="193" t="s">
        <v>1021</v>
      </c>
      <c r="O12613" s="197">
        <v>2</v>
      </c>
    </row>
    <row r="12614" spans="1:16" x14ac:dyDescent="0.25">
      <c r="A12614" s="181">
        <v>1362</v>
      </c>
      <c r="B12614" s="247" t="str">
        <f>IF(AND(A12614&lt;&gt;"",ISNUMBER(A12614)),VLOOKUP(A12614,Studies!A:BR,2,FALSE),"")</f>
        <v>Chattopadhyay 2018</v>
      </c>
      <c r="C12614" s="248" t="str">
        <f>IF(AND(A12614&lt;&gt;"",ISNUMBER(A12614)),VLOOKUP(A12614,Studies!A:BR,3,FALSE),"")</f>
        <v>https://pubmed.ncbi.nlm.nih.gov/30171692/</v>
      </c>
      <c r="D12614" s="248" t="str">
        <f>IF(AND(A12614&lt;&gt;"",ISNUMBER(A12614)),VLOOKUP(A12614,Studies!A:BR,4,FALSE),"")</f>
        <v>with Perpetrator (Rifampicin)</v>
      </c>
      <c r="E12614" s="248" t="str">
        <f>IF(AND(A12614&lt;&gt;"",ISNUMBER(A12614)),VLOOKUP(A12614,Studies!A:BR,5,FALSE),"")</f>
        <v>Midazolam</v>
      </c>
      <c r="F12614" s="249" t="str">
        <f>IF(AND(A12614&lt;&gt;"",ISNUMBER(A12614)),VLOOKUP(A12614,Studies!A:BR,6,FALSE),"")</f>
        <v>Plasma</v>
      </c>
      <c r="G12614" s="265">
        <v>176</v>
      </c>
      <c r="H12614" s="192" t="s">
        <v>59</v>
      </c>
      <c r="I12614" s="185">
        <v>26.037401941174554</v>
      </c>
      <c r="J12614" s="185" t="s">
        <v>1186</v>
      </c>
      <c r="K12614" s="185" t="s">
        <v>941</v>
      </c>
      <c r="L12614" s="193">
        <v>1.5312863959620462</v>
      </c>
      <c r="N12614" s="193" t="s">
        <v>1021</v>
      </c>
      <c r="O12614" s="197">
        <v>2</v>
      </c>
    </row>
    <row r="12615" spans="1:16" x14ac:dyDescent="0.25">
      <c r="A12615" s="181">
        <v>1362</v>
      </c>
      <c r="B12615" s="247" t="str">
        <f>IF(AND(A12615&lt;&gt;"",ISNUMBER(A12615)),VLOOKUP(A12615,Studies!A:BR,2,FALSE),"")</f>
        <v>Chattopadhyay 2018</v>
      </c>
      <c r="C12615" s="248" t="str">
        <f>IF(AND(A12615&lt;&gt;"",ISNUMBER(A12615)),VLOOKUP(A12615,Studies!A:BR,3,FALSE),"")</f>
        <v>https://pubmed.ncbi.nlm.nih.gov/30171692/</v>
      </c>
      <c r="D12615" s="248" t="str">
        <f>IF(AND(A12615&lt;&gt;"",ISNUMBER(A12615)),VLOOKUP(A12615,Studies!A:BR,4,FALSE),"")</f>
        <v>with Perpetrator (Rifampicin)</v>
      </c>
      <c r="E12615" s="248" t="str">
        <f>IF(AND(A12615&lt;&gt;"",ISNUMBER(A12615)),VLOOKUP(A12615,Studies!A:BR,5,FALSE),"")</f>
        <v>Midazolam</v>
      </c>
      <c r="F12615" s="249" t="str">
        <f>IF(AND(A12615&lt;&gt;"",ISNUMBER(A12615)),VLOOKUP(A12615,Studies!A:BR,6,FALSE),"")</f>
        <v>Plasma</v>
      </c>
      <c r="G12615" s="265">
        <v>180</v>
      </c>
      <c r="H12615" s="192" t="s">
        <v>59</v>
      </c>
      <c r="I12615" s="185">
        <v>13.416581045657011</v>
      </c>
      <c r="J12615" s="185" t="s">
        <v>1186</v>
      </c>
      <c r="K12615" s="185" t="s">
        <v>941</v>
      </c>
      <c r="L12615" s="193">
        <v>1.53696222624864</v>
      </c>
      <c r="N12615" s="193" t="s">
        <v>1021</v>
      </c>
      <c r="O12615" s="197">
        <v>2</v>
      </c>
    </row>
    <row r="12616" spans="1:16" x14ac:dyDescent="0.25">
      <c r="A12616" s="181">
        <v>1362</v>
      </c>
      <c r="B12616" s="247" t="str">
        <f>IF(AND(A12616&lt;&gt;"",ISNUMBER(A12616)),VLOOKUP(A12616,Studies!A:BR,2,FALSE),"")</f>
        <v>Chattopadhyay 2018</v>
      </c>
      <c r="C12616" s="248" t="str">
        <f>IF(AND(A12616&lt;&gt;"",ISNUMBER(A12616)),VLOOKUP(A12616,Studies!A:BR,3,FALSE),"")</f>
        <v>https://pubmed.ncbi.nlm.nih.gov/30171692/</v>
      </c>
      <c r="D12616" s="248" t="str">
        <f>IF(AND(A12616&lt;&gt;"",ISNUMBER(A12616)),VLOOKUP(A12616,Studies!A:BR,4,FALSE),"")</f>
        <v>with Perpetrator (Rifampicin)</v>
      </c>
      <c r="E12616" s="248" t="str">
        <f>IF(AND(A12616&lt;&gt;"",ISNUMBER(A12616)),VLOOKUP(A12616,Studies!A:BR,5,FALSE),"")</f>
        <v>Midazolam</v>
      </c>
      <c r="F12616" s="249" t="str">
        <f>IF(AND(A12616&lt;&gt;"",ISNUMBER(A12616)),VLOOKUP(A12616,Studies!A:BR,6,FALSE),"")</f>
        <v>Plasma</v>
      </c>
      <c r="G12616" s="265">
        <v>183</v>
      </c>
      <c r="H12616" s="192" t="s">
        <v>59</v>
      </c>
      <c r="I12616" s="185">
        <v>11.349649172708149</v>
      </c>
      <c r="J12616" s="185" t="s">
        <v>1186</v>
      </c>
      <c r="K12616" s="185" t="s">
        <v>941</v>
      </c>
      <c r="L12616" s="193">
        <v>1.4796811146926838</v>
      </c>
      <c r="N12616" s="193" t="s">
        <v>1021</v>
      </c>
      <c r="O12616" s="197">
        <v>2</v>
      </c>
    </row>
    <row r="12617" spans="1:16" x14ac:dyDescent="0.25">
      <c r="A12617" s="30">
        <v>1363</v>
      </c>
      <c r="B12617" s="247" t="str">
        <f>IF(AND(A12617&lt;&gt;"",ISNUMBER(A12617)),VLOOKUP(A12617,Studies!A:BR,2,FALSE),"")</f>
        <v>Chattopadhyay 2018</v>
      </c>
      <c r="C12617" s="248" t="str">
        <f>IF(AND(A12617&lt;&gt;"",ISNUMBER(A12617)),VLOOKUP(A12617,Studies!A:BR,3,FALSE),"")</f>
        <v>https://pubmed.ncbi.nlm.nih.gov/30171692/</v>
      </c>
      <c r="D12617" s="248" t="str">
        <f>IF(AND(A12617&lt;&gt;"",ISNUMBER(A12617)),VLOOKUP(A12617,Studies!A:BR,4,FALSE),"")</f>
        <v>Rifampicin</v>
      </c>
      <c r="E12617" s="248" t="str">
        <f>IF(AND(A12617&lt;&gt;"",ISNUMBER(A12617)),VLOOKUP(A12617,Studies!A:BR,5,FALSE),"")</f>
        <v>Rifampicin</v>
      </c>
      <c r="F12617" s="249" t="str">
        <f>IF(AND(A12617&lt;&gt;"",ISNUMBER(A12617)),VLOOKUP(A12617,Studies!A:BR,6,FALSE),"")</f>
        <v>Plasma</v>
      </c>
      <c r="G12617" s="265">
        <v>24</v>
      </c>
      <c r="H12617" s="192" t="s">
        <v>59</v>
      </c>
      <c r="I12617" s="185">
        <v>60.568423254537848</v>
      </c>
      <c r="J12617" s="41" t="s">
        <v>965</v>
      </c>
      <c r="K12617" s="185" t="s">
        <v>941</v>
      </c>
      <c r="L12617" s="52">
        <v>3.3379281866883321</v>
      </c>
      <c r="N12617" s="193" t="s">
        <v>1021</v>
      </c>
      <c r="O12617" s="59">
        <v>5</v>
      </c>
      <c r="P12617" s="42" t="s">
        <v>4258</v>
      </c>
    </row>
    <row r="12618" spans="1:16" x14ac:dyDescent="0.25">
      <c r="A12618" s="181">
        <v>1363</v>
      </c>
      <c r="B12618" s="247" t="str">
        <f>IF(AND(A12618&lt;&gt;"",ISNUMBER(A12618)),VLOOKUP(A12618,Studies!A:BR,2,FALSE),"")</f>
        <v>Chattopadhyay 2018</v>
      </c>
      <c r="C12618" s="248" t="str">
        <f>IF(AND(A12618&lt;&gt;"",ISNUMBER(A12618)),VLOOKUP(A12618,Studies!A:BR,3,FALSE),"")</f>
        <v>https://pubmed.ncbi.nlm.nih.gov/30171692/</v>
      </c>
      <c r="D12618" s="248" t="str">
        <f>IF(AND(A12618&lt;&gt;"",ISNUMBER(A12618)),VLOOKUP(A12618,Studies!A:BR,4,FALSE),"")</f>
        <v>Rifampicin</v>
      </c>
      <c r="E12618" s="248" t="str">
        <f>IF(AND(A12618&lt;&gt;"",ISNUMBER(A12618)),VLOOKUP(A12618,Studies!A:BR,5,FALSE),"")</f>
        <v>Rifampicin</v>
      </c>
      <c r="F12618" s="249" t="str">
        <f>IF(AND(A12618&lt;&gt;"",ISNUMBER(A12618)),VLOOKUP(A12618,Studies!A:BR,6,FALSE),"")</f>
        <v>Plasma</v>
      </c>
      <c r="G12618" s="265">
        <v>72</v>
      </c>
      <c r="H12618" s="192" t="s">
        <v>59</v>
      </c>
      <c r="I12618" s="185">
        <v>22.61017295679596</v>
      </c>
      <c r="J12618" s="185" t="s">
        <v>965</v>
      </c>
      <c r="K12618" s="185" t="s">
        <v>941</v>
      </c>
      <c r="L12618" s="52">
        <v>2.1123139725887845</v>
      </c>
      <c r="N12618" s="193" t="s">
        <v>1021</v>
      </c>
      <c r="O12618" s="197">
        <v>5</v>
      </c>
      <c r="P12618" s="42" t="s">
        <v>4258</v>
      </c>
    </row>
    <row r="12619" spans="1:16" x14ac:dyDescent="0.25">
      <c r="A12619" s="181">
        <v>1363</v>
      </c>
      <c r="B12619" s="247" t="str">
        <f>IF(AND(A12619&lt;&gt;"",ISNUMBER(A12619)),VLOOKUP(A12619,Studies!A:BR,2,FALSE),"")</f>
        <v>Chattopadhyay 2018</v>
      </c>
      <c r="C12619" s="248" t="str">
        <f>IF(AND(A12619&lt;&gt;"",ISNUMBER(A12619)),VLOOKUP(A12619,Studies!A:BR,3,FALSE),"")</f>
        <v>https://pubmed.ncbi.nlm.nih.gov/30171692/</v>
      </c>
      <c r="D12619" s="248" t="str">
        <f>IF(AND(A12619&lt;&gt;"",ISNUMBER(A12619)),VLOOKUP(A12619,Studies!A:BR,4,FALSE),"")</f>
        <v>Rifampicin</v>
      </c>
      <c r="E12619" s="248" t="str">
        <f>IF(AND(A12619&lt;&gt;"",ISNUMBER(A12619)),VLOOKUP(A12619,Studies!A:BR,5,FALSE),"")</f>
        <v>Rifampicin</v>
      </c>
      <c r="F12619" s="249" t="str">
        <f>IF(AND(A12619&lt;&gt;"",ISNUMBER(A12619)),VLOOKUP(A12619,Studies!A:BR,6,FALSE),"")</f>
        <v>Plasma</v>
      </c>
      <c r="G12619" s="265">
        <v>144</v>
      </c>
      <c r="H12619" s="192" t="s">
        <v>59</v>
      </c>
      <c r="I12619" s="185">
        <v>14.022739747820669</v>
      </c>
      <c r="J12619" s="185" t="s">
        <v>965</v>
      </c>
      <c r="K12619" s="185" t="s">
        <v>941</v>
      </c>
      <c r="L12619" s="52">
        <v>1.6983877447390092</v>
      </c>
      <c r="N12619" s="193" t="s">
        <v>1021</v>
      </c>
      <c r="O12619" s="197">
        <v>5</v>
      </c>
      <c r="P12619" s="42" t="s">
        <v>4259</v>
      </c>
    </row>
    <row r="12620" spans="1:16" x14ac:dyDescent="0.25">
      <c r="A12620" s="181">
        <v>1363</v>
      </c>
      <c r="B12620" s="247" t="str">
        <f>IF(AND(A12620&lt;&gt;"",ISNUMBER(A12620)),VLOOKUP(A12620,Studies!A:BR,2,FALSE),"")</f>
        <v>Chattopadhyay 2018</v>
      </c>
      <c r="C12620" s="248" t="str">
        <f>IF(AND(A12620&lt;&gt;"",ISNUMBER(A12620)),VLOOKUP(A12620,Studies!A:BR,3,FALSE),"")</f>
        <v>https://pubmed.ncbi.nlm.nih.gov/30171692/</v>
      </c>
      <c r="D12620" s="248" t="str">
        <f>IF(AND(A12620&lt;&gt;"",ISNUMBER(A12620)),VLOOKUP(A12620,Studies!A:BR,4,FALSE),"")</f>
        <v>Rifampicin</v>
      </c>
      <c r="E12620" s="248" t="str">
        <f>IF(AND(A12620&lt;&gt;"",ISNUMBER(A12620)),VLOOKUP(A12620,Studies!A:BR,5,FALSE),"")</f>
        <v>Rifampicin</v>
      </c>
      <c r="F12620" s="249" t="str">
        <f>IF(AND(A12620&lt;&gt;"",ISNUMBER(A12620)),VLOOKUP(A12620,Studies!A:BR,6,FALSE),"")</f>
        <v>Plasma</v>
      </c>
      <c r="G12620" s="265">
        <v>180</v>
      </c>
      <c r="H12620" s="192" t="s">
        <v>59</v>
      </c>
      <c r="I12620" s="185">
        <v>8.9167913585356935</v>
      </c>
      <c r="J12620" s="185" t="s">
        <v>965</v>
      </c>
      <c r="K12620" s="185" t="s">
        <v>941</v>
      </c>
      <c r="L12620" s="52">
        <v>1.509166709066923</v>
      </c>
      <c r="N12620" s="193" t="s">
        <v>1021</v>
      </c>
      <c r="O12620" s="197">
        <v>5</v>
      </c>
      <c r="P12620" s="42" t="s">
        <v>4260</v>
      </c>
    </row>
    <row r="12621" spans="1:16" x14ac:dyDescent="0.25">
      <c r="A12621" s="181">
        <v>1363</v>
      </c>
      <c r="B12621" s="247" t="str">
        <f>IF(AND(A12621&lt;&gt;"",ISNUMBER(A12621)),VLOOKUP(A12621,Studies!A:BR,2,FALSE),"")</f>
        <v>Chattopadhyay 2018</v>
      </c>
      <c r="C12621" s="248" t="str">
        <f>IF(AND(A12621&lt;&gt;"",ISNUMBER(A12621)),VLOOKUP(A12621,Studies!A:BR,3,FALSE),"")</f>
        <v>https://pubmed.ncbi.nlm.nih.gov/30171692/</v>
      </c>
      <c r="D12621" s="248" t="str">
        <f>IF(AND(A12621&lt;&gt;"",ISNUMBER(A12621)),VLOOKUP(A12621,Studies!A:BR,4,FALSE),"")</f>
        <v>Rifampicin</v>
      </c>
      <c r="E12621" s="248" t="str">
        <f>IF(AND(A12621&lt;&gt;"",ISNUMBER(A12621)),VLOOKUP(A12621,Studies!A:BR,5,FALSE),"")</f>
        <v>Rifampicin</v>
      </c>
      <c r="F12621" s="249" t="str">
        <f>IF(AND(A12621&lt;&gt;"",ISNUMBER(A12621)),VLOOKUP(A12621,Studies!A:BR,6,FALSE),"")</f>
        <v>Plasma</v>
      </c>
      <c r="G12621" s="265">
        <v>192</v>
      </c>
      <c r="H12621" s="192" t="s">
        <v>59</v>
      </c>
      <c r="I12621" s="185">
        <v>424.75408307151622</v>
      </c>
      <c r="J12621" s="185" t="s">
        <v>965</v>
      </c>
      <c r="K12621" s="185" t="s">
        <v>941</v>
      </c>
      <c r="L12621" s="52">
        <v>1.7068995905736033</v>
      </c>
      <c r="N12621" s="193" t="s">
        <v>1021</v>
      </c>
      <c r="O12621" s="197">
        <v>5</v>
      </c>
      <c r="P12621" s="42" t="s">
        <v>4261</v>
      </c>
    </row>
    <row r="12622" spans="1:16" x14ac:dyDescent="0.25">
      <c r="A12622" s="181">
        <v>1363</v>
      </c>
      <c r="B12622" s="247" t="str">
        <f>IF(AND(A12622&lt;&gt;"",ISNUMBER(A12622)),VLOOKUP(A12622,Studies!A:BR,2,FALSE),"")</f>
        <v>Chattopadhyay 2018</v>
      </c>
      <c r="C12622" s="248" t="str">
        <f>IF(AND(A12622&lt;&gt;"",ISNUMBER(A12622)),VLOOKUP(A12622,Studies!A:BR,3,FALSE),"")</f>
        <v>https://pubmed.ncbi.nlm.nih.gov/30171692/</v>
      </c>
      <c r="D12622" s="248" t="str">
        <f>IF(AND(A12622&lt;&gt;"",ISNUMBER(A12622)),VLOOKUP(A12622,Studies!A:BR,4,FALSE),"")</f>
        <v>Rifampicin</v>
      </c>
      <c r="E12622" s="248" t="str">
        <f>IF(AND(A12622&lt;&gt;"",ISNUMBER(A12622)),VLOOKUP(A12622,Studies!A:BR,5,FALSE),"")</f>
        <v>Rifampicin</v>
      </c>
      <c r="F12622" s="249" t="str">
        <f>IF(AND(A12622&lt;&gt;"",ISNUMBER(A12622)),VLOOKUP(A12622,Studies!A:BR,6,FALSE),"")</f>
        <v>Plasma</v>
      </c>
      <c r="G12622" s="265">
        <v>240</v>
      </c>
      <c r="H12622" s="192" t="s">
        <v>59</v>
      </c>
      <c r="I12622" s="185">
        <v>15.908516824246638</v>
      </c>
      <c r="J12622" s="185" t="s">
        <v>965</v>
      </c>
      <c r="K12622" s="185" t="s">
        <v>941</v>
      </c>
      <c r="L12622" s="52">
        <v>2.1332751996040007</v>
      </c>
      <c r="N12622" s="193" t="s">
        <v>1021</v>
      </c>
      <c r="O12622" s="197">
        <v>5</v>
      </c>
      <c r="P12622" s="42" t="s">
        <v>4262</v>
      </c>
    </row>
    <row r="12623" spans="1:16" x14ac:dyDescent="0.25">
      <c r="A12623" s="30">
        <v>1364</v>
      </c>
      <c r="B12623" s="247" t="str">
        <f>IF(AND(A12623&lt;&gt;"",ISNUMBER(A12623)),VLOOKUP(A12623,Studies!A:BR,2,FALSE),"")</f>
        <v>Ahonen 1997</v>
      </c>
      <c r="C12623" s="248" t="str">
        <f>IF(AND(A12623&lt;&gt;"",ISNUMBER(A12623)),VLOOKUP(A12623,Studies!A:BR,3,FALSE),"")</f>
        <v>https://pubmed.ncbi.nlm.nih.gov/9049584/</v>
      </c>
      <c r="D12623" s="248" t="str">
        <f>IF(AND(A12623&lt;&gt;"",ISNUMBER(A12623)),VLOOKUP(A12623,Studies!A:BR,4,FALSE),"")</f>
        <v>Fluconazole i.v.</v>
      </c>
      <c r="E12623" s="248" t="str">
        <f>IF(AND(A12623&lt;&gt;"",ISNUMBER(A12623)),VLOOKUP(A12623,Studies!A:BR,5,FALSE),"")</f>
        <v>Fluconazole</v>
      </c>
      <c r="F12623" s="249" t="str">
        <f>IF(AND(A12623&lt;&gt;"",ISNUMBER(A12623)),VLOOKUP(A12623,Studies!A:BR,6,FALSE),"")</f>
        <v>Plasma</v>
      </c>
      <c r="G12623" s="265">
        <v>1.03</v>
      </c>
      <c r="H12623" s="192" t="s">
        <v>59</v>
      </c>
      <c r="I12623" s="185">
        <v>8.19</v>
      </c>
      <c r="J12623" s="41" t="s">
        <v>959</v>
      </c>
      <c r="K12623" s="41" t="s">
        <v>115</v>
      </c>
    </row>
    <row r="12624" spans="1:16" x14ac:dyDescent="0.25">
      <c r="A12624" s="181">
        <v>1364</v>
      </c>
      <c r="B12624" s="247" t="str">
        <f>IF(AND(A12624&lt;&gt;"",ISNUMBER(A12624)),VLOOKUP(A12624,Studies!A:BR,2,FALSE),"")</f>
        <v>Ahonen 1997</v>
      </c>
      <c r="C12624" s="248" t="str">
        <f>IF(AND(A12624&lt;&gt;"",ISNUMBER(A12624)),VLOOKUP(A12624,Studies!A:BR,3,FALSE),"")</f>
        <v>https://pubmed.ncbi.nlm.nih.gov/9049584/</v>
      </c>
      <c r="D12624" s="248" t="str">
        <f>IF(AND(A12624&lt;&gt;"",ISNUMBER(A12624)),VLOOKUP(A12624,Studies!A:BR,4,FALSE),"")</f>
        <v>Fluconazole i.v.</v>
      </c>
      <c r="E12624" s="248" t="str">
        <f>IF(AND(A12624&lt;&gt;"",ISNUMBER(A12624)),VLOOKUP(A12624,Studies!A:BR,5,FALSE),"")</f>
        <v>Fluconazole</v>
      </c>
      <c r="F12624" s="249" t="str">
        <f>IF(AND(A12624&lt;&gt;"",ISNUMBER(A12624)),VLOOKUP(A12624,Studies!A:BR,6,FALSE),"")</f>
        <v>Plasma</v>
      </c>
      <c r="G12624" s="265">
        <v>1.57</v>
      </c>
      <c r="H12624" s="192" t="s">
        <v>59</v>
      </c>
      <c r="I12624" s="185">
        <v>8.19</v>
      </c>
      <c r="J12624" s="185" t="s">
        <v>959</v>
      </c>
      <c r="K12624" s="185" t="s">
        <v>115</v>
      </c>
    </row>
    <row r="12625" spans="1:11" x14ac:dyDescent="0.25">
      <c r="A12625" s="181">
        <v>1364</v>
      </c>
      <c r="B12625" s="247" t="str">
        <f>IF(AND(A12625&lt;&gt;"",ISNUMBER(A12625)),VLOOKUP(A12625,Studies!A:BR,2,FALSE),"")</f>
        <v>Ahonen 1997</v>
      </c>
      <c r="C12625" s="248" t="str">
        <f>IF(AND(A12625&lt;&gt;"",ISNUMBER(A12625)),VLOOKUP(A12625,Studies!A:BR,3,FALSE),"")</f>
        <v>https://pubmed.ncbi.nlm.nih.gov/9049584/</v>
      </c>
      <c r="D12625" s="248" t="str">
        <f>IF(AND(A12625&lt;&gt;"",ISNUMBER(A12625)),VLOOKUP(A12625,Studies!A:BR,4,FALSE),"")</f>
        <v>Fluconazole i.v.</v>
      </c>
      <c r="E12625" s="248" t="str">
        <f>IF(AND(A12625&lt;&gt;"",ISNUMBER(A12625)),VLOOKUP(A12625,Studies!A:BR,5,FALSE),"")</f>
        <v>Fluconazole</v>
      </c>
      <c r="F12625" s="249" t="str">
        <f>IF(AND(A12625&lt;&gt;"",ISNUMBER(A12625)),VLOOKUP(A12625,Studies!A:BR,6,FALSE),"")</f>
        <v>Plasma</v>
      </c>
      <c r="G12625" s="265">
        <v>2.0299999999999998</v>
      </c>
      <c r="H12625" s="192" t="s">
        <v>59</v>
      </c>
      <c r="I12625" s="185">
        <v>7.92</v>
      </c>
      <c r="J12625" s="185" t="s">
        <v>959</v>
      </c>
      <c r="K12625" s="185" t="s">
        <v>115</v>
      </c>
    </row>
    <row r="12626" spans="1:11" x14ac:dyDescent="0.25">
      <c r="A12626" s="181">
        <v>1364</v>
      </c>
      <c r="B12626" s="247" t="str">
        <f>IF(AND(A12626&lt;&gt;"",ISNUMBER(A12626)),VLOOKUP(A12626,Studies!A:BR,2,FALSE),"")</f>
        <v>Ahonen 1997</v>
      </c>
      <c r="C12626" s="248" t="str">
        <f>IF(AND(A12626&lt;&gt;"",ISNUMBER(A12626)),VLOOKUP(A12626,Studies!A:BR,3,FALSE),"")</f>
        <v>https://pubmed.ncbi.nlm.nih.gov/9049584/</v>
      </c>
      <c r="D12626" s="248" t="str">
        <f>IF(AND(A12626&lt;&gt;"",ISNUMBER(A12626)),VLOOKUP(A12626,Studies!A:BR,4,FALSE),"")</f>
        <v>Fluconazole i.v.</v>
      </c>
      <c r="E12626" s="248" t="str">
        <f>IF(AND(A12626&lt;&gt;"",ISNUMBER(A12626)),VLOOKUP(A12626,Studies!A:BR,5,FALSE),"")</f>
        <v>Fluconazole</v>
      </c>
      <c r="F12626" s="249" t="str">
        <f>IF(AND(A12626&lt;&gt;"",ISNUMBER(A12626)),VLOOKUP(A12626,Studies!A:BR,6,FALSE),"")</f>
        <v>Plasma</v>
      </c>
      <c r="G12626" s="265">
        <v>2.56</v>
      </c>
      <c r="H12626" s="192" t="s">
        <v>59</v>
      </c>
      <c r="I12626" s="185">
        <v>7.85</v>
      </c>
      <c r="J12626" s="185" t="s">
        <v>959</v>
      </c>
      <c r="K12626" s="185" t="s">
        <v>115</v>
      </c>
    </row>
    <row r="12627" spans="1:11" x14ac:dyDescent="0.25">
      <c r="A12627" s="181">
        <v>1364</v>
      </c>
      <c r="B12627" s="247" t="str">
        <f>IF(AND(A12627&lt;&gt;"",ISNUMBER(A12627)),VLOOKUP(A12627,Studies!A:BR,2,FALSE),"")</f>
        <v>Ahonen 1997</v>
      </c>
      <c r="C12627" s="248" t="str">
        <f>IF(AND(A12627&lt;&gt;"",ISNUMBER(A12627)),VLOOKUP(A12627,Studies!A:BR,3,FALSE),"")</f>
        <v>https://pubmed.ncbi.nlm.nih.gov/9049584/</v>
      </c>
      <c r="D12627" s="248" t="str">
        <f>IF(AND(A12627&lt;&gt;"",ISNUMBER(A12627)),VLOOKUP(A12627,Studies!A:BR,4,FALSE),"")</f>
        <v>Fluconazole i.v.</v>
      </c>
      <c r="E12627" s="248" t="str">
        <f>IF(AND(A12627&lt;&gt;"",ISNUMBER(A12627)),VLOOKUP(A12627,Studies!A:BR,5,FALSE),"")</f>
        <v>Fluconazole</v>
      </c>
      <c r="F12627" s="249" t="str">
        <f>IF(AND(A12627&lt;&gt;"",ISNUMBER(A12627)),VLOOKUP(A12627,Studies!A:BR,6,FALSE),"")</f>
        <v>Plasma</v>
      </c>
      <c r="G12627" s="265">
        <v>3.06</v>
      </c>
      <c r="H12627" s="192" t="s">
        <v>59</v>
      </c>
      <c r="I12627" s="185">
        <v>7.79</v>
      </c>
      <c r="J12627" s="185" t="s">
        <v>959</v>
      </c>
      <c r="K12627" s="185" t="s">
        <v>115</v>
      </c>
    </row>
    <row r="12628" spans="1:11" x14ac:dyDescent="0.25">
      <c r="A12628" s="181">
        <v>1364</v>
      </c>
      <c r="B12628" s="247" t="str">
        <f>IF(AND(A12628&lt;&gt;"",ISNUMBER(A12628)),VLOOKUP(A12628,Studies!A:BR,2,FALSE),"")</f>
        <v>Ahonen 1997</v>
      </c>
      <c r="C12628" s="248" t="str">
        <f>IF(AND(A12628&lt;&gt;"",ISNUMBER(A12628)),VLOOKUP(A12628,Studies!A:BR,3,FALSE),"")</f>
        <v>https://pubmed.ncbi.nlm.nih.gov/9049584/</v>
      </c>
      <c r="D12628" s="248" t="str">
        <f>IF(AND(A12628&lt;&gt;"",ISNUMBER(A12628)),VLOOKUP(A12628,Studies!A:BR,4,FALSE),"")</f>
        <v>Fluconazole i.v.</v>
      </c>
      <c r="E12628" s="248" t="str">
        <f>IF(AND(A12628&lt;&gt;"",ISNUMBER(A12628)),VLOOKUP(A12628,Studies!A:BR,5,FALSE),"")</f>
        <v>Fluconazole</v>
      </c>
      <c r="F12628" s="249" t="str">
        <f>IF(AND(A12628&lt;&gt;"",ISNUMBER(A12628)),VLOOKUP(A12628,Studies!A:BR,6,FALSE),"")</f>
        <v>Plasma</v>
      </c>
      <c r="G12628" s="265">
        <v>4.0599999999999996</v>
      </c>
      <c r="H12628" s="192" t="s">
        <v>59</v>
      </c>
      <c r="I12628" s="185">
        <v>7.69</v>
      </c>
      <c r="J12628" s="185" t="s">
        <v>959</v>
      </c>
      <c r="K12628" s="185" t="s">
        <v>115</v>
      </c>
    </row>
    <row r="12629" spans="1:11" x14ac:dyDescent="0.25">
      <c r="A12629" s="181">
        <v>1364</v>
      </c>
      <c r="B12629" s="247" t="str">
        <f>IF(AND(A12629&lt;&gt;"",ISNUMBER(A12629)),VLOOKUP(A12629,Studies!A:BR,2,FALSE),"")</f>
        <v>Ahonen 1997</v>
      </c>
      <c r="C12629" s="248" t="str">
        <f>IF(AND(A12629&lt;&gt;"",ISNUMBER(A12629)),VLOOKUP(A12629,Studies!A:BR,3,FALSE),"")</f>
        <v>https://pubmed.ncbi.nlm.nih.gov/9049584/</v>
      </c>
      <c r="D12629" s="248" t="str">
        <f>IF(AND(A12629&lt;&gt;"",ISNUMBER(A12629)),VLOOKUP(A12629,Studies!A:BR,4,FALSE),"")</f>
        <v>Fluconazole i.v.</v>
      </c>
      <c r="E12629" s="248" t="str">
        <f>IF(AND(A12629&lt;&gt;"",ISNUMBER(A12629)),VLOOKUP(A12629,Studies!A:BR,5,FALSE),"")</f>
        <v>Fluconazole</v>
      </c>
      <c r="F12629" s="249" t="str">
        <f>IF(AND(A12629&lt;&gt;"",ISNUMBER(A12629)),VLOOKUP(A12629,Studies!A:BR,6,FALSE),"")</f>
        <v>Plasma</v>
      </c>
      <c r="G12629" s="265">
        <v>5.03</v>
      </c>
      <c r="H12629" s="192" t="s">
        <v>59</v>
      </c>
      <c r="I12629" s="185">
        <v>7.45</v>
      </c>
      <c r="J12629" s="185" t="s">
        <v>959</v>
      </c>
      <c r="K12629" s="185" t="s">
        <v>115</v>
      </c>
    </row>
    <row r="12630" spans="1:11" x14ac:dyDescent="0.25">
      <c r="A12630" s="181">
        <v>1364</v>
      </c>
      <c r="B12630" s="247" t="str">
        <f>IF(AND(A12630&lt;&gt;"",ISNUMBER(A12630)),VLOOKUP(A12630,Studies!A:BR,2,FALSE),"")</f>
        <v>Ahonen 1997</v>
      </c>
      <c r="C12630" s="248" t="str">
        <f>IF(AND(A12630&lt;&gt;"",ISNUMBER(A12630)),VLOOKUP(A12630,Studies!A:BR,3,FALSE),"")</f>
        <v>https://pubmed.ncbi.nlm.nih.gov/9049584/</v>
      </c>
      <c r="D12630" s="248" t="str">
        <f>IF(AND(A12630&lt;&gt;"",ISNUMBER(A12630)),VLOOKUP(A12630,Studies!A:BR,4,FALSE),"")</f>
        <v>Fluconazole i.v.</v>
      </c>
      <c r="E12630" s="248" t="str">
        <f>IF(AND(A12630&lt;&gt;"",ISNUMBER(A12630)),VLOOKUP(A12630,Studies!A:BR,5,FALSE),"")</f>
        <v>Fluconazole</v>
      </c>
      <c r="F12630" s="249" t="str">
        <f>IF(AND(A12630&lt;&gt;"",ISNUMBER(A12630)),VLOOKUP(A12630,Studies!A:BR,6,FALSE),"")</f>
        <v>Plasma</v>
      </c>
      <c r="G12630" s="265">
        <v>6.02</v>
      </c>
      <c r="H12630" s="192" t="s">
        <v>59</v>
      </c>
      <c r="I12630" s="185">
        <v>7.14</v>
      </c>
      <c r="J12630" s="185" t="s">
        <v>959</v>
      </c>
      <c r="K12630" s="185" t="s">
        <v>115</v>
      </c>
    </row>
    <row r="12631" spans="1:11" x14ac:dyDescent="0.25">
      <c r="A12631" s="181">
        <v>1364</v>
      </c>
      <c r="B12631" s="247" t="str">
        <f>IF(AND(A12631&lt;&gt;"",ISNUMBER(A12631)),VLOOKUP(A12631,Studies!A:BR,2,FALSE),"")</f>
        <v>Ahonen 1997</v>
      </c>
      <c r="C12631" s="248" t="str">
        <f>IF(AND(A12631&lt;&gt;"",ISNUMBER(A12631)),VLOOKUP(A12631,Studies!A:BR,3,FALSE),"")</f>
        <v>https://pubmed.ncbi.nlm.nih.gov/9049584/</v>
      </c>
      <c r="D12631" s="248" t="str">
        <f>IF(AND(A12631&lt;&gt;"",ISNUMBER(A12631)),VLOOKUP(A12631,Studies!A:BR,4,FALSE),"")</f>
        <v>Fluconazole i.v.</v>
      </c>
      <c r="E12631" s="248" t="str">
        <f>IF(AND(A12631&lt;&gt;"",ISNUMBER(A12631)),VLOOKUP(A12631,Studies!A:BR,5,FALSE),"")</f>
        <v>Fluconazole</v>
      </c>
      <c r="F12631" s="249" t="str">
        <f>IF(AND(A12631&lt;&gt;"",ISNUMBER(A12631)),VLOOKUP(A12631,Studies!A:BR,6,FALSE),"")</f>
        <v>Plasma</v>
      </c>
      <c r="G12631" s="265">
        <v>7.06</v>
      </c>
      <c r="H12631" s="192" t="s">
        <v>59</v>
      </c>
      <c r="I12631" s="185">
        <v>6.96</v>
      </c>
      <c r="J12631" s="185" t="s">
        <v>959</v>
      </c>
      <c r="K12631" s="185" t="s">
        <v>115</v>
      </c>
    </row>
    <row r="12632" spans="1:11" x14ac:dyDescent="0.25">
      <c r="A12632" s="181">
        <v>1364</v>
      </c>
      <c r="B12632" s="247" t="str">
        <f>IF(AND(A12632&lt;&gt;"",ISNUMBER(A12632)),VLOOKUP(A12632,Studies!A:BR,2,FALSE),"")</f>
        <v>Ahonen 1997</v>
      </c>
      <c r="C12632" s="248" t="str">
        <f>IF(AND(A12632&lt;&gt;"",ISNUMBER(A12632)),VLOOKUP(A12632,Studies!A:BR,3,FALSE),"")</f>
        <v>https://pubmed.ncbi.nlm.nih.gov/9049584/</v>
      </c>
      <c r="D12632" s="248" t="str">
        <f>IF(AND(A12632&lt;&gt;"",ISNUMBER(A12632)),VLOOKUP(A12632,Studies!A:BR,4,FALSE),"")</f>
        <v>Fluconazole i.v.</v>
      </c>
      <c r="E12632" s="248" t="str">
        <f>IF(AND(A12632&lt;&gt;"",ISNUMBER(A12632)),VLOOKUP(A12632,Studies!A:BR,5,FALSE),"")</f>
        <v>Fluconazole</v>
      </c>
      <c r="F12632" s="249" t="str">
        <f>IF(AND(A12632&lt;&gt;"",ISNUMBER(A12632)),VLOOKUP(A12632,Studies!A:BR,6,FALSE),"")</f>
        <v>Plasma</v>
      </c>
      <c r="G12632" s="265">
        <v>8.06</v>
      </c>
      <c r="H12632" s="192" t="s">
        <v>59</v>
      </c>
      <c r="I12632" s="185">
        <v>6.52</v>
      </c>
      <c r="J12632" s="185" t="s">
        <v>959</v>
      </c>
      <c r="K12632" s="185" t="s">
        <v>115</v>
      </c>
    </row>
    <row r="12633" spans="1:11" x14ac:dyDescent="0.25">
      <c r="A12633" s="181">
        <v>1364</v>
      </c>
      <c r="B12633" s="247" t="str">
        <f>IF(AND(A12633&lt;&gt;"",ISNUMBER(A12633)),VLOOKUP(A12633,Studies!A:BR,2,FALSE),"")</f>
        <v>Ahonen 1997</v>
      </c>
      <c r="C12633" s="248" t="str">
        <f>IF(AND(A12633&lt;&gt;"",ISNUMBER(A12633)),VLOOKUP(A12633,Studies!A:BR,3,FALSE),"")</f>
        <v>https://pubmed.ncbi.nlm.nih.gov/9049584/</v>
      </c>
      <c r="D12633" s="248" t="str">
        <f>IF(AND(A12633&lt;&gt;"",ISNUMBER(A12633)),VLOOKUP(A12633,Studies!A:BR,4,FALSE),"")</f>
        <v>Fluconazole i.v.</v>
      </c>
      <c r="E12633" s="248" t="str">
        <f>IF(AND(A12633&lt;&gt;"",ISNUMBER(A12633)),VLOOKUP(A12633,Studies!A:BR,5,FALSE),"")</f>
        <v>Fluconazole</v>
      </c>
      <c r="F12633" s="249" t="str">
        <f>IF(AND(A12633&lt;&gt;"",ISNUMBER(A12633)),VLOOKUP(A12633,Studies!A:BR,6,FALSE),"")</f>
        <v>Plasma</v>
      </c>
      <c r="G12633" s="265">
        <v>18.100000000000001</v>
      </c>
      <c r="H12633" s="192" t="s">
        <v>59</v>
      </c>
      <c r="I12633" s="185">
        <v>5.47</v>
      </c>
      <c r="J12633" s="185" t="s">
        <v>959</v>
      </c>
      <c r="K12633" s="185" t="s">
        <v>115</v>
      </c>
    </row>
    <row r="12634" spans="1:11" x14ac:dyDescent="0.25">
      <c r="A12634" s="30">
        <v>1365</v>
      </c>
      <c r="B12634" s="247" t="str">
        <f>IF(AND(A12634&lt;&gt;"",ISNUMBER(A12634)),VLOOKUP(A12634,Studies!A:BR,2,FALSE),"")</f>
        <v>Ahonen 1997</v>
      </c>
      <c r="C12634" s="248" t="str">
        <f>IF(AND(A12634&lt;&gt;"",ISNUMBER(A12634)),VLOOKUP(A12634,Studies!A:BR,3,FALSE),"")</f>
        <v>https://pubmed.ncbi.nlm.nih.gov/9049584/</v>
      </c>
      <c r="D12634" s="248" t="str">
        <f>IF(AND(A12634&lt;&gt;"",ISNUMBER(A12634)),VLOOKUP(A12634,Studies!A:BR,4,FALSE),"")</f>
        <v>Fluconazole oral</v>
      </c>
      <c r="E12634" s="248" t="str">
        <f>IF(AND(A12634&lt;&gt;"",ISNUMBER(A12634)),VLOOKUP(A12634,Studies!A:BR,5,FALSE),"")</f>
        <v>Fluconazole</v>
      </c>
      <c r="F12634" s="249" t="str">
        <f>IF(AND(A12634&lt;&gt;"",ISNUMBER(A12634)),VLOOKUP(A12634,Studies!A:BR,6,FALSE),"")</f>
        <v>Plasma</v>
      </c>
      <c r="G12634" s="265">
        <v>1.01</v>
      </c>
      <c r="H12634" s="192" t="s">
        <v>59</v>
      </c>
      <c r="I12634" s="185">
        <v>4.3600000000000003</v>
      </c>
      <c r="J12634" s="185" t="s">
        <v>959</v>
      </c>
      <c r="K12634" s="185" t="s">
        <v>115</v>
      </c>
    </row>
    <row r="12635" spans="1:11" x14ac:dyDescent="0.25">
      <c r="A12635" s="30">
        <v>1365</v>
      </c>
      <c r="B12635" s="247" t="str">
        <f>IF(AND(A12635&lt;&gt;"",ISNUMBER(A12635)),VLOOKUP(A12635,Studies!A:BR,2,FALSE),"")</f>
        <v>Ahonen 1997</v>
      </c>
      <c r="C12635" s="248" t="str">
        <f>IF(AND(A12635&lt;&gt;"",ISNUMBER(A12635)),VLOOKUP(A12635,Studies!A:BR,3,FALSE),"")</f>
        <v>https://pubmed.ncbi.nlm.nih.gov/9049584/</v>
      </c>
      <c r="D12635" s="248" t="str">
        <f>IF(AND(A12635&lt;&gt;"",ISNUMBER(A12635)),VLOOKUP(A12635,Studies!A:BR,4,FALSE),"")</f>
        <v>Fluconazole oral</v>
      </c>
      <c r="E12635" s="248" t="str">
        <f>IF(AND(A12635&lt;&gt;"",ISNUMBER(A12635)),VLOOKUP(A12635,Studies!A:BR,5,FALSE),"")</f>
        <v>Fluconazole</v>
      </c>
      <c r="F12635" s="249" t="str">
        <f>IF(AND(A12635&lt;&gt;"",ISNUMBER(A12635)),VLOOKUP(A12635,Studies!A:BR,6,FALSE),"")</f>
        <v>Plasma</v>
      </c>
      <c r="G12635" s="265">
        <v>1.52</v>
      </c>
      <c r="H12635" s="192" t="s">
        <v>59</v>
      </c>
      <c r="I12635" s="185">
        <v>7.09</v>
      </c>
      <c r="J12635" s="185" t="s">
        <v>959</v>
      </c>
      <c r="K12635" s="185" t="s">
        <v>115</v>
      </c>
    </row>
    <row r="12636" spans="1:11" x14ac:dyDescent="0.25">
      <c r="A12636" s="181">
        <v>1365</v>
      </c>
      <c r="B12636" s="247" t="str">
        <f>IF(AND(A12636&lt;&gt;"",ISNUMBER(A12636)),VLOOKUP(A12636,Studies!A:BR,2,FALSE),"")</f>
        <v>Ahonen 1997</v>
      </c>
      <c r="C12636" s="248" t="str">
        <f>IF(AND(A12636&lt;&gt;"",ISNUMBER(A12636)),VLOOKUP(A12636,Studies!A:BR,3,FALSE),"")</f>
        <v>https://pubmed.ncbi.nlm.nih.gov/9049584/</v>
      </c>
      <c r="D12636" s="248" t="str">
        <f>IF(AND(A12636&lt;&gt;"",ISNUMBER(A12636)),VLOOKUP(A12636,Studies!A:BR,4,FALSE),"")</f>
        <v>Fluconazole oral</v>
      </c>
      <c r="E12636" s="248" t="str">
        <f>IF(AND(A12636&lt;&gt;"",ISNUMBER(A12636)),VLOOKUP(A12636,Studies!A:BR,5,FALSE),"")</f>
        <v>Fluconazole</v>
      </c>
      <c r="F12636" s="249" t="str">
        <f>IF(AND(A12636&lt;&gt;"",ISNUMBER(A12636)),VLOOKUP(A12636,Studies!A:BR,6,FALSE),"")</f>
        <v>Plasma</v>
      </c>
      <c r="G12636" s="265">
        <v>2.0299999999999998</v>
      </c>
      <c r="H12636" s="192" t="s">
        <v>59</v>
      </c>
      <c r="I12636" s="185">
        <v>7.26</v>
      </c>
      <c r="J12636" s="185" t="s">
        <v>959</v>
      </c>
      <c r="K12636" s="185" t="s">
        <v>115</v>
      </c>
    </row>
    <row r="12637" spans="1:11" x14ac:dyDescent="0.25">
      <c r="A12637" s="181">
        <v>1365</v>
      </c>
      <c r="B12637" s="247" t="str">
        <f>IF(AND(A12637&lt;&gt;"",ISNUMBER(A12637)),VLOOKUP(A12637,Studies!A:BR,2,FALSE),"")</f>
        <v>Ahonen 1997</v>
      </c>
      <c r="C12637" s="248" t="str">
        <f>IF(AND(A12637&lt;&gt;"",ISNUMBER(A12637)),VLOOKUP(A12637,Studies!A:BR,3,FALSE),"")</f>
        <v>https://pubmed.ncbi.nlm.nih.gov/9049584/</v>
      </c>
      <c r="D12637" s="248" t="str">
        <f>IF(AND(A12637&lt;&gt;"",ISNUMBER(A12637)),VLOOKUP(A12637,Studies!A:BR,4,FALSE),"")</f>
        <v>Fluconazole oral</v>
      </c>
      <c r="E12637" s="248" t="str">
        <f>IF(AND(A12637&lt;&gt;"",ISNUMBER(A12637)),VLOOKUP(A12637,Studies!A:BR,5,FALSE),"")</f>
        <v>Fluconazole</v>
      </c>
      <c r="F12637" s="249" t="str">
        <f>IF(AND(A12637&lt;&gt;"",ISNUMBER(A12637)),VLOOKUP(A12637,Studies!A:BR,6,FALSE),"")</f>
        <v>Plasma</v>
      </c>
      <c r="G12637" s="265">
        <v>2.5299999999999998</v>
      </c>
      <c r="H12637" s="192" t="s">
        <v>59</v>
      </c>
      <c r="I12637" s="185">
        <v>7.56</v>
      </c>
      <c r="J12637" s="185" t="s">
        <v>959</v>
      </c>
      <c r="K12637" s="185" t="s">
        <v>115</v>
      </c>
    </row>
    <row r="12638" spans="1:11" x14ac:dyDescent="0.25">
      <c r="A12638" s="181">
        <v>1365</v>
      </c>
      <c r="B12638" s="247" t="str">
        <f>IF(AND(A12638&lt;&gt;"",ISNUMBER(A12638)),VLOOKUP(A12638,Studies!A:BR,2,FALSE),"")</f>
        <v>Ahonen 1997</v>
      </c>
      <c r="C12638" s="248" t="str">
        <f>IF(AND(A12638&lt;&gt;"",ISNUMBER(A12638)),VLOOKUP(A12638,Studies!A:BR,3,FALSE),"")</f>
        <v>https://pubmed.ncbi.nlm.nih.gov/9049584/</v>
      </c>
      <c r="D12638" s="248" t="str">
        <f>IF(AND(A12638&lt;&gt;"",ISNUMBER(A12638)),VLOOKUP(A12638,Studies!A:BR,4,FALSE),"")</f>
        <v>Fluconazole oral</v>
      </c>
      <c r="E12638" s="248" t="str">
        <f>IF(AND(A12638&lt;&gt;"",ISNUMBER(A12638)),VLOOKUP(A12638,Studies!A:BR,5,FALSE),"")</f>
        <v>Fluconazole</v>
      </c>
      <c r="F12638" s="249" t="str">
        <f>IF(AND(A12638&lt;&gt;"",ISNUMBER(A12638)),VLOOKUP(A12638,Studies!A:BR,6,FALSE),"")</f>
        <v>Plasma</v>
      </c>
      <c r="G12638" s="265">
        <v>3.06</v>
      </c>
      <c r="H12638" s="192" t="s">
        <v>59</v>
      </c>
      <c r="I12638" s="185">
        <v>7.77</v>
      </c>
      <c r="J12638" s="185" t="s">
        <v>959</v>
      </c>
      <c r="K12638" s="185" t="s">
        <v>115</v>
      </c>
    </row>
    <row r="12639" spans="1:11" x14ac:dyDescent="0.25">
      <c r="A12639" s="181">
        <v>1365</v>
      </c>
      <c r="B12639" s="247" t="str">
        <f>IF(AND(A12639&lt;&gt;"",ISNUMBER(A12639)),VLOOKUP(A12639,Studies!A:BR,2,FALSE),"")</f>
        <v>Ahonen 1997</v>
      </c>
      <c r="C12639" s="248" t="str">
        <f>IF(AND(A12639&lt;&gt;"",ISNUMBER(A12639)),VLOOKUP(A12639,Studies!A:BR,3,FALSE),"")</f>
        <v>https://pubmed.ncbi.nlm.nih.gov/9049584/</v>
      </c>
      <c r="D12639" s="248" t="str">
        <f>IF(AND(A12639&lt;&gt;"",ISNUMBER(A12639)),VLOOKUP(A12639,Studies!A:BR,4,FALSE),"")</f>
        <v>Fluconazole oral</v>
      </c>
      <c r="E12639" s="248" t="str">
        <f>IF(AND(A12639&lt;&gt;"",ISNUMBER(A12639)),VLOOKUP(A12639,Studies!A:BR,5,FALSE),"")</f>
        <v>Fluconazole</v>
      </c>
      <c r="F12639" s="249" t="str">
        <f>IF(AND(A12639&lt;&gt;"",ISNUMBER(A12639)),VLOOKUP(A12639,Studies!A:BR,6,FALSE),"")</f>
        <v>Plasma</v>
      </c>
      <c r="G12639" s="265">
        <v>4.03</v>
      </c>
      <c r="H12639" s="192" t="s">
        <v>59</v>
      </c>
      <c r="I12639" s="185">
        <v>7.79</v>
      </c>
      <c r="J12639" s="185" t="s">
        <v>959</v>
      </c>
      <c r="K12639" s="185" t="s">
        <v>115</v>
      </c>
    </row>
    <row r="12640" spans="1:11" x14ac:dyDescent="0.25">
      <c r="A12640" s="181">
        <v>1365</v>
      </c>
      <c r="B12640" s="247" t="str">
        <f>IF(AND(A12640&lt;&gt;"",ISNUMBER(A12640)),VLOOKUP(A12640,Studies!A:BR,2,FALSE),"")</f>
        <v>Ahonen 1997</v>
      </c>
      <c r="C12640" s="248" t="str">
        <f>IF(AND(A12640&lt;&gt;"",ISNUMBER(A12640)),VLOOKUP(A12640,Studies!A:BR,3,FALSE),"")</f>
        <v>https://pubmed.ncbi.nlm.nih.gov/9049584/</v>
      </c>
      <c r="D12640" s="248" t="str">
        <f>IF(AND(A12640&lt;&gt;"",ISNUMBER(A12640)),VLOOKUP(A12640,Studies!A:BR,4,FALSE),"")</f>
        <v>Fluconazole oral</v>
      </c>
      <c r="E12640" s="248" t="str">
        <f>IF(AND(A12640&lt;&gt;"",ISNUMBER(A12640)),VLOOKUP(A12640,Studies!A:BR,5,FALSE),"")</f>
        <v>Fluconazole</v>
      </c>
      <c r="F12640" s="249" t="str">
        <f>IF(AND(A12640&lt;&gt;"",ISNUMBER(A12640)),VLOOKUP(A12640,Studies!A:BR,6,FALSE),"")</f>
        <v>Plasma</v>
      </c>
      <c r="G12640" s="265">
        <v>4.99</v>
      </c>
      <c r="H12640" s="192" t="s">
        <v>59</v>
      </c>
      <c r="I12640" s="185">
        <v>7.6</v>
      </c>
      <c r="J12640" s="185" t="s">
        <v>959</v>
      </c>
      <c r="K12640" s="185" t="s">
        <v>115</v>
      </c>
    </row>
    <row r="12641" spans="1:11" x14ac:dyDescent="0.25">
      <c r="A12641" s="181">
        <v>1365</v>
      </c>
      <c r="B12641" s="247" t="str">
        <f>IF(AND(A12641&lt;&gt;"",ISNUMBER(A12641)),VLOOKUP(A12641,Studies!A:BR,2,FALSE),"")</f>
        <v>Ahonen 1997</v>
      </c>
      <c r="C12641" s="248" t="str">
        <f>IF(AND(A12641&lt;&gt;"",ISNUMBER(A12641)),VLOOKUP(A12641,Studies!A:BR,3,FALSE),"")</f>
        <v>https://pubmed.ncbi.nlm.nih.gov/9049584/</v>
      </c>
      <c r="D12641" s="248" t="str">
        <f>IF(AND(A12641&lt;&gt;"",ISNUMBER(A12641)),VLOOKUP(A12641,Studies!A:BR,4,FALSE),"")</f>
        <v>Fluconazole oral</v>
      </c>
      <c r="E12641" s="248" t="str">
        <f>IF(AND(A12641&lt;&gt;"",ISNUMBER(A12641)),VLOOKUP(A12641,Studies!A:BR,5,FALSE),"")</f>
        <v>Fluconazole</v>
      </c>
      <c r="F12641" s="249" t="str">
        <f>IF(AND(A12641&lt;&gt;"",ISNUMBER(A12641)),VLOOKUP(A12641,Studies!A:BR,6,FALSE),"")</f>
        <v>Plasma</v>
      </c>
      <c r="G12641" s="265">
        <v>6.06</v>
      </c>
      <c r="H12641" s="192" t="s">
        <v>59</v>
      </c>
      <c r="I12641" s="185">
        <v>7.39</v>
      </c>
      <c r="J12641" s="185" t="s">
        <v>959</v>
      </c>
      <c r="K12641" s="185" t="s">
        <v>115</v>
      </c>
    </row>
    <row r="12642" spans="1:11" x14ac:dyDescent="0.25">
      <c r="A12642" s="181">
        <v>1365</v>
      </c>
      <c r="B12642" s="247" t="str">
        <f>IF(AND(A12642&lt;&gt;"",ISNUMBER(A12642)),VLOOKUP(A12642,Studies!A:BR,2,FALSE),"")</f>
        <v>Ahonen 1997</v>
      </c>
      <c r="C12642" s="248" t="str">
        <f>IF(AND(A12642&lt;&gt;"",ISNUMBER(A12642)),VLOOKUP(A12642,Studies!A:BR,3,FALSE),"")</f>
        <v>https://pubmed.ncbi.nlm.nih.gov/9049584/</v>
      </c>
      <c r="D12642" s="248" t="str">
        <f>IF(AND(A12642&lt;&gt;"",ISNUMBER(A12642)),VLOOKUP(A12642,Studies!A:BR,4,FALSE),"")</f>
        <v>Fluconazole oral</v>
      </c>
      <c r="E12642" s="248" t="str">
        <f>IF(AND(A12642&lt;&gt;"",ISNUMBER(A12642)),VLOOKUP(A12642,Studies!A:BR,5,FALSE),"")</f>
        <v>Fluconazole</v>
      </c>
      <c r="F12642" s="249" t="str">
        <f>IF(AND(A12642&lt;&gt;"",ISNUMBER(A12642)),VLOOKUP(A12642,Studies!A:BR,6,FALSE),"")</f>
        <v>Plasma</v>
      </c>
      <c r="G12642" s="265">
        <v>7.06</v>
      </c>
      <c r="H12642" s="192" t="s">
        <v>59</v>
      </c>
      <c r="I12642" s="185">
        <v>7.11</v>
      </c>
      <c r="J12642" s="185" t="s">
        <v>959</v>
      </c>
      <c r="K12642" s="185" t="s">
        <v>115</v>
      </c>
    </row>
    <row r="12643" spans="1:11" x14ac:dyDescent="0.25">
      <c r="A12643" s="181">
        <v>1365</v>
      </c>
      <c r="B12643" s="247" t="str">
        <f>IF(AND(A12643&lt;&gt;"",ISNUMBER(A12643)),VLOOKUP(A12643,Studies!A:BR,2,FALSE),"")</f>
        <v>Ahonen 1997</v>
      </c>
      <c r="C12643" s="248" t="str">
        <f>IF(AND(A12643&lt;&gt;"",ISNUMBER(A12643)),VLOOKUP(A12643,Studies!A:BR,3,FALSE),"")</f>
        <v>https://pubmed.ncbi.nlm.nih.gov/9049584/</v>
      </c>
      <c r="D12643" s="248" t="str">
        <f>IF(AND(A12643&lt;&gt;"",ISNUMBER(A12643)),VLOOKUP(A12643,Studies!A:BR,4,FALSE),"")</f>
        <v>Fluconazole oral</v>
      </c>
      <c r="E12643" s="248" t="str">
        <f>IF(AND(A12643&lt;&gt;"",ISNUMBER(A12643)),VLOOKUP(A12643,Studies!A:BR,5,FALSE),"")</f>
        <v>Fluconazole</v>
      </c>
      <c r="F12643" s="249" t="str">
        <f>IF(AND(A12643&lt;&gt;"",ISNUMBER(A12643)),VLOOKUP(A12643,Studies!A:BR,6,FALSE),"")</f>
        <v>Plasma</v>
      </c>
      <c r="G12643" s="265">
        <v>8.1</v>
      </c>
      <c r="H12643" s="192" t="s">
        <v>59</v>
      </c>
      <c r="I12643" s="185">
        <v>7.03</v>
      </c>
      <c r="J12643" s="185" t="s">
        <v>959</v>
      </c>
      <c r="K12643" s="185" t="s">
        <v>115</v>
      </c>
    </row>
    <row r="12644" spans="1:11" x14ac:dyDescent="0.25">
      <c r="A12644" s="181">
        <v>1365</v>
      </c>
      <c r="B12644" s="247" t="str">
        <f>IF(AND(A12644&lt;&gt;"",ISNUMBER(A12644)),VLOOKUP(A12644,Studies!A:BR,2,FALSE),"")</f>
        <v>Ahonen 1997</v>
      </c>
      <c r="C12644" s="248" t="str">
        <f>IF(AND(A12644&lt;&gt;"",ISNUMBER(A12644)),VLOOKUP(A12644,Studies!A:BR,3,FALSE),"")</f>
        <v>https://pubmed.ncbi.nlm.nih.gov/9049584/</v>
      </c>
      <c r="D12644" s="248" t="str">
        <f>IF(AND(A12644&lt;&gt;"",ISNUMBER(A12644)),VLOOKUP(A12644,Studies!A:BR,4,FALSE),"")</f>
        <v>Fluconazole oral</v>
      </c>
      <c r="E12644" s="248" t="str">
        <f>IF(AND(A12644&lt;&gt;"",ISNUMBER(A12644)),VLOOKUP(A12644,Studies!A:BR,5,FALSE),"")</f>
        <v>Fluconazole</v>
      </c>
      <c r="F12644" s="249" t="str">
        <f>IF(AND(A12644&lt;&gt;"",ISNUMBER(A12644)),VLOOKUP(A12644,Studies!A:BR,6,FALSE),"")</f>
        <v>Plasma</v>
      </c>
      <c r="G12644" s="265">
        <v>18.100000000000001</v>
      </c>
      <c r="H12644" s="192" t="s">
        <v>59</v>
      </c>
      <c r="I12644" s="185">
        <v>5.6</v>
      </c>
      <c r="J12644" s="185" t="s">
        <v>959</v>
      </c>
      <c r="K12644" s="185" t="s">
        <v>115</v>
      </c>
    </row>
    <row r="12645" spans="1:11" x14ac:dyDescent="0.25">
      <c r="A12645" s="30">
        <v>1366</v>
      </c>
      <c r="B12645" s="247" t="str">
        <f>IF(AND(A12645&lt;&gt;"",ISNUMBER(A12645)),VLOOKUP(A12645,Studies!A:BR,2,FALSE),"")</f>
        <v>Brammer 1990</v>
      </c>
      <c r="C12645" s="248" t="str">
        <f>IF(AND(A12645&lt;&gt;"",ISNUMBER(A12645)),VLOOKUP(A12645,Studies!A:BR,3,FALSE),"")</f>
        <v>https://pubmed.ncbi.nlm.nih.gov/2184510/</v>
      </c>
      <c r="D12645" s="248" t="str">
        <f>IF(AND(A12645&lt;&gt;"",ISNUMBER(A12645)),VLOOKUP(A12645,Studies!A:BR,4,FALSE),"")</f>
        <v xml:space="preserve">Fluconazole i.v. </v>
      </c>
      <c r="E12645" s="248" t="str">
        <f>IF(AND(A12645&lt;&gt;"",ISNUMBER(A12645)),VLOOKUP(A12645,Studies!A:BR,5,FALSE),"")</f>
        <v>Fluconazole</v>
      </c>
      <c r="F12645" s="249" t="str">
        <f>IF(AND(A12645&lt;&gt;"",ISNUMBER(A12645)),VLOOKUP(A12645,Studies!A:BR,6,FALSE),"")</f>
        <v>Plasma</v>
      </c>
      <c r="G12645" s="265">
        <v>0</v>
      </c>
      <c r="H12645" s="192" t="s">
        <v>59</v>
      </c>
      <c r="I12645" s="185">
        <v>0</v>
      </c>
      <c r="J12645" s="185" t="s">
        <v>1027</v>
      </c>
      <c r="K12645" s="185" t="s">
        <v>115</v>
      </c>
    </row>
    <row r="12646" spans="1:11" x14ac:dyDescent="0.25">
      <c r="A12646" s="181">
        <v>1366</v>
      </c>
      <c r="B12646" s="247" t="str">
        <f>IF(AND(A12646&lt;&gt;"",ISNUMBER(A12646)),VLOOKUP(A12646,Studies!A:BR,2,FALSE),"")</f>
        <v>Brammer 1990</v>
      </c>
      <c r="C12646" s="248" t="str">
        <f>IF(AND(A12646&lt;&gt;"",ISNUMBER(A12646)),VLOOKUP(A12646,Studies!A:BR,3,FALSE),"")</f>
        <v>https://pubmed.ncbi.nlm.nih.gov/2184510/</v>
      </c>
      <c r="D12646" s="248" t="str">
        <f>IF(AND(A12646&lt;&gt;"",ISNUMBER(A12646)),VLOOKUP(A12646,Studies!A:BR,4,FALSE),"")</f>
        <v xml:space="preserve">Fluconazole i.v. </v>
      </c>
      <c r="E12646" s="248" t="str">
        <f>IF(AND(A12646&lt;&gt;"",ISNUMBER(A12646)),VLOOKUP(A12646,Studies!A:BR,5,FALSE),"")</f>
        <v>Fluconazole</v>
      </c>
      <c r="F12646" s="249" t="str">
        <f>IF(AND(A12646&lt;&gt;"",ISNUMBER(A12646)),VLOOKUP(A12646,Studies!A:BR,6,FALSE),"")</f>
        <v>Plasma</v>
      </c>
      <c r="G12646" s="265">
        <v>0.69699999999999995</v>
      </c>
      <c r="H12646" s="192" t="s">
        <v>59</v>
      </c>
      <c r="I12646" s="185">
        <v>1.19</v>
      </c>
      <c r="J12646" s="185" t="s">
        <v>1027</v>
      </c>
      <c r="K12646" s="185" t="s">
        <v>115</v>
      </c>
    </row>
    <row r="12647" spans="1:11" x14ac:dyDescent="0.25">
      <c r="A12647" s="181">
        <v>1366</v>
      </c>
      <c r="B12647" s="247" t="str">
        <f>IF(AND(A12647&lt;&gt;"",ISNUMBER(A12647)),VLOOKUP(A12647,Studies!A:BR,2,FALSE),"")</f>
        <v>Brammer 1990</v>
      </c>
      <c r="C12647" s="248" t="str">
        <f>IF(AND(A12647&lt;&gt;"",ISNUMBER(A12647)),VLOOKUP(A12647,Studies!A:BR,3,FALSE),"")</f>
        <v>https://pubmed.ncbi.nlm.nih.gov/2184510/</v>
      </c>
      <c r="D12647" s="248" t="str">
        <f>IF(AND(A12647&lt;&gt;"",ISNUMBER(A12647)),VLOOKUP(A12647,Studies!A:BR,4,FALSE),"")</f>
        <v xml:space="preserve">Fluconazole i.v. </v>
      </c>
      <c r="E12647" s="248" t="str">
        <f>IF(AND(A12647&lt;&gt;"",ISNUMBER(A12647)),VLOOKUP(A12647,Studies!A:BR,5,FALSE),"")</f>
        <v>Fluconazole</v>
      </c>
      <c r="F12647" s="249" t="str">
        <f>IF(AND(A12647&lt;&gt;"",ISNUMBER(A12647)),VLOOKUP(A12647,Studies!A:BR,6,FALSE),"")</f>
        <v>Plasma</v>
      </c>
      <c r="G12647" s="265">
        <v>1.53</v>
      </c>
      <c r="H12647" s="192" t="s">
        <v>59</v>
      </c>
      <c r="I12647" s="185">
        <v>0.95499999999999996</v>
      </c>
      <c r="J12647" s="185" t="s">
        <v>1027</v>
      </c>
      <c r="K12647" s="185" t="s">
        <v>115</v>
      </c>
    </row>
    <row r="12648" spans="1:11" x14ac:dyDescent="0.25">
      <c r="A12648" s="181">
        <v>1366</v>
      </c>
      <c r="B12648" s="247" t="str">
        <f>IF(AND(A12648&lt;&gt;"",ISNUMBER(A12648)),VLOOKUP(A12648,Studies!A:BR,2,FALSE),"")</f>
        <v>Brammer 1990</v>
      </c>
      <c r="C12648" s="248" t="str">
        <f>IF(AND(A12648&lt;&gt;"",ISNUMBER(A12648)),VLOOKUP(A12648,Studies!A:BR,3,FALSE),"")</f>
        <v>https://pubmed.ncbi.nlm.nih.gov/2184510/</v>
      </c>
      <c r="D12648" s="248" t="str">
        <f>IF(AND(A12648&lt;&gt;"",ISNUMBER(A12648)),VLOOKUP(A12648,Studies!A:BR,4,FALSE),"")</f>
        <v xml:space="preserve">Fluconazole i.v. </v>
      </c>
      <c r="E12648" s="248" t="str">
        <f>IF(AND(A12648&lt;&gt;"",ISNUMBER(A12648)),VLOOKUP(A12648,Studies!A:BR,5,FALSE),"")</f>
        <v>Fluconazole</v>
      </c>
      <c r="F12648" s="249" t="str">
        <f>IF(AND(A12648&lt;&gt;"",ISNUMBER(A12648)),VLOOKUP(A12648,Studies!A:BR,6,FALSE),"")</f>
        <v>Plasma</v>
      </c>
      <c r="G12648" s="265">
        <v>2.14</v>
      </c>
      <c r="H12648" s="192" t="s">
        <v>59</v>
      </c>
      <c r="I12648" s="185">
        <v>0.90600000000000003</v>
      </c>
      <c r="J12648" s="185" t="s">
        <v>1027</v>
      </c>
      <c r="K12648" s="185" t="s">
        <v>115</v>
      </c>
    </row>
    <row r="12649" spans="1:11" x14ac:dyDescent="0.25">
      <c r="A12649" s="181">
        <v>1366</v>
      </c>
      <c r="B12649" s="247" t="str">
        <f>IF(AND(A12649&lt;&gt;"",ISNUMBER(A12649)),VLOOKUP(A12649,Studies!A:BR,2,FALSE),"")</f>
        <v>Brammer 1990</v>
      </c>
      <c r="C12649" s="248" t="str">
        <f>IF(AND(A12649&lt;&gt;"",ISNUMBER(A12649)),VLOOKUP(A12649,Studies!A:BR,3,FALSE),"")</f>
        <v>https://pubmed.ncbi.nlm.nih.gov/2184510/</v>
      </c>
      <c r="D12649" s="248" t="str">
        <f>IF(AND(A12649&lt;&gt;"",ISNUMBER(A12649)),VLOOKUP(A12649,Studies!A:BR,4,FALSE),"")</f>
        <v xml:space="preserve">Fluconazole i.v. </v>
      </c>
      <c r="E12649" s="248" t="str">
        <f>IF(AND(A12649&lt;&gt;"",ISNUMBER(A12649)),VLOOKUP(A12649,Studies!A:BR,5,FALSE),"")</f>
        <v>Fluconazole</v>
      </c>
      <c r="F12649" s="249" t="str">
        <f>IF(AND(A12649&lt;&gt;"",ISNUMBER(A12649)),VLOOKUP(A12649,Studies!A:BR,6,FALSE),"")</f>
        <v>Plasma</v>
      </c>
      <c r="G12649" s="265">
        <v>3.06</v>
      </c>
      <c r="H12649" s="192" t="s">
        <v>59</v>
      </c>
      <c r="I12649" s="185">
        <v>0.86599999999999999</v>
      </c>
      <c r="J12649" s="185" t="s">
        <v>1027</v>
      </c>
      <c r="K12649" s="185" t="s">
        <v>115</v>
      </c>
    </row>
    <row r="12650" spans="1:11" x14ac:dyDescent="0.25">
      <c r="A12650" s="181">
        <v>1366</v>
      </c>
      <c r="B12650" s="247" t="str">
        <f>IF(AND(A12650&lt;&gt;"",ISNUMBER(A12650)),VLOOKUP(A12650,Studies!A:BR,2,FALSE),"")</f>
        <v>Brammer 1990</v>
      </c>
      <c r="C12650" s="248" t="str">
        <f>IF(AND(A12650&lt;&gt;"",ISNUMBER(A12650)),VLOOKUP(A12650,Studies!A:BR,3,FALSE),"")</f>
        <v>https://pubmed.ncbi.nlm.nih.gov/2184510/</v>
      </c>
      <c r="D12650" s="248" t="str">
        <f>IF(AND(A12650&lt;&gt;"",ISNUMBER(A12650)),VLOOKUP(A12650,Studies!A:BR,4,FALSE),"")</f>
        <v xml:space="preserve">Fluconazole i.v. </v>
      </c>
      <c r="E12650" s="248" t="str">
        <f>IF(AND(A12650&lt;&gt;"",ISNUMBER(A12650)),VLOOKUP(A12650,Studies!A:BR,5,FALSE),"")</f>
        <v>Fluconazole</v>
      </c>
      <c r="F12650" s="249" t="str">
        <f>IF(AND(A12650&lt;&gt;"",ISNUMBER(A12650)),VLOOKUP(A12650,Studies!A:BR,6,FALSE),"")</f>
        <v>Plasma</v>
      </c>
      <c r="G12650" s="265">
        <v>4.29</v>
      </c>
      <c r="H12650" s="192" t="s">
        <v>59</v>
      </c>
      <c r="I12650" s="185">
        <v>0.81499999999999995</v>
      </c>
      <c r="J12650" s="185" t="s">
        <v>1027</v>
      </c>
      <c r="K12650" s="185" t="s">
        <v>115</v>
      </c>
    </row>
    <row r="12651" spans="1:11" x14ac:dyDescent="0.25">
      <c r="A12651" s="181">
        <v>1366</v>
      </c>
      <c r="B12651" s="247" t="str">
        <f>IF(AND(A12651&lt;&gt;"",ISNUMBER(A12651)),VLOOKUP(A12651,Studies!A:BR,2,FALSE),"")</f>
        <v>Brammer 1990</v>
      </c>
      <c r="C12651" s="248" t="str">
        <f>IF(AND(A12651&lt;&gt;"",ISNUMBER(A12651)),VLOOKUP(A12651,Studies!A:BR,3,FALSE),"")</f>
        <v>https://pubmed.ncbi.nlm.nih.gov/2184510/</v>
      </c>
      <c r="D12651" s="248" t="str">
        <f>IF(AND(A12651&lt;&gt;"",ISNUMBER(A12651)),VLOOKUP(A12651,Studies!A:BR,4,FALSE),"")</f>
        <v xml:space="preserve">Fluconazole i.v. </v>
      </c>
      <c r="E12651" s="248" t="str">
        <f>IF(AND(A12651&lt;&gt;"",ISNUMBER(A12651)),VLOOKUP(A12651,Studies!A:BR,5,FALSE),"")</f>
        <v>Fluconazole</v>
      </c>
      <c r="F12651" s="249" t="str">
        <f>IF(AND(A12651&lt;&gt;"",ISNUMBER(A12651)),VLOOKUP(A12651,Studies!A:BR,6,FALSE),"")</f>
        <v>Plasma</v>
      </c>
      <c r="G12651" s="265">
        <v>5.98</v>
      </c>
      <c r="H12651" s="192" t="s">
        <v>59</v>
      </c>
      <c r="I12651" s="185">
        <v>0.72099999999999997</v>
      </c>
      <c r="J12651" s="185" t="s">
        <v>1027</v>
      </c>
      <c r="K12651" s="185" t="s">
        <v>115</v>
      </c>
    </row>
    <row r="12652" spans="1:11" x14ac:dyDescent="0.25">
      <c r="A12652" s="181">
        <v>1366</v>
      </c>
      <c r="B12652" s="247" t="str">
        <f>IF(AND(A12652&lt;&gt;"",ISNUMBER(A12652)),VLOOKUP(A12652,Studies!A:BR,2,FALSE),"")</f>
        <v>Brammer 1990</v>
      </c>
      <c r="C12652" s="248" t="str">
        <f>IF(AND(A12652&lt;&gt;"",ISNUMBER(A12652)),VLOOKUP(A12652,Studies!A:BR,3,FALSE),"")</f>
        <v>https://pubmed.ncbi.nlm.nih.gov/2184510/</v>
      </c>
      <c r="D12652" s="248" t="str">
        <f>IF(AND(A12652&lt;&gt;"",ISNUMBER(A12652)),VLOOKUP(A12652,Studies!A:BR,4,FALSE),"")</f>
        <v xml:space="preserve">Fluconazole i.v. </v>
      </c>
      <c r="E12652" s="248" t="str">
        <f>IF(AND(A12652&lt;&gt;"",ISNUMBER(A12652)),VLOOKUP(A12652,Studies!A:BR,5,FALSE),"")</f>
        <v>Fluconazole</v>
      </c>
      <c r="F12652" s="249" t="str">
        <f>IF(AND(A12652&lt;&gt;"",ISNUMBER(A12652)),VLOOKUP(A12652,Studies!A:BR,6,FALSE),"")</f>
        <v>Plasma</v>
      </c>
      <c r="G12652" s="265">
        <v>7.95</v>
      </c>
      <c r="H12652" s="192" t="s">
        <v>59</v>
      </c>
      <c r="I12652" s="185">
        <v>0.70699999999999996</v>
      </c>
      <c r="J12652" s="185" t="s">
        <v>1027</v>
      </c>
      <c r="K12652" s="185" t="s">
        <v>115</v>
      </c>
    </row>
    <row r="12653" spans="1:11" x14ac:dyDescent="0.25">
      <c r="A12653" s="181">
        <v>1366</v>
      </c>
      <c r="B12653" s="247" t="str">
        <f>IF(AND(A12653&lt;&gt;"",ISNUMBER(A12653)),VLOOKUP(A12653,Studies!A:BR,2,FALSE),"")</f>
        <v>Brammer 1990</v>
      </c>
      <c r="C12653" s="248" t="str">
        <f>IF(AND(A12653&lt;&gt;"",ISNUMBER(A12653)),VLOOKUP(A12653,Studies!A:BR,3,FALSE),"")</f>
        <v>https://pubmed.ncbi.nlm.nih.gov/2184510/</v>
      </c>
      <c r="D12653" s="248" t="str">
        <f>IF(AND(A12653&lt;&gt;"",ISNUMBER(A12653)),VLOOKUP(A12653,Studies!A:BR,4,FALSE),"")</f>
        <v xml:space="preserve">Fluconazole i.v. </v>
      </c>
      <c r="E12653" s="248" t="str">
        <f>IF(AND(A12653&lt;&gt;"",ISNUMBER(A12653)),VLOOKUP(A12653,Studies!A:BR,5,FALSE),"")</f>
        <v>Fluconazole</v>
      </c>
      <c r="F12653" s="249" t="str">
        <f>IF(AND(A12653&lt;&gt;"",ISNUMBER(A12653)),VLOOKUP(A12653,Studies!A:BR,6,FALSE),"")</f>
        <v>Plasma</v>
      </c>
      <c r="G12653" s="265">
        <v>11.8</v>
      </c>
      <c r="H12653" s="192" t="s">
        <v>59</v>
      </c>
      <c r="I12653" s="185">
        <v>0.59599999999999997</v>
      </c>
      <c r="J12653" s="185" t="s">
        <v>1027</v>
      </c>
      <c r="K12653" s="185" t="s">
        <v>115</v>
      </c>
    </row>
    <row r="12654" spans="1:11" x14ac:dyDescent="0.25">
      <c r="A12654" s="181">
        <v>1366</v>
      </c>
      <c r="B12654" s="247" t="str">
        <f>IF(AND(A12654&lt;&gt;"",ISNUMBER(A12654)),VLOOKUP(A12654,Studies!A:BR,2,FALSE),"")</f>
        <v>Brammer 1990</v>
      </c>
      <c r="C12654" s="248" t="str">
        <f>IF(AND(A12654&lt;&gt;"",ISNUMBER(A12654)),VLOOKUP(A12654,Studies!A:BR,3,FALSE),"")</f>
        <v>https://pubmed.ncbi.nlm.nih.gov/2184510/</v>
      </c>
      <c r="D12654" s="248" t="str">
        <f>IF(AND(A12654&lt;&gt;"",ISNUMBER(A12654)),VLOOKUP(A12654,Studies!A:BR,4,FALSE),"")</f>
        <v xml:space="preserve">Fluconazole i.v. </v>
      </c>
      <c r="E12654" s="248" t="str">
        <f>IF(AND(A12654&lt;&gt;"",ISNUMBER(A12654)),VLOOKUP(A12654,Studies!A:BR,5,FALSE),"")</f>
        <v>Fluconazole</v>
      </c>
      <c r="F12654" s="249" t="str">
        <f>IF(AND(A12654&lt;&gt;"",ISNUMBER(A12654)),VLOOKUP(A12654,Studies!A:BR,6,FALSE),"")</f>
        <v>Plasma</v>
      </c>
      <c r="G12654" s="265">
        <v>23.9</v>
      </c>
      <c r="H12654" s="192" t="s">
        <v>59</v>
      </c>
      <c r="I12654" s="185">
        <v>0.46700000000000003</v>
      </c>
      <c r="J12654" s="185" t="s">
        <v>1027</v>
      </c>
      <c r="K12654" s="185" t="s">
        <v>115</v>
      </c>
    </row>
    <row r="12655" spans="1:11" x14ac:dyDescent="0.25">
      <c r="A12655" s="181">
        <v>1366</v>
      </c>
      <c r="B12655" s="247" t="str">
        <f>IF(AND(A12655&lt;&gt;"",ISNUMBER(A12655)),VLOOKUP(A12655,Studies!A:BR,2,FALSE),"")</f>
        <v>Brammer 1990</v>
      </c>
      <c r="C12655" s="248" t="str">
        <f>IF(AND(A12655&lt;&gt;"",ISNUMBER(A12655)),VLOOKUP(A12655,Studies!A:BR,3,FALSE),"")</f>
        <v>https://pubmed.ncbi.nlm.nih.gov/2184510/</v>
      </c>
      <c r="D12655" s="248" t="str">
        <f>IF(AND(A12655&lt;&gt;"",ISNUMBER(A12655)),VLOOKUP(A12655,Studies!A:BR,4,FALSE),"")</f>
        <v xml:space="preserve">Fluconazole i.v. </v>
      </c>
      <c r="E12655" s="248" t="str">
        <f>IF(AND(A12655&lt;&gt;"",ISNUMBER(A12655)),VLOOKUP(A12655,Studies!A:BR,5,FALSE),"")</f>
        <v>Fluconazole</v>
      </c>
      <c r="F12655" s="249" t="str">
        <f>IF(AND(A12655&lt;&gt;"",ISNUMBER(A12655)),VLOOKUP(A12655,Studies!A:BR,6,FALSE),"")</f>
        <v>Plasma</v>
      </c>
      <c r="G12655" s="265">
        <v>36</v>
      </c>
      <c r="H12655" s="192" t="s">
        <v>59</v>
      </c>
      <c r="I12655" s="185">
        <v>0.32600000000000001</v>
      </c>
      <c r="J12655" s="185" t="s">
        <v>1027</v>
      </c>
      <c r="K12655" s="185" t="s">
        <v>115</v>
      </c>
    </row>
    <row r="12656" spans="1:11" x14ac:dyDescent="0.25">
      <c r="A12656" s="181">
        <v>1366</v>
      </c>
      <c r="B12656" s="247" t="str">
        <f>IF(AND(A12656&lt;&gt;"",ISNUMBER(A12656)),VLOOKUP(A12656,Studies!A:BR,2,FALSE),"")</f>
        <v>Brammer 1990</v>
      </c>
      <c r="C12656" s="248" t="str">
        <f>IF(AND(A12656&lt;&gt;"",ISNUMBER(A12656)),VLOOKUP(A12656,Studies!A:BR,3,FALSE),"")</f>
        <v>https://pubmed.ncbi.nlm.nih.gov/2184510/</v>
      </c>
      <c r="D12656" s="248" t="str">
        <f>IF(AND(A12656&lt;&gt;"",ISNUMBER(A12656)),VLOOKUP(A12656,Studies!A:BR,4,FALSE),"")</f>
        <v xml:space="preserve">Fluconazole i.v. </v>
      </c>
      <c r="E12656" s="248" t="str">
        <f>IF(AND(A12656&lt;&gt;"",ISNUMBER(A12656)),VLOOKUP(A12656,Studies!A:BR,5,FALSE),"")</f>
        <v>Fluconazole</v>
      </c>
      <c r="F12656" s="249" t="str">
        <f>IF(AND(A12656&lt;&gt;"",ISNUMBER(A12656)),VLOOKUP(A12656,Studies!A:BR,6,FALSE),"")</f>
        <v>Plasma</v>
      </c>
      <c r="G12656" s="265">
        <v>48.4</v>
      </c>
      <c r="H12656" s="192" t="s">
        <v>59</v>
      </c>
      <c r="I12656" s="185">
        <v>0.26800000000000002</v>
      </c>
      <c r="J12656" s="185" t="s">
        <v>1027</v>
      </c>
      <c r="K12656" s="185" t="s">
        <v>115</v>
      </c>
    </row>
    <row r="12657" spans="1:11" x14ac:dyDescent="0.25">
      <c r="A12657" s="181">
        <v>1366</v>
      </c>
      <c r="B12657" s="247" t="str">
        <f>IF(AND(A12657&lt;&gt;"",ISNUMBER(A12657)),VLOOKUP(A12657,Studies!A:BR,2,FALSE),"")</f>
        <v>Brammer 1990</v>
      </c>
      <c r="C12657" s="248" t="str">
        <f>IF(AND(A12657&lt;&gt;"",ISNUMBER(A12657)),VLOOKUP(A12657,Studies!A:BR,3,FALSE),"")</f>
        <v>https://pubmed.ncbi.nlm.nih.gov/2184510/</v>
      </c>
      <c r="D12657" s="248" t="str">
        <f>IF(AND(A12657&lt;&gt;"",ISNUMBER(A12657)),VLOOKUP(A12657,Studies!A:BR,4,FALSE),"")</f>
        <v xml:space="preserve">Fluconazole i.v. </v>
      </c>
      <c r="E12657" s="248" t="str">
        <f>IF(AND(A12657&lt;&gt;"",ISNUMBER(A12657)),VLOOKUP(A12657,Studies!A:BR,5,FALSE),"")</f>
        <v>Fluconazole</v>
      </c>
      <c r="F12657" s="249" t="str">
        <f>IF(AND(A12657&lt;&gt;"",ISNUMBER(A12657)),VLOOKUP(A12657,Studies!A:BR,6,FALSE),"")</f>
        <v>Plasma</v>
      </c>
      <c r="G12657" s="265">
        <v>71.2</v>
      </c>
      <c r="H12657" s="192" t="s">
        <v>59</v>
      </c>
      <c r="I12657" s="185">
        <v>0.17100000000000001</v>
      </c>
      <c r="J12657" s="185" t="s">
        <v>1027</v>
      </c>
      <c r="K12657" s="185" t="s">
        <v>115</v>
      </c>
    </row>
    <row r="12658" spans="1:11" x14ac:dyDescent="0.25">
      <c r="A12658" s="181">
        <v>1366</v>
      </c>
      <c r="B12658" s="247" t="str">
        <f>IF(AND(A12658&lt;&gt;"",ISNUMBER(A12658)),VLOOKUP(A12658,Studies!A:BR,2,FALSE),"")</f>
        <v>Brammer 1990</v>
      </c>
      <c r="C12658" s="248" t="str">
        <f>IF(AND(A12658&lt;&gt;"",ISNUMBER(A12658)),VLOOKUP(A12658,Studies!A:BR,3,FALSE),"")</f>
        <v>https://pubmed.ncbi.nlm.nih.gov/2184510/</v>
      </c>
      <c r="D12658" s="248" t="str">
        <f>IF(AND(A12658&lt;&gt;"",ISNUMBER(A12658)),VLOOKUP(A12658,Studies!A:BR,4,FALSE),"")</f>
        <v xml:space="preserve">Fluconazole i.v. </v>
      </c>
      <c r="E12658" s="248" t="str">
        <f>IF(AND(A12658&lt;&gt;"",ISNUMBER(A12658)),VLOOKUP(A12658,Studies!A:BR,5,FALSE),"")</f>
        <v>Fluconazole</v>
      </c>
      <c r="F12658" s="249" t="str">
        <f>IF(AND(A12658&lt;&gt;"",ISNUMBER(A12658)),VLOOKUP(A12658,Studies!A:BR,6,FALSE),"")</f>
        <v>Plasma</v>
      </c>
      <c r="G12658" s="265">
        <v>96.9</v>
      </c>
      <c r="H12658" s="192" t="s">
        <v>59</v>
      </c>
      <c r="I12658" s="185">
        <v>0.10299999999999999</v>
      </c>
      <c r="J12658" s="185" t="s">
        <v>1027</v>
      </c>
      <c r="K12658" s="185" t="s">
        <v>115</v>
      </c>
    </row>
    <row r="12659" spans="1:11" x14ac:dyDescent="0.25">
      <c r="A12659" s="30">
        <v>1367</v>
      </c>
      <c r="B12659" s="247" t="str">
        <f>IF(AND(A12659&lt;&gt;"",ISNUMBER(A12659)),VLOOKUP(A12659,Studies!A:BR,2,FALSE),"")</f>
        <v>Brammer 1990</v>
      </c>
      <c r="C12659" s="248" t="str">
        <f>IF(AND(A12659&lt;&gt;"",ISNUMBER(A12659)),VLOOKUP(A12659,Studies!A:BR,3,FALSE),"")</f>
        <v>https://pubmed.ncbi.nlm.nih.gov/2184510/</v>
      </c>
      <c r="D12659" s="248" t="str">
        <f>IF(AND(A12659&lt;&gt;"",ISNUMBER(A12659)),VLOOKUP(A12659,Studies!A:BR,4,FALSE),"")</f>
        <v>Fluconazole SD 50 mg oral</v>
      </c>
      <c r="E12659" s="248" t="str">
        <f>IF(AND(A12659&lt;&gt;"",ISNUMBER(A12659)),VLOOKUP(A12659,Studies!A:BR,5,FALSE),"")</f>
        <v>Fluconazole</v>
      </c>
      <c r="F12659" s="249" t="str">
        <f>IF(AND(A12659&lt;&gt;"",ISNUMBER(A12659)),VLOOKUP(A12659,Studies!A:BR,6,FALSE),"")</f>
        <v>Plasma</v>
      </c>
      <c r="G12659" s="265">
        <v>0</v>
      </c>
      <c r="H12659" s="192" t="s">
        <v>59</v>
      </c>
      <c r="I12659" s="185">
        <v>0</v>
      </c>
      <c r="J12659" s="185" t="s">
        <v>1027</v>
      </c>
      <c r="K12659" s="185" t="s">
        <v>115</v>
      </c>
    </row>
    <row r="12660" spans="1:11" x14ac:dyDescent="0.25">
      <c r="A12660" s="181">
        <v>1367</v>
      </c>
      <c r="B12660" s="247" t="str">
        <f>IF(AND(A12660&lt;&gt;"",ISNUMBER(A12660)),VLOOKUP(A12660,Studies!A:BR,2,FALSE),"")</f>
        <v>Brammer 1990</v>
      </c>
      <c r="C12660" s="248" t="str">
        <f>IF(AND(A12660&lt;&gt;"",ISNUMBER(A12660)),VLOOKUP(A12660,Studies!A:BR,3,FALSE),"")</f>
        <v>https://pubmed.ncbi.nlm.nih.gov/2184510/</v>
      </c>
      <c r="D12660" s="248" t="str">
        <f>IF(AND(A12660&lt;&gt;"",ISNUMBER(A12660)),VLOOKUP(A12660,Studies!A:BR,4,FALSE),"")</f>
        <v>Fluconazole SD 50 mg oral</v>
      </c>
      <c r="E12660" s="248" t="str">
        <f>IF(AND(A12660&lt;&gt;"",ISNUMBER(A12660)),VLOOKUP(A12660,Studies!A:BR,5,FALSE),"")</f>
        <v>Fluconazole</v>
      </c>
      <c r="F12660" s="249" t="str">
        <f>IF(AND(A12660&lt;&gt;"",ISNUMBER(A12660)),VLOOKUP(A12660,Studies!A:BR,6,FALSE),"")</f>
        <v>Plasma</v>
      </c>
      <c r="G12660" s="265">
        <v>0.17199999999999999</v>
      </c>
      <c r="H12660" s="192" t="s">
        <v>59</v>
      </c>
      <c r="I12660" s="185">
        <v>0.43</v>
      </c>
      <c r="J12660" s="185" t="s">
        <v>1027</v>
      </c>
      <c r="K12660" s="185" t="s">
        <v>115</v>
      </c>
    </row>
    <row r="12661" spans="1:11" x14ac:dyDescent="0.25">
      <c r="A12661" s="181">
        <v>1367</v>
      </c>
      <c r="B12661" s="247" t="str">
        <f>IF(AND(A12661&lt;&gt;"",ISNUMBER(A12661)),VLOOKUP(A12661,Studies!A:BR,2,FALSE),"")</f>
        <v>Brammer 1990</v>
      </c>
      <c r="C12661" s="248" t="str">
        <f>IF(AND(A12661&lt;&gt;"",ISNUMBER(A12661)),VLOOKUP(A12661,Studies!A:BR,3,FALSE),"")</f>
        <v>https://pubmed.ncbi.nlm.nih.gov/2184510/</v>
      </c>
      <c r="D12661" s="248" t="str">
        <f>IF(AND(A12661&lt;&gt;"",ISNUMBER(A12661)),VLOOKUP(A12661,Studies!A:BR,4,FALSE),"")</f>
        <v>Fluconazole SD 50 mg oral</v>
      </c>
      <c r="E12661" s="248" t="str">
        <f>IF(AND(A12661&lt;&gt;"",ISNUMBER(A12661)),VLOOKUP(A12661,Studies!A:BR,5,FALSE),"")</f>
        <v>Fluconazole</v>
      </c>
      <c r="F12661" s="249" t="str">
        <f>IF(AND(A12661&lt;&gt;"",ISNUMBER(A12661)),VLOOKUP(A12661,Studies!A:BR,6,FALSE),"")</f>
        <v>Plasma</v>
      </c>
      <c r="G12661" s="265">
        <v>1.28</v>
      </c>
      <c r="H12661" s="192" t="s">
        <v>59</v>
      </c>
      <c r="I12661" s="185">
        <v>0.76500000000000001</v>
      </c>
      <c r="J12661" s="185" t="s">
        <v>1027</v>
      </c>
      <c r="K12661" s="185" t="s">
        <v>115</v>
      </c>
    </row>
    <row r="12662" spans="1:11" x14ac:dyDescent="0.25">
      <c r="A12662" s="181">
        <v>1367</v>
      </c>
      <c r="B12662" s="247" t="str">
        <f>IF(AND(A12662&lt;&gt;"",ISNUMBER(A12662)),VLOOKUP(A12662,Studies!A:BR,2,FALSE),"")</f>
        <v>Brammer 1990</v>
      </c>
      <c r="C12662" s="248" t="str">
        <f>IF(AND(A12662&lt;&gt;"",ISNUMBER(A12662)),VLOOKUP(A12662,Studies!A:BR,3,FALSE),"")</f>
        <v>https://pubmed.ncbi.nlm.nih.gov/2184510/</v>
      </c>
      <c r="D12662" s="248" t="str">
        <f>IF(AND(A12662&lt;&gt;"",ISNUMBER(A12662)),VLOOKUP(A12662,Studies!A:BR,4,FALSE),"")</f>
        <v>Fluconazole SD 50 mg oral</v>
      </c>
      <c r="E12662" s="248" t="str">
        <f>IF(AND(A12662&lt;&gt;"",ISNUMBER(A12662)),VLOOKUP(A12662,Studies!A:BR,5,FALSE),"")</f>
        <v>Fluconazole</v>
      </c>
      <c r="F12662" s="249" t="str">
        <f>IF(AND(A12662&lt;&gt;"",ISNUMBER(A12662)),VLOOKUP(A12662,Studies!A:BR,6,FALSE),"")</f>
        <v>Plasma</v>
      </c>
      <c r="G12662" s="265">
        <v>2.02</v>
      </c>
      <c r="H12662" s="192" t="s">
        <v>59</v>
      </c>
      <c r="I12662" s="185">
        <v>0.82199999999999995</v>
      </c>
      <c r="J12662" s="185" t="s">
        <v>1027</v>
      </c>
      <c r="K12662" s="185" t="s">
        <v>115</v>
      </c>
    </row>
    <row r="12663" spans="1:11" x14ac:dyDescent="0.25">
      <c r="A12663" s="181">
        <v>1367</v>
      </c>
      <c r="B12663" s="247" t="str">
        <f>IF(AND(A12663&lt;&gt;"",ISNUMBER(A12663)),VLOOKUP(A12663,Studies!A:BR,2,FALSE),"")</f>
        <v>Brammer 1990</v>
      </c>
      <c r="C12663" s="248" t="str">
        <f>IF(AND(A12663&lt;&gt;"",ISNUMBER(A12663)),VLOOKUP(A12663,Studies!A:BR,3,FALSE),"")</f>
        <v>https://pubmed.ncbi.nlm.nih.gov/2184510/</v>
      </c>
      <c r="D12663" s="248" t="str">
        <f>IF(AND(A12663&lt;&gt;"",ISNUMBER(A12663)),VLOOKUP(A12663,Studies!A:BR,4,FALSE),"")</f>
        <v>Fluconazole SD 50 mg oral</v>
      </c>
      <c r="E12663" s="248" t="str">
        <f>IF(AND(A12663&lt;&gt;"",ISNUMBER(A12663)),VLOOKUP(A12663,Studies!A:BR,5,FALSE),"")</f>
        <v>Fluconazole</v>
      </c>
      <c r="F12663" s="249" t="str">
        <f>IF(AND(A12663&lt;&gt;"",ISNUMBER(A12663)),VLOOKUP(A12663,Studies!A:BR,6,FALSE),"")</f>
        <v>Plasma</v>
      </c>
      <c r="G12663" s="265">
        <v>2.94</v>
      </c>
      <c r="H12663" s="192" t="s">
        <v>59</v>
      </c>
      <c r="I12663" s="185">
        <v>0.77900000000000003</v>
      </c>
      <c r="J12663" s="185" t="s">
        <v>1027</v>
      </c>
      <c r="K12663" s="185" t="s">
        <v>115</v>
      </c>
    </row>
    <row r="12664" spans="1:11" x14ac:dyDescent="0.25">
      <c r="A12664" s="181">
        <v>1367</v>
      </c>
      <c r="B12664" s="247" t="str">
        <f>IF(AND(A12664&lt;&gt;"",ISNUMBER(A12664)),VLOOKUP(A12664,Studies!A:BR,2,FALSE),"")</f>
        <v>Brammer 1990</v>
      </c>
      <c r="C12664" s="248" t="str">
        <f>IF(AND(A12664&lt;&gt;"",ISNUMBER(A12664)),VLOOKUP(A12664,Studies!A:BR,3,FALSE),"")</f>
        <v>https://pubmed.ncbi.nlm.nih.gov/2184510/</v>
      </c>
      <c r="D12664" s="248" t="str">
        <f>IF(AND(A12664&lt;&gt;"",ISNUMBER(A12664)),VLOOKUP(A12664,Studies!A:BR,4,FALSE),"")</f>
        <v>Fluconazole SD 50 mg oral</v>
      </c>
      <c r="E12664" s="248" t="str">
        <f>IF(AND(A12664&lt;&gt;"",ISNUMBER(A12664)),VLOOKUP(A12664,Studies!A:BR,5,FALSE),"")</f>
        <v>Fluconazole</v>
      </c>
      <c r="F12664" s="249" t="str">
        <f>IF(AND(A12664&lt;&gt;"",ISNUMBER(A12664)),VLOOKUP(A12664,Studies!A:BR,6,FALSE),"")</f>
        <v>Plasma</v>
      </c>
      <c r="G12664" s="265">
        <v>4.16</v>
      </c>
      <c r="H12664" s="192" t="s">
        <v>59</v>
      </c>
      <c r="I12664" s="185">
        <v>0.74199999999999999</v>
      </c>
      <c r="J12664" s="185" t="s">
        <v>1027</v>
      </c>
      <c r="K12664" s="185" t="s">
        <v>115</v>
      </c>
    </row>
    <row r="12665" spans="1:11" x14ac:dyDescent="0.25">
      <c r="A12665" s="181">
        <v>1367</v>
      </c>
      <c r="B12665" s="247" t="str">
        <f>IF(AND(A12665&lt;&gt;"",ISNUMBER(A12665)),VLOOKUP(A12665,Studies!A:BR,2,FALSE),"")</f>
        <v>Brammer 1990</v>
      </c>
      <c r="C12665" s="248" t="str">
        <f>IF(AND(A12665&lt;&gt;"",ISNUMBER(A12665)),VLOOKUP(A12665,Studies!A:BR,3,FALSE),"")</f>
        <v>https://pubmed.ncbi.nlm.nih.gov/2184510/</v>
      </c>
      <c r="D12665" s="248" t="str">
        <f>IF(AND(A12665&lt;&gt;"",ISNUMBER(A12665)),VLOOKUP(A12665,Studies!A:BR,4,FALSE),"")</f>
        <v>Fluconazole SD 50 mg oral</v>
      </c>
      <c r="E12665" s="248" t="str">
        <f>IF(AND(A12665&lt;&gt;"",ISNUMBER(A12665)),VLOOKUP(A12665,Studies!A:BR,5,FALSE),"")</f>
        <v>Fluconazole</v>
      </c>
      <c r="F12665" s="249" t="str">
        <f>IF(AND(A12665&lt;&gt;"",ISNUMBER(A12665)),VLOOKUP(A12665,Studies!A:BR,6,FALSE),"")</f>
        <v>Plasma</v>
      </c>
      <c r="G12665" s="265">
        <v>6</v>
      </c>
      <c r="H12665" s="192" t="s">
        <v>59</v>
      </c>
      <c r="I12665" s="185">
        <v>0.65700000000000003</v>
      </c>
      <c r="J12665" s="185" t="s">
        <v>1027</v>
      </c>
      <c r="K12665" s="185" t="s">
        <v>115</v>
      </c>
    </row>
    <row r="12666" spans="1:11" x14ac:dyDescent="0.25">
      <c r="A12666" s="181">
        <v>1367</v>
      </c>
      <c r="B12666" s="247" t="str">
        <f>IF(AND(A12666&lt;&gt;"",ISNUMBER(A12666)),VLOOKUP(A12666,Studies!A:BR,2,FALSE),"")</f>
        <v>Brammer 1990</v>
      </c>
      <c r="C12666" s="248" t="str">
        <f>IF(AND(A12666&lt;&gt;"",ISNUMBER(A12666)),VLOOKUP(A12666,Studies!A:BR,3,FALSE),"")</f>
        <v>https://pubmed.ncbi.nlm.nih.gov/2184510/</v>
      </c>
      <c r="D12666" s="248" t="str">
        <f>IF(AND(A12666&lt;&gt;"",ISNUMBER(A12666)),VLOOKUP(A12666,Studies!A:BR,4,FALSE),"")</f>
        <v>Fluconazole SD 50 mg oral</v>
      </c>
      <c r="E12666" s="248" t="str">
        <f>IF(AND(A12666&lt;&gt;"",ISNUMBER(A12666)),VLOOKUP(A12666,Studies!A:BR,5,FALSE),"")</f>
        <v>Fluconazole</v>
      </c>
      <c r="F12666" s="249" t="str">
        <f>IF(AND(A12666&lt;&gt;"",ISNUMBER(A12666)),VLOOKUP(A12666,Studies!A:BR,6,FALSE),"")</f>
        <v>Plasma</v>
      </c>
      <c r="G12666" s="265">
        <v>7.83</v>
      </c>
      <c r="H12666" s="192" t="s">
        <v>59</v>
      </c>
      <c r="I12666" s="185">
        <v>0.62</v>
      </c>
      <c r="J12666" s="185" t="s">
        <v>1027</v>
      </c>
      <c r="K12666" s="185" t="s">
        <v>115</v>
      </c>
    </row>
    <row r="12667" spans="1:11" x14ac:dyDescent="0.25">
      <c r="A12667" s="181">
        <v>1367</v>
      </c>
      <c r="B12667" s="247" t="str">
        <f>IF(AND(A12667&lt;&gt;"",ISNUMBER(A12667)),VLOOKUP(A12667,Studies!A:BR,2,FALSE),"")</f>
        <v>Brammer 1990</v>
      </c>
      <c r="C12667" s="248" t="str">
        <f>IF(AND(A12667&lt;&gt;"",ISNUMBER(A12667)),VLOOKUP(A12667,Studies!A:BR,3,FALSE),"")</f>
        <v>https://pubmed.ncbi.nlm.nih.gov/2184510/</v>
      </c>
      <c r="D12667" s="248" t="str">
        <f>IF(AND(A12667&lt;&gt;"",ISNUMBER(A12667)),VLOOKUP(A12667,Studies!A:BR,4,FALSE),"")</f>
        <v>Fluconazole SD 50 mg oral</v>
      </c>
      <c r="E12667" s="248" t="str">
        <f>IF(AND(A12667&lt;&gt;"",ISNUMBER(A12667)),VLOOKUP(A12667,Studies!A:BR,5,FALSE),"")</f>
        <v>Fluconazole</v>
      </c>
      <c r="F12667" s="249" t="str">
        <f>IF(AND(A12667&lt;&gt;"",ISNUMBER(A12667)),VLOOKUP(A12667,Studies!A:BR,6,FALSE),"")</f>
        <v>Plasma</v>
      </c>
      <c r="G12667" s="265">
        <v>11.9</v>
      </c>
      <c r="H12667" s="192" t="s">
        <v>59</v>
      </c>
      <c r="I12667" s="185">
        <v>0.53300000000000003</v>
      </c>
      <c r="J12667" s="185" t="s">
        <v>1027</v>
      </c>
      <c r="K12667" s="185" t="s">
        <v>115</v>
      </c>
    </row>
    <row r="12668" spans="1:11" x14ac:dyDescent="0.25">
      <c r="A12668" s="181">
        <v>1367</v>
      </c>
      <c r="B12668" s="247" t="str">
        <f>IF(AND(A12668&lt;&gt;"",ISNUMBER(A12668)),VLOOKUP(A12668,Studies!A:BR,2,FALSE),"")</f>
        <v>Brammer 1990</v>
      </c>
      <c r="C12668" s="248" t="str">
        <f>IF(AND(A12668&lt;&gt;"",ISNUMBER(A12668)),VLOOKUP(A12668,Studies!A:BR,3,FALSE),"")</f>
        <v>https://pubmed.ncbi.nlm.nih.gov/2184510/</v>
      </c>
      <c r="D12668" s="248" t="str">
        <f>IF(AND(A12668&lt;&gt;"",ISNUMBER(A12668)),VLOOKUP(A12668,Studies!A:BR,4,FALSE),"")</f>
        <v>Fluconazole SD 50 mg oral</v>
      </c>
      <c r="E12668" s="248" t="str">
        <f>IF(AND(A12668&lt;&gt;"",ISNUMBER(A12668)),VLOOKUP(A12668,Studies!A:BR,5,FALSE),"")</f>
        <v>Fluconazole</v>
      </c>
      <c r="F12668" s="249" t="str">
        <f>IF(AND(A12668&lt;&gt;"",ISNUMBER(A12668)),VLOOKUP(A12668,Studies!A:BR,6,FALSE),"")</f>
        <v>Plasma</v>
      </c>
      <c r="G12668" s="265">
        <v>23.9</v>
      </c>
      <c r="H12668" s="192" t="s">
        <v>59</v>
      </c>
      <c r="I12668" s="185">
        <v>0.42499999999999999</v>
      </c>
      <c r="J12668" s="185" t="s">
        <v>1027</v>
      </c>
      <c r="K12668" s="185" t="s">
        <v>115</v>
      </c>
    </row>
    <row r="12669" spans="1:11" x14ac:dyDescent="0.25">
      <c r="A12669" s="181">
        <v>1367</v>
      </c>
      <c r="B12669" s="247" t="str">
        <f>IF(AND(A12669&lt;&gt;"",ISNUMBER(A12669)),VLOOKUP(A12669,Studies!A:BR,2,FALSE),"")</f>
        <v>Brammer 1990</v>
      </c>
      <c r="C12669" s="248" t="str">
        <f>IF(AND(A12669&lt;&gt;"",ISNUMBER(A12669)),VLOOKUP(A12669,Studies!A:BR,3,FALSE),"")</f>
        <v>https://pubmed.ncbi.nlm.nih.gov/2184510/</v>
      </c>
      <c r="D12669" s="248" t="str">
        <f>IF(AND(A12669&lt;&gt;"",ISNUMBER(A12669)),VLOOKUP(A12669,Studies!A:BR,4,FALSE),"")</f>
        <v>Fluconazole SD 50 mg oral</v>
      </c>
      <c r="E12669" s="248" t="str">
        <f>IF(AND(A12669&lt;&gt;"",ISNUMBER(A12669)),VLOOKUP(A12669,Studies!A:BR,5,FALSE),"")</f>
        <v>Fluconazole</v>
      </c>
      <c r="F12669" s="249" t="str">
        <f>IF(AND(A12669&lt;&gt;"",ISNUMBER(A12669)),VLOOKUP(A12669,Studies!A:BR,6,FALSE),"")</f>
        <v>Plasma</v>
      </c>
      <c r="G12669" s="265">
        <v>36</v>
      </c>
      <c r="H12669" s="192" t="s">
        <v>59</v>
      </c>
      <c r="I12669" s="185">
        <v>0.3</v>
      </c>
      <c r="J12669" s="185" t="s">
        <v>1027</v>
      </c>
      <c r="K12669" s="185" t="s">
        <v>115</v>
      </c>
    </row>
    <row r="12670" spans="1:11" x14ac:dyDescent="0.25">
      <c r="A12670" s="181">
        <v>1367</v>
      </c>
      <c r="B12670" s="247" t="str">
        <f>IF(AND(A12670&lt;&gt;"",ISNUMBER(A12670)),VLOOKUP(A12670,Studies!A:BR,2,FALSE),"")</f>
        <v>Brammer 1990</v>
      </c>
      <c r="C12670" s="248" t="str">
        <f>IF(AND(A12670&lt;&gt;"",ISNUMBER(A12670)),VLOOKUP(A12670,Studies!A:BR,3,FALSE),"")</f>
        <v>https://pubmed.ncbi.nlm.nih.gov/2184510/</v>
      </c>
      <c r="D12670" s="248" t="str">
        <f>IF(AND(A12670&lt;&gt;"",ISNUMBER(A12670)),VLOOKUP(A12670,Studies!A:BR,4,FALSE),"")</f>
        <v>Fluconazole SD 50 mg oral</v>
      </c>
      <c r="E12670" s="248" t="str">
        <f>IF(AND(A12670&lt;&gt;"",ISNUMBER(A12670)),VLOOKUP(A12670,Studies!A:BR,5,FALSE),"")</f>
        <v>Fluconazole</v>
      </c>
      <c r="F12670" s="249" t="str">
        <f>IF(AND(A12670&lt;&gt;"",ISNUMBER(A12670)),VLOOKUP(A12670,Studies!A:BR,6,FALSE),"")</f>
        <v>Plasma</v>
      </c>
      <c r="G12670" s="265">
        <v>48.6</v>
      </c>
      <c r="H12670" s="192" t="s">
        <v>59</v>
      </c>
      <c r="I12670" s="185">
        <v>0.23699999999999999</v>
      </c>
      <c r="J12670" s="185" t="s">
        <v>1027</v>
      </c>
      <c r="K12670" s="185" t="s">
        <v>115</v>
      </c>
    </row>
    <row r="12671" spans="1:11" x14ac:dyDescent="0.25">
      <c r="A12671" s="181">
        <v>1367</v>
      </c>
      <c r="B12671" s="247" t="str">
        <f>IF(AND(A12671&lt;&gt;"",ISNUMBER(A12671)),VLOOKUP(A12671,Studies!A:BR,2,FALSE),"")</f>
        <v>Brammer 1990</v>
      </c>
      <c r="C12671" s="248" t="str">
        <f>IF(AND(A12671&lt;&gt;"",ISNUMBER(A12671)),VLOOKUP(A12671,Studies!A:BR,3,FALSE),"")</f>
        <v>https://pubmed.ncbi.nlm.nih.gov/2184510/</v>
      </c>
      <c r="D12671" s="248" t="str">
        <f>IF(AND(A12671&lt;&gt;"",ISNUMBER(A12671)),VLOOKUP(A12671,Studies!A:BR,4,FALSE),"")</f>
        <v>Fluconazole SD 50 mg oral</v>
      </c>
      <c r="E12671" s="248" t="str">
        <f>IF(AND(A12671&lt;&gt;"",ISNUMBER(A12671)),VLOOKUP(A12671,Studies!A:BR,5,FALSE),"")</f>
        <v>Fluconazole</v>
      </c>
      <c r="F12671" s="249" t="str">
        <f>IF(AND(A12671&lt;&gt;"",ISNUMBER(A12671)),VLOOKUP(A12671,Studies!A:BR,6,FALSE),"")</f>
        <v>Plasma</v>
      </c>
      <c r="G12671" s="265">
        <v>71.2</v>
      </c>
      <c r="H12671" s="192" t="s">
        <v>59</v>
      </c>
      <c r="I12671" s="185">
        <v>0.14799999999999999</v>
      </c>
      <c r="J12671" s="185" t="s">
        <v>1027</v>
      </c>
      <c r="K12671" s="185" t="s">
        <v>115</v>
      </c>
    </row>
    <row r="12672" spans="1:11" x14ac:dyDescent="0.25">
      <c r="A12672" s="181">
        <v>1367</v>
      </c>
      <c r="B12672" s="247" t="str">
        <f>IF(AND(A12672&lt;&gt;"",ISNUMBER(A12672)),VLOOKUP(A12672,Studies!A:BR,2,FALSE),"")</f>
        <v>Brammer 1990</v>
      </c>
      <c r="C12672" s="248" t="str">
        <f>IF(AND(A12672&lt;&gt;"",ISNUMBER(A12672)),VLOOKUP(A12672,Studies!A:BR,3,FALSE),"")</f>
        <v>https://pubmed.ncbi.nlm.nih.gov/2184510/</v>
      </c>
      <c r="D12672" s="248" t="str">
        <f>IF(AND(A12672&lt;&gt;"",ISNUMBER(A12672)),VLOOKUP(A12672,Studies!A:BR,4,FALSE),"")</f>
        <v>Fluconazole SD 50 mg oral</v>
      </c>
      <c r="E12672" s="248" t="str">
        <f>IF(AND(A12672&lt;&gt;"",ISNUMBER(A12672)),VLOOKUP(A12672,Studies!A:BR,5,FALSE),"")</f>
        <v>Fluconazole</v>
      </c>
      <c r="F12672" s="249" t="str">
        <f>IF(AND(A12672&lt;&gt;"",ISNUMBER(A12672)),VLOOKUP(A12672,Studies!A:BR,6,FALSE),"")</f>
        <v>Plasma</v>
      </c>
      <c r="G12672" s="265">
        <v>96.7</v>
      </c>
      <c r="H12672" s="192" t="s">
        <v>59</v>
      </c>
      <c r="I12672" s="185">
        <v>9.1499999999999998E-2</v>
      </c>
      <c r="J12672" s="185" t="s">
        <v>1027</v>
      </c>
      <c r="K12672" s="185" t="s">
        <v>115</v>
      </c>
    </row>
    <row r="12673" spans="1:11" x14ac:dyDescent="0.25">
      <c r="A12673" s="30">
        <v>1368</v>
      </c>
      <c r="B12673" s="247" t="str">
        <f>IF(AND(A12673&lt;&gt;"",ISNUMBER(A12673)),VLOOKUP(A12673,Studies!A:BR,2,FALSE),"")</f>
        <v>Brammer 1990</v>
      </c>
      <c r="C12673" s="248" t="str">
        <f>IF(AND(A12673&lt;&gt;"",ISNUMBER(A12673)),VLOOKUP(A12673,Studies!A:BR,3,FALSE),"")</f>
        <v>https://pubmed.ncbi.nlm.nih.gov/2184510/</v>
      </c>
      <c r="D12673" s="248" t="str">
        <f>IF(AND(A12673&lt;&gt;"",ISNUMBER(A12673)),VLOOKUP(A12673,Studies!A:BR,4,FALSE),"")</f>
        <v>Fluconazole MD 200 mg oral</v>
      </c>
      <c r="E12673" s="248" t="str">
        <f>IF(AND(A12673&lt;&gt;"",ISNUMBER(A12673)),VLOOKUP(A12673,Studies!A:BR,5,FALSE),"")</f>
        <v>Fluconazole</v>
      </c>
      <c r="F12673" s="249" t="str">
        <f>IF(AND(A12673&lt;&gt;"",ISNUMBER(A12673)),VLOOKUP(A12673,Studies!A:BR,6,FALSE),"")</f>
        <v>Plasma</v>
      </c>
      <c r="G12673" s="265">
        <v>24.240000000000002</v>
      </c>
      <c r="H12673" s="192" t="s">
        <v>59</v>
      </c>
      <c r="I12673" s="185">
        <v>2.4300000000000002</v>
      </c>
      <c r="J12673" s="41" t="s">
        <v>959</v>
      </c>
      <c r="K12673" s="185" t="s">
        <v>115</v>
      </c>
    </row>
    <row r="12674" spans="1:11" x14ac:dyDescent="0.25">
      <c r="A12674" s="181">
        <v>1368</v>
      </c>
      <c r="B12674" s="247" t="str">
        <f>IF(AND(A12674&lt;&gt;"",ISNUMBER(A12674)),VLOOKUP(A12674,Studies!A:BR,2,FALSE),"")</f>
        <v>Brammer 1990</v>
      </c>
      <c r="C12674" s="248" t="str">
        <f>IF(AND(A12674&lt;&gt;"",ISNUMBER(A12674)),VLOOKUP(A12674,Studies!A:BR,3,FALSE),"")</f>
        <v>https://pubmed.ncbi.nlm.nih.gov/2184510/</v>
      </c>
      <c r="D12674" s="248" t="str">
        <f>IF(AND(A12674&lt;&gt;"",ISNUMBER(A12674)),VLOOKUP(A12674,Studies!A:BR,4,FALSE),"")</f>
        <v>Fluconazole MD 200 mg oral</v>
      </c>
      <c r="E12674" s="248" t="str">
        <f>IF(AND(A12674&lt;&gt;"",ISNUMBER(A12674)),VLOOKUP(A12674,Studies!A:BR,5,FALSE),"")</f>
        <v>Fluconazole</v>
      </c>
      <c r="F12674" s="249" t="str">
        <f>IF(AND(A12674&lt;&gt;"",ISNUMBER(A12674)),VLOOKUP(A12674,Studies!A:BR,6,FALSE),"")</f>
        <v>Plasma</v>
      </c>
      <c r="G12674" s="265">
        <v>48.959999999999994</v>
      </c>
      <c r="H12674" s="192" t="s">
        <v>59</v>
      </c>
      <c r="I12674" s="185">
        <v>3.95</v>
      </c>
      <c r="J12674" s="185" t="s">
        <v>959</v>
      </c>
      <c r="K12674" s="185" t="s">
        <v>115</v>
      </c>
    </row>
    <row r="12675" spans="1:11" x14ac:dyDescent="0.25">
      <c r="A12675" s="181">
        <v>1368</v>
      </c>
      <c r="B12675" s="247" t="str">
        <f>IF(AND(A12675&lt;&gt;"",ISNUMBER(A12675)),VLOOKUP(A12675,Studies!A:BR,2,FALSE),"")</f>
        <v>Brammer 1990</v>
      </c>
      <c r="C12675" s="248" t="str">
        <f>IF(AND(A12675&lt;&gt;"",ISNUMBER(A12675)),VLOOKUP(A12675,Studies!A:BR,3,FALSE),"")</f>
        <v>https://pubmed.ncbi.nlm.nih.gov/2184510/</v>
      </c>
      <c r="D12675" s="248" t="str">
        <f>IF(AND(A12675&lt;&gt;"",ISNUMBER(A12675)),VLOOKUP(A12675,Studies!A:BR,4,FALSE),"")</f>
        <v>Fluconazole MD 200 mg oral</v>
      </c>
      <c r="E12675" s="248" t="str">
        <f>IF(AND(A12675&lt;&gt;"",ISNUMBER(A12675)),VLOOKUP(A12675,Studies!A:BR,5,FALSE),"")</f>
        <v>Fluconazole</v>
      </c>
      <c r="F12675" s="249" t="str">
        <f>IF(AND(A12675&lt;&gt;"",ISNUMBER(A12675)),VLOOKUP(A12675,Studies!A:BR,6,FALSE),"")</f>
        <v>Plasma</v>
      </c>
      <c r="G12675" s="265">
        <v>72</v>
      </c>
      <c r="H12675" s="192" t="s">
        <v>59</v>
      </c>
      <c r="I12675" s="185">
        <v>4.5199999999999996</v>
      </c>
      <c r="J12675" s="185" t="s">
        <v>959</v>
      </c>
      <c r="K12675" s="185" t="s">
        <v>115</v>
      </c>
    </row>
    <row r="12676" spans="1:11" x14ac:dyDescent="0.25">
      <c r="A12676" s="181">
        <v>1368</v>
      </c>
      <c r="B12676" s="247" t="str">
        <f>IF(AND(A12676&lt;&gt;"",ISNUMBER(A12676)),VLOOKUP(A12676,Studies!A:BR,2,FALSE),"")</f>
        <v>Brammer 1990</v>
      </c>
      <c r="C12676" s="248" t="str">
        <f>IF(AND(A12676&lt;&gt;"",ISNUMBER(A12676)),VLOOKUP(A12676,Studies!A:BR,3,FALSE),"")</f>
        <v>https://pubmed.ncbi.nlm.nih.gov/2184510/</v>
      </c>
      <c r="D12676" s="248" t="str">
        <f>IF(AND(A12676&lt;&gt;"",ISNUMBER(A12676)),VLOOKUP(A12676,Studies!A:BR,4,FALSE),"")</f>
        <v>Fluconazole MD 200 mg oral</v>
      </c>
      <c r="E12676" s="248" t="str">
        <f>IF(AND(A12676&lt;&gt;"",ISNUMBER(A12676)),VLOOKUP(A12676,Studies!A:BR,5,FALSE),"")</f>
        <v>Fluconazole</v>
      </c>
      <c r="F12676" s="249" t="str">
        <f>IF(AND(A12676&lt;&gt;"",ISNUMBER(A12676)),VLOOKUP(A12676,Studies!A:BR,6,FALSE),"")</f>
        <v>Plasma</v>
      </c>
      <c r="G12676" s="265">
        <v>95.76</v>
      </c>
      <c r="H12676" s="192" t="s">
        <v>59</v>
      </c>
      <c r="I12676" s="185">
        <v>5.09</v>
      </c>
      <c r="J12676" s="185" t="s">
        <v>959</v>
      </c>
      <c r="K12676" s="185" t="s">
        <v>115</v>
      </c>
    </row>
    <row r="12677" spans="1:11" x14ac:dyDescent="0.25">
      <c r="A12677" s="181">
        <v>1368</v>
      </c>
      <c r="B12677" s="247" t="str">
        <f>IF(AND(A12677&lt;&gt;"",ISNUMBER(A12677)),VLOOKUP(A12677,Studies!A:BR,2,FALSE),"")</f>
        <v>Brammer 1990</v>
      </c>
      <c r="C12677" s="248" t="str">
        <f>IF(AND(A12677&lt;&gt;"",ISNUMBER(A12677)),VLOOKUP(A12677,Studies!A:BR,3,FALSE),"")</f>
        <v>https://pubmed.ncbi.nlm.nih.gov/2184510/</v>
      </c>
      <c r="D12677" s="248" t="str">
        <f>IF(AND(A12677&lt;&gt;"",ISNUMBER(A12677)),VLOOKUP(A12677,Studies!A:BR,4,FALSE),"")</f>
        <v>Fluconazole MD 200 mg oral</v>
      </c>
      <c r="E12677" s="248" t="str">
        <f>IF(AND(A12677&lt;&gt;"",ISNUMBER(A12677)),VLOOKUP(A12677,Studies!A:BR,5,FALSE),"")</f>
        <v>Fluconazole</v>
      </c>
      <c r="F12677" s="249" t="str">
        <f>IF(AND(A12677&lt;&gt;"",ISNUMBER(A12677)),VLOOKUP(A12677,Studies!A:BR,6,FALSE),"")</f>
        <v>Plasma</v>
      </c>
      <c r="G12677" s="265">
        <v>119.52000000000001</v>
      </c>
      <c r="H12677" s="192" t="s">
        <v>59</v>
      </c>
      <c r="I12677" s="185">
        <v>5.28</v>
      </c>
      <c r="J12677" s="185" t="s">
        <v>959</v>
      </c>
      <c r="K12677" s="185" t="s">
        <v>115</v>
      </c>
    </row>
    <row r="12678" spans="1:11" x14ac:dyDescent="0.25">
      <c r="A12678" s="181">
        <v>1368</v>
      </c>
      <c r="B12678" s="247" t="str">
        <f>IF(AND(A12678&lt;&gt;"",ISNUMBER(A12678)),VLOOKUP(A12678,Studies!A:BR,2,FALSE),"")</f>
        <v>Brammer 1990</v>
      </c>
      <c r="C12678" s="248" t="str">
        <f>IF(AND(A12678&lt;&gt;"",ISNUMBER(A12678)),VLOOKUP(A12678,Studies!A:BR,3,FALSE),"")</f>
        <v>https://pubmed.ncbi.nlm.nih.gov/2184510/</v>
      </c>
      <c r="D12678" s="248" t="str">
        <f>IF(AND(A12678&lt;&gt;"",ISNUMBER(A12678)),VLOOKUP(A12678,Studies!A:BR,4,FALSE),"")</f>
        <v>Fluconazole MD 200 mg oral</v>
      </c>
      <c r="E12678" s="248" t="str">
        <f>IF(AND(A12678&lt;&gt;"",ISNUMBER(A12678)),VLOOKUP(A12678,Studies!A:BR,5,FALSE),"")</f>
        <v>Fluconazole</v>
      </c>
      <c r="F12678" s="249" t="str">
        <f>IF(AND(A12678&lt;&gt;"",ISNUMBER(A12678)),VLOOKUP(A12678,Studies!A:BR,6,FALSE),"")</f>
        <v>Plasma</v>
      </c>
      <c r="G12678" s="265">
        <v>143.04</v>
      </c>
      <c r="H12678" s="192" t="s">
        <v>59</v>
      </c>
      <c r="I12678" s="185">
        <v>5.4</v>
      </c>
      <c r="J12678" s="185" t="s">
        <v>959</v>
      </c>
      <c r="K12678" s="185" t="s">
        <v>115</v>
      </c>
    </row>
    <row r="12679" spans="1:11" x14ac:dyDescent="0.25">
      <c r="A12679" s="181">
        <v>1368</v>
      </c>
      <c r="B12679" s="247" t="str">
        <f>IF(AND(A12679&lt;&gt;"",ISNUMBER(A12679)),VLOOKUP(A12679,Studies!A:BR,2,FALSE),"")</f>
        <v>Brammer 1990</v>
      </c>
      <c r="C12679" s="248" t="str">
        <f>IF(AND(A12679&lt;&gt;"",ISNUMBER(A12679)),VLOOKUP(A12679,Studies!A:BR,3,FALSE),"")</f>
        <v>https://pubmed.ncbi.nlm.nih.gov/2184510/</v>
      </c>
      <c r="D12679" s="248" t="str">
        <f>IF(AND(A12679&lt;&gt;"",ISNUMBER(A12679)),VLOOKUP(A12679,Studies!A:BR,4,FALSE),"")</f>
        <v>Fluconazole MD 200 mg oral</v>
      </c>
      <c r="E12679" s="248" t="str">
        <f>IF(AND(A12679&lt;&gt;"",ISNUMBER(A12679)),VLOOKUP(A12679,Studies!A:BR,5,FALSE),"")</f>
        <v>Fluconazole</v>
      </c>
      <c r="F12679" s="249" t="str">
        <f>IF(AND(A12679&lt;&gt;"",ISNUMBER(A12679)),VLOOKUP(A12679,Studies!A:BR,6,FALSE),"")</f>
        <v>Plasma</v>
      </c>
      <c r="G12679" s="265">
        <v>168.72</v>
      </c>
      <c r="H12679" s="192" t="s">
        <v>59</v>
      </c>
      <c r="I12679" s="185">
        <v>5.34</v>
      </c>
      <c r="J12679" s="185" t="s">
        <v>959</v>
      </c>
      <c r="K12679" s="185" t="s">
        <v>115</v>
      </c>
    </row>
    <row r="12680" spans="1:11" x14ac:dyDescent="0.25">
      <c r="A12680" s="181">
        <v>1368</v>
      </c>
      <c r="B12680" s="247" t="str">
        <f>IF(AND(A12680&lt;&gt;"",ISNUMBER(A12680)),VLOOKUP(A12680,Studies!A:BR,2,FALSE),"")</f>
        <v>Brammer 1990</v>
      </c>
      <c r="C12680" s="248" t="str">
        <f>IF(AND(A12680&lt;&gt;"",ISNUMBER(A12680)),VLOOKUP(A12680,Studies!A:BR,3,FALSE),"")</f>
        <v>https://pubmed.ncbi.nlm.nih.gov/2184510/</v>
      </c>
      <c r="D12680" s="248" t="str">
        <f>IF(AND(A12680&lt;&gt;"",ISNUMBER(A12680)),VLOOKUP(A12680,Studies!A:BR,4,FALSE),"")</f>
        <v>Fluconazole MD 200 mg oral</v>
      </c>
      <c r="E12680" s="248" t="str">
        <f>IF(AND(A12680&lt;&gt;"",ISNUMBER(A12680)),VLOOKUP(A12680,Studies!A:BR,5,FALSE),"")</f>
        <v>Fluconazole</v>
      </c>
      <c r="F12680" s="249" t="str">
        <f>IF(AND(A12680&lt;&gt;"",ISNUMBER(A12680)),VLOOKUP(A12680,Studies!A:BR,6,FALSE),"")</f>
        <v>Plasma</v>
      </c>
      <c r="G12680" s="265">
        <v>191.76</v>
      </c>
      <c r="H12680" s="192" t="s">
        <v>59</v>
      </c>
      <c r="I12680" s="185">
        <v>5.73</v>
      </c>
      <c r="J12680" s="185" t="s">
        <v>959</v>
      </c>
      <c r="K12680" s="185" t="s">
        <v>115</v>
      </c>
    </row>
    <row r="12681" spans="1:11" x14ac:dyDescent="0.25">
      <c r="A12681" s="181">
        <v>1368</v>
      </c>
      <c r="B12681" s="247" t="str">
        <f>IF(AND(A12681&lt;&gt;"",ISNUMBER(A12681)),VLOOKUP(A12681,Studies!A:BR,2,FALSE),"")</f>
        <v>Brammer 1990</v>
      </c>
      <c r="C12681" s="248" t="str">
        <f>IF(AND(A12681&lt;&gt;"",ISNUMBER(A12681)),VLOOKUP(A12681,Studies!A:BR,3,FALSE),"")</f>
        <v>https://pubmed.ncbi.nlm.nih.gov/2184510/</v>
      </c>
      <c r="D12681" s="248" t="str">
        <f>IF(AND(A12681&lt;&gt;"",ISNUMBER(A12681)),VLOOKUP(A12681,Studies!A:BR,4,FALSE),"")</f>
        <v>Fluconazole MD 200 mg oral</v>
      </c>
      <c r="E12681" s="248" t="str">
        <f>IF(AND(A12681&lt;&gt;"",ISNUMBER(A12681)),VLOOKUP(A12681,Studies!A:BR,5,FALSE),"")</f>
        <v>Fluconazole</v>
      </c>
      <c r="F12681" s="249" t="str">
        <f>IF(AND(A12681&lt;&gt;"",ISNUMBER(A12681)),VLOOKUP(A12681,Studies!A:BR,6,FALSE),"")</f>
        <v>Plasma</v>
      </c>
      <c r="G12681" s="265">
        <v>215.52</v>
      </c>
      <c r="H12681" s="192" t="s">
        <v>59</v>
      </c>
      <c r="I12681" s="185">
        <v>5.61</v>
      </c>
      <c r="J12681" s="185" t="s">
        <v>959</v>
      </c>
      <c r="K12681" s="185" t="s">
        <v>115</v>
      </c>
    </row>
    <row r="12682" spans="1:11" x14ac:dyDescent="0.25">
      <c r="A12682" s="181">
        <v>1368</v>
      </c>
      <c r="B12682" s="247" t="str">
        <f>IF(AND(A12682&lt;&gt;"",ISNUMBER(A12682)),VLOOKUP(A12682,Studies!A:BR,2,FALSE),"")</f>
        <v>Brammer 1990</v>
      </c>
      <c r="C12682" s="248" t="str">
        <f>IF(AND(A12682&lt;&gt;"",ISNUMBER(A12682)),VLOOKUP(A12682,Studies!A:BR,3,FALSE),"")</f>
        <v>https://pubmed.ncbi.nlm.nih.gov/2184510/</v>
      </c>
      <c r="D12682" s="248" t="str">
        <f>IF(AND(A12682&lt;&gt;"",ISNUMBER(A12682)),VLOOKUP(A12682,Studies!A:BR,4,FALSE),"")</f>
        <v>Fluconazole MD 200 mg oral</v>
      </c>
      <c r="E12682" s="248" t="str">
        <f>IF(AND(A12682&lt;&gt;"",ISNUMBER(A12682)),VLOOKUP(A12682,Studies!A:BR,5,FALSE),"")</f>
        <v>Fluconazole</v>
      </c>
      <c r="F12682" s="249" t="str">
        <f>IF(AND(A12682&lt;&gt;"",ISNUMBER(A12682)),VLOOKUP(A12682,Studies!A:BR,6,FALSE),"")</f>
        <v>Plasma</v>
      </c>
      <c r="G12682" s="265">
        <v>240</v>
      </c>
      <c r="H12682" s="192" t="s">
        <v>59</v>
      </c>
      <c r="I12682" s="185">
        <v>5.59</v>
      </c>
      <c r="J12682" s="185" t="s">
        <v>959</v>
      </c>
      <c r="K12682" s="185" t="s">
        <v>115</v>
      </c>
    </row>
    <row r="12683" spans="1:11" x14ac:dyDescent="0.25">
      <c r="A12683" s="181">
        <v>1368</v>
      </c>
      <c r="B12683" s="247" t="str">
        <f>IF(AND(A12683&lt;&gt;"",ISNUMBER(A12683)),VLOOKUP(A12683,Studies!A:BR,2,FALSE),"")</f>
        <v>Brammer 1990</v>
      </c>
      <c r="C12683" s="248" t="str">
        <f>IF(AND(A12683&lt;&gt;"",ISNUMBER(A12683)),VLOOKUP(A12683,Studies!A:BR,3,FALSE),"")</f>
        <v>https://pubmed.ncbi.nlm.nih.gov/2184510/</v>
      </c>
      <c r="D12683" s="248" t="str">
        <f>IF(AND(A12683&lt;&gt;"",ISNUMBER(A12683)),VLOOKUP(A12683,Studies!A:BR,4,FALSE),"")</f>
        <v>Fluconazole MD 200 mg oral</v>
      </c>
      <c r="E12683" s="248" t="str">
        <f>IF(AND(A12683&lt;&gt;"",ISNUMBER(A12683)),VLOOKUP(A12683,Studies!A:BR,5,FALSE),"")</f>
        <v>Fluconazole</v>
      </c>
      <c r="F12683" s="249" t="str">
        <f>IF(AND(A12683&lt;&gt;"",ISNUMBER(A12683)),VLOOKUP(A12683,Studies!A:BR,6,FALSE),"")</f>
        <v>Plasma</v>
      </c>
      <c r="G12683" s="265">
        <v>264</v>
      </c>
      <c r="H12683" s="192" t="s">
        <v>59</v>
      </c>
      <c r="I12683" s="185">
        <v>5.62</v>
      </c>
      <c r="J12683" s="185" t="s">
        <v>959</v>
      </c>
      <c r="K12683" s="185" t="s">
        <v>115</v>
      </c>
    </row>
    <row r="12684" spans="1:11" x14ac:dyDescent="0.25">
      <c r="A12684" s="181">
        <v>1368</v>
      </c>
      <c r="B12684" s="247" t="str">
        <f>IF(AND(A12684&lt;&gt;"",ISNUMBER(A12684)),VLOOKUP(A12684,Studies!A:BR,2,FALSE),"")</f>
        <v>Brammer 1990</v>
      </c>
      <c r="C12684" s="248" t="str">
        <f>IF(AND(A12684&lt;&gt;"",ISNUMBER(A12684)),VLOOKUP(A12684,Studies!A:BR,3,FALSE),"")</f>
        <v>https://pubmed.ncbi.nlm.nih.gov/2184510/</v>
      </c>
      <c r="D12684" s="248" t="str">
        <f>IF(AND(A12684&lt;&gt;"",ISNUMBER(A12684)),VLOOKUP(A12684,Studies!A:BR,4,FALSE),"")</f>
        <v>Fluconazole MD 200 mg oral</v>
      </c>
      <c r="E12684" s="248" t="str">
        <f>IF(AND(A12684&lt;&gt;"",ISNUMBER(A12684)),VLOOKUP(A12684,Studies!A:BR,5,FALSE),"")</f>
        <v>Fluconazole</v>
      </c>
      <c r="F12684" s="249" t="str">
        <f>IF(AND(A12684&lt;&gt;"",ISNUMBER(A12684)),VLOOKUP(A12684,Studies!A:BR,6,FALSE),"")</f>
        <v>Plasma</v>
      </c>
      <c r="G12684" s="265">
        <v>288</v>
      </c>
      <c r="H12684" s="192" t="s">
        <v>59</v>
      </c>
      <c r="I12684" s="185">
        <v>5.77</v>
      </c>
      <c r="J12684" s="185" t="s">
        <v>959</v>
      </c>
      <c r="K12684" s="185" t="s">
        <v>115</v>
      </c>
    </row>
    <row r="12685" spans="1:11" x14ac:dyDescent="0.25">
      <c r="A12685" s="181">
        <v>1368</v>
      </c>
      <c r="B12685" s="247" t="str">
        <f>IF(AND(A12685&lt;&gt;"",ISNUMBER(A12685)),VLOOKUP(A12685,Studies!A:BR,2,FALSE),"")</f>
        <v>Brammer 1990</v>
      </c>
      <c r="C12685" s="248" t="str">
        <f>IF(AND(A12685&lt;&gt;"",ISNUMBER(A12685)),VLOOKUP(A12685,Studies!A:BR,3,FALSE),"")</f>
        <v>https://pubmed.ncbi.nlm.nih.gov/2184510/</v>
      </c>
      <c r="D12685" s="248" t="str">
        <f>IF(AND(A12685&lt;&gt;"",ISNUMBER(A12685)),VLOOKUP(A12685,Studies!A:BR,4,FALSE),"")</f>
        <v>Fluconazole MD 200 mg oral</v>
      </c>
      <c r="E12685" s="248" t="str">
        <f>IF(AND(A12685&lt;&gt;"",ISNUMBER(A12685)),VLOOKUP(A12685,Studies!A:BR,5,FALSE),"")</f>
        <v>Fluconazole</v>
      </c>
      <c r="F12685" s="249" t="str">
        <f>IF(AND(A12685&lt;&gt;"",ISNUMBER(A12685)),VLOOKUP(A12685,Studies!A:BR,6,FALSE),"")</f>
        <v>Plasma</v>
      </c>
      <c r="G12685" s="265">
        <v>312</v>
      </c>
      <c r="H12685" s="192" t="s">
        <v>59</v>
      </c>
      <c r="I12685" s="185">
        <v>5.68</v>
      </c>
      <c r="J12685" s="185" t="s">
        <v>959</v>
      </c>
      <c r="K12685" s="185" t="s">
        <v>115</v>
      </c>
    </row>
    <row r="12686" spans="1:11" x14ac:dyDescent="0.25">
      <c r="A12686" s="181">
        <v>1368</v>
      </c>
      <c r="B12686" s="247" t="str">
        <f>IF(AND(A12686&lt;&gt;"",ISNUMBER(A12686)),VLOOKUP(A12686,Studies!A:BR,2,FALSE),"")</f>
        <v>Brammer 1990</v>
      </c>
      <c r="C12686" s="248" t="str">
        <f>IF(AND(A12686&lt;&gt;"",ISNUMBER(A12686)),VLOOKUP(A12686,Studies!A:BR,3,FALSE),"")</f>
        <v>https://pubmed.ncbi.nlm.nih.gov/2184510/</v>
      </c>
      <c r="D12686" s="248" t="str">
        <f>IF(AND(A12686&lt;&gt;"",ISNUMBER(A12686)),VLOOKUP(A12686,Studies!A:BR,4,FALSE),"")</f>
        <v>Fluconazole MD 200 mg oral</v>
      </c>
      <c r="E12686" s="248" t="str">
        <f>IF(AND(A12686&lt;&gt;"",ISNUMBER(A12686)),VLOOKUP(A12686,Studies!A:BR,5,FALSE),"")</f>
        <v>Fluconazole</v>
      </c>
      <c r="F12686" s="249" t="str">
        <f>IF(AND(A12686&lt;&gt;"",ISNUMBER(A12686)),VLOOKUP(A12686,Studies!A:BR,6,FALSE),"")</f>
        <v>Plasma</v>
      </c>
      <c r="G12686" s="265">
        <v>336</v>
      </c>
      <c r="H12686" s="192" t="s">
        <v>59</v>
      </c>
      <c r="I12686" s="185">
        <v>5.42</v>
      </c>
      <c r="J12686" s="185" t="s">
        <v>959</v>
      </c>
      <c r="K12686" s="185" t="s">
        <v>115</v>
      </c>
    </row>
    <row r="12687" spans="1:11" x14ac:dyDescent="0.25">
      <c r="A12687" s="181">
        <v>1369</v>
      </c>
      <c r="B12687" s="247" t="str">
        <f>IF(AND(A12687&lt;&gt;"",ISNUMBER(A12687)),VLOOKUP(A12687,Studies!A:BR,2,FALSE),"")</f>
        <v>Brammer 1990</v>
      </c>
      <c r="C12687" s="248" t="str">
        <f>IF(AND(A12687&lt;&gt;"",ISNUMBER(A12687)),VLOOKUP(A12687,Studies!A:BR,3,FALSE),"")</f>
        <v>https://pubmed.ncbi.nlm.nih.gov/2184510/</v>
      </c>
      <c r="D12687" s="248" t="str">
        <f>IF(AND(A12687&lt;&gt;"",ISNUMBER(A12687)),VLOOKUP(A12687,Studies!A:BR,4,FALSE),"")</f>
        <v>Fluconazole MD 300 mg oral</v>
      </c>
      <c r="E12687" s="248" t="str">
        <f>IF(AND(A12687&lt;&gt;"",ISNUMBER(A12687)),VLOOKUP(A12687,Studies!A:BR,5,FALSE),"")</f>
        <v>Fluconazole</v>
      </c>
      <c r="F12687" s="249" t="str">
        <f>IF(AND(A12687&lt;&gt;"",ISNUMBER(A12687)),VLOOKUP(A12687,Studies!A:BR,6,FALSE),"")</f>
        <v>Plasma</v>
      </c>
      <c r="G12687" s="265">
        <v>23.520000000000003</v>
      </c>
      <c r="H12687" s="192" t="s">
        <v>59</v>
      </c>
      <c r="I12687" s="185">
        <v>3.41</v>
      </c>
      <c r="J12687" s="185" t="s">
        <v>959</v>
      </c>
      <c r="K12687" s="185" t="s">
        <v>115</v>
      </c>
    </row>
    <row r="12688" spans="1:11" x14ac:dyDescent="0.25">
      <c r="A12688" s="181">
        <v>1369</v>
      </c>
      <c r="B12688" s="247" t="str">
        <f>IF(AND(A12688&lt;&gt;"",ISNUMBER(A12688)),VLOOKUP(A12688,Studies!A:BR,2,FALSE),"")</f>
        <v>Brammer 1990</v>
      </c>
      <c r="C12688" s="248" t="str">
        <f>IF(AND(A12688&lt;&gt;"",ISNUMBER(A12688)),VLOOKUP(A12688,Studies!A:BR,3,FALSE),"")</f>
        <v>https://pubmed.ncbi.nlm.nih.gov/2184510/</v>
      </c>
      <c r="D12688" s="248" t="str">
        <f>IF(AND(A12688&lt;&gt;"",ISNUMBER(A12688)),VLOOKUP(A12688,Studies!A:BR,4,FALSE),"")</f>
        <v>Fluconazole MD 300 mg oral</v>
      </c>
      <c r="E12688" s="248" t="str">
        <f>IF(AND(A12688&lt;&gt;"",ISNUMBER(A12688)),VLOOKUP(A12688,Studies!A:BR,5,FALSE),"")</f>
        <v>Fluconazole</v>
      </c>
      <c r="F12688" s="249" t="str">
        <f>IF(AND(A12688&lt;&gt;"",ISNUMBER(A12688)),VLOOKUP(A12688,Studies!A:BR,6,FALSE),"")</f>
        <v>Plasma</v>
      </c>
      <c r="G12688" s="265">
        <v>48.72</v>
      </c>
      <c r="H12688" s="192" t="s">
        <v>59</v>
      </c>
      <c r="I12688" s="185">
        <v>5.78</v>
      </c>
      <c r="J12688" s="185" t="s">
        <v>959</v>
      </c>
      <c r="K12688" s="185" t="s">
        <v>115</v>
      </c>
    </row>
    <row r="12689" spans="1:11" x14ac:dyDescent="0.25">
      <c r="A12689" s="181">
        <v>1369</v>
      </c>
      <c r="B12689" s="247" t="str">
        <f>IF(AND(A12689&lt;&gt;"",ISNUMBER(A12689)),VLOOKUP(A12689,Studies!A:BR,2,FALSE),"")</f>
        <v>Brammer 1990</v>
      </c>
      <c r="C12689" s="248" t="str">
        <f>IF(AND(A12689&lt;&gt;"",ISNUMBER(A12689)),VLOOKUP(A12689,Studies!A:BR,3,FALSE),"")</f>
        <v>https://pubmed.ncbi.nlm.nih.gov/2184510/</v>
      </c>
      <c r="D12689" s="248" t="str">
        <f>IF(AND(A12689&lt;&gt;"",ISNUMBER(A12689)),VLOOKUP(A12689,Studies!A:BR,4,FALSE),"")</f>
        <v>Fluconazole MD 300 mg oral</v>
      </c>
      <c r="E12689" s="248" t="str">
        <f>IF(AND(A12689&lt;&gt;"",ISNUMBER(A12689)),VLOOKUP(A12689,Studies!A:BR,5,FALSE),"")</f>
        <v>Fluconazole</v>
      </c>
      <c r="F12689" s="249" t="str">
        <f>IF(AND(A12689&lt;&gt;"",ISNUMBER(A12689)),VLOOKUP(A12689,Studies!A:BR,6,FALSE),"")</f>
        <v>Plasma</v>
      </c>
      <c r="G12689" s="265">
        <v>72.239999999999995</v>
      </c>
      <c r="H12689" s="192" t="s">
        <v>59</v>
      </c>
      <c r="I12689" s="185">
        <v>7.16</v>
      </c>
      <c r="J12689" s="185" t="s">
        <v>959</v>
      </c>
      <c r="K12689" s="185" t="s">
        <v>115</v>
      </c>
    </row>
    <row r="12690" spans="1:11" x14ac:dyDescent="0.25">
      <c r="A12690" s="181">
        <v>1369</v>
      </c>
      <c r="B12690" s="247" t="str">
        <f>IF(AND(A12690&lt;&gt;"",ISNUMBER(A12690)),VLOOKUP(A12690,Studies!A:BR,2,FALSE),"")</f>
        <v>Brammer 1990</v>
      </c>
      <c r="C12690" s="248" t="str">
        <f>IF(AND(A12690&lt;&gt;"",ISNUMBER(A12690)),VLOOKUP(A12690,Studies!A:BR,3,FALSE),"")</f>
        <v>https://pubmed.ncbi.nlm.nih.gov/2184510/</v>
      </c>
      <c r="D12690" s="248" t="str">
        <f>IF(AND(A12690&lt;&gt;"",ISNUMBER(A12690)),VLOOKUP(A12690,Studies!A:BR,4,FALSE),"")</f>
        <v>Fluconazole MD 300 mg oral</v>
      </c>
      <c r="E12690" s="248" t="str">
        <f>IF(AND(A12690&lt;&gt;"",ISNUMBER(A12690)),VLOOKUP(A12690,Studies!A:BR,5,FALSE),"")</f>
        <v>Fluconazole</v>
      </c>
      <c r="F12690" s="249" t="str">
        <f>IF(AND(A12690&lt;&gt;"",ISNUMBER(A12690)),VLOOKUP(A12690,Studies!A:BR,6,FALSE),"")</f>
        <v>Plasma</v>
      </c>
      <c r="G12690" s="265">
        <v>96</v>
      </c>
      <c r="H12690" s="192" t="s">
        <v>59</v>
      </c>
      <c r="I12690" s="185">
        <v>8.2100000000000009</v>
      </c>
      <c r="J12690" s="185" t="s">
        <v>959</v>
      </c>
      <c r="K12690" s="185" t="s">
        <v>115</v>
      </c>
    </row>
    <row r="12691" spans="1:11" x14ac:dyDescent="0.25">
      <c r="A12691" s="181">
        <v>1369</v>
      </c>
      <c r="B12691" s="247" t="str">
        <f>IF(AND(A12691&lt;&gt;"",ISNUMBER(A12691)),VLOOKUP(A12691,Studies!A:BR,2,FALSE),"")</f>
        <v>Brammer 1990</v>
      </c>
      <c r="C12691" s="248" t="str">
        <f>IF(AND(A12691&lt;&gt;"",ISNUMBER(A12691)),VLOOKUP(A12691,Studies!A:BR,3,FALSE),"")</f>
        <v>https://pubmed.ncbi.nlm.nih.gov/2184510/</v>
      </c>
      <c r="D12691" s="248" t="str">
        <f>IF(AND(A12691&lt;&gt;"",ISNUMBER(A12691)),VLOOKUP(A12691,Studies!A:BR,4,FALSE),"")</f>
        <v>Fluconazole MD 300 mg oral</v>
      </c>
      <c r="E12691" s="248" t="str">
        <f>IF(AND(A12691&lt;&gt;"",ISNUMBER(A12691)),VLOOKUP(A12691,Studies!A:BR,5,FALSE),"")</f>
        <v>Fluconazole</v>
      </c>
      <c r="F12691" s="249" t="str">
        <f>IF(AND(A12691&lt;&gt;"",ISNUMBER(A12691)),VLOOKUP(A12691,Studies!A:BR,6,FALSE),"")</f>
        <v>Plasma</v>
      </c>
      <c r="G12691" s="265">
        <v>120.72</v>
      </c>
      <c r="H12691" s="192" t="s">
        <v>59</v>
      </c>
      <c r="I12691" s="185">
        <v>8.3000000000000007</v>
      </c>
      <c r="J12691" s="185" t="s">
        <v>959</v>
      </c>
      <c r="K12691" s="185" t="s">
        <v>115</v>
      </c>
    </row>
    <row r="12692" spans="1:11" x14ac:dyDescent="0.25">
      <c r="A12692" s="181">
        <v>1369</v>
      </c>
      <c r="B12692" s="247" t="str">
        <f>IF(AND(A12692&lt;&gt;"",ISNUMBER(A12692)),VLOOKUP(A12692,Studies!A:BR,2,FALSE),"")</f>
        <v>Brammer 1990</v>
      </c>
      <c r="C12692" s="248" t="str">
        <f>IF(AND(A12692&lt;&gt;"",ISNUMBER(A12692)),VLOOKUP(A12692,Studies!A:BR,3,FALSE),"")</f>
        <v>https://pubmed.ncbi.nlm.nih.gov/2184510/</v>
      </c>
      <c r="D12692" s="248" t="str">
        <f>IF(AND(A12692&lt;&gt;"",ISNUMBER(A12692)),VLOOKUP(A12692,Studies!A:BR,4,FALSE),"")</f>
        <v>Fluconazole MD 300 mg oral</v>
      </c>
      <c r="E12692" s="248" t="str">
        <f>IF(AND(A12692&lt;&gt;"",ISNUMBER(A12692)),VLOOKUP(A12692,Studies!A:BR,5,FALSE),"")</f>
        <v>Fluconazole</v>
      </c>
      <c r="F12692" s="249" t="str">
        <f>IF(AND(A12692&lt;&gt;"",ISNUMBER(A12692)),VLOOKUP(A12692,Studies!A:BR,6,FALSE),"")</f>
        <v>Plasma</v>
      </c>
      <c r="G12692" s="265">
        <v>143.76</v>
      </c>
      <c r="H12692" s="192" t="s">
        <v>59</v>
      </c>
      <c r="I12692" s="185">
        <v>8.81</v>
      </c>
      <c r="J12692" s="185" t="s">
        <v>959</v>
      </c>
      <c r="K12692" s="185" t="s">
        <v>115</v>
      </c>
    </row>
    <row r="12693" spans="1:11" x14ac:dyDescent="0.25">
      <c r="A12693" s="181">
        <v>1369</v>
      </c>
      <c r="B12693" s="247" t="str">
        <f>IF(AND(A12693&lt;&gt;"",ISNUMBER(A12693)),VLOOKUP(A12693,Studies!A:BR,2,FALSE),"")</f>
        <v>Brammer 1990</v>
      </c>
      <c r="C12693" s="248" t="str">
        <f>IF(AND(A12693&lt;&gt;"",ISNUMBER(A12693)),VLOOKUP(A12693,Studies!A:BR,3,FALSE),"")</f>
        <v>https://pubmed.ncbi.nlm.nih.gov/2184510/</v>
      </c>
      <c r="D12693" s="248" t="str">
        <f>IF(AND(A12693&lt;&gt;"",ISNUMBER(A12693)),VLOOKUP(A12693,Studies!A:BR,4,FALSE),"")</f>
        <v>Fluconazole MD 300 mg oral</v>
      </c>
      <c r="E12693" s="248" t="str">
        <f>IF(AND(A12693&lt;&gt;"",ISNUMBER(A12693)),VLOOKUP(A12693,Studies!A:BR,5,FALSE),"")</f>
        <v>Fluconazole</v>
      </c>
      <c r="F12693" s="249" t="str">
        <f>IF(AND(A12693&lt;&gt;"",ISNUMBER(A12693)),VLOOKUP(A12693,Studies!A:BR,6,FALSE),"")</f>
        <v>Plasma</v>
      </c>
      <c r="G12693" s="265">
        <v>168</v>
      </c>
      <c r="H12693" s="192" t="s">
        <v>59</v>
      </c>
      <c r="I12693" s="185">
        <v>9.41</v>
      </c>
      <c r="J12693" s="185" t="s">
        <v>959</v>
      </c>
      <c r="K12693" s="185" t="s">
        <v>115</v>
      </c>
    </row>
    <row r="12694" spans="1:11" x14ac:dyDescent="0.25">
      <c r="A12694" s="181">
        <v>1369</v>
      </c>
      <c r="B12694" s="247" t="str">
        <f>IF(AND(A12694&lt;&gt;"",ISNUMBER(A12694)),VLOOKUP(A12694,Studies!A:BR,2,FALSE),"")</f>
        <v>Brammer 1990</v>
      </c>
      <c r="C12694" s="248" t="str">
        <f>IF(AND(A12694&lt;&gt;"",ISNUMBER(A12694)),VLOOKUP(A12694,Studies!A:BR,3,FALSE),"")</f>
        <v>https://pubmed.ncbi.nlm.nih.gov/2184510/</v>
      </c>
      <c r="D12694" s="248" t="str">
        <f>IF(AND(A12694&lt;&gt;"",ISNUMBER(A12694)),VLOOKUP(A12694,Studies!A:BR,4,FALSE),"")</f>
        <v>Fluconazole MD 300 mg oral</v>
      </c>
      <c r="E12694" s="248" t="str">
        <f>IF(AND(A12694&lt;&gt;"",ISNUMBER(A12694)),VLOOKUP(A12694,Studies!A:BR,5,FALSE),"")</f>
        <v>Fluconazole</v>
      </c>
      <c r="F12694" s="249" t="str">
        <f>IF(AND(A12694&lt;&gt;"",ISNUMBER(A12694)),VLOOKUP(A12694,Studies!A:BR,6,FALSE),"")</f>
        <v>Plasma</v>
      </c>
      <c r="G12694" s="265">
        <v>191.76</v>
      </c>
      <c r="H12694" s="192" t="s">
        <v>59</v>
      </c>
      <c r="I12694" s="185">
        <v>9.41</v>
      </c>
      <c r="J12694" s="185" t="s">
        <v>959</v>
      </c>
      <c r="K12694" s="185" t="s">
        <v>115</v>
      </c>
    </row>
    <row r="12695" spans="1:11" x14ac:dyDescent="0.25">
      <c r="A12695" s="181">
        <v>1369</v>
      </c>
      <c r="B12695" s="247" t="str">
        <f>IF(AND(A12695&lt;&gt;"",ISNUMBER(A12695)),VLOOKUP(A12695,Studies!A:BR,2,FALSE),"")</f>
        <v>Brammer 1990</v>
      </c>
      <c r="C12695" s="248" t="str">
        <f>IF(AND(A12695&lt;&gt;"",ISNUMBER(A12695)),VLOOKUP(A12695,Studies!A:BR,3,FALSE),"")</f>
        <v>https://pubmed.ncbi.nlm.nih.gov/2184510/</v>
      </c>
      <c r="D12695" s="248" t="str">
        <f>IF(AND(A12695&lt;&gt;"",ISNUMBER(A12695)),VLOOKUP(A12695,Studies!A:BR,4,FALSE),"")</f>
        <v>Fluconazole MD 300 mg oral</v>
      </c>
      <c r="E12695" s="248" t="str">
        <f>IF(AND(A12695&lt;&gt;"",ISNUMBER(A12695)),VLOOKUP(A12695,Studies!A:BR,5,FALSE),"")</f>
        <v>Fluconazole</v>
      </c>
      <c r="F12695" s="249" t="str">
        <f>IF(AND(A12695&lt;&gt;"",ISNUMBER(A12695)),VLOOKUP(A12695,Studies!A:BR,6,FALSE),"")</f>
        <v>Plasma</v>
      </c>
      <c r="G12695" s="265">
        <v>216</v>
      </c>
      <c r="H12695" s="192" t="s">
        <v>59</v>
      </c>
      <c r="I12695" s="185">
        <v>9.41</v>
      </c>
      <c r="J12695" s="185" t="s">
        <v>959</v>
      </c>
      <c r="K12695" s="185" t="s">
        <v>115</v>
      </c>
    </row>
    <row r="12696" spans="1:11" x14ac:dyDescent="0.25">
      <c r="A12696" s="181">
        <v>1369</v>
      </c>
      <c r="B12696" s="247" t="str">
        <f>IF(AND(A12696&lt;&gt;"",ISNUMBER(A12696)),VLOOKUP(A12696,Studies!A:BR,2,FALSE),"")</f>
        <v>Brammer 1990</v>
      </c>
      <c r="C12696" s="248" t="str">
        <f>IF(AND(A12696&lt;&gt;"",ISNUMBER(A12696)),VLOOKUP(A12696,Studies!A:BR,3,FALSE),"")</f>
        <v>https://pubmed.ncbi.nlm.nih.gov/2184510/</v>
      </c>
      <c r="D12696" s="248" t="str">
        <f>IF(AND(A12696&lt;&gt;"",ISNUMBER(A12696)),VLOOKUP(A12696,Studies!A:BR,4,FALSE),"")</f>
        <v>Fluconazole MD 300 mg oral</v>
      </c>
      <c r="E12696" s="248" t="str">
        <f>IF(AND(A12696&lt;&gt;"",ISNUMBER(A12696)),VLOOKUP(A12696,Studies!A:BR,5,FALSE),"")</f>
        <v>Fluconazole</v>
      </c>
      <c r="F12696" s="249" t="str">
        <f>IF(AND(A12696&lt;&gt;"",ISNUMBER(A12696)),VLOOKUP(A12696,Studies!A:BR,6,FALSE),"")</f>
        <v>Plasma</v>
      </c>
      <c r="G12696" s="265">
        <v>240</v>
      </c>
      <c r="H12696" s="192" t="s">
        <v>59</v>
      </c>
      <c r="I12696" s="185">
        <v>9.48</v>
      </c>
      <c r="J12696" s="185" t="s">
        <v>959</v>
      </c>
      <c r="K12696" s="185" t="s">
        <v>115</v>
      </c>
    </row>
    <row r="12697" spans="1:11" x14ac:dyDescent="0.25">
      <c r="A12697" s="181">
        <v>1369</v>
      </c>
      <c r="B12697" s="247" t="str">
        <f>IF(AND(A12697&lt;&gt;"",ISNUMBER(A12697)),VLOOKUP(A12697,Studies!A:BR,2,FALSE),"")</f>
        <v>Brammer 1990</v>
      </c>
      <c r="C12697" s="248" t="str">
        <f>IF(AND(A12697&lt;&gt;"",ISNUMBER(A12697)),VLOOKUP(A12697,Studies!A:BR,3,FALSE),"")</f>
        <v>https://pubmed.ncbi.nlm.nih.gov/2184510/</v>
      </c>
      <c r="D12697" s="248" t="str">
        <f>IF(AND(A12697&lt;&gt;"",ISNUMBER(A12697)),VLOOKUP(A12697,Studies!A:BR,4,FALSE),"")</f>
        <v>Fluconazole MD 300 mg oral</v>
      </c>
      <c r="E12697" s="248" t="str">
        <f>IF(AND(A12697&lt;&gt;"",ISNUMBER(A12697)),VLOOKUP(A12697,Studies!A:BR,5,FALSE),"")</f>
        <v>Fluconazole</v>
      </c>
      <c r="F12697" s="249" t="str">
        <f>IF(AND(A12697&lt;&gt;"",ISNUMBER(A12697)),VLOOKUP(A12697,Studies!A:BR,6,FALSE),"")</f>
        <v>Plasma</v>
      </c>
      <c r="G12697" s="265">
        <v>264</v>
      </c>
      <c r="H12697" s="192" t="s">
        <v>59</v>
      </c>
      <c r="I12697" s="185">
        <v>9.7200000000000006</v>
      </c>
      <c r="J12697" s="185" t="s">
        <v>959</v>
      </c>
      <c r="K12697" s="185" t="s">
        <v>115</v>
      </c>
    </row>
    <row r="12698" spans="1:11" x14ac:dyDescent="0.25">
      <c r="A12698" s="181">
        <v>1369</v>
      </c>
      <c r="B12698" s="247" t="str">
        <f>IF(AND(A12698&lt;&gt;"",ISNUMBER(A12698)),VLOOKUP(A12698,Studies!A:BR,2,FALSE),"")</f>
        <v>Brammer 1990</v>
      </c>
      <c r="C12698" s="248" t="str">
        <f>IF(AND(A12698&lt;&gt;"",ISNUMBER(A12698)),VLOOKUP(A12698,Studies!A:BR,3,FALSE),"")</f>
        <v>https://pubmed.ncbi.nlm.nih.gov/2184510/</v>
      </c>
      <c r="D12698" s="248" t="str">
        <f>IF(AND(A12698&lt;&gt;"",ISNUMBER(A12698)),VLOOKUP(A12698,Studies!A:BR,4,FALSE),"")</f>
        <v>Fluconazole MD 300 mg oral</v>
      </c>
      <c r="E12698" s="248" t="str">
        <f>IF(AND(A12698&lt;&gt;"",ISNUMBER(A12698)),VLOOKUP(A12698,Studies!A:BR,5,FALSE),"")</f>
        <v>Fluconazole</v>
      </c>
      <c r="F12698" s="249" t="str">
        <f>IF(AND(A12698&lt;&gt;"",ISNUMBER(A12698)),VLOOKUP(A12698,Studies!A:BR,6,FALSE),"")</f>
        <v>Plasma</v>
      </c>
      <c r="G12698" s="265">
        <v>285.60000000000002</v>
      </c>
      <c r="H12698" s="192" t="s">
        <v>59</v>
      </c>
      <c r="I12698" s="185">
        <v>9.9</v>
      </c>
      <c r="J12698" s="185" t="s">
        <v>959</v>
      </c>
      <c r="K12698" s="185" t="s">
        <v>115</v>
      </c>
    </row>
    <row r="12699" spans="1:11" x14ac:dyDescent="0.25">
      <c r="A12699" s="181">
        <v>1369</v>
      </c>
      <c r="B12699" s="247" t="str">
        <f>IF(AND(A12699&lt;&gt;"",ISNUMBER(A12699)),VLOOKUP(A12699,Studies!A:BR,2,FALSE),"")</f>
        <v>Brammer 1990</v>
      </c>
      <c r="C12699" s="248" t="str">
        <f>IF(AND(A12699&lt;&gt;"",ISNUMBER(A12699)),VLOOKUP(A12699,Studies!A:BR,3,FALSE),"")</f>
        <v>https://pubmed.ncbi.nlm.nih.gov/2184510/</v>
      </c>
      <c r="D12699" s="248" t="str">
        <f>IF(AND(A12699&lt;&gt;"",ISNUMBER(A12699)),VLOOKUP(A12699,Studies!A:BR,4,FALSE),"")</f>
        <v>Fluconazole MD 300 mg oral</v>
      </c>
      <c r="E12699" s="248" t="str">
        <f>IF(AND(A12699&lt;&gt;"",ISNUMBER(A12699)),VLOOKUP(A12699,Studies!A:BR,5,FALSE),"")</f>
        <v>Fluconazole</v>
      </c>
      <c r="F12699" s="249" t="str">
        <f>IF(AND(A12699&lt;&gt;"",ISNUMBER(A12699)),VLOOKUP(A12699,Studies!A:BR,6,FALSE),"")</f>
        <v>Plasma</v>
      </c>
      <c r="G12699" s="265">
        <v>312</v>
      </c>
      <c r="H12699" s="192" t="s">
        <v>59</v>
      </c>
      <c r="I12699" s="185">
        <v>9.99</v>
      </c>
      <c r="J12699" s="185" t="s">
        <v>959</v>
      </c>
      <c r="K12699" s="185" t="s">
        <v>115</v>
      </c>
    </row>
    <row r="12700" spans="1:11" x14ac:dyDescent="0.25">
      <c r="A12700" s="181">
        <v>1369</v>
      </c>
      <c r="B12700" s="247" t="str">
        <f>IF(AND(A12700&lt;&gt;"",ISNUMBER(A12700)),VLOOKUP(A12700,Studies!A:BR,2,FALSE),"")</f>
        <v>Brammer 1990</v>
      </c>
      <c r="C12700" s="248" t="str">
        <f>IF(AND(A12700&lt;&gt;"",ISNUMBER(A12700)),VLOOKUP(A12700,Studies!A:BR,3,FALSE),"")</f>
        <v>https://pubmed.ncbi.nlm.nih.gov/2184510/</v>
      </c>
      <c r="D12700" s="248" t="str">
        <f>IF(AND(A12700&lt;&gt;"",ISNUMBER(A12700)),VLOOKUP(A12700,Studies!A:BR,4,FALSE),"")</f>
        <v>Fluconazole MD 300 mg oral</v>
      </c>
      <c r="E12700" s="248" t="str">
        <f>IF(AND(A12700&lt;&gt;"",ISNUMBER(A12700)),VLOOKUP(A12700,Studies!A:BR,5,FALSE),"")</f>
        <v>Fluconazole</v>
      </c>
      <c r="F12700" s="249" t="str">
        <f>IF(AND(A12700&lt;&gt;"",ISNUMBER(A12700)),VLOOKUP(A12700,Studies!A:BR,6,FALSE),"")</f>
        <v>Plasma</v>
      </c>
      <c r="G12700" s="265">
        <v>336</v>
      </c>
      <c r="H12700" s="192" t="s">
        <v>59</v>
      </c>
      <c r="I12700" s="185">
        <v>9.9600000000000009</v>
      </c>
      <c r="J12700" s="185" t="s">
        <v>959</v>
      </c>
      <c r="K12700" s="185" t="s">
        <v>115</v>
      </c>
    </row>
    <row r="12701" spans="1:11" x14ac:dyDescent="0.25">
      <c r="A12701" s="30">
        <v>1370</v>
      </c>
      <c r="B12701" s="247" t="str">
        <f>IF(AND(A12701&lt;&gt;"",ISNUMBER(A12701)),VLOOKUP(A12701,Studies!A:BR,2,FALSE),"")</f>
        <v>Brammer 1990</v>
      </c>
      <c r="C12701" s="248" t="str">
        <f>IF(AND(A12701&lt;&gt;"",ISNUMBER(A12701)),VLOOKUP(A12701,Studies!A:BR,3,FALSE),"")</f>
        <v>https://pubmed.ncbi.nlm.nih.gov/2184510/</v>
      </c>
      <c r="D12701" s="248" t="str">
        <f>IF(AND(A12701&lt;&gt;"",ISNUMBER(A12701)),VLOOKUP(A12701,Studies!A:BR,4,FALSE),"")</f>
        <v>Fluconazole MD 400 mg oral</v>
      </c>
      <c r="E12701" s="248" t="str">
        <f>IF(AND(A12701&lt;&gt;"",ISNUMBER(A12701)),VLOOKUP(A12701,Studies!A:BR,5,FALSE),"")</f>
        <v>Fluconazole</v>
      </c>
      <c r="F12701" s="249" t="str">
        <f>IF(AND(A12701&lt;&gt;"",ISNUMBER(A12701)),VLOOKUP(A12701,Studies!A:BR,6,FALSE),"")</f>
        <v>Plasma</v>
      </c>
      <c r="G12701" s="265">
        <v>24.72</v>
      </c>
      <c r="H12701" s="192" t="s">
        <v>59</v>
      </c>
      <c r="I12701" s="185">
        <v>3.98</v>
      </c>
      <c r="J12701" s="185" t="s">
        <v>959</v>
      </c>
      <c r="K12701" s="185" t="s">
        <v>115</v>
      </c>
    </row>
    <row r="12702" spans="1:11" x14ac:dyDescent="0.25">
      <c r="A12702" s="181">
        <v>1370</v>
      </c>
      <c r="B12702" s="247" t="str">
        <f>IF(AND(A12702&lt;&gt;"",ISNUMBER(A12702)),VLOOKUP(A12702,Studies!A:BR,2,FALSE),"")</f>
        <v>Brammer 1990</v>
      </c>
      <c r="C12702" s="248" t="str">
        <f>IF(AND(A12702&lt;&gt;"",ISNUMBER(A12702)),VLOOKUP(A12702,Studies!A:BR,3,FALSE),"")</f>
        <v>https://pubmed.ncbi.nlm.nih.gov/2184510/</v>
      </c>
      <c r="D12702" s="248" t="str">
        <f>IF(AND(A12702&lt;&gt;"",ISNUMBER(A12702)),VLOOKUP(A12702,Studies!A:BR,4,FALSE),"")</f>
        <v>Fluconazole MD 400 mg oral</v>
      </c>
      <c r="E12702" s="248" t="str">
        <f>IF(AND(A12702&lt;&gt;"",ISNUMBER(A12702)),VLOOKUP(A12702,Studies!A:BR,5,FALSE),"")</f>
        <v>Fluconazole</v>
      </c>
      <c r="F12702" s="249" t="str">
        <f>IF(AND(A12702&lt;&gt;"",ISNUMBER(A12702)),VLOOKUP(A12702,Studies!A:BR,6,FALSE),"")</f>
        <v>Plasma</v>
      </c>
      <c r="G12702" s="265">
        <v>49.2</v>
      </c>
      <c r="H12702" s="192" t="s">
        <v>59</v>
      </c>
      <c r="I12702" s="185">
        <v>7.15</v>
      </c>
      <c r="J12702" s="185" t="s">
        <v>959</v>
      </c>
      <c r="K12702" s="185" t="s">
        <v>115</v>
      </c>
    </row>
    <row r="12703" spans="1:11" x14ac:dyDescent="0.25">
      <c r="A12703" s="181">
        <v>1370</v>
      </c>
      <c r="B12703" s="247" t="str">
        <f>IF(AND(A12703&lt;&gt;"",ISNUMBER(A12703)),VLOOKUP(A12703,Studies!A:BR,2,FALSE),"")</f>
        <v>Brammer 1990</v>
      </c>
      <c r="C12703" s="248" t="str">
        <f>IF(AND(A12703&lt;&gt;"",ISNUMBER(A12703)),VLOOKUP(A12703,Studies!A:BR,3,FALSE),"")</f>
        <v>https://pubmed.ncbi.nlm.nih.gov/2184510/</v>
      </c>
      <c r="D12703" s="248" t="str">
        <f>IF(AND(A12703&lt;&gt;"",ISNUMBER(A12703)),VLOOKUP(A12703,Studies!A:BR,4,FALSE),"")</f>
        <v>Fluconazole MD 400 mg oral</v>
      </c>
      <c r="E12703" s="248" t="str">
        <f>IF(AND(A12703&lt;&gt;"",ISNUMBER(A12703)),VLOOKUP(A12703,Studies!A:BR,5,FALSE),"")</f>
        <v>Fluconazole</v>
      </c>
      <c r="F12703" s="249" t="str">
        <f>IF(AND(A12703&lt;&gt;"",ISNUMBER(A12703)),VLOOKUP(A12703,Studies!A:BR,6,FALSE),"")</f>
        <v>Plasma</v>
      </c>
      <c r="G12703" s="265">
        <v>74.400000000000006</v>
      </c>
      <c r="H12703" s="192" t="s">
        <v>59</v>
      </c>
      <c r="I12703" s="185">
        <v>8.41</v>
      </c>
      <c r="J12703" s="185" t="s">
        <v>959</v>
      </c>
      <c r="K12703" s="185" t="s">
        <v>115</v>
      </c>
    </row>
    <row r="12704" spans="1:11" x14ac:dyDescent="0.25">
      <c r="A12704" s="181">
        <v>1370</v>
      </c>
      <c r="B12704" s="247" t="str">
        <f>IF(AND(A12704&lt;&gt;"",ISNUMBER(A12704)),VLOOKUP(A12704,Studies!A:BR,2,FALSE),"")</f>
        <v>Brammer 1990</v>
      </c>
      <c r="C12704" s="248" t="str">
        <f>IF(AND(A12704&lt;&gt;"",ISNUMBER(A12704)),VLOOKUP(A12704,Studies!A:BR,3,FALSE),"")</f>
        <v>https://pubmed.ncbi.nlm.nih.gov/2184510/</v>
      </c>
      <c r="D12704" s="248" t="str">
        <f>IF(AND(A12704&lt;&gt;"",ISNUMBER(A12704)),VLOOKUP(A12704,Studies!A:BR,4,FALSE),"")</f>
        <v>Fluconazole MD 400 mg oral</v>
      </c>
      <c r="E12704" s="248" t="str">
        <f>IF(AND(A12704&lt;&gt;"",ISNUMBER(A12704)),VLOOKUP(A12704,Studies!A:BR,5,FALSE),"")</f>
        <v>Fluconazole</v>
      </c>
      <c r="F12704" s="249" t="str">
        <f>IF(AND(A12704&lt;&gt;"",ISNUMBER(A12704)),VLOOKUP(A12704,Studies!A:BR,6,FALSE),"")</f>
        <v>Plasma</v>
      </c>
      <c r="G12704" s="265">
        <v>96.96</v>
      </c>
      <c r="H12704" s="192" t="s">
        <v>59</v>
      </c>
      <c r="I12704" s="185">
        <v>9.64</v>
      </c>
      <c r="J12704" s="185" t="s">
        <v>959</v>
      </c>
      <c r="K12704" s="185" t="s">
        <v>115</v>
      </c>
    </row>
    <row r="12705" spans="1:14" x14ac:dyDescent="0.25">
      <c r="A12705" s="181">
        <v>1370</v>
      </c>
      <c r="B12705" s="247" t="str">
        <f>IF(AND(A12705&lt;&gt;"",ISNUMBER(A12705)),VLOOKUP(A12705,Studies!A:BR,2,FALSE),"")</f>
        <v>Brammer 1990</v>
      </c>
      <c r="C12705" s="248" t="str">
        <f>IF(AND(A12705&lt;&gt;"",ISNUMBER(A12705)),VLOOKUP(A12705,Studies!A:BR,3,FALSE),"")</f>
        <v>https://pubmed.ncbi.nlm.nih.gov/2184510/</v>
      </c>
      <c r="D12705" s="248" t="str">
        <f>IF(AND(A12705&lt;&gt;"",ISNUMBER(A12705)),VLOOKUP(A12705,Studies!A:BR,4,FALSE),"")</f>
        <v>Fluconazole MD 400 mg oral</v>
      </c>
      <c r="E12705" s="248" t="str">
        <f>IF(AND(A12705&lt;&gt;"",ISNUMBER(A12705)),VLOOKUP(A12705,Studies!A:BR,5,FALSE),"")</f>
        <v>Fluconazole</v>
      </c>
      <c r="F12705" s="249" t="str">
        <f>IF(AND(A12705&lt;&gt;"",ISNUMBER(A12705)),VLOOKUP(A12705,Studies!A:BR,6,FALSE),"")</f>
        <v>Plasma</v>
      </c>
      <c r="G12705" s="265">
        <v>118.80000000000001</v>
      </c>
      <c r="H12705" s="192" t="s">
        <v>59</v>
      </c>
      <c r="I12705" s="185">
        <v>10.1</v>
      </c>
      <c r="J12705" s="185" t="s">
        <v>959</v>
      </c>
      <c r="K12705" s="185" t="s">
        <v>115</v>
      </c>
    </row>
    <row r="12706" spans="1:14" x14ac:dyDescent="0.25">
      <c r="A12706" s="181">
        <v>1370</v>
      </c>
      <c r="B12706" s="247" t="str">
        <f>IF(AND(A12706&lt;&gt;"",ISNUMBER(A12706)),VLOOKUP(A12706,Studies!A:BR,2,FALSE),"")</f>
        <v>Brammer 1990</v>
      </c>
      <c r="C12706" s="248" t="str">
        <f>IF(AND(A12706&lt;&gt;"",ISNUMBER(A12706)),VLOOKUP(A12706,Studies!A:BR,3,FALSE),"")</f>
        <v>https://pubmed.ncbi.nlm.nih.gov/2184510/</v>
      </c>
      <c r="D12706" s="248" t="str">
        <f>IF(AND(A12706&lt;&gt;"",ISNUMBER(A12706)),VLOOKUP(A12706,Studies!A:BR,4,FALSE),"")</f>
        <v>Fluconazole MD 400 mg oral</v>
      </c>
      <c r="E12706" s="248" t="str">
        <f>IF(AND(A12706&lt;&gt;"",ISNUMBER(A12706)),VLOOKUP(A12706,Studies!A:BR,5,FALSE),"")</f>
        <v>Fluconazole</v>
      </c>
      <c r="F12706" s="249" t="str">
        <f>IF(AND(A12706&lt;&gt;"",ISNUMBER(A12706)),VLOOKUP(A12706,Studies!A:BR,6,FALSE),"")</f>
        <v>Plasma</v>
      </c>
      <c r="G12706" s="265">
        <v>143.04</v>
      </c>
      <c r="H12706" s="192" t="s">
        <v>59</v>
      </c>
      <c r="I12706" s="185">
        <v>10.9</v>
      </c>
      <c r="J12706" s="185" t="s">
        <v>959</v>
      </c>
      <c r="K12706" s="185" t="s">
        <v>115</v>
      </c>
    </row>
    <row r="12707" spans="1:14" x14ac:dyDescent="0.25">
      <c r="A12707" s="181">
        <v>1370</v>
      </c>
      <c r="B12707" s="247" t="str">
        <f>IF(AND(A12707&lt;&gt;"",ISNUMBER(A12707)),VLOOKUP(A12707,Studies!A:BR,2,FALSE),"")</f>
        <v>Brammer 1990</v>
      </c>
      <c r="C12707" s="248" t="str">
        <f>IF(AND(A12707&lt;&gt;"",ISNUMBER(A12707)),VLOOKUP(A12707,Studies!A:BR,3,FALSE),"")</f>
        <v>https://pubmed.ncbi.nlm.nih.gov/2184510/</v>
      </c>
      <c r="D12707" s="248" t="str">
        <f>IF(AND(A12707&lt;&gt;"",ISNUMBER(A12707)),VLOOKUP(A12707,Studies!A:BR,4,FALSE),"")</f>
        <v>Fluconazole MD 400 mg oral</v>
      </c>
      <c r="E12707" s="248" t="str">
        <f>IF(AND(A12707&lt;&gt;"",ISNUMBER(A12707)),VLOOKUP(A12707,Studies!A:BR,5,FALSE),"")</f>
        <v>Fluconazole</v>
      </c>
      <c r="F12707" s="249" t="str">
        <f>IF(AND(A12707&lt;&gt;"",ISNUMBER(A12707)),VLOOKUP(A12707,Studies!A:BR,6,FALSE),"")</f>
        <v>Plasma</v>
      </c>
      <c r="G12707" s="265">
        <v>168</v>
      </c>
      <c r="H12707" s="192" t="s">
        <v>59</v>
      </c>
      <c r="I12707" s="185">
        <v>11</v>
      </c>
      <c r="J12707" s="185" t="s">
        <v>959</v>
      </c>
      <c r="K12707" s="185" t="s">
        <v>115</v>
      </c>
    </row>
    <row r="12708" spans="1:14" x14ac:dyDescent="0.25">
      <c r="A12708" s="181">
        <v>1370</v>
      </c>
      <c r="B12708" s="247" t="str">
        <f>IF(AND(A12708&lt;&gt;"",ISNUMBER(A12708)),VLOOKUP(A12708,Studies!A:BR,2,FALSE),"")</f>
        <v>Brammer 1990</v>
      </c>
      <c r="C12708" s="248" t="str">
        <f>IF(AND(A12708&lt;&gt;"",ISNUMBER(A12708)),VLOOKUP(A12708,Studies!A:BR,3,FALSE),"")</f>
        <v>https://pubmed.ncbi.nlm.nih.gov/2184510/</v>
      </c>
      <c r="D12708" s="248" t="str">
        <f>IF(AND(A12708&lt;&gt;"",ISNUMBER(A12708)),VLOOKUP(A12708,Studies!A:BR,4,FALSE),"")</f>
        <v>Fluconazole MD 400 mg oral</v>
      </c>
      <c r="E12708" s="248" t="str">
        <f>IF(AND(A12708&lt;&gt;"",ISNUMBER(A12708)),VLOOKUP(A12708,Studies!A:BR,5,FALSE),"")</f>
        <v>Fluconazole</v>
      </c>
      <c r="F12708" s="249" t="str">
        <f>IF(AND(A12708&lt;&gt;"",ISNUMBER(A12708)),VLOOKUP(A12708,Studies!A:BR,6,FALSE),"")</f>
        <v>Plasma</v>
      </c>
      <c r="G12708" s="265">
        <v>192.24</v>
      </c>
      <c r="H12708" s="192" t="s">
        <v>59</v>
      </c>
      <c r="I12708" s="185">
        <v>11</v>
      </c>
      <c r="J12708" s="185" t="s">
        <v>959</v>
      </c>
      <c r="K12708" s="185" t="s">
        <v>115</v>
      </c>
    </row>
    <row r="12709" spans="1:14" x14ac:dyDescent="0.25">
      <c r="A12709" s="181">
        <v>1370</v>
      </c>
      <c r="B12709" s="247" t="str">
        <f>IF(AND(A12709&lt;&gt;"",ISNUMBER(A12709)),VLOOKUP(A12709,Studies!A:BR,2,FALSE),"")</f>
        <v>Brammer 1990</v>
      </c>
      <c r="C12709" s="248" t="str">
        <f>IF(AND(A12709&lt;&gt;"",ISNUMBER(A12709)),VLOOKUP(A12709,Studies!A:BR,3,FALSE),"")</f>
        <v>https://pubmed.ncbi.nlm.nih.gov/2184510/</v>
      </c>
      <c r="D12709" s="248" t="str">
        <f>IF(AND(A12709&lt;&gt;"",ISNUMBER(A12709)),VLOOKUP(A12709,Studies!A:BR,4,FALSE),"")</f>
        <v>Fluconazole MD 400 mg oral</v>
      </c>
      <c r="E12709" s="248" t="str">
        <f>IF(AND(A12709&lt;&gt;"",ISNUMBER(A12709)),VLOOKUP(A12709,Studies!A:BR,5,FALSE),"")</f>
        <v>Fluconazole</v>
      </c>
      <c r="F12709" s="249" t="str">
        <f>IF(AND(A12709&lt;&gt;"",ISNUMBER(A12709)),VLOOKUP(A12709,Studies!A:BR,6,FALSE),"")</f>
        <v>Plasma</v>
      </c>
      <c r="G12709" s="265">
        <v>216</v>
      </c>
      <c r="H12709" s="192" t="s">
        <v>59</v>
      </c>
      <c r="I12709" s="185">
        <v>11.7</v>
      </c>
      <c r="J12709" s="185" t="s">
        <v>959</v>
      </c>
      <c r="K12709" s="185" t="s">
        <v>115</v>
      </c>
    </row>
    <row r="12710" spans="1:14" x14ac:dyDescent="0.25">
      <c r="A12710" s="181">
        <v>1370</v>
      </c>
      <c r="B12710" s="247" t="str">
        <f>IF(AND(A12710&lt;&gt;"",ISNUMBER(A12710)),VLOOKUP(A12710,Studies!A:BR,2,FALSE),"")</f>
        <v>Brammer 1990</v>
      </c>
      <c r="C12710" s="248" t="str">
        <f>IF(AND(A12710&lt;&gt;"",ISNUMBER(A12710)),VLOOKUP(A12710,Studies!A:BR,3,FALSE),"")</f>
        <v>https://pubmed.ncbi.nlm.nih.gov/2184510/</v>
      </c>
      <c r="D12710" s="248" t="str">
        <f>IF(AND(A12710&lt;&gt;"",ISNUMBER(A12710)),VLOOKUP(A12710,Studies!A:BR,4,FALSE),"")</f>
        <v>Fluconazole MD 400 mg oral</v>
      </c>
      <c r="E12710" s="248" t="str">
        <f>IF(AND(A12710&lt;&gt;"",ISNUMBER(A12710)),VLOOKUP(A12710,Studies!A:BR,5,FALSE),"")</f>
        <v>Fluconazole</v>
      </c>
      <c r="F12710" s="249" t="str">
        <f>IF(AND(A12710&lt;&gt;"",ISNUMBER(A12710)),VLOOKUP(A12710,Studies!A:BR,6,FALSE),"")</f>
        <v>Plasma</v>
      </c>
      <c r="G12710" s="265">
        <v>237.60000000000002</v>
      </c>
      <c r="H12710" s="192" t="s">
        <v>59</v>
      </c>
      <c r="I12710" s="185">
        <v>11.6</v>
      </c>
      <c r="J12710" s="185" t="s">
        <v>959</v>
      </c>
      <c r="K12710" s="185" t="s">
        <v>115</v>
      </c>
    </row>
    <row r="12711" spans="1:14" x14ac:dyDescent="0.25">
      <c r="A12711" s="181">
        <v>1370</v>
      </c>
      <c r="B12711" s="247" t="str">
        <f>IF(AND(A12711&lt;&gt;"",ISNUMBER(A12711)),VLOOKUP(A12711,Studies!A:BR,2,FALSE),"")</f>
        <v>Brammer 1990</v>
      </c>
      <c r="C12711" s="248" t="str">
        <f>IF(AND(A12711&lt;&gt;"",ISNUMBER(A12711)),VLOOKUP(A12711,Studies!A:BR,3,FALSE),"")</f>
        <v>https://pubmed.ncbi.nlm.nih.gov/2184510/</v>
      </c>
      <c r="D12711" s="248" t="str">
        <f>IF(AND(A12711&lt;&gt;"",ISNUMBER(A12711)),VLOOKUP(A12711,Studies!A:BR,4,FALSE),"")</f>
        <v>Fluconazole MD 400 mg oral</v>
      </c>
      <c r="E12711" s="248" t="str">
        <f>IF(AND(A12711&lt;&gt;"",ISNUMBER(A12711)),VLOOKUP(A12711,Studies!A:BR,5,FALSE),"")</f>
        <v>Fluconazole</v>
      </c>
      <c r="F12711" s="249" t="str">
        <f>IF(AND(A12711&lt;&gt;"",ISNUMBER(A12711)),VLOOKUP(A12711,Studies!A:BR,6,FALSE),"")</f>
        <v>Plasma</v>
      </c>
      <c r="G12711" s="265">
        <v>264</v>
      </c>
      <c r="H12711" s="192" t="s">
        <v>59</v>
      </c>
      <c r="I12711" s="185">
        <v>11.3</v>
      </c>
      <c r="J12711" s="185" t="s">
        <v>959</v>
      </c>
      <c r="K12711" s="185" t="s">
        <v>115</v>
      </c>
    </row>
    <row r="12712" spans="1:14" x14ac:dyDescent="0.25">
      <c r="A12712" s="181">
        <v>1370</v>
      </c>
      <c r="B12712" s="247" t="str">
        <f>IF(AND(A12712&lt;&gt;"",ISNUMBER(A12712)),VLOOKUP(A12712,Studies!A:BR,2,FALSE),"")</f>
        <v>Brammer 1990</v>
      </c>
      <c r="C12712" s="248" t="str">
        <f>IF(AND(A12712&lt;&gt;"",ISNUMBER(A12712)),VLOOKUP(A12712,Studies!A:BR,3,FALSE),"")</f>
        <v>https://pubmed.ncbi.nlm.nih.gov/2184510/</v>
      </c>
      <c r="D12712" s="248" t="str">
        <f>IF(AND(A12712&lt;&gt;"",ISNUMBER(A12712)),VLOOKUP(A12712,Studies!A:BR,4,FALSE),"")</f>
        <v>Fluconazole MD 400 mg oral</v>
      </c>
      <c r="E12712" s="248" t="str">
        <f>IF(AND(A12712&lt;&gt;"",ISNUMBER(A12712)),VLOOKUP(A12712,Studies!A:BR,5,FALSE),"")</f>
        <v>Fluconazole</v>
      </c>
      <c r="F12712" s="249" t="str">
        <f>IF(AND(A12712&lt;&gt;"",ISNUMBER(A12712)),VLOOKUP(A12712,Studies!A:BR,6,FALSE),"")</f>
        <v>Plasma</v>
      </c>
      <c r="G12712" s="265">
        <v>288</v>
      </c>
      <c r="H12712" s="192" t="s">
        <v>59</v>
      </c>
      <c r="I12712" s="185">
        <v>11.6</v>
      </c>
      <c r="J12712" s="185" t="s">
        <v>959</v>
      </c>
      <c r="K12712" s="185" t="s">
        <v>115</v>
      </c>
    </row>
    <row r="12713" spans="1:14" x14ac:dyDescent="0.25">
      <c r="A12713" s="181">
        <v>1370</v>
      </c>
      <c r="B12713" s="247" t="str">
        <f>IF(AND(A12713&lt;&gt;"",ISNUMBER(A12713)),VLOOKUP(A12713,Studies!A:BR,2,FALSE),"")</f>
        <v>Brammer 1990</v>
      </c>
      <c r="C12713" s="248" t="str">
        <f>IF(AND(A12713&lt;&gt;"",ISNUMBER(A12713)),VLOOKUP(A12713,Studies!A:BR,3,FALSE),"")</f>
        <v>https://pubmed.ncbi.nlm.nih.gov/2184510/</v>
      </c>
      <c r="D12713" s="248" t="str">
        <f>IF(AND(A12713&lt;&gt;"",ISNUMBER(A12713)),VLOOKUP(A12713,Studies!A:BR,4,FALSE),"")</f>
        <v>Fluconazole MD 400 mg oral</v>
      </c>
      <c r="E12713" s="248" t="str">
        <f>IF(AND(A12713&lt;&gt;"",ISNUMBER(A12713)),VLOOKUP(A12713,Studies!A:BR,5,FALSE),"")</f>
        <v>Fluconazole</v>
      </c>
      <c r="F12713" s="249" t="str">
        <f>IF(AND(A12713&lt;&gt;"",ISNUMBER(A12713)),VLOOKUP(A12713,Studies!A:BR,6,FALSE),"")</f>
        <v>Plasma</v>
      </c>
      <c r="G12713" s="265">
        <v>312</v>
      </c>
      <c r="H12713" s="192" t="s">
        <v>59</v>
      </c>
      <c r="I12713" s="185">
        <v>11.1</v>
      </c>
      <c r="J12713" s="185" t="s">
        <v>959</v>
      </c>
      <c r="K12713" s="185" t="s">
        <v>115</v>
      </c>
    </row>
    <row r="12714" spans="1:14" x14ac:dyDescent="0.25">
      <c r="A12714" s="181">
        <v>1370</v>
      </c>
      <c r="B12714" s="247" t="str">
        <f>IF(AND(A12714&lt;&gt;"",ISNUMBER(A12714)),VLOOKUP(A12714,Studies!A:BR,2,FALSE),"")</f>
        <v>Brammer 1990</v>
      </c>
      <c r="C12714" s="248" t="str">
        <f>IF(AND(A12714&lt;&gt;"",ISNUMBER(A12714)),VLOOKUP(A12714,Studies!A:BR,3,FALSE),"")</f>
        <v>https://pubmed.ncbi.nlm.nih.gov/2184510/</v>
      </c>
      <c r="D12714" s="248" t="str">
        <f>IF(AND(A12714&lt;&gt;"",ISNUMBER(A12714)),VLOOKUP(A12714,Studies!A:BR,4,FALSE),"")</f>
        <v>Fluconazole MD 400 mg oral</v>
      </c>
      <c r="E12714" s="248" t="str">
        <f>IF(AND(A12714&lt;&gt;"",ISNUMBER(A12714)),VLOOKUP(A12714,Studies!A:BR,5,FALSE),"")</f>
        <v>Fluconazole</v>
      </c>
      <c r="F12714" s="249" t="str">
        <f>IF(AND(A12714&lt;&gt;"",ISNUMBER(A12714)),VLOOKUP(A12714,Studies!A:BR,6,FALSE),"")</f>
        <v>Plasma</v>
      </c>
      <c r="G12714" s="265">
        <v>336</v>
      </c>
      <c r="H12714" s="192" t="s">
        <v>59</v>
      </c>
      <c r="I12714" s="185">
        <v>11.9</v>
      </c>
      <c r="J12714" s="185" t="s">
        <v>959</v>
      </c>
      <c r="K12714" s="185" t="s">
        <v>115</v>
      </c>
    </row>
    <row r="12715" spans="1:14" x14ac:dyDescent="0.25">
      <c r="A12715" s="181">
        <v>1371</v>
      </c>
      <c r="B12715" s="247" t="str">
        <f>IF(AND(A12715&lt;&gt;"",ISNUMBER(A12715)),VLOOKUP(A12715,Studies!A:BR,2,FALSE),"")</f>
        <v>Palkama 1998</v>
      </c>
      <c r="C12715" s="248" t="str">
        <f>IF(AND(A12715&lt;&gt;"",ISNUMBER(A12715)),VLOOKUP(A12715,Studies!A:BR,3,FALSE),"")</f>
        <v>https://pubmed.ncbi.nlm.nih.gov/9661572/</v>
      </c>
      <c r="D12715" s="248" t="str">
        <f>IF(AND(A12715&lt;&gt;"",ISNUMBER(A12715)),VLOOKUP(A12715,Studies!A:BR,4,FALSE),"")</f>
        <v xml:space="preserve">Fluconazole i.v </v>
      </c>
      <c r="E12715" s="248" t="str">
        <f>IF(AND(A12715&lt;&gt;"",ISNUMBER(A12715)),VLOOKUP(A12715,Studies!A:BR,5,FALSE),"")</f>
        <v>Fluconazole</v>
      </c>
      <c r="F12715" s="249" t="str">
        <f>IF(AND(A12715&lt;&gt;"",ISNUMBER(A12715)),VLOOKUP(A12715,Studies!A:BR,6,FALSE),"")</f>
        <v>Plasma</v>
      </c>
      <c r="G12715" s="265">
        <v>1</v>
      </c>
      <c r="H12715" s="192" t="s">
        <v>59</v>
      </c>
      <c r="I12715" s="185">
        <v>7.0013332899999998</v>
      </c>
      <c r="J12715" s="185" t="s">
        <v>959</v>
      </c>
      <c r="K12715" s="185" t="s">
        <v>115</v>
      </c>
      <c r="L12715" s="193">
        <v>0.53067507300000005</v>
      </c>
      <c r="M12715" s="52" t="s">
        <v>959</v>
      </c>
      <c r="N12715" s="52" t="s">
        <v>946</v>
      </c>
    </row>
    <row r="12716" spans="1:14" x14ac:dyDescent="0.25">
      <c r="A12716" s="181">
        <v>1371</v>
      </c>
      <c r="B12716" s="247" t="str">
        <f>IF(AND(A12716&lt;&gt;"",ISNUMBER(A12716)),VLOOKUP(A12716,Studies!A:BR,2,FALSE),"")</f>
        <v>Palkama 1998</v>
      </c>
      <c r="C12716" s="248" t="str">
        <f>IF(AND(A12716&lt;&gt;"",ISNUMBER(A12716)),VLOOKUP(A12716,Studies!A:BR,3,FALSE),"")</f>
        <v>https://pubmed.ncbi.nlm.nih.gov/9661572/</v>
      </c>
      <c r="D12716" s="248" t="str">
        <f>IF(AND(A12716&lt;&gt;"",ISNUMBER(A12716)),VLOOKUP(A12716,Studies!A:BR,4,FALSE),"")</f>
        <v xml:space="preserve">Fluconazole i.v </v>
      </c>
      <c r="E12716" s="248" t="str">
        <f>IF(AND(A12716&lt;&gt;"",ISNUMBER(A12716)),VLOOKUP(A12716,Studies!A:BR,5,FALSE),"")</f>
        <v>Fluconazole</v>
      </c>
      <c r="F12716" s="249" t="str">
        <f>IF(AND(A12716&lt;&gt;"",ISNUMBER(A12716)),VLOOKUP(A12716,Studies!A:BR,6,FALSE),"")</f>
        <v>Plasma</v>
      </c>
      <c r="G12716" s="265">
        <v>1.23</v>
      </c>
      <c r="H12716" s="192" t="s">
        <v>59</v>
      </c>
      <c r="I12716" s="185">
        <v>8.14</v>
      </c>
      <c r="J12716" s="185" t="s">
        <v>959</v>
      </c>
      <c r="K12716" s="185" t="s">
        <v>115</v>
      </c>
      <c r="L12716" s="193">
        <v>0.68747391700000005</v>
      </c>
      <c r="M12716" s="193" t="s">
        <v>959</v>
      </c>
      <c r="N12716" s="193" t="s">
        <v>946</v>
      </c>
    </row>
    <row r="12717" spans="1:14" x14ac:dyDescent="0.25">
      <c r="A12717" s="181">
        <v>1371</v>
      </c>
      <c r="B12717" s="247" t="str">
        <f>IF(AND(A12717&lt;&gt;"",ISNUMBER(A12717)),VLOOKUP(A12717,Studies!A:BR,2,FALSE),"")</f>
        <v>Palkama 1998</v>
      </c>
      <c r="C12717" s="248" t="str">
        <f>IF(AND(A12717&lt;&gt;"",ISNUMBER(A12717)),VLOOKUP(A12717,Studies!A:BR,3,FALSE),"")</f>
        <v>https://pubmed.ncbi.nlm.nih.gov/9661572/</v>
      </c>
      <c r="D12717" s="248" t="str">
        <f>IF(AND(A12717&lt;&gt;"",ISNUMBER(A12717)),VLOOKUP(A12717,Studies!A:BR,4,FALSE),"")</f>
        <v xml:space="preserve">Fluconazole i.v </v>
      </c>
      <c r="E12717" s="248" t="str">
        <f>IF(AND(A12717&lt;&gt;"",ISNUMBER(A12717)),VLOOKUP(A12717,Studies!A:BR,5,FALSE),"")</f>
        <v>Fluconazole</v>
      </c>
      <c r="F12717" s="249" t="str">
        <f>IF(AND(A12717&lt;&gt;"",ISNUMBER(A12717)),VLOOKUP(A12717,Studies!A:BR,6,FALSE),"")</f>
        <v>Plasma</v>
      </c>
      <c r="G12717" s="265">
        <v>1.4590000000000001</v>
      </c>
      <c r="H12717" s="192" t="s">
        <v>59</v>
      </c>
      <c r="I12717" s="185">
        <v>8.11</v>
      </c>
      <c r="J12717" s="185" t="s">
        <v>959</v>
      </c>
      <c r="K12717" s="185" t="s">
        <v>115</v>
      </c>
      <c r="L12717" s="193">
        <v>0.61470761500000004</v>
      </c>
      <c r="M12717" s="193" t="s">
        <v>959</v>
      </c>
      <c r="N12717" s="193" t="s">
        <v>946</v>
      </c>
    </row>
    <row r="12718" spans="1:14" x14ac:dyDescent="0.25">
      <c r="A12718" s="181">
        <v>1371</v>
      </c>
      <c r="B12718" s="247" t="str">
        <f>IF(AND(A12718&lt;&gt;"",ISNUMBER(A12718)),VLOOKUP(A12718,Studies!A:BR,2,FALSE),"")</f>
        <v>Palkama 1998</v>
      </c>
      <c r="C12718" s="248" t="str">
        <f>IF(AND(A12718&lt;&gt;"",ISNUMBER(A12718)),VLOOKUP(A12718,Studies!A:BR,3,FALSE),"")</f>
        <v>https://pubmed.ncbi.nlm.nih.gov/9661572/</v>
      </c>
      <c r="D12718" s="248" t="str">
        <f>IF(AND(A12718&lt;&gt;"",ISNUMBER(A12718)),VLOOKUP(A12718,Studies!A:BR,4,FALSE),"")</f>
        <v xml:space="preserve">Fluconazole i.v </v>
      </c>
      <c r="E12718" s="248" t="str">
        <f>IF(AND(A12718&lt;&gt;"",ISNUMBER(A12718)),VLOOKUP(A12718,Studies!A:BR,5,FALSE),"")</f>
        <v>Fluconazole</v>
      </c>
      <c r="F12718" s="249" t="str">
        <f>IF(AND(A12718&lt;&gt;"",ISNUMBER(A12718)),VLOOKUP(A12718,Studies!A:BR,6,FALSE),"")</f>
        <v>Plasma</v>
      </c>
      <c r="G12718" s="265">
        <v>1.944</v>
      </c>
      <c r="H12718" s="192" t="s">
        <v>59</v>
      </c>
      <c r="I12718" s="185">
        <v>7.92</v>
      </c>
      <c r="J12718" s="185" t="s">
        <v>959</v>
      </c>
      <c r="K12718" s="185" t="s">
        <v>115</v>
      </c>
      <c r="L12718" s="193">
        <v>0.59949776399999999</v>
      </c>
      <c r="M12718" s="193" t="s">
        <v>959</v>
      </c>
      <c r="N12718" s="193" t="s">
        <v>946</v>
      </c>
    </row>
    <row r="12719" spans="1:14" x14ac:dyDescent="0.25">
      <c r="A12719" s="181">
        <v>1371</v>
      </c>
      <c r="B12719" s="247" t="str">
        <f>IF(AND(A12719&lt;&gt;"",ISNUMBER(A12719)),VLOOKUP(A12719,Studies!A:BR,2,FALSE),"")</f>
        <v>Palkama 1998</v>
      </c>
      <c r="C12719" s="248" t="str">
        <f>IF(AND(A12719&lt;&gt;"",ISNUMBER(A12719)),VLOOKUP(A12719,Studies!A:BR,3,FALSE),"")</f>
        <v>https://pubmed.ncbi.nlm.nih.gov/9661572/</v>
      </c>
      <c r="D12719" s="248" t="str">
        <f>IF(AND(A12719&lt;&gt;"",ISNUMBER(A12719)),VLOOKUP(A12719,Studies!A:BR,4,FALSE),"")</f>
        <v xml:space="preserve">Fluconazole i.v </v>
      </c>
      <c r="E12719" s="248" t="str">
        <f>IF(AND(A12719&lt;&gt;"",ISNUMBER(A12719)),VLOOKUP(A12719,Studies!A:BR,5,FALSE),"")</f>
        <v>Fluconazole</v>
      </c>
      <c r="F12719" s="249" t="str">
        <f>IF(AND(A12719&lt;&gt;"",ISNUMBER(A12719)),VLOOKUP(A12719,Studies!A:BR,6,FALSE),"")</f>
        <v>Plasma</v>
      </c>
      <c r="G12719" s="265">
        <v>2.4500000000000002</v>
      </c>
      <c r="H12719" s="192" t="s">
        <v>59</v>
      </c>
      <c r="I12719" s="185">
        <v>8.08</v>
      </c>
      <c r="J12719" s="185" t="s">
        <v>959</v>
      </c>
      <c r="K12719" s="185" t="s">
        <v>115</v>
      </c>
      <c r="L12719" s="193">
        <v>0.54220545899999995</v>
      </c>
      <c r="M12719" s="193" t="s">
        <v>959</v>
      </c>
      <c r="N12719" s="193" t="s">
        <v>946</v>
      </c>
    </row>
    <row r="12720" spans="1:14" x14ac:dyDescent="0.25">
      <c r="A12720" s="181">
        <v>1371</v>
      </c>
      <c r="B12720" s="247" t="str">
        <f>IF(AND(A12720&lt;&gt;"",ISNUMBER(A12720)),VLOOKUP(A12720,Studies!A:BR,2,FALSE),"")</f>
        <v>Palkama 1998</v>
      </c>
      <c r="C12720" s="248" t="str">
        <f>IF(AND(A12720&lt;&gt;"",ISNUMBER(A12720)),VLOOKUP(A12720,Studies!A:BR,3,FALSE),"")</f>
        <v>https://pubmed.ncbi.nlm.nih.gov/9661572/</v>
      </c>
      <c r="D12720" s="248" t="str">
        <f>IF(AND(A12720&lt;&gt;"",ISNUMBER(A12720)),VLOOKUP(A12720,Studies!A:BR,4,FALSE),"")</f>
        <v xml:space="preserve">Fluconazole i.v </v>
      </c>
      <c r="E12720" s="248" t="str">
        <f>IF(AND(A12720&lt;&gt;"",ISNUMBER(A12720)),VLOOKUP(A12720,Studies!A:BR,5,FALSE),"")</f>
        <v>Fluconazole</v>
      </c>
      <c r="F12720" s="249" t="str">
        <f>IF(AND(A12720&lt;&gt;"",ISNUMBER(A12720)),VLOOKUP(A12720,Studies!A:BR,6,FALSE),"")</f>
        <v>Plasma</v>
      </c>
      <c r="G12720" s="265">
        <v>3.02</v>
      </c>
      <c r="H12720" s="192" t="s">
        <v>59</v>
      </c>
      <c r="I12720" s="185">
        <v>8.06</v>
      </c>
      <c r="J12720" s="185" t="s">
        <v>959</v>
      </c>
      <c r="K12720" s="185" t="s">
        <v>115</v>
      </c>
      <c r="L12720" s="193">
        <v>0.71558530099999995</v>
      </c>
      <c r="M12720" s="193" t="s">
        <v>959</v>
      </c>
      <c r="N12720" s="193" t="s">
        <v>946</v>
      </c>
    </row>
    <row r="12721" spans="1:14" x14ac:dyDescent="0.25">
      <c r="A12721" s="181">
        <v>1371</v>
      </c>
      <c r="B12721" s="247" t="str">
        <f>IF(AND(A12721&lt;&gt;"",ISNUMBER(A12721)),VLOOKUP(A12721,Studies!A:BR,2,FALSE),"")</f>
        <v>Palkama 1998</v>
      </c>
      <c r="C12721" s="248" t="str">
        <f>IF(AND(A12721&lt;&gt;"",ISNUMBER(A12721)),VLOOKUP(A12721,Studies!A:BR,3,FALSE),"")</f>
        <v>https://pubmed.ncbi.nlm.nih.gov/9661572/</v>
      </c>
      <c r="D12721" s="248" t="str">
        <f>IF(AND(A12721&lt;&gt;"",ISNUMBER(A12721)),VLOOKUP(A12721,Studies!A:BR,4,FALSE),"")</f>
        <v xml:space="preserve">Fluconazole i.v </v>
      </c>
      <c r="E12721" s="248" t="str">
        <f>IF(AND(A12721&lt;&gt;"",ISNUMBER(A12721)),VLOOKUP(A12721,Studies!A:BR,5,FALSE),"")</f>
        <v>Fluconazole</v>
      </c>
      <c r="F12721" s="249" t="str">
        <f>IF(AND(A12721&lt;&gt;"",ISNUMBER(A12721)),VLOOKUP(A12721,Studies!A:BR,6,FALSE),"")</f>
        <v>Plasma</v>
      </c>
      <c r="G12721" s="265">
        <v>3.98</v>
      </c>
      <c r="H12721" s="192" t="s">
        <v>59</v>
      </c>
      <c r="I12721" s="185">
        <v>8.1</v>
      </c>
      <c r="J12721" s="185" t="s">
        <v>959</v>
      </c>
      <c r="K12721" s="185" t="s">
        <v>115</v>
      </c>
      <c r="L12721" s="193">
        <v>0.54267949599999998</v>
      </c>
      <c r="M12721" s="193" t="s">
        <v>959</v>
      </c>
      <c r="N12721" s="193" t="s">
        <v>946</v>
      </c>
    </row>
    <row r="12722" spans="1:14" x14ac:dyDescent="0.25">
      <c r="A12722" s="181">
        <v>1371</v>
      </c>
      <c r="B12722" s="247" t="str">
        <f>IF(AND(A12722&lt;&gt;"",ISNUMBER(A12722)),VLOOKUP(A12722,Studies!A:BR,2,FALSE),"")</f>
        <v>Palkama 1998</v>
      </c>
      <c r="C12722" s="248" t="str">
        <f>IF(AND(A12722&lt;&gt;"",ISNUMBER(A12722)),VLOOKUP(A12722,Studies!A:BR,3,FALSE),"")</f>
        <v>https://pubmed.ncbi.nlm.nih.gov/9661572/</v>
      </c>
      <c r="D12722" s="248" t="str">
        <f>IF(AND(A12722&lt;&gt;"",ISNUMBER(A12722)),VLOOKUP(A12722,Studies!A:BR,4,FALSE),"")</f>
        <v xml:space="preserve">Fluconazole i.v </v>
      </c>
      <c r="E12722" s="248" t="str">
        <f>IF(AND(A12722&lt;&gt;"",ISNUMBER(A12722)),VLOOKUP(A12722,Studies!A:BR,5,FALSE),"")</f>
        <v>Fluconazole</v>
      </c>
      <c r="F12722" s="249" t="str">
        <f>IF(AND(A12722&lt;&gt;"",ISNUMBER(A12722)),VLOOKUP(A12722,Studies!A:BR,6,FALSE),"")</f>
        <v>Plasma</v>
      </c>
      <c r="G12722" s="265">
        <v>5.03</v>
      </c>
      <c r="H12722" s="192" t="s">
        <v>59</v>
      </c>
      <c r="I12722" s="185">
        <v>7.51</v>
      </c>
      <c r="J12722" s="185" t="s">
        <v>959</v>
      </c>
      <c r="K12722" s="185" t="s">
        <v>115</v>
      </c>
      <c r="L12722" s="193">
        <v>0.53488118100000004</v>
      </c>
      <c r="M12722" s="193" t="s">
        <v>959</v>
      </c>
      <c r="N12722" s="193" t="s">
        <v>946</v>
      </c>
    </row>
    <row r="12723" spans="1:14" x14ac:dyDescent="0.25">
      <c r="A12723" s="181">
        <v>1371</v>
      </c>
      <c r="B12723" s="247" t="str">
        <f>IF(AND(A12723&lt;&gt;"",ISNUMBER(A12723)),VLOOKUP(A12723,Studies!A:BR,2,FALSE),"")</f>
        <v>Palkama 1998</v>
      </c>
      <c r="C12723" s="248" t="str">
        <f>IF(AND(A12723&lt;&gt;"",ISNUMBER(A12723)),VLOOKUP(A12723,Studies!A:BR,3,FALSE),"")</f>
        <v>https://pubmed.ncbi.nlm.nih.gov/9661572/</v>
      </c>
      <c r="D12723" s="248" t="str">
        <f>IF(AND(A12723&lt;&gt;"",ISNUMBER(A12723)),VLOOKUP(A12723,Studies!A:BR,4,FALSE),"")</f>
        <v xml:space="preserve">Fluconazole i.v </v>
      </c>
      <c r="E12723" s="248" t="str">
        <f>IF(AND(A12723&lt;&gt;"",ISNUMBER(A12723)),VLOOKUP(A12723,Studies!A:BR,5,FALSE),"")</f>
        <v>Fluconazole</v>
      </c>
      <c r="F12723" s="249" t="str">
        <f>IF(AND(A12723&lt;&gt;"",ISNUMBER(A12723)),VLOOKUP(A12723,Studies!A:BR,6,FALSE),"")</f>
        <v>Plasma</v>
      </c>
      <c r="G12723" s="265">
        <v>5.97</v>
      </c>
      <c r="H12723" s="192" t="s">
        <v>59</v>
      </c>
      <c r="I12723" s="185">
        <v>7.43</v>
      </c>
      <c r="J12723" s="185" t="s">
        <v>959</v>
      </c>
      <c r="K12723" s="185" t="s">
        <v>115</v>
      </c>
      <c r="L12723" s="193">
        <v>0.52951618</v>
      </c>
      <c r="M12723" s="193" t="s">
        <v>959</v>
      </c>
      <c r="N12723" s="193" t="s">
        <v>946</v>
      </c>
    </row>
    <row r="12724" spans="1:14" x14ac:dyDescent="0.25">
      <c r="A12724" s="181">
        <v>1371</v>
      </c>
      <c r="B12724" s="247" t="str">
        <f>IF(AND(A12724&lt;&gt;"",ISNUMBER(A12724)),VLOOKUP(A12724,Studies!A:BR,2,FALSE),"")</f>
        <v>Palkama 1998</v>
      </c>
      <c r="C12724" s="248" t="str">
        <f>IF(AND(A12724&lt;&gt;"",ISNUMBER(A12724)),VLOOKUP(A12724,Studies!A:BR,3,FALSE),"")</f>
        <v>https://pubmed.ncbi.nlm.nih.gov/9661572/</v>
      </c>
      <c r="D12724" s="248" t="str">
        <f>IF(AND(A12724&lt;&gt;"",ISNUMBER(A12724)),VLOOKUP(A12724,Studies!A:BR,4,FALSE),"")</f>
        <v xml:space="preserve">Fluconazole i.v </v>
      </c>
      <c r="E12724" s="248" t="str">
        <f>IF(AND(A12724&lt;&gt;"",ISNUMBER(A12724)),VLOOKUP(A12724,Studies!A:BR,5,FALSE),"")</f>
        <v>Fluconazole</v>
      </c>
      <c r="F12724" s="249" t="str">
        <f>IF(AND(A12724&lt;&gt;"",ISNUMBER(A12724)),VLOOKUP(A12724,Studies!A:BR,6,FALSE),"")</f>
        <v>Plasma</v>
      </c>
      <c r="G12724" s="265">
        <v>6.99</v>
      </c>
      <c r="H12724" s="192" t="s">
        <v>59</v>
      </c>
      <c r="I12724" s="185">
        <v>7.2</v>
      </c>
      <c r="J12724" s="185" t="s">
        <v>959</v>
      </c>
      <c r="K12724" s="185" t="s">
        <v>115</v>
      </c>
      <c r="L12724" s="193">
        <v>0.48158525600000002</v>
      </c>
      <c r="M12724" s="193" t="s">
        <v>959</v>
      </c>
      <c r="N12724" s="193" t="s">
        <v>946</v>
      </c>
    </row>
    <row r="12725" spans="1:14" x14ac:dyDescent="0.25">
      <c r="A12725" s="181">
        <v>1371</v>
      </c>
      <c r="B12725" s="247" t="str">
        <f>IF(AND(A12725&lt;&gt;"",ISNUMBER(A12725)),VLOOKUP(A12725,Studies!A:BR,2,FALSE),"")</f>
        <v>Palkama 1998</v>
      </c>
      <c r="C12725" s="248" t="str">
        <f>IF(AND(A12725&lt;&gt;"",ISNUMBER(A12725)),VLOOKUP(A12725,Studies!A:BR,3,FALSE),"")</f>
        <v>https://pubmed.ncbi.nlm.nih.gov/9661572/</v>
      </c>
      <c r="D12725" s="248" t="str">
        <f>IF(AND(A12725&lt;&gt;"",ISNUMBER(A12725)),VLOOKUP(A12725,Studies!A:BR,4,FALSE),"")</f>
        <v xml:space="preserve">Fluconazole i.v </v>
      </c>
      <c r="E12725" s="248" t="str">
        <f>IF(AND(A12725&lt;&gt;"",ISNUMBER(A12725)),VLOOKUP(A12725,Studies!A:BR,5,FALSE),"")</f>
        <v>Fluconazole</v>
      </c>
      <c r="F12725" s="249" t="str">
        <f>IF(AND(A12725&lt;&gt;"",ISNUMBER(A12725)),VLOOKUP(A12725,Studies!A:BR,6,FALSE),"")</f>
        <v>Plasma</v>
      </c>
      <c r="G12725" s="265">
        <v>7.96</v>
      </c>
      <c r="H12725" s="192" t="s">
        <v>59</v>
      </c>
      <c r="I12725" s="185">
        <v>7.03</v>
      </c>
      <c r="J12725" s="185" t="s">
        <v>959</v>
      </c>
      <c r="K12725" s="185" t="s">
        <v>115</v>
      </c>
      <c r="L12725" s="193">
        <v>0.50198106200000003</v>
      </c>
      <c r="M12725" s="193" t="s">
        <v>959</v>
      </c>
      <c r="N12725" s="193" t="s">
        <v>946</v>
      </c>
    </row>
    <row r="12726" spans="1:14" x14ac:dyDescent="0.25">
      <c r="A12726" s="181">
        <v>1371</v>
      </c>
      <c r="B12726" s="247" t="str">
        <f>IF(AND(A12726&lt;&gt;"",ISNUMBER(A12726)),VLOOKUP(A12726,Studies!A:BR,2,FALSE),"")</f>
        <v>Palkama 1998</v>
      </c>
      <c r="C12726" s="248" t="str">
        <f>IF(AND(A12726&lt;&gt;"",ISNUMBER(A12726)),VLOOKUP(A12726,Studies!A:BR,3,FALSE),"")</f>
        <v>https://pubmed.ncbi.nlm.nih.gov/9661572/</v>
      </c>
      <c r="D12726" s="248" t="str">
        <f>IF(AND(A12726&lt;&gt;"",ISNUMBER(A12726)),VLOOKUP(A12726,Studies!A:BR,4,FALSE),"")</f>
        <v xml:space="preserve">Fluconazole i.v </v>
      </c>
      <c r="E12726" s="248" t="str">
        <f>IF(AND(A12726&lt;&gt;"",ISNUMBER(A12726)),VLOOKUP(A12726,Studies!A:BR,5,FALSE),"")</f>
        <v>Fluconazole</v>
      </c>
      <c r="F12726" s="249" t="str">
        <f>IF(AND(A12726&lt;&gt;"",ISNUMBER(A12726)),VLOOKUP(A12726,Studies!A:BR,6,FALSE),"")</f>
        <v>Plasma</v>
      </c>
      <c r="G12726" s="265">
        <v>8.8800000000000008</v>
      </c>
      <c r="H12726" s="192" t="s">
        <v>59</v>
      </c>
      <c r="I12726" s="185">
        <v>6.82</v>
      </c>
      <c r="J12726" s="185" t="s">
        <v>959</v>
      </c>
      <c r="K12726" s="185" t="s">
        <v>115</v>
      </c>
      <c r="L12726" s="193">
        <v>0.42821436000000002</v>
      </c>
      <c r="M12726" s="193" t="s">
        <v>959</v>
      </c>
      <c r="N12726" s="193" t="s">
        <v>946</v>
      </c>
    </row>
    <row r="12727" spans="1:14" x14ac:dyDescent="0.25">
      <c r="A12727" s="181">
        <v>1371</v>
      </c>
      <c r="B12727" s="247" t="str">
        <f>IF(AND(A12727&lt;&gt;"",ISNUMBER(A12727)),VLOOKUP(A12727,Studies!A:BR,2,FALSE),"")</f>
        <v>Palkama 1998</v>
      </c>
      <c r="C12727" s="248" t="str">
        <f>IF(AND(A12727&lt;&gt;"",ISNUMBER(A12727)),VLOOKUP(A12727,Studies!A:BR,3,FALSE),"")</f>
        <v>https://pubmed.ncbi.nlm.nih.gov/9661572/</v>
      </c>
      <c r="D12727" s="248" t="str">
        <f>IF(AND(A12727&lt;&gt;"",ISNUMBER(A12727)),VLOOKUP(A12727,Studies!A:BR,4,FALSE),"")</f>
        <v xml:space="preserve">Fluconazole i.v </v>
      </c>
      <c r="E12727" s="248" t="str">
        <f>IF(AND(A12727&lt;&gt;"",ISNUMBER(A12727)),VLOOKUP(A12727,Studies!A:BR,5,FALSE),"")</f>
        <v>Fluconazole</v>
      </c>
      <c r="F12727" s="249" t="str">
        <f>IF(AND(A12727&lt;&gt;"",ISNUMBER(A12727)),VLOOKUP(A12727,Studies!A:BR,6,FALSE),"")</f>
        <v>Plasma</v>
      </c>
      <c r="G12727" s="265">
        <v>9.9</v>
      </c>
      <c r="H12727" s="192" t="s">
        <v>59</v>
      </c>
      <c r="I12727" s="185">
        <v>6.47</v>
      </c>
      <c r="J12727" s="185" t="s">
        <v>959</v>
      </c>
      <c r="K12727" s="185" t="s">
        <v>115</v>
      </c>
      <c r="L12727" s="193">
        <v>0.37911230800000001</v>
      </c>
      <c r="M12727" s="193" t="s">
        <v>959</v>
      </c>
      <c r="N12727" s="193" t="s">
        <v>946</v>
      </c>
    </row>
    <row r="12728" spans="1:14" x14ac:dyDescent="0.25">
      <c r="A12728" s="181">
        <v>1371</v>
      </c>
      <c r="B12728" s="247" t="str">
        <f>IF(AND(A12728&lt;&gt;"",ISNUMBER(A12728)),VLOOKUP(A12728,Studies!A:BR,2,FALSE),"")</f>
        <v>Palkama 1998</v>
      </c>
      <c r="C12728" s="248" t="str">
        <f>IF(AND(A12728&lt;&gt;"",ISNUMBER(A12728)),VLOOKUP(A12728,Studies!A:BR,3,FALSE),"")</f>
        <v>https://pubmed.ncbi.nlm.nih.gov/9661572/</v>
      </c>
      <c r="D12728" s="248" t="str">
        <f>IF(AND(A12728&lt;&gt;"",ISNUMBER(A12728)),VLOOKUP(A12728,Studies!A:BR,4,FALSE),"")</f>
        <v xml:space="preserve">Fluconazole i.v </v>
      </c>
      <c r="E12728" s="248" t="str">
        <f>IF(AND(A12728&lt;&gt;"",ISNUMBER(A12728)),VLOOKUP(A12728,Studies!A:BR,5,FALSE),"")</f>
        <v>Fluconazole</v>
      </c>
      <c r="F12728" s="249" t="str">
        <f>IF(AND(A12728&lt;&gt;"",ISNUMBER(A12728)),VLOOKUP(A12728,Studies!A:BR,6,FALSE),"")</f>
        <v>Plasma</v>
      </c>
      <c r="G12728" s="265">
        <v>10.9</v>
      </c>
      <c r="H12728" s="192" t="s">
        <v>59</v>
      </c>
      <c r="I12728" s="185">
        <v>6.28</v>
      </c>
      <c r="J12728" s="185" t="s">
        <v>959</v>
      </c>
      <c r="K12728" s="185" t="s">
        <v>115</v>
      </c>
      <c r="L12728" s="193">
        <v>0.34058625999999997</v>
      </c>
      <c r="M12728" s="193" t="s">
        <v>959</v>
      </c>
      <c r="N12728" s="193" t="s">
        <v>946</v>
      </c>
    </row>
    <row r="12729" spans="1:14" x14ac:dyDescent="0.25">
      <c r="A12729" s="30">
        <v>1372</v>
      </c>
      <c r="B12729" s="247" t="str">
        <f>IF(AND(A12729&lt;&gt;"",ISNUMBER(A12729)),VLOOKUP(A12729,Studies!A:BR,2,FALSE),"")</f>
        <v>Palkama 1998</v>
      </c>
      <c r="C12729" s="248" t="str">
        <f>IF(AND(A12729&lt;&gt;"",ISNUMBER(A12729)),VLOOKUP(A12729,Studies!A:BR,3,FALSE),"")</f>
        <v>https://pubmed.ncbi.nlm.nih.gov/9661572/</v>
      </c>
      <c r="D12729" s="248" t="str">
        <f>IF(AND(A12729&lt;&gt;"",ISNUMBER(A12729)),VLOOKUP(A12729,Studies!A:BR,4,FALSE),"")</f>
        <v xml:space="preserve">Fluconazole oral </v>
      </c>
      <c r="E12729" s="248" t="str">
        <f>IF(AND(A12729&lt;&gt;"",ISNUMBER(A12729)),VLOOKUP(A12729,Studies!A:BR,5,FALSE),"")</f>
        <v>Fluconazole</v>
      </c>
      <c r="F12729" s="249" t="str">
        <f>IF(AND(A12729&lt;&gt;"",ISNUMBER(A12729)),VLOOKUP(A12729,Studies!A:BR,6,FALSE),"")</f>
        <v>Plasma</v>
      </c>
      <c r="G12729" s="265">
        <v>1</v>
      </c>
      <c r="H12729" s="192" t="s">
        <v>59</v>
      </c>
      <c r="I12729" s="185">
        <v>4.45</v>
      </c>
      <c r="J12729" s="185" t="s">
        <v>959</v>
      </c>
      <c r="K12729" s="185" t="s">
        <v>115</v>
      </c>
      <c r="L12729" s="193">
        <v>0.66559959400000002</v>
      </c>
      <c r="M12729" s="193" t="s">
        <v>959</v>
      </c>
      <c r="N12729" s="193" t="s">
        <v>946</v>
      </c>
    </row>
    <row r="12730" spans="1:14" x14ac:dyDescent="0.25">
      <c r="A12730" s="181">
        <v>1372</v>
      </c>
      <c r="B12730" s="247" t="str">
        <f>IF(AND(A12730&lt;&gt;"",ISNUMBER(A12730)),VLOOKUP(A12730,Studies!A:BR,2,FALSE),"")</f>
        <v>Palkama 1998</v>
      </c>
      <c r="C12730" s="248" t="str">
        <f>IF(AND(A12730&lt;&gt;"",ISNUMBER(A12730)),VLOOKUP(A12730,Studies!A:BR,3,FALSE),"")</f>
        <v>https://pubmed.ncbi.nlm.nih.gov/9661572/</v>
      </c>
      <c r="D12730" s="248" t="str">
        <f>IF(AND(A12730&lt;&gt;"",ISNUMBER(A12730)),VLOOKUP(A12730,Studies!A:BR,4,FALSE),"")</f>
        <v xml:space="preserve">Fluconazole oral </v>
      </c>
      <c r="E12730" s="248" t="str">
        <f>IF(AND(A12730&lt;&gt;"",ISNUMBER(A12730)),VLOOKUP(A12730,Studies!A:BR,5,FALSE),"")</f>
        <v>Fluconazole</v>
      </c>
      <c r="F12730" s="249" t="str">
        <f>IF(AND(A12730&lt;&gt;"",ISNUMBER(A12730)),VLOOKUP(A12730,Studies!A:BR,6,FALSE),"")</f>
        <v>Plasma</v>
      </c>
      <c r="G12730" s="265">
        <v>1.204</v>
      </c>
      <c r="H12730" s="192" t="s">
        <v>59</v>
      </c>
      <c r="I12730" s="185">
        <v>5.91</v>
      </c>
      <c r="J12730" s="185" t="s">
        <v>959</v>
      </c>
      <c r="K12730" s="185" t="s">
        <v>115</v>
      </c>
      <c r="L12730" s="193">
        <v>0.54730013700000002</v>
      </c>
      <c r="M12730" s="193" t="s">
        <v>959</v>
      </c>
      <c r="N12730" s="193" t="s">
        <v>946</v>
      </c>
    </row>
    <row r="12731" spans="1:14" x14ac:dyDescent="0.25">
      <c r="A12731" s="181">
        <v>1372</v>
      </c>
      <c r="B12731" s="247" t="str">
        <f>IF(AND(A12731&lt;&gt;"",ISNUMBER(A12731)),VLOOKUP(A12731,Studies!A:BR,2,FALSE),"")</f>
        <v>Palkama 1998</v>
      </c>
      <c r="C12731" s="248" t="str">
        <f>IF(AND(A12731&lt;&gt;"",ISNUMBER(A12731)),VLOOKUP(A12731,Studies!A:BR,3,FALSE),"")</f>
        <v>https://pubmed.ncbi.nlm.nih.gov/9661572/</v>
      </c>
      <c r="D12731" s="248" t="str">
        <f>IF(AND(A12731&lt;&gt;"",ISNUMBER(A12731)),VLOOKUP(A12731,Studies!A:BR,4,FALSE),"")</f>
        <v xml:space="preserve">Fluconazole oral </v>
      </c>
      <c r="E12731" s="248" t="str">
        <f>IF(AND(A12731&lt;&gt;"",ISNUMBER(A12731)),VLOOKUP(A12731,Studies!A:BR,5,FALSE),"")</f>
        <v>Fluconazole</v>
      </c>
      <c r="F12731" s="249" t="str">
        <f>IF(AND(A12731&lt;&gt;"",ISNUMBER(A12731)),VLOOKUP(A12731,Studies!A:BR,6,FALSE),"")</f>
        <v>Plasma</v>
      </c>
      <c r="G12731" s="265">
        <v>1.4590000000000001</v>
      </c>
      <c r="H12731" s="192" t="s">
        <v>59</v>
      </c>
      <c r="I12731" s="185">
        <v>6.25</v>
      </c>
      <c r="J12731" s="185" t="s">
        <v>959</v>
      </c>
      <c r="K12731" s="185" t="s">
        <v>115</v>
      </c>
      <c r="L12731" s="193">
        <v>0.556212347</v>
      </c>
      <c r="M12731" s="193" t="s">
        <v>959</v>
      </c>
      <c r="N12731" s="193" t="s">
        <v>946</v>
      </c>
    </row>
    <row r="12732" spans="1:14" x14ac:dyDescent="0.25">
      <c r="A12732" s="181">
        <v>1372</v>
      </c>
      <c r="B12732" s="247" t="str">
        <f>IF(AND(A12732&lt;&gt;"",ISNUMBER(A12732)),VLOOKUP(A12732,Studies!A:BR,2,FALSE),"")</f>
        <v>Palkama 1998</v>
      </c>
      <c r="C12732" s="248" t="str">
        <f>IF(AND(A12732&lt;&gt;"",ISNUMBER(A12732)),VLOOKUP(A12732,Studies!A:BR,3,FALSE),"")</f>
        <v>https://pubmed.ncbi.nlm.nih.gov/9661572/</v>
      </c>
      <c r="D12732" s="248" t="str">
        <f>IF(AND(A12732&lt;&gt;"",ISNUMBER(A12732)),VLOOKUP(A12732,Studies!A:BR,4,FALSE),"")</f>
        <v xml:space="preserve">Fluconazole oral </v>
      </c>
      <c r="E12732" s="248" t="str">
        <f>IF(AND(A12732&lt;&gt;"",ISNUMBER(A12732)),VLOOKUP(A12732,Studies!A:BR,5,FALSE),"")</f>
        <v>Fluconazole</v>
      </c>
      <c r="F12732" s="249" t="str">
        <f>IF(AND(A12732&lt;&gt;"",ISNUMBER(A12732)),VLOOKUP(A12732,Studies!A:BR,6,FALSE),"")</f>
        <v>Plasma</v>
      </c>
      <c r="G12732" s="265">
        <v>1.9690000000000001</v>
      </c>
      <c r="H12732" s="192" t="s">
        <v>59</v>
      </c>
      <c r="I12732" s="185">
        <v>6.39</v>
      </c>
      <c r="J12732" s="185" t="s">
        <v>959</v>
      </c>
      <c r="K12732" s="185" t="s">
        <v>115</v>
      </c>
      <c r="L12732" s="193">
        <v>0.47357823900000001</v>
      </c>
      <c r="M12732" s="193" t="s">
        <v>959</v>
      </c>
      <c r="N12732" s="193" t="s">
        <v>946</v>
      </c>
    </row>
    <row r="12733" spans="1:14" x14ac:dyDescent="0.25">
      <c r="A12733" s="181">
        <v>1372</v>
      </c>
      <c r="B12733" s="247" t="str">
        <f>IF(AND(A12733&lt;&gt;"",ISNUMBER(A12733)),VLOOKUP(A12733,Studies!A:BR,2,FALSE),"")</f>
        <v>Palkama 1998</v>
      </c>
      <c r="C12733" s="248" t="str">
        <f>IF(AND(A12733&lt;&gt;"",ISNUMBER(A12733)),VLOOKUP(A12733,Studies!A:BR,3,FALSE),"")</f>
        <v>https://pubmed.ncbi.nlm.nih.gov/9661572/</v>
      </c>
      <c r="D12733" s="248" t="str">
        <f>IF(AND(A12733&lt;&gt;"",ISNUMBER(A12733)),VLOOKUP(A12733,Studies!A:BR,4,FALSE),"")</f>
        <v xml:space="preserve">Fluconazole oral </v>
      </c>
      <c r="E12733" s="248" t="str">
        <f>IF(AND(A12733&lt;&gt;"",ISNUMBER(A12733)),VLOOKUP(A12733,Studies!A:BR,5,FALSE),"")</f>
        <v>Fluconazole</v>
      </c>
      <c r="F12733" s="249" t="str">
        <f>IF(AND(A12733&lt;&gt;"",ISNUMBER(A12733)),VLOOKUP(A12733,Studies!A:BR,6,FALSE),"")</f>
        <v>Plasma</v>
      </c>
      <c r="G12733" s="265">
        <v>2.48</v>
      </c>
      <c r="H12733" s="192" t="s">
        <v>59</v>
      </c>
      <c r="I12733" s="185">
        <v>6.76</v>
      </c>
      <c r="J12733" s="185" t="s">
        <v>959</v>
      </c>
      <c r="K12733" s="185" t="s">
        <v>115</v>
      </c>
      <c r="L12733" s="193">
        <v>0.50115507199999998</v>
      </c>
      <c r="M12733" s="193" t="s">
        <v>959</v>
      </c>
      <c r="N12733" s="193" t="s">
        <v>946</v>
      </c>
    </row>
    <row r="12734" spans="1:14" x14ac:dyDescent="0.25">
      <c r="A12734" s="181">
        <v>1372</v>
      </c>
      <c r="B12734" s="247" t="str">
        <f>IF(AND(A12734&lt;&gt;"",ISNUMBER(A12734)),VLOOKUP(A12734,Studies!A:BR,2,FALSE),"")</f>
        <v>Palkama 1998</v>
      </c>
      <c r="C12734" s="248" t="str">
        <f>IF(AND(A12734&lt;&gt;"",ISNUMBER(A12734)),VLOOKUP(A12734,Studies!A:BR,3,FALSE),"")</f>
        <v>https://pubmed.ncbi.nlm.nih.gov/9661572/</v>
      </c>
      <c r="D12734" s="248" t="str">
        <f>IF(AND(A12734&lt;&gt;"",ISNUMBER(A12734)),VLOOKUP(A12734,Studies!A:BR,4,FALSE),"")</f>
        <v xml:space="preserve">Fluconazole oral </v>
      </c>
      <c r="E12734" s="248" t="str">
        <f>IF(AND(A12734&lt;&gt;"",ISNUMBER(A12734)),VLOOKUP(A12734,Studies!A:BR,5,FALSE),"")</f>
        <v>Fluconazole</v>
      </c>
      <c r="F12734" s="249" t="str">
        <f>IF(AND(A12734&lt;&gt;"",ISNUMBER(A12734)),VLOOKUP(A12734,Studies!A:BR,6,FALSE),"")</f>
        <v>Plasma</v>
      </c>
      <c r="G12734" s="265">
        <v>2.99</v>
      </c>
      <c r="H12734" s="192" t="s">
        <v>59</v>
      </c>
      <c r="I12734" s="185">
        <v>7.1</v>
      </c>
      <c r="J12734" s="185" t="s">
        <v>959</v>
      </c>
      <c r="K12734" s="185" t="s">
        <v>115</v>
      </c>
      <c r="L12734" s="193">
        <v>0.55287232200000003</v>
      </c>
      <c r="M12734" s="193" t="s">
        <v>959</v>
      </c>
      <c r="N12734" s="193" t="s">
        <v>946</v>
      </c>
    </row>
    <row r="12735" spans="1:14" x14ac:dyDescent="0.25">
      <c r="A12735" s="181">
        <v>1372</v>
      </c>
      <c r="B12735" s="247" t="str">
        <f>IF(AND(A12735&lt;&gt;"",ISNUMBER(A12735)),VLOOKUP(A12735,Studies!A:BR,2,FALSE),"")</f>
        <v>Palkama 1998</v>
      </c>
      <c r="C12735" s="248" t="str">
        <f>IF(AND(A12735&lt;&gt;"",ISNUMBER(A12735)),VLOOKUP(A12735,Studies!A:BR,3,FALSE),"")</f>
        <v>https://pubmed.ncbi.nlm.nih.gov/9661572/</v>
      </c>
      <c r="D12735" s="248" t="str">
        <f>IF(AND(A12735&lt;&gt;"",ISNUMBER(A12735)),VLOOKUP(A12735,Studies!A:BR,4,FALSE),"")</f>
        <v xml:space="preserve">Fluconazole oral </v>
      </c>
      <c r="E12735" s="248" t="str">
        <f>IF(AND(A12735&lt;&gt;"",ISNUMBER(A12735)),VLOOKUP(A12735,Studies!A:BR,5,FALSE),"")</f>
        <v>Fluconazole</v>
      </c>
      <c r="F12735" s="249" t="str">
        <f>IF(AND(A12735&lt;&gt;"",ISNUMBER(A12735)),VLOOKUP(A12735,Studies!A:BR,6,FALSE),"")</f>
        <v>Plasma</v>
      </c>
      <c r="G12735" s="265">
        <v>3.98</v>
      </c>
      <c r="H12735" s="192" t="s">
        <v>59</v>
      </c>
      <c r="I12735" s="185">
        <v>7.32</v>
      </c>
      <c r="J12735" s="185" t="s">
        <v>959</v>
      </c>
      <c r="K12735" s="185" t="s">
        <v>115</v>
      </c>
      <c r="L12735" s="193">
        <v>0.51496024900000004</v>
      </c>
      <c r="M12735" s="193" t="s">
        <v>959</v>
      </c>
      <c r="N12735" s="193" t="s">
        <v>946</v>
      </c>
    </row>
    <row r="12736" spans="1:14" x14ac:dyDescent="0.25">
      <c r="A12736" s="181">
        <v>1372</v>
      </c>
      <c r="B12736" s="247" t="str">
        <f>IF(AND(A12736&lt;&gt;"",ISNUMBER(A12736)),VLOOKUP(A12736,Studies!A:BR,2,FALSE),"")</f>
        <v>Palkama 1998</v>
      </c>
      <c r="C12736" s="248" t="str">
        <f>IF(AND(A12736&lt;&gt;"",ISNUMBER(A12736)),VLOOKUP(A12736,Studies!A:BR,3,FALSE),"")</f>
        <v>https://pubmed.ncbi.nlm.nih.gov/9661572/</v>
      </c>
      <c r="D12736" s="248" t="str">
        <f>IF(AND(A12736&lt;&gt;"",ISNUMBER(A12736)),VLOOKUP(A12736,Studies!A:BR,4,FALSE),"")</f>
        <v xml:space="preserve">Fluconazole oral </v>
      </c>
      <c r="E12736" s="248" t="str">
        <f>IF(AND(A12736&lt;&gt;"",ISNUMBER(A12736)),VLOOKUP(A12736,Studies!A:BR,5,FALSE),"")</f>
        <v>Fluconazole</v>
      </c>
      <c r="F12736" s="249" t="str">
        <f>IF(AND(A12736&lt;&gt;"",ISNUMBER(A12736)),VLOOKUP(A12736,Studies!A:BR,6,FALSE),"")</f>
        <v>Plasma</v>
      </c>
      <c r="G12736" s="265">
        <v>4.95</v>
      </c>
      <c r="H12736" s="192" t="s">
        <v>59</v>
      </c>
      <c r="I12736" s="185">
        <v>7.09</v>
      </c>
      <c r="J12736" s="185" t="s">
        <v>959</v>
      </c>
      <c r="K12736" s="185" t="s">
        <v>115</v>
      </c>
      <c r="L12736" s="193">
        <v>0.52558738999999999</v>
      </c>
      <c r="M12736" s="193" t="s">
        <v>959</v>
      </c>
      <c r="N12736" s="193" t="s">
        <v>946</v>
      </c>
    </row>
    <row r="12737" spans="1:14" x14ac:dyDescent="0.25">
      <c r="A12737" s="181">
        <v>1372</v>
      </c>
      <c r="B12737" s="247" t="str">
        <f>IF(AND(A12737&lt;&gt;"",ISNUMBER(A12737)),VLOOKUP(A12737,Studies!A:BR,2,FALSE),"")</f>
        <v>Palkama 1998</v>
      </c>
      <c r="C12737" s="248" t="str">
        <f>IF(AND(A12737&lt;&gt;"",ISNUMBER(A12737)),VLOOKUP(A12737,Studies!A:BR,3,FALSE),"")</f>
        <v>https://pubmed.ncbi.nlm.nih.gov/9661572/</v>
      </c>
      <c r="D12737" s="248" t="str">
        <f>IF(AND(A12737&lt;&gt;"",ISNUMBER(A12737)),VLOOKUP(A12737,Studies!A:BR,4,FALSE),"")</f>
        <v xml:space="preserve">Fluconazole oral </v>
      </c>
      <c r="E12737" s="248" t="str">
        <f>IF(AND(A12737&lt;&gt;"",ISNUMBER(A12737)),VLOOKUP(A12737,Studies!A:BR,5,FALSE),"")</f>
        <v>Fluconazole</v>
      </c>
      <c r="F12737" s="249" t="str">
        <f>IF(AND(A12737&lt;&gt;"",ISNUMBER(A12737)),VLOOKUP(A12737,Studies!A:BR,6,FALSE),"")</f>
        <v>Plasma</v>
      </c>
      <c r="G12737" s="265">
        <v>5.97</v>
      </c>
      <c r="H12737" s="192" t="s">
        <v>59</v>
      </c>
      <c r="I12737" s="185">
        <v>6.9</v>
      </c>
      <c r="J12737" s="185" t="s">
        <v>959</v>
      </c>
      <c r="K12737" s="185" t="s">
        <v>115</v>
      </c>
      <c r="L12737" s="193">
        <v>0.48555517399999998</v>
      </c>
      <c r="M12737" s="193" t="s">
        <v>959</v>
      </c>
      <c r="N12737" s="193" t="s">
        <v>946</v>
      </c>
    </row>
    <row r="12738" spans="1:14" x14ac:dyDescent="0.25">
      <c r="A12738" s="181">
        <v>1372</v>
      </c>
      <c r="B12738" s="247" t="str">
        <f>IF(AND(A12738&lt;&gt;"",ISNUMBER(A12738)),VLOOKUP(A12738,Studies!A:BR,2,FALSE),"")</f>
        <v>Palkama 1998</v>
      </c>
      <c r="C12738" s="248" t="str">
        <f>IF(AND(A12738&lt;&gt;"",ISNUMBER(A12738)),VLOOKUP(A12738,Studies!A:BR,3,FALSE),"")</f>
        <v>https://pubmed.ncbi.nlm.nih.gov/9661572/</v>
      </c>
      <c r="D12738" s="248" t="str">
        <f>IF(AND(A12738&lt;&gt;"",ISNUMBER(A12738)),VLOOKUP(A12738,Studies!A:BR,4,FALSE),"")</f>
        <v xml:space="preserve">Fluconazole oral </v>
      </c>
      <c r="E12738" s="248" t="str">
        <f>IF(AND(A12738&lt;&gt;"",ISNUMBER(A12738)),VLOOKUP(A12738,Studies!A:BR,5,FALSE),"")</f>
        <v>Fluconazole</v>
      </c>
      <c r="F12738" s="249" t="str">
        <f>IF(AND(A12738&lt;&gt;"",ISNUMBER(A12738)),VLOOKUP(A12738,Studies!A:BR,6,FALSE),"")</f>
        <v>Plasma</v>
      </c>
      <c r="G12738" s="265">
        <v>6.97</v>
      </c>
      <c r="H12738" s="192" t="s">
        <v>59</v>
      </c>
      <c r="I12738" s="185">
        <v>6.66</v>
      </c>
      <c r="J12738" s="185" t="s">
        <v>959</v>
      </c>
      <c r="K12738" s="185" t="s">
        <v>115</v>
      </c>
      <c r="L12738" s="193">
        <v>0.56855692800000002</v>
      </c>
      <c r="M12738" s="193" t="s">
        <v>959</v>
      </c>
      <c r="N12738" s="193" t="s">
        <v>946</v>
      </c>
    </row>
    <row r="12739" spans="1:14" x14ac:dyDescent="0.25">
      <c r="A12739" s="181">
        <v>1372</v>
      </c>
      <c r="B12739" s="247" t="str">
        <f>IF(AND(A12739&lt;&gt;"",ISNUMBER(A12739)),VLOOKUP(A12739,Studies!A:BR,2,FALSE),"")</f>
        <v>Palkama 1998</v>
      </c>
      <c r="C12739" s="248" t="str">
        <f>IF(AND(A12739&lt;&gt;"",ISNUMBER(A12739)),VLOOKUP(A12739,Studies!A:BR,3,FALSE),"")</f>
        <v>https://pubmed.ncbi.nlm.nih.gov/9661572/</v>
      </c>
      <c r="D12739" s="248" t="str">
        <f>IF(AND(A12739&lt;&gt;"",ISNUMBER(A12739)),VLOOKUP(A12739,Studies!A:BR,4,FALSE),"")</f>
        <v xml:space="preserve">Fluconazole oral </v>
      </c>
      <c r="E12739" s="248" t="str">
        <f>IF(AND(A12739&lt;&gt;"",ISNUMBER(A12739)),VLOOKUP(A12739,Studies!A:BR,5,FALSE),"")</f>
        <v>Fluconazole</v>
      </c>
      <c r="F12739" s="249" t="str">
        <f>IF(AND(A12739&lt;&gt;"",ISNUMBER(A12739)),VLOOKUP(A12739,Studies!A:BR,6,FALSE),"")</f>
        <v>Plasma</v>
      </c>
      <c r="G12739" s="265">
        <v>7.99</v>
      </c>
      <c r="H12739" s="192" t="s">
        <v>59</v>
      </c>
      <c r="I12739" s="185">
        <v>6.49</v>
      </c>
      <c r="J12739" s="185" t="s">
        <v>959</v>
      </c>
      <c r="K12739" s="185" t="s">
        <v>115</v>
      </c>
      <c r="L12739" s="193">
        <v>0.43225126800000002</v>
      </c>
      <c r="M12739" s="193" t="s">
        <v>959</v>
      </c>
      <c r="N12739" s="193" t="s">
        <v>946</v>
      </c>
    </row>
    <row r="12740" spans="1:14" x14ac:dyDescent="0.25">
      <c r="A12740" s="181">
        <v>1372</v>
      </c>
      <c r="B12740" s="247" t="str">
        <f>IF(AND(A12740&lt;&gt;"",ISNUMBER(A12740)),VLOOKUP(A12740,Studies!A:BR,2,FALSE),"")</f>
        <v>Palkama 1998</v>
      </c>
      <c r="C12740" s="248" t="str">
        <f>IF(AND(A12740&lt;&gt;"",ISNUMBER(A12740)),VLOOKUP(A12740,Studies!A:BR,3,FALSE),"")</f>
        <v>https://pubmed.ncbi.nlm.nih.gov/9661572/</v>
      </c>
      <c r="D12740" s="248" t="str">
        <f>IF(AND(A12740&lt;&gt;"",ISNUMBER(A12740)),VLOOKUP(A12740,Studies!A:BR,4,FALSE),"")</f>
        <v xml:space="preserve">Fluconazole oral </v>
      </c>
      <c r="E12740" s="248" t="str">
        <f>IF(AND(A12740&lt;&gt;"",ISNUMBER(A12740)),VLOOKUP(A12740,Studies!A:BR,5,FALSE),"")</f>
        <v>Fluconazole</v>
      </c>
      <c r="F12740" s="249" t="str">
        <f>IF(AND(A12740&lt;&gt;"",ISNUMBER(A12740)),VLOOKUP(A12740,Studies!A:BR,6,FALSE),"")</f>
        <v>Plasma</v>
      </c>
      <c r="G12740" s="265">
        <v>8.98</v>
      </c>
      <c r="H12740" s="192" t="s">
        <v>59</v>
      </c>
      <c r="I12740" s="185">
        <v>6.36</v>
      </c>
      <c r="J12740" s="185" t="s">
        <v>959</v>
      </c>
      <c r="K12740" s="185" t="s">
        <v>115</v>
      </c>
      <c r="L12740" s="193">
        <v>0.44719911000000001</v>
      </c>
      <c r="M12740" s="193" t="s">
        <v>959</v>
      </c>
      <c r="N12740" s="193" t="s">
        <v>946</v>
      </c>
    </row>
    <row r="12741" spans="1:14" x14ac:dyDescent="0.25">
      <c r="A12741" s="181">
        <v>1372</v>
      </c>
      <c r="B12741" s="247" t="str">
        <f>IF(AND(A12741&lt;&gt;"",ISNUMBER(A12741)),VLOOKUP(A12741,Studies!A:BR,2,FALSE),"")</f>
        <v>Palkama 1998</v>
      </c>
      <c r="C12741" s="248" t="str">
        <f>IF(AND(A12741&lt;&gt;"",ISNUMBER(A12741)),VLOOKUP(A12741,Studies!A:BR,3,FALSE),"")</f>
        <v>https://pubmed.ncbi.nlm.nih.gov/9661572/</v>
      </c>
      <c r="D12741" s="248" t="str">
        <f>IF(AND(A12741&lt;&gt;"",ISNUMBER(A12741)),VLOOKUP(A12741,Studies!A:BR,4,FALSE),"")</f>
        <v xml:space="preserve">Fluconazole oral </v>
      </c>
      <c r="E12741" s="248" t="str">
        <f>IF(AND(A12741&lt;&gt;"",ISNUMBER(A12741)),VLOOKUP(A12741,Studies!A:BR,5,FALSE),"")</f>
        <v>Fluconazole</v>
      </c>
      <c r="F12741" s="249" t="str">
        <f>IF(AND(A12741&lt;&gt;"",ISNUMBER(A12741)),VLOOKUP(A12741,Studies!A:BR,6,FALSE),"")</f>
        <v>Plasma</v>
      </c>
      <c r="G12741" s="265">
        <v>10.01</v>
      </c>
      <c r="H12741" s="192" t="s">
        <v>59</v>
      </c>
      <c r="I12741" s="185">
        <v>5.99</v>
      </c>
      <c r="J12741" s="185" t="s">
        <v>959</v>
      </c>
      <c r="K12741" s="185" t="s">
        <v>115</v>
      </c>
      <c r="L12741" s="193">
        <v>0.42203079599999999</v>
      </c>
      <c r="M12741" s="193" t="s">
        <v>959</v>
      </c>
      <c r="N12741" s="193" t="s">
        <v>946</v>
      </c>
    </row>
    <row r="12742" spans="1:14" x14ac:dyDescent="0.25">
      <c r="A12742" s="181">
        <v>1372</v>
      </c>
      <c r="B12742" s="247" t="str">
        <f>IF(AND(A12742&lt;&gt;"",ISNUMBER(A12742)),VLOOKUP(A12742,Studies!A:BR,2,FALSE),"")</f>
        <v>Palkama 1998</v>
      </c>
      <c r="C12742" s="248" t="str">
        <f>IF(AND(A12742&lt;&gt;"",ISNUMBER(A12742)),VLOOKUP(A12742,Studies!A:BR,3,FALSE),"")</f>
        <v>https://pubmed.ncbi.nlm.nih.gov/9661572/</v>
      </c>
      <c r="D12742" s="248" t="str">
        <f>IF(AND(A12742&lt;&gt;"",ISNUMBER(A12742)),VLOOKUP(A12742,Studies!A:BR,4,FALSE),"")</f>
        <v xml:space="preserve">Fluconazole oral </v>
      </c>
      <c r="E12742" s="248" t="str">
        <f>IF(AND(A12742&lt;&gt;"",ISNUMBER(A12742)),VLOOKUP(A12742,Studies!A:BR,5,FALSE),"")</f>
        <v>Fluconazole</v>
      </c>
      <c r="F12742" s="249" t="str">
        <f>IF(AND(A12742&lt;&gt;"",ISNUMBER(A12742)),VLOOKUP(A12742,Studies!A:BR,6,FALSE),"")</f>
        <v>Plasma</v>
      </c>
      <c r="G12742" s="265">
        <v>11</v>
      </c>
      <c r="H12742" s="192" t="s">
        <v>59</v>
      </c>
      <c r="I12742" s="185">
        <v>6.05</v>
      </c>
      <c r="J12742" s="185" t="s">
        <v>959</v>
      </c>
      <c r="K12742" s="185" t="s">
        <v>115</v>
      </c>
      <c r="L12742" s="193">
        <v>0.402782046</v>
      </c>
      <c r="M12742" s="193" t="s">
        <v>959</v>
      </c>
      <c r="N12742" s="193" t="s">
        <v>946</v>
      </c>
    </row>
    <row r="12743" spans="1:14" x14ac:dyDescent="0.25">
      <c r="A12743" s="30">
        <v>1373</v>
      </c>
      <c r="B12743" s="247" t="str">
        <f>IF(AND(A12743&lt;&gt;"",ISNUMBER(A12743)),VLOOKUP(A12743,Studies!A:BR,2,FALSE),"")</f>
        <v>Ripa 1993</v>
      </c>
      <c r="C12743" s="248" t="str">
        <f>IF(AND(A12743&lt;&gt;"",ISNUMBER(A12743)),VLOOKUP(A12743,Studies!A:BR,3,FALSE),"")</f>
        <v>https://pubmed.ncbi.nlm.nih.gov/8444063/</v>
      </c>
      <c r="D12743" s="248" t="str">
        <f>IF(AND(A12743&lt;&gt;"",ISNUMBER(A12743)),VLOOKUP(A12743,Studies!A:BR,4,FALSE),"")</f>
        <v>Fluconazole i.v.</v>
      </c>
      <c r="E12743" s="248" t="str">
        <f>IF(AND(A12743&lt;&gt;"",ISNUMBER(A12743)),VLOOKUP(A12743,Studies!A:BR,5,FALSE),"")</f>
        <v>Fluconazole</v>
      </c>
      <c r="F12743" s="249" t="str">
        <f>IF(AND(A12743&lt;&gt;"",ISNUMBER(A12743)),VLOOKUP(A12743,Studies!A:BR,6,FALSE),"")</f>
        <v>Plasma</v>
      </c>
      <c r="G12743" s="265">
        <v>0.5</v>
      </c>
      <c r="H12743" s="192" t="s">
        <v>59</v>
      </c>
      <c r="I12743" s="185">
        <v>2.86</v>
      </c>
      <c r="J12743" s="41" t="s">
        <v>956</v>
      </c>
      <c r="K12743" s="185" t="s">
        <v>115</v>
      </c>
      <c r="L12743" s="193">
        <v>0.51</v>
      </c>
      <c r="M12743" s="52" t="s">
        <v>956</v>
      </c>
      <c r="N12743" s="52" t="s">
        <v>116</v>
      </c>
    </row>
    <row r="12744" spans="1:14" x14ac:dyDescent="0.25">
      <c r="A12744" s="181">
        <v>1373</v>
      </c>
      <c r="B12744" s="247" t="str">
        <f>IF(AND(A12744&lt;&gt;"",ISNUMBER(A12744)),VLOOKUP(A12744,Studies!A:BR,2,FALSE),"")</f>
        <v>Ripa 1993</v>
      </c>
      <c r="C12744" s="248" t="str">
        <f>IF(AND(A12744&lt;&gt;"",ISNUMBER(A12744)),VLOOKUP(A12744,Studies!A:BR,3,FALSE),"")</f>
        <v>https://pubmed.ncbi.nlm.nih.gov/8444063/</v>
      </c>
      <c r="D12744" s="248" t="str">
        <f>IF(AND(A12744&lt;&gt;"",ISNUMBER(A12744)),VLOOKUP(A12744,Studies!A:BR,4,FALSE),"")</f>
        <v>Fluconazole i.v.</v>
      </c>
      <c r="E12744" s="248" t="str">
        <f>IF(AND(A12744&lt;&gt;"",ISNUMBER(A12744)),VLOOKUP(A12744,Studies!A:BR,5,FALSE),"")</f>
        <v>Fluconazole</v>
      </c>
      <c r="F12744" s="249" t="str">
        <f>IF(AND(A12744&lt;&gt;"",ISNUMBER(A12744)),VLOOKUP(A12744,Studies!A:BR,6,FALSE),"")</f>
        <v>Plasma</v>
      </c>
      <c r="G12744" s="265">
        <v>2</v>
      </c>
      <c r="H12744" s="192" t="s">
        <v>59</v>
      </c>
      <c r="I12744" s="185">
        <v>2.27</v>
      </c>
      <c r="J12744" s="185" t="s">
        <v>956</v>
      </c>
      <c r="K12744" s="185" t="s">
        <v>115</v>
      </c>
      <c r="L12744" s="193">
        <v>0.36</v>
      </c>
      <c r="M12744" s="193" t="s">
        <v>956</v>
      </c>
      <c r="N12744" s="193" t="s">
        <v>116</v>
      </c>
    </row>
    <row r="12745" spans="1:14" x14ac:dyDescent="0.25">
      <c r="A12745" s="181">
        <v>1373</v>
      </c>
      <c r="B12745" s="247" t="str">
        <f>IF(AND(A12745&lt;&gt;"",ISNUMBER(A12745)),VLOOKUP(A12745,Studies!A:BR,2,FALSE),"")</f>
        <v>Ripa 1993</v>
      </c>
      <c r="C12745" s="248" t="str">
        <f>IF(AND(A12745&lt;&gt;"",ISNUMBER(A12745)),VLOOKUP(A12745,Studies!A:BR,3,FALSE),"")</f>
        <v>https://pubmed.ncbi.nlm.nih.gov/8444063/</v>
      </c>
      <c r="D12745" s="248" t="str">
        <f>IF(AND(A12745&lt;&gt;"",ISNUMBER(A12745)),VLOOKUP(A12745,Studies!A:BR,4,FALSE),"")</f>
        <v>Fluconazole i.v.</v>
      </c>
      <c r="E12745" s="248" t="str">
        <f>IF(AND(A12745&lt;&gt;"",ISNUMBER(A12745)),VLOOKUP(A12745,Studies!A:BR,5,FALSE),"")</f>
        <v>Fluconazole</v>
      </c>
      <c r="F12745" s="249" t="str">
        <f>IF(AND(A12745&lt;&gt;"",ISNUMBER(A12745)),VLOOKUP(A12745,Studies!A:BR,6,FALSE),"")</f>
        <v>Plasma</v>
      </c>
      <c r="G12745" s="265">
        <v>8</v>
      </c>
      <c r="H12745" s="192" t="s">
        <v>59</v>
      </c>
      <c r="I12745" s="185">
        <v>1.61</v>
      </c>
      <c r="J12745" s="185" t="s">
        <v>956</v>
      </c>
      <c r="K12745" s="185" t="s">
        <v>115</v>
      </c>
      <c r="L12745" s="193">
        <v>0.23</v>
      </c>
      <c r="M12745" s="193" t="s">
        <v>956</v>
      </c>
      <c r="N12745" s="193" t="s">
        <v>116</v>
      </c>
    </row>
    <row r="12746" spans="1:14" x14ac:dyDescent="0.25">
      <c r="A12746" s="181">
        <v>1373</v>
      </c>
      <c r="B12746" s="247" t="str">
        <f>IF(AND(A12746&lt;&gt;"",ISNUMBER(A12746)),VLOOKUP(A12746,Studies!A:BR,2,FALSE),"")</f>
        <v>Ripa 1993</v>
      </c>
      <c r="C12746" s="248" t="str">
        <f>IF(AND(A12746&lt;&gt;"",ISNUMBER(A12746)),VLOOKUP(A12746,Studies!A:BR,3,FALSE),"")</f>
        <v>https://pubmed.ncbi.nlm.nih.gov/8444063/</v>
      </c>
      <c r="D12746" s="248" t="str">
        <f>IF(AND(A12746&lt;&gt;"",ISNUMBER(A12746)),VLOOKUP(A12746,Studies!A:BR,4,FALSE),"")</f>
        <v>Fluconazole i.v.</v>
      </c>
      <c r="E12746" s="248" t="str">
        <f>IF(AND(A12746&lt;&gt;"",ISNUMBER(A12746)),VLOOKUP(A12746,Studies!A:BR,5,FALSE),"")</f>
        <v>Fluconazole</v>
      </c>
      <c r="F12746" s="249" t="str">
        <f>IF(AND(A12746&lt;&gt;"",ISNUMBER(A12746)),VLOOKUP(A12746,Studies!A:BR,6,FALSE),"")</f>
        <v>Plasma</v>
      </c>
      <c r="G12746" s="265">
        <v>24</v>
      </c>
      <c r="H12746" s="192" t="s">
        <v>59</v>
      </c>
      <c r="I12746" s="185">
        <v>1.06</v>
      </c>
      <c r="J12746" s="185" t="s">
        <v>956</v>
      </c>
      <c r="K12746" s="185" t="s">
        <v>115</v>
      </c>
      <c r="L12746" s="193">
        <v>0.16</v>
      </c>
      <c r="M12746" s="193" t="s">
        <v>956</v>
      </c>
      <c r="N12746" s="193" t="s">
        <v>116</v>
      </c>
    </row>
    <row r="12747" spans="1:14" x14ac:dyDescent="0.25">
      <c r="A12747" s="181">
        <v>1373</v>
      </c>
      <c r="B12747" s="247" t="str">
        <f>IF(AND(A12747&lt;&gt;"",ISNUMBER(A12747)),VLOOKUP(A12747,Studies!A:BR,2,FALSE),"")</f>
        <v>Ripa 1993</v>
      </c>
      <c r="C12747" s="248" t="str">
        <f>IF(AND(A12747&lt;&gt;"",ISNUMBER(A12747)),VLOOKUP(A12747,Studies!A:BR,3,FALSE),"")</f>
        <v>https://pubmed.ncbi.nlm.nih.gov/8444063/</v>
      </c>
      <c r="D12747" s="248" t="str">
        <f>IF(AND(A12747&lt;&gt;"",ISNUMBER(A12747)),VLOOKUP(A12747,Studies!A:BR,4,FALSE),"")</f>
        <v>Fluconazole i.v.</v>
      </c>
      <c r="E12747" s="248" t="str">
        <f>IF(AND(A12747&lt;&gt;"",ISNUMBER(A12747)),VLOOKUP(A12747,Studies!A:BR,5,FALSE),"")</f>
        <v>Fluconazole</v>
      </c>
      <c r="F12747" s="249" t="str">
        <f>IF(AND(A12747&lt;&gt;"",ISNUMBER(A12747)),VLOOKUP(A12747,Studies!A:BR,6,FALSE),"")</f>
        <v>Plasma</v>
      </c>
      <c r="G12747" s="265">
        <v>48</v>
      </c>
      <c r="H12747" s="192" t="s">
        <v>59</v>
      </c>
      <c r="I12747" s="185">
        <v>0.6</v>
      </c>
      <c r="J12747" s="185" t="s">
        <v>956</v>
      </c>
      <c r="K12747" s="185" t="s">
        <v>115</v>
      </c>
      <c r="L12747" s="193">
        <v>0.1</v>
      </c>
      <c r="M12747" s="193" t="s">
        <v>956</v>
      </c>
      <c r="N12747" s="193" t="s">
        <v>116</v>
      </c>
    </row>
    <row r="12748" spans="1:14" x14ac:dyDescent="0.25">
      <c r="A12748" s="181">
        <v>1374</v>
      </c>
      <c r="B12748" s="247" t="str">
        <f>IF(AND(A12748&lt;&gt;"",ISNUMBER(A12748)),VLOOKUP(A12748,Studies!A:BR,2,FALSE),"")</f>
        <v>Shiba 1990</v>
      </c>
      <c r="C12748" s="248" t="str">
        <f>IF(AND(A12748&lt;&gt;"",ISNUMBER(A12748)),VLOOKUP(A12748,Studies!A:BR,3,FALSE),"")</f>
        <v>https://pubmed.ncbi.nlm.nih.gov/2379224/</v>
      </c>
      <c r="D12748" s="248" t="str">
        <f>IF(AND(A12748&lt;&gt;"",ISNUMBER(A12748)),VLOOKUP(A12748,Studies!A:BR,4,FALSE),"")</f>
        <v>Fluconazole i.v. 25 mg</v>
      </c>
      <c r="E12748" s="248" t="str">
        <f>IF(AND(A12748&lt;&gt;"",ISNUMBER(A12748)),VLOOKUP(A12748,Studies!A:BR,5,FALSE),"")</f>
        <v>Fluconazole</v>
      </c>
      <c r="F12748" s="249" t="str">
        <f>IF(AND(A12748&lt;&gt;"",ISNUMBER(A12748)),VLOOKUP(A12748,Studies!A:BR,6,FALSE),"")</f>
        <v>Plasma</v>
      </c>
      <c r="G12748" s="265">
        <v>0.1</v>
      </c>
      <c r="H12748" s="192" t="s">
        <v>59</v>
      </c>
      <c r="I12748" s="185">
        <v>0.76</v>
      </c>
      <c r="J12748" s="185" t="s">
        <v>956</v>
      </c>
      <c r="K12748" s="185" t="s">
        <v>115</v>
      </c>
      <c r="L12748" s="193">
        <v>0.08</v>
      </c>
      <c r="M12748" s="193" t="s">
        <v>956</v>
      </c>
      <c r="N12748" s="52" t="s">
        <v>946</v>
      </c>
    </row>
    <row r="12749" spans="1:14" x14ac:dyDescent="0.25">
      <c r="A12749" s="181">
        <v>1374</v>
      </c>
      <c r="B12749" s="247" t="str">
        <f>IF(AND(A12749&lt;&gt;"",ISNUMBER(A12749)),VLOOKUP(A12749,Studies!A:BR,2,FALSE),"")</f>
        <v>Shiba 1990</v>
      </c>
      <c r="C12749" s="248" t="str">
        <f>IF(AND(A12749&lt;&gt;"",ISNUMBER(A12749)),VLOOKUP(A12749,Studies!A:BR,3,FALSE),"")</f>
        <v>https://pubmed.ncbi.nlm.nih.gov/2379224/</v>
      </c>
      <c r="D12749" s="248" t="str">
        <f>IF(AND(A12749&lt;&gt;"",ISNUMBER(A12749)),VLOOKUP(A12749,Studies!A:BR,4,FALSE),"")</f>
        <v>Fluconazole i.v. 25 mg</v>
      </c>
      <c r="E12749" s="248" t="str">
        <f>IF(AND(A12749&lt;&gt;"",ISNUMBER(A12749)),VLOOKUP(A12749,Studies!A:BR,5,FALSE),"")</f>
        <v>Fluconazole</v>
      </c>
      <c r="F12749" s="249" t="str">
        <f>IF(AND(A12749&lt;&gt;"",ISNUMBER(A12749)),VLOOKUP(A12749,Studies!A:BR,6,FALSE),"")</f>
        <v>Plasma</v>
      </c>
      <c r="G12749" s="265">
        <v>0.25</v>
      </c>
      <c r="H12749" s="192" t="s">
        <v>59</v>
      </c>
      <c r="I12749" s="185">
        <v>0.69</v>
      </c>
      <c r="J12749" s="185" t="s">
        <v>956</v>
      </c>
      <c r="K12749" s="185" t="s">
        <v>115</v>
      </c>
      <c r="L12749" s="193">
        <v>0.08</v>
      </c>
      <c r="M12749" s="193" t="s">
        <v>956</v>
      </c>
      <c r="N12749" s="193" t="s">
        <v>946</v>
      </c>
    </row>
    <row r="12750" spans="1:14" x14ac:dyDescent="0.25">
      <c r="A12750" s="181">
        <v>1374</v>
      </c>
      <c r="B12750" s="247" t="str">
        <f>IF(AND(A12750&lt;&gt;"",ISNUMBER(A12750)),VLOOKUP(A12750,Studies!A:BR,2,FALSE),"")</f>
        <v>Shiba 1990</v>
      </c>
      <c r="C12750" s="248" t="str">
        <f>IF(AND(A12750&lt;&gt;"",ISNUMBER(A12750)),VLOOKUP(A12750,Studies!A:BR,3,FALSE),"")</f>
        <v>https://pubmed.ncbi.nlm.nih.gov/2379224/</v>
      </c>
      <c r="D12750" s="248" t="str">
        <f>IF(AND(A12750&lt;&gt;"",ISNUMBER(A12750)),VLOOKUP(A12750,Studies!A:BR,4,FALSE),"")</f>
        <v>Fluconazole i.v. 25 mg</v>
      </c>
      <c r="E12750" s="248" t="str">
        <f>IF(AND(A12750&lt;&gt;"",ISNUMBER(A12750)),VLOOKUP(A12750,Studies!A:BR,5,FALSE),"")</f>
        <v>Fluconazole</v>
      </c>
      <c r="F12750" s="249" t="str">
        <f>IF(AND(A12750&lt;&gt;"",ISNUMBER(A12750)),VLOOKUP(A12750,Studies!A:BR,6,FALSE),"")</f>
        <v>Plasma</v>
      </c>
      <c r="G12750" s="265">
        <v>0.5</v>
      </c>
      <c r="H12750" s="192" t="s">
        <v>59</v>
      </c>
      <c r="I12750" s="185">
        <v>0.57999999999999996</v>
      </c>
      <c r="J12750" s="185" t="s">
        <v>956</v>
      </c>
      <c r="K12750" s="185" t="s">
        <v>115</v>
      </c>
      <c r="L12750" s="193">
        <v>0.05</v>
      </c>
      <c r="M12750" s="193" t="s">
        <v>956</v>
      </c>
      <c r="N12750" s="193" t="s">
        <v>946</v>
      </c>
    </row>
    <row r="12751" spans="1:14" x14ac:dyDescent="0.25">
      <c r="A12751" s="181">
        <v>1374</v>
      </c>
      <c r="B12751" s="247" t="str">
        <f>IF(AND(A12751&lt;&gt;"",ISNUMBER(A12751)),VLOOKUP(A12751,Studies!A:BR,2,FALSE),"")</f>
        <v>Shiba 1990</v>
      </c>
      <c r="C12751" s="248" t="str">
        <f>IF(AND(A12751&lt;&gt;"",ISNUMBER(A12751)),VLOOKUP(A12751,Studies!A:BR,3,FALSE),"")</f>
        <v>https://pubmed.ncbi.nlm.nih.gov/2379224/</v>
      </c>
      <c r="D12751" s="248" t="str">
        <f>IF(AND(A12751&lt;&gt;"",ISNUMBER(A12751)),VLOOKUP(A12751,Studies!A:BR,4,FALSE),"")</f>
        <v>Fluconazole i.v. 25 mg</v>
      </c>
      <c r="E12751" s="248" t="str">
        <f>IF(AND(A12751&lt;&gt;"",ISNUMBER(A12751)),VLOOKUP(A12751,Studies!A:BR,5,FALSE),"")</f>
        <v>Fluconazole</v>
      </c>
      <c r="F12751" s="249" t="str">
        <f>IF(AND(A12751&lt;&gt;"",ISNUMBER(A12751)),VLOOKUP(A12751,Studies!A:BR,6,FALSE),"")</f>
        <v>Plasma</v>
      </c>
      <c r="G12751" s="265">
        <v>1</v>
      </c>
      <c r="H12751" s="192" t="s">
        <v>59</v>
      </c>
      <c r="I12751" s="185">
        <v>0.54</v>
      </c>
      <c r="J12751" s="185" t="s">
        <v>956</v>
      </c>
      <c r="K12751" s="185" t="s">
        <v>115</v>
      </c>
      <c r="L12751" s="193">
        <v>0.03</v>
      </c>
      <c r="M12751" s="193" t="s">
        <v>956</v>
      </c>
      <c r="N12751" s="193" t="s">
        <v>946</v>
      </c>
    </row>
    <row r="12752" spans="1:14" x14ac:dyDescent="0.25">
      <c r="A12752" s="181">
        <v>1374</v>
      </c>
      <c r="B12752" s="247" t="str">
        <f>IF(AND(A12752&lt;&gt;"",ISNUMBER(A12752)),VLOOKUP(A12752,Studies!A:BR,2,FALSE),"")</f>
        <v>Shiba 1990</v>
      </c>
      <c r="C12752" s="248" t="str">
        <f>IF(AND(A12752&lt;&gt;"",ISNUMBER(A12752)),VLOOKUP(A12752,Studies!A:BR,3,FALSE),"")</f>
        <v>https://pubmed.ncbi.nlm.nih.gov/2379224/</v>
      </c>
      <c r="D12752" s="248" t="str">
        <f>IF(AND(A12752&lt;&gt;"",ISNUMBER(A12752)),VLOOKUP(A12752,Studies!A:BR,4,FALSE),"")</f>
        <v>Fluconazole i.v. 25 mg</v>
      </c>
      <c r="E12752" s="248" t="str">
        <f>IF(AND(A12752&lt;&gt;"",ISNUMBER(A12752)),VLOOKUP(A12752,Studies!A:BR,5,FALSE),"")</f>
        <v>Fluconazole</v>
      </c>
      <c r="F12752" s="249" t="str">
        <f>IF(AND(A12752&lt;&gt;"",ISNUMBER(A12752)),VLOOKUP(A12752,Studies!A:BR,6,FALSE),"")</f>
        <v>Plasma</v>
      </c>
      <c r="G12752" s="265">
        <v>1.5</v>
      </c>
      <c r="H12752" s="192" t="s">
        <v>59</v>
      </c>
      <c r="I12752" s="185">
        <v>0.51</v>
      </c>
      <c r="J12752" s="185" t="s">
        <v>956</v>
      </c>
      <c r="K12752" s="185" t="s">
        <v>115</v>
      </c>
      <c r="L12752" s="193">
        <v>0.02</v>
      </c>
      <c r="M12752" s="193" t="s">
        <v>956</v>
      </c>
      <c r="N12752" s="193" t="s">
        <v>946</v>
      </c>
    </row>
    <row r="12753" spans="1:14" x14ac:dyDescent="0.25">
      <c r="A12753" s="181">
        <v>1374</v>
      </c>
      <c r="B12753" s="247" t="str">
        <f>IF(AND(A12753&lt;&gt;"",ISNUMBER(A12753)),VLOOKUP(A12753,Studies!A:BR,2,FALSE),"")</f>
        <v>Shiba 1990</v>
      </c>
      <c r="C12753" s="248" t="str">
        <f>IF(AND(A12753&lt;&gt;"",ISNUMBER(A12753)),VLOOKUP(A12753,Studies!A:BR,3,FALSE),"")</f>
        <v>https://pubmed.ncbi.nlm.nih.gov/2379224/</v>
      </c>
      <c r="D12753" s="248" t="str">
        <f>IF(AND(A12753&lt;&gt;"",ISNUMBER(A12753)),VLOOKUP(A12753,Studies!A:BR,4,FALSE),"")</f>
        <v>Fluconazole i.v. 25 mg</v>
      </c>
      <c r="E12753" s="248" t="str">
        <f>IF(AND(A12753&lt;&gt;"",ISNUMBER(A12753)),VLOOKUP(A12753,Studies!A:BR,5,FALSE),"")</f>
        <v>Fluconazole</v>
      </c>
      <c r="F12753" s="249" t="str">
        <f>IF(AND(A12753&lt;&gt;"",ISNUMBER(A12753)),VLOOKUP(A12753,Studies!A:BR,6,FALSE),"")</f>
        <v>Plasma</v>
      </c>
      <c r="G12753" s="265">
        <v>2</v>
      </c>
      <c r="H12753" s="192" t="s">
        <v>59</v>
      </c>
      <c r="I12753" s="185">
        <v>0.48</v>
      </c>
      <c r="J12753" s="185" t="s">
        <v>956</v>
      </c>
      <c r="K12753" s="185" t="s">
        <v>115</v>
      </c>
      <c r="L12753" s="193">
        <v>0.01</v>
      </c>
      <c r="M12753" s="193" t="s">
        <v>956</v>
      </c>
      <c r="N12753" s="193" t="s">
        <v>946</v>
      </c>
    </row>
    <row r="12754" spans="1:14" x14ac:dyDescent="0.25">
      <c r="A12754" s="181">
        <v>1374</v>
      </c>
      <c r="B12754" s="247" t="str">
        <f>IF(AND(A12754&lt;&gt;"",ISNUMBER(A12754)),VLOOKUP(A12754,Studies!A:BR,2,FALSE),"")</f>
        <v>Shiba 1990</v>
      </c>
      <c r="C12754" s="248" t="str">
        <f>IF(AND(A12754&lt;&gt;"",ISNUMBER(A12754)),VLOOKUP(A12754,Studies!A:BR,3,FALSE),"")</f>
        <v>https://pubmed.ncbi.nlm.nih.gov/2379224/</v>
      </c>
      <c r="D12754" s="248" t="str">
        <f>IF(AND(A12754&lt;&gt;"",ISNUMBER(A12754)),VLOOKUP(A12754,Studies!A:BR,4,FALSE),"")</f>
        <v>Fluconazole i.v. 25 mg</v>
      </c>
      <c r="E12754" s="248" t="str">
        <f>IF(AND(A12754&lt;&gt;"",ISNUMBER(A12754)),VLOOKUP(A12754,Studies!A:BR,5,FALSE),"")</f>
        <v>Fluconazole</v>
      </c>
      <c r="F12754" s="249" t="str">
        <f>IF(AND(A12754&lt;&gt;"",ISNUMBER(A12754)),VLOOKUP(A12754,Studies!A:BR,6,FALSE),"")</f>
        <v>Plasma</v>
      </c>
      <c r="G12754" s="265">
        <v>4</v>
      </c>
      <c r="H12754" s="192" t="s">
        <v>59</v>
      </c>
      <c r="I12754" s="185">
        <v>0.45</v>
      </c>
      <c r="J12754" s="185" t="s">
        <v>956</v>
      </c>
      <c r="K12754" s="185" t="s">
        <v>115</v>
      </c>
      <c r="L12754" s="193">
        <v>0.02</v>
      </c>
      <c r="M12754" s="193" t="s">
        <v>956</v>
      </c>
      <c r="N12754" s="193" t="s">
        <v>946</v>
      </c>
    </row>
    <row r="12755" spans="1:14" x14ac:dyDescent="0.25">
      <c r="A12755" s="181">
        <v>1374</v>
      </c>
      <c r="B12755" s="247" t="str">
        <f>IF(AND(A12755&lt;&gt;"",ISNUMBER(A12755)),VLOOKUP(A12755,Studies!A:BR,2,FALSE),"")</f>
        <v>Shiba 1990</v>
      </c>
      <c r="C12755" s="248" t="str">
        <f>IF(AND(A12755&lt;&gt;"",ISNUMBER(A12755)),VLOOKUP(A12755,Studies!A:BR,3,FALSE),"")</f>
        <v>https://pubmed.ncbi.nlm.nih.gov/2379224/</v>
      </c>
      <c r="D12755" s="248" t="str">
        <f>IF(AND(A12755&lt;&gt;"",ISNUMBER(A12755)),VLOOKUP(A12755,Studies!A:BR,4,FALSE),"")</f>
        <v>Fluconazole i.v. 25 mg</v>
      </c>
      <c r="E12755" s="248" t="str">
        <f>IF(AND(A12755&lt;&gt;"",ISNUMBER(A12755)),VLOOKUP(A12755,Studies!A:BR,5,FALSE),"")</f>
        <v>Fluconazole</v>
      </c>
      <c r="F12755" s="249" t="str">
        <f>IF(AND(A12755&lt;&gt;"",ISNUMBER(A12755)),VLOOKUP(A12755,Studies!A:BR,6,FALSE),"")</f>
        <v>Plasma</v>
      </c>
      <c r="G12755" s="265">
        <v>8</v>
      </c>
      <c r="H12755" s="192" t="s">
        <v>59</v>
      </c>
      <c r="I12755" s="185">
        <v>0.4</v>
      </c>
      <c r="J12755" s="185" t="s">
        <v>956</v>
      </c>
      <c r="K12755" s="185" t="s">
        <v>115</v>
      </c>
      <c r="L12755" s="193">
        <v>0.01</v>
      </c>
      <c r="M12755" s="193" t="s">
        <v>956</v>
      </c>
      <c r="N12755" s="193" t="s">
        <v>946</v>
      </c>
    </row>
    <row r="12756" spans="1:14" x14ac:dyDescent="0.25">
      <c r="A12756" s="181">
        <v>1374</v>
      </c>
      <c r="B12756" s="247" t="str">
        <f>IF(AND(A12756&lt;&gt;"",ISNUMBER(A12756)),VLOOKUP(A12756,Studies!A:BR,2,FALSE),"")</f>
        <v>Shiba 1990</v>
      </c>
      <c r="C12756" s="248" t="str">
        <f>IF(AND(A12756&lt;&gt;"",ISNUMBER(A12756)),VLOOKUP(A12756,Studies!A:BR,3,FALSE),"")</f>
        <v>https://pubmed.ncbi.nlm.nih.gov/2379224/</v>
      </c>
      <c r="D12756" s="248" t="str">
        <f>IF(AND(A12756&lt;&gt;"",ISNUMBER(A12756)),VLOOKUP(A12756,Studies!A:BR,4,FALSE),"")</f>
        <v>Fluconazole i.v. 25 mg</v>
      </c>
      <c r="E12756" s="248" t="str">
        <f>IF(AND(A12756&lt;&gt;"",ISNUMBER(A12756)),VLOOKUP(A12756,Studies!A:BR,5,FALSE),"")</f>
        <v>Fluconazole</v>
      </c>
      <c r="F12756" s="249" t="str">
        <f>IF(AND(A12756&lt;&gt;"",ISNUMBER(A12756)),VLOOKUP(A12756,Studies!A:BR,6,FALSE),"")</f>
        <v>Plasma</v>
      </c>
      <c r="G12756" s="265">
        <v>12</v>
      </c>
      <c r="H12756" s="192" t="s">
        <v>59</v>
      </c>
      <c r="I12756" s="185">
        <v>0.35</v>
      </c>
      <c r="J12756" s="185" t="s">
        <v>956</v>
      </c>
      <c r="K12756" s="185" t="s">
        <v>115</v>
      </c>
      <c r="L12756" s="193">
        <v>0.01</v>
      </c>
      <c r="M12756" s="193" t="s">
        <v>956</v>
      </c>
      <c r="N12756" s="193" t="s">
        <v>946</v>
      </c>
    </row>
    <row r="12757" spans="1:14" x14ac:dyDescent="0.25">
      <c r="A12757" s="181">
        <v>1374</v>
      </c>
      <c r="B12757" s="247" t="str">
        <f>IF(AND(A12757&lt;&gt;"",ISNUMBER(A12757)),VLOOKUP(A12757,Studies!A:BR,2,FALSE),"")</f>
        <v>Shiba 1990</v>
      </c>
      <c r="C12757" s="248" t="str">
        <f>IF(AND(A12757&lt;&gt;"",ISNUMBER(A12757)),VLOOKUP(A12757,Studies!A:BR,3,FALSE),"")</f>
        <v>https://pubmed.ncbi.nlm.nih.gov/2379224/</v>
      </c>
      <c r="D12757" s="248" t="str">
        <f>IF(AND(A12757&lt;&gt;"",ISNUMBER(A12757)),VLOOKUP(A12757,Studies!A:BR,4,FALSE),"")</f>
        <v>Fluconazole i.v. 25 mg</v>
      </c>
      <c r="E12757" s="248" t="str">
        <f>IF(AND(A12757&lt;&gt;"",ISNUMBER(A12757)),VLOOKUP(A12757,Studies!A:BR,5,FALSE),"")</f>
        <v>Fluconazole</v>
      </c>
      <c r="F12757" s="249" t="str">
        <f>IF(AND(A12757&lt;&gt;"",ISNUMBER(A12757)),VLOOKUP(A12757,Studies!A:BR,6,FALSE),"")</f>
        <v>Plasma</v>
      </c>
      <c r="G12757" s="265">
        <v>24</v>
      </c>
      <c r="H12757" s="192" t="s">
        <v>59</v>
      </c>
      <c r="I12757" s="185">
        <v>0.27</v>
      </c>
      <c r="J12757" s="185" t="s">
        <v>956</v>
      </c>
      <c r="K12757" s="185" t="s">
        <v>115</v>
      </c>
      <c r="L12757" s="193">
        <v>0.01</v>
      </c>
      <c r="M12757" s="193" t="s">
        <v>956</v>
      </c>
      <c r="N12757" s="193" t="s">
        <v>946</v>
      </c>
    </row>
    <row r="12758" spans="1:14" x14ac:dyDescent="0.25">
      <c r="A12758" s="181">
        <v>1374</v>
      </c>
      <c r="B12758" s="247" t="str">
        <f>IF(AND(A12758&lt;&gt;"",ISNUMBER(A12758)),VLOOKUP(A12758,Studies!A:BR,2,FALSE),"")</f>
        <v>Shiba 1990</v>
      </c>
      <c r="C12758" s="248" t="str">
        <f>IF(AND(A12758&lt;&gt;"",ISNUMBER(A12758)),VLOOKUP(A12758,Studies!A:BR,3,FALSE),"")</f>
        <v>https://pubmed.ncbi.nlm.nih.gov/2379224/</v>
      </c>
      <c r="D12758" s="248" t="str">
        <f>IF(AND(A12758&lt;&gt;"",ISNUMBER(A12758)),VLOOKUP(A12758,Studies!A:BR,4,FALSE),"")</f>
        <v>Fluconazole i.v. 25 mg</v>
      </c>
      <c r="E12758" s="248" t="str">
        <f>IF(AND(A12758&lt;&gt;"",ISNUMBER(A12758)),VLOOKUP(A12758,Studies!A:BR,5,FALSE),"")</f>
        <v>Fluconazole</v>
      </c>
      <c r="F12758" s="249" t="str">
        <f>IF(AND(A12758&lt;&gt;"",ISNUMBER(A12758)),VLOOKUP(A12758,Studies!A:BR,6,FALSE),"")</f>
        <v>Plasma</v>
      </c>
      <c r="G12758" s="265">
        <v>48</v>
      </c>
      <c r="H12758" s="192" t="s">
        <v>59</v>
      </c>
      <c r="I12758" s="185">
        <v>0.15</v>
      </c>
      <c r="J12758" s="185" t="s">
        <v>956</v>
      </c>
      <c r="K12758" s="185" t="s">
        <v>115</v>
      </c>
      <c r="L12758" s="193">
        <v>0.01</v>
      </c>
      <c r="M12758" s="193" t="s">
        <v>956</v>
      </c>
      <c r="N12758" s="193" t="s">
        <v>946</v>
      </c>
    </row>
    <row r="12759" spans="1:14" x14ac:dyDescent="0.25">
      <c r="A12759" s="181">
        <v>1374</v>
      </c>
      <c r="B12759" s="247" t="str">
        <f>IF(AND(A12759&lt;&gt;"",ISNUMBER(A12759)),VLOOKUP(A12759,Studies!A:BR,2,FALSE),"")</f>
        <v>Shiba 1990</v>
      </c>
      <c r="C12759" s="248" t="str">
        <f>IF(AND(A12759&lt;&gt;"",ISNUMBER(A12759)),VLOOKUP(A12759,Studies!A:BR,3,FALSE),"")</f>
        <v>https://pubmed.ncbi.nlm.nih.gov/2379224/</v>
      </c>
      <c r="D12759" s="248" t="str">
        <f>IF(AND(A12759&lt;&gt;"",ISNUMBER(A12759)),VLOOKUP(A12759,Studies!A:BR,4,FALSE),"")</f>
        <v>Fluconazole i.v. 25 mg</v>
      </c>
      <c r="E12759" s="248" t="str">
        <f>IF(AND(A12759&lt;&gt;"",ISNUMBER(A12759)),VLOOKUP(A12759,Studies!A:BR,5,FALSE),"")</f>
        <v>Fluconazole</v>
      </c>
      <c r="F12759" s="249" t="str">
        <f>IF(AND(A12759&lt;&gt;"",ISNUMBER(A12759)),VLOOKUP(A12759,Studies!A:BR,6,FALSE),"")</f>
        <v>Plasma</v>
      </c>
      <c r="G12759" s="265">
        <v>72</v>
      </c>
      <c r="H12759" s="192" t="s">
        <v>59</v>
      </c>
      <c r="I12759" s="185">
        <v>0.09</v>
      </c>
      <c r="J12759" s="185" t="s">
        <v>956</v>
      </c>
      <c r="K12759" s="185" t="s">
        <v>115</v>
      </c>
      <c r="L12759" s="193">
        <v>0.01</v>
      </c>
      <c r="M12759" s="193" t="s">
        <v>956</v>
      </c>
      <c r="N12759" s="193" t="s">
        <v>946</v>
      </c>
    </row>
    <row r="12760" spans="1:14" x14ac:dyDescent="0.25">
      <c r="A12760" s="181">
        <v>1375</v>
      </c>
      <c r="B12760" s="247" t="str">
        <f>IF(AND(A12760&lt;&gt;"",ISNUMBER(A12760)),VLOOKUP(A12760,Studies!A:BR,2,FALSE),"")</f>
        <v>Shiba 1990</v>
      </c>
      <c r="C12760" s="248" t="str">
        <f>IF(AND(A12760&lt;&gt;"",ISNUMBER(A12760)),VLOOKUP(A12760,Studies!A:BR,3,FALSE),"")</f>
        <v>https://pubmed.ncbi.nlm.nih.gov/2379224/</v>
      </c>
      <c r="D12760" s="248" t="str">
        <f>IF(AND(A12760&lt;&gt;"",ISNUMBER(A12760)),VLOOKUP(A12760,Studies!A:BR,4,FALSE),"")</f>
        <v>Fluconazole i.v. 50 mg</v>
      </c>
      <c r="E12760" s="248" t="str">
        <f>IF(AND(A12760&lt;&gt;"",ISNUMBER(A12760)),VLOOKUP(A12760,Studies!A:BR,5,FALSE),"")</f>
        <v>Fluconazole</v>
      </c>
      <c r="F12760" s="249" t="str">
        <f>IF(AND(A12760&lt;&gt;"",ISNUMBER(A12760)),VLOOKUP(A12760,Studies!A:BR,6,FALSE),"")</f>
        <v>Plasma</v>
      </c>
      <c r="G12760" s="265">
        <v>0.1</v>
      </c>
      <c r="H12760" s="192" t="s">
        <v>59</v>
      </c>
      <c r="I12760" s="185">
        <v>1.33</v>
      </c>
      <c r="J12760" s="185" t="s">
        <v>956</v>
      </c>
      <c r="K12760" s="185" t="s">
        <v>115</v>
      </c>
      <c r="L12760" s="193">
        <v>0.1</v>
      </c>
      <c r="M12760" s="193" t="s">
        <v>956</v>
      </c>
      <c r="N12760" s="193" t="s">
        <v>946</v>
      </c>
    </row>
    <row r="12761" spans="1:14" x14ac:dyDescent="0.25">
      <c r="A12761" s="181">
        <v>1375</v>
      </c>
      <c r="B12761" s="247" t="str">
        <f>IF(AND(A12761&lt;&gt;"",ISNUMBER(A12761)),VLOOKUP(A12761,Studies!A:BR,2,FALSE),"")</f>
        <v>Shiba 1990</v>
      </c>
      <c r="C12761" s="248" t="str">
        <f>IF(AND(A12761&lt;&gt;"",ISNUMBER(A12761)),VLOOKUP(A12761,Studies!A:BR,3,FALSE),"")</f>
        <v>https://pubmed.ncbi.nlm.nih.gov/2379224/</v>
      </c>
      <c r="D12761" s="248" t="str">
        <f>IF(AND(A12761&lt;&gt;"",ISNUMBER(A12761)),VLOOKUP(A12761,Studies!A:BR,4,FALSE),"")</f>
        <v>Fluconazole i.v. 50 mg</v>
      </c>
      <c r="E12761" s="248" t="str">
        <f>IF(AND(A12761&lt;&gt;"",ISNUMBER(A12761)),VLOOKUP(A12761,Studies!A:BR,5,FALSE),"")</f>
        <v>Fluconazole</v>
      </c>
      <c r="F12761" s="249" t="str">
        <f>IF(AND(A12761&lt;&gt;"",ISNUMBER(A12761)),VLOOKUP(A12761,Studies!A:BR,6,FALSE),"")</f>
        <v>Plasma</v>
      </c>
      <c r="G12761" s="265">
        <v>0.25</v>
      </c>
      <c r="H12761" s="192" t="s">
        <v>59</v>
      </c>
      <c r="I12761" s="185">
        <v>1.1499999999999999</v>
      </c>
      <c r="J12761" s="185" t="s">
        <v>956</v>
      </c>
      <c r="K12761" s="185" t="s">
        <v>115</v>
      </c>
      <c r="L12761" s="193">
        <v>0.06</v>
      </c>
      <c r="M12761" s="193" t="s">
        <v>956</v>
      </c>
      <c r="N12761" s="193" t="s">
        <v>946</v>
      </c>
    </row>
    <row r="12762" spans="1:14" x14ac:dyDescent="0.25">
      <c r="A12762" s="181">
        <v>1375</v>
      </c>
      <c r="B12762" s="247" t="str">
        <f>IF(AND(A12762&lt;&gt;"",ISNUMBER(A12762)),VLOOKUP(A12762,Studies!A:BR,2,FALSE),"")</f>
        <v>Shiba 1990</v>
      </c>
      <c r="C12762" s="248" t="str">
        <f>IF(AND(A12762&lt;&gt;"",ISNUMBER(A12762)),VLOOKUP(A12762,Studies!A:BR,3,FALSE),"")</f>
        <v>https://pubmed.ncbi.nlm.nih.gov/2379224/</v>
      </c>
      <c r="D12762" s="248" t="str">
        <f>IF(AND(A12762&lt;&gt;"",ISNUMBER(A12762)),VLOOKUP(A12762,Studies!A:BR,4,FALSE),"")</f>
        <v>Fluconazole i.v. 50 mg</v>
      </c>
      <c r="E12762" s="248" t="str">
        <f>IF(AND(A12762&lt;&gt;"",ISNUMBER(A12762)),VLOOKUP(A12762,Studies!A:BR,5,FALSE),"")</f>
        <v>Fluconazole</v>
      </c>
      <c r="F12762" s="249" t="str">
        <f>IF(AND(A12762&lt;&gt;"",ISNUMBER(A12762)),VLOOKUP(A12762,Studies!A:BR,6,FALSE),"")</f>
        <v>Plasma</v>
      </c>
      <c r="G12762" s="265">
        <v>0.5</v>
      </c>
      <c r="H12762" s="192" t="s">
        <v>59</v>
      </c>
      <c r="I12762" s="185">
        <v>1.01</v>
      </c>
      <c r="J12762" s="185" t="s">
        <v>956</v>
      </c>
      <c r="K12762" s="185" t="s">
        <v>115</v>
      </c>
      <c r="L12762" s="193">
        <v>0.03</v>
      </c>
      <c r="M12762" s="193" t="s">
        <v>956</v>
      </c>
      <c r="N12762" s="193" t="s">
        <v>946</v>
      </c>
    </row>
    <row r="12763" spans="1:14" x14ac:dyDescent="0.25">
      <c r="A12763" s="181">
        <v>1375</v>
      </c>
      <c r="B12763" s="247" t="str">
        <f>IF(AND(A12763&lt;&gt;"",ISNUMBER(A12763)),VLOOKUP(A12763,Studies!A:BR,2,FALSE),"")</f>
        <v>Shiba 1990</v>
      </c>
      <c r="C12763" s="248" t="str">
        <f>IF(AND(A12763&lt;&gt;"",ISNUMBER(A12763)),VLOOKUP(A12763,Studies!A:BR,3,FALSE),"")</f>
        <v>https://pubmed.ncbi.nlm.nih.gov/2379224/</v>
      </c>
      <c r="D12763" s="248" t="str">
        <f>IF(AND(A12763&lt;&gt;"",ISNUMBER(A12763)),VLOOKUP(A12763,Studies!A:BR,4,FALSE),"")</f>
        <v>Fluconazole i.v. 50 mg</v>
      </c>
      <c r="E12763" s="248" t="str">
        <f>IF(AND(A12763&lt;&gt;"",ISNUMBER(A12763)),VLOOKUP(A12763,Studies!A:BR,5,FALSE),"")</f>
        <v>Fluconazole</v>
      </c>
      <c r="F12763" s="249" t="str">
        <f>IF(AND(A12763&lt;&gt;"",ISNUMBER(A12763)),VLOOKUP(A12763,Studies!A:BR,6,FALSE),"")</f>
        <v>Plasma</v>
      </c>
      <c r="G12763" s="265">
        <v>1</v>
      </c>
      <c r="H12763" s="192" t="s">
        <v>59</v>
      </c>
      <c r="I12763" s="185">
        <v>0.96</v>
      </c>
      <c r="J12763" s="185" t="s">
        <v>956</v>
      </c>
      <c r="K12763" s="185" t="s">
        <v>115</v>
      </c>
      <c r="L12763" s="193">
        <v>0.02</v>
      </c>
      <c r="M12763" s="193" t="s">
        <v>956</v>
      </c>
      <c r="N12763" s="193" t="s">
        <v>946</v>
      </c>
    </row>
    <row r="12764" spans="1:14" x14ac:dyDescent="0.25">
      <c r="A12764" s="181">
        <v>1375</v>
      </c>
      <c r="B12764" s="247" t="str">
        <f>IF(AND(A12764&lt;&gt;"",ISNUMBER(A12764)),VLOOKUP(A12764,Studies!A:BR,2,FALSE),"")</f>
        <v>Shiba 1990</v>
      </c>
      <c r="C12764" s="248" t="str">
        <f>IF(AND(A12764&lt;&gt;"",ISNUMBER(A12764)),VLOOKUP(A12764,Studies!A:BR,3,FALSE),"")</f>
        <v>https://pubmed.ncbi.nlm.nih.gov/2379224/</v>
      </c>
      <c r="D12764" s="248" t="str">
        <f>IF(AND(A12764&lt;&gt;"",ISNUMBER(A12764)),VLOOKUP(A12764,Studies!A:BR,4,FALSE),"")</f>
        <v>Fluconazole i.v. 50 mg</v>
      </c>
      <c r="E12764" s="248" t="str">
        <f>IF(AND(A12764&lt;&gt;"",ISNUMBER(A12764)),VLOOKUP(A12764,Studies!A:BR,5,FALSE),"")</f>
        <v>Fluconazole</v>
      </c>
      <c r="F12764" s="249" t="str">
        <f>IF(AND(A12764&lt;&gt;"",ISNUMBER(A12764)),VLOOKUP(A12764,Studies!A:BR,6,FALSE),"")</f>
        <v>Plasma</v>
      </c>
      <c r="G12764" s="265">
        <v>1.5</v>
      </c>
      <c r="H12764" s="192" t="s">
        <v>59</v>
      </c>
      <c r="I12764" s="185">
        <v>0.95</v>
      </c>
      <c r="J12764" s="185" t="s">
        <v>956</v>
      </c>
      <c r="K12764" s="185" t="s">
        <v>115</v>
      </c>
      <c r="L12764" s="193">
        <v>0.03</v>
      </c>
      <c r="M12764" s="193" t="s">
        <v>956</v>
      </c>
      <c r="N12764" s="193" t="s">
        <v>946</v>
      </c>
    </row>
    <row r="12765" spans="1:14" x14ac:dyDescent="0.25">
      <c r="A12765" s="181">
        <v>1375</v>
      </c>
      <c r="B12765" s="247" t="str">
        <f>IF(AND(A12765&lt;&gt;"",ISNUMBER(A12765)),VLOOKUP(A12765,Studies!A:BR,2,FALSE),"")</f>
        <v>Shiba 1990</v>
      </c>
      <c r="C12765" s="248" t="str">
        <f>IF(AND(A12765&lt;&gt;"",ISNUMBER(A12765)),VLOOKUP(A12765,Studies!A:BR,3,FALSE),"")</f>
        <v>https://pubmed.ncbi.nlm.nih.gov/2379224/</v>
      </c>
      <c r="D12765" s="248" t="str">
        <f>IF(AND(A12765&lt;&gt;"",ISNUMBER(A12765)),VLOOKUP(A12765,Studies!A:BR,4,FALSE),"")</f>
        <v>Fluconazole i.v. 50 mg</v>
      </c>
      <c r="E12765" s="248" t="str">
        <f>IF(AND(A12765&lt;&gt;"",ISNUMBER(A12765)),VLOOKUP(A12765,Studies!A:BR,5,FALSE),"")</f>
        <v>Fluconazole</v>
      </c>
      <c r="F12765" s="249" t="str">
        <f>IF(AND(A12765&lt;&gt;"",ISNUMBER(A12765)),VLOOKUP(A12765,Studies!A:BR,6,FALSE),"")</f>
        <v>Plasma</v>
      </c>
      <c r="G12765" s="265">
        <v>2</v>
      </c>
      <c r="H12765" s="192" t="s">
        <v>59</v>
      </c>
      <c r="I12765" s="185">
        <v>0.91</v>
      </c>
      <c r="J12765" s="185" t="s">
        <v>956</v>
      </c>
      <c r="K12765" s="185" t="s">
        <v>115</v>
      </c>
      <c r="L12765" s="193">
        <v>0.03</v>
      </c>
      <c r="M12765" s="193" t="s">
        <v>956</v>
      </c>
      <c r="N12765" s="193" t="s">
        <v>946</v>
      </c>
    </row>
    <row r="12766" spans="1:14" x14ac:dyDescent="0.25">
      <c r="A12766" s="181">
        <v>1375</v>
      </c>
      <c r="B12766" s="247" t="str">
        <f>IF(AND(A12766&lt;&gt;"",ISNUMBER(A12766)),VLOOKUP(A12766,Studies!A:BR,2,FALSE),"")</f>
        <v>Shiba 1990</v>
      </c>
      <c r="C12766" s="248" t="str">
        <f>IF(AND(A12766&lt;&gt;"",ISNUMBER(A12766)),VLOOKUP(A12766,Studies!A:BR,3,FALSE),"")</f>
        <v>https://pubmed.ncbi.nlm.nih.gov/2379224/</v>
      </c>
      <c r="D12766" s="248" t="str">
        <f>IF(AND(A12766&lt;&gt;"",ISNUMBER(A12766)),VLOOKUP(A12766,Studies!A:BR,4,FALSE),"")</f>
        <v>Fluconazole i.v. 50 mg</v>
      </c>
      <c r="E12766" s="248" t="str">
        <f>IF(AND(A12766&lt;&gt;"",ISNUMBER(A12766)),VLOOKUP(A12766,Studies!A:BR,5,FALSE),"")</f>
        <v>Fluconazole</v>
      </c>
      <c r="F12766" s="249" t="str">
        <f>IF(AND(A12766&lt;&gt;"",ISNUMBER(A12766)),VLOOKUP(A12766,Studies!A:BR,6,FALSE),"")</f>
        <v>Plasma</v>
      </c>
      <c r="G12766" s="265">
        <v>4</v>
      </c>
      <c r="H12766" s="192" t="s">
        <v>59</v>
      </c>
      <c r="I12766" s="185">
        <v>0.87</v>
      </c>
      <c r="J12766" s="185" t="s">
        <v>956</v>
      </c>
      <c r="K12766" s="185" t="s">
        <v>115</v>
      </c>
      <c r="L12766" s="193">
        <v>0.03</v>
      </c>
      <c r="M12766" s="193" t="s">
        <v>956</v>
      </c>
      <c r="N12766" s="193" t="s">
        <v>946</v>
      </c>
    </row>
    <row r="12767" spans="1:14" x14ac:dyDescent="0.25">
      <c r="A12767" s="181">
        <v>1375</v>
      </c>
      <c r="B12767" s="247" t="str">
        <f>IF(AND(A12767&lt;&gt;"",ISNUMBER(A12767)),VLOOKUP(A12767,Studies!A:BR,2,FALSE),"")</f>
        <v>Shiba 1990</v>
      </c>
      <c r="C12767" s="248" t="str">
        <f>IF(AND(A12767&lt;&gt;"",ISNUMBER(A12767)),VLOOKUP(A12767,Studies!A:BR,3,FALSE),"")</f>
        <v>https://pubmed.ncbi.nlm.nih.gov/2379224/</v>
      </c>
      <c r="D12767" s="248" t="str">
        <f>IF(AND(A12767&lt;&gt;"",ISNUMBER(A12767)),VLOOKUP(A12767,Studies!A:BR,4,FALSE),"")</f>
        <v>Fluconazole i.v. 50 mg</v>
      </c>
      <c r="E12767" s="248" t="str">
        <f>IF(AND(A12767&lt;&gt;"",ISNUMBER(A12767)),VLOOKUP(A12767,Studies!A:BR,5,FALSE),"")</f>
        <v>Fluconazole</v>
      </c>
      <c r="F12767" s="249" t="str">
        <f>IF(AND(A12767&lt;&gt;"",ISNUMBER(A12767)),VLOOKUP(A12767,Studies!A:BR,6,FALSE),"")</f>
        <v>Plasma</v>
      </c>
      <c r="G12767" s="265">
        <v>8</v>
      </c>
      <c r="H12767" s="192" t="s">
        <v>59</v>
      </c>
      <c r="I12767" s="185">
        <v>0.77</v>
      </c>
      <c r="J12767" s="185" t="s">
        <v>956</v>
      </c>
      <c r="K12767" s="185" t="s">
        <v>115</v>
      </c>
      <c r="L12767" s="193">
        <v>0.03</v>
      </c>
      <c r="M12767" s="193" t="s">
        <v>956</v>
      </c>
      <c r="N12767" s="193" t="s">
        <v>946</v>
      </c>
    </row>
    <row r="12768" spans="1:14" x14ac:dyDescent="0.25">
      <c r="A12768" s="181">
        <v>1375</v>
      </c>
      <c r="B12768" s="247" t="str">
        <f>IF(AND(A12768&lt;&gt;"",ISNUMBER(A12768)),VLOOKUP(A12768,Studies!A:BR,2,FALSE),"")</f>
        <v>Shiba 1990</v>
      </c>
      <c r="C12768" s="248" t="str">
        <f>IF(AND(A12768&lt;&gt;"",ISNUMBER(A12768)),VLOOKUP(A12768,Studies!A:BR,3,FALSE),"")</f>
        <v>https://pubmed.ncbi.nlm.nih.gov/2379224/</v>
      </c>
      <c r="D12768" s="248" t="str">
        <f>IF(AND(A12768&lt;&gt;"",ISNUMBER(A12768)),VLOOKUP(A12768,Studies!A:BR,4,FALSE),"")</f>
        <v>Fluconazole i.v. 50 mg</v>
      </c>
      <c r="E12768" s="248" t="str">
        <f>IF(AND(A12768&lt;&gt;"",ISNUMBER(A12768)),VLOOKUP(A12768,Studies!A:BR,5,FALSE),"")</f>
        <v>Fluconazole</v>
      </c>
      <c r="F12768" s="249" t="str">
        <f>IF(AND(A12768&lt;&gt;"",ISNUMBER(A12768)),VLOOKUP(A12768,Studies!A:BR,6,FALSE),"")</f>
        <v>Plasma</v>
      </c>
      <c r="G12768" s="265">
        <v>12</v>
      </c>
      <c r="H12768" s="192" t="s">
        <v>59</v>
      </c>
      <c r="I12768" s="185">
        <v>0.71</v>
      </c>
      <c r="J12768" s="185" t="s">
        <v>956</v>
      </c>
      <c r="K12768" s="185" t="s">
        <v>115</v>
      </c>
      <c r="L12768" s="193">
        <v>0.03</v>
      </c>
      <c r="M12768" s="193" t="s">
        <v>956</v>
      </c>
      <c r="N12768" s="193" t="s">
        <v>946</v>
      </c>
    </row>
    <row r="12769" spans="1:14" x14ac:dyDescent="0.25">
      <c r="A12769" s="181">
        <v>1375</v>
      </c>
      <c r="B12769" s="247" t="str">
        <f>IF(AND(A12769&lt;&gt;"",ISNUMBER(A12769)),VLOOKUP(A12769,Studies!A:BR,2,FALSE),"")</f>
        <v>Shiba 1990</v>
      </c>
      <c r="C12769" s="248" t="str">
        <f>IF(AND(A12769&lt;&gt;"",ISNUMBER(A12769)),VLOOKUP(A12769,Studies!A:BR,3,FALSE),"")</f>
        <v>https://pubmed.ncbi.nlm.nih.gov/2379224/</v>
      </c>
      <c r="D12769" s="248" t="str">
        <f>IF(AND(A12769&lt;&gt;"",ISNUMBER(A12769)),VLOOKUP(A12769,Studies!A:BR,4,FALSE),"")</f>
        <v>Fluconazole i.v. 50 mg</v>
      </c>
      <c r="E12769" s="248" t="str">
        <f>IF(AND(A12769&lt;&gt;"",ISNUMBER(A12769)),VLOOKUP(A12769,Studies!A:BR,5,FALSE),"")</f>
        <v>Fluconazole</v>
      </c>
      <c r="F12769" s="249" t="str">
        <f>IF(AND(A12769&lt;&gt;"",ISNUMBER(A12769)),VLOOKUP(A12769,Studies!A:BR,6,FALSE),"")</f>
        <v>Plasma</v>
      </c>
      <c r="G12769" s="265">
        <v>24</v>
      </c>
      <c r="H12769" s="192" t="s">
        <v>59</v>
      </c>
      <c r="I12769" s="185">
        <v>0.55000000000000004</v>
      </c>
      <c r="J12769" s="185" t="s">
        <v>956</v>
      </c>
      <c r="K12769" s="185" t="s">
        <v>115</v>
      </c>
      <c r="L12769" s="193">
        <v>0.03</v>
      </c>
      <c r="M12769" s="193" t="s">
        <v>956</v>
      </c>
      <c r="N12769" s="193" t="s">
        <v>946</v>
      </c>
    </row>
    <row r="12770" spans="1:14" x14ac:dyDescent="0.25">
      <c r="A12770" s="181">
        <v>1375</v>
      </c>
      <c r="B12770" s="247" t="str">
        <f>IF(AND(A12770&lt;&gt;"",ISNUMBER(A12770)),VLOOKUP(A12770,Studies!A:BR,2,FALSE),"")</f>
        <v>Shiba 1990</v>
      </c>
      <c r="C12770" s="248" t="str">
        <f>IF(AND(A12770&lt;&gt;"",ISNUMBER(A12770)),VLOOKUP(A12770,Studies!A:BR,3,FALSE),"")</f>
        <v>https://pubmed.ncbi.nlm.nih.gov/2379224/</v>
      </c>
      <c r="D12770" s="248" t="str">
        <f>IF(AND(A12770&lt;&gt;"",ISNUMBER(A12770)),VLOOKUP(A12770,Studies!A:BR,4,FALSE),"")</f>
        <v>Fluconazole i.v. 50 mg</v>
      </c>
      <c r="E12770" s="248" t="str">
        <f>IF(AND(A12770&lt;&gt;"",ISNUMBER(A12770)),VLOOKUP(A12770,Studies!A:BR,5,FALSE),"")</f>
        <v>Fluconazole</v>
      </c>
      <c r="F12770" s="249" t="str">
        <f>IF(AND(A12770&lt;&gt;"",ISNUMBER(A12770)),VLOOKUP(A12770,Studies!A:BR,6,FALSE),"")</f>
        <v>Plasma</v>
      </c>
      <c r="G12770" s="265">
        <v>48</v>
      </c>
      <c r="H12770" s="192" t="s">
        <v>59</v>
      </c>
      <c r="I12770" s="185">
        <v>0.32</v>
      </c>
      <c r="J12770" s="185" t="s">
        <v>956</v>
      </c>
      <c r="K12770" s="185" t="s">
        <v>115</v>
      </c>
      <c r="L12770" s="193">
        <v>0.02</v>
      </c>
      <c r="M12770" s="193" t="s">
        <v>956</v>
      </c>
      <c r="N12770" s="193" t="s">
        <v>946</v>
      </c>
    </row>
    <row r="12771" spans="1:14" x14ac:dyDescent="0.25">
      <c r="A12771" s="181">
        <v>1375</v>
      </c>
      <c r="B12771" s="247" t="str">
        <f>IF(AND(A12771&lt;&gt;"",ISNUMBER(A12771)),VLOOKUP(A12771,Studies!A:BR,2,FALSE),"")</f>
        <v>Shiba 1990</v>
      </c>
      <c r="C12771" s="248" t="str">
        <f>IF(AND(A12771&lt;&gt;"",ISNUMBER(A12771)),VLOOKUP(A12771,Studies!A:BR,3,FALSE),"")</f>
        <v>https://pubmed.ncbi.nlm.nih.gov/2379224/</v>
      </c>
      <c r="D12771" s="248" t="str">
        <f>IF(AND(A12771&lt;&gt;"",ISNUMBER(A12771)),VLOOKUP(A12771,Studies!A:BR,4,FALSE),"")</f>
        <v>Fluconazole i.v. 50 mg</v>
      </c>
      <c r="E12771" s="248" t="str">
        <f>IF(AND(A12771&lt;&gt;"",ISNUMBER(A12771)),VLOOKUP(A12771,Studies!A:BR,5,FALSE),"")</f>
        <v>Fluconazole</v>
      </c>
      <c r="F12771" s="249" t="str">
        <f>IF(AND(A12771&lt;&gt;"",ISNUMBER(A12771)),VLOOKUP(A12771,Studies!A:BR,6,FALSE),"")</f>
        <v>Plasma</v>
      </c>
      <c r="G12771" s="265">
        <v>72</v>
      </c>
      <c r="H12771" s="192" t="s">
        <v>59</v>
      </c>
      <c r="I12771" s="185">
        <v>0.19</v>
      </c>
      <c r="J12771" s="185" t="s">
        <v>956</v>
      </c>
      <c r="K12771" s="185" t="s">
        <v>115</v>
      </c>
      <c r="L12771" s="193">
        <v>0.02</v>
      </c>
      <c r="M12771" s="193" t="s">
        <v>956</v>
      </c>
      <c r="N12771" s="193" t="s">
        <v>946</v>
      </c>
    </row>
    <row r="12772" spans="1:14" x14ac:dyDescent="0.25">
      <c r="A12772" s="181">
        <v>1376</v>
      </c>
      <c r="B12772" s="247" t="str">
        <f>IF(AND(A12772&lt;&gt;"",ISNUMBER(A12772)),VLOOKUP(A12772,Studies!A:BR,2,FALSE),"")</f>
        <v>Shiba 1990</v>
      </c>
      <c r="C12772" s="248" t="str">
        <f>IF(AND(A12772&lt;&gt;"",ISNUMBER(A12772)),VLOOKUP(A12772,Studies!A:BR,3,FALSE),"")</f>
        <v>https://pubmed.ncbi.nlm.nih.gov/2379224/</v>
      </c>
      <c r="D12772" s="248" t="str">
        <f>IF(AND(A12772&lt;&gt;"",ISNUMBER(A12772)),VLOOKUP(A12772,Studies!A:BR,4,FALSE),"")</f>
        <v>Fluconazole i.v. 25 mg urine</v>
      </c>
      <c r="E12772" s="248" t="str">
        <f>IF(AND(A12772&lt;&gt;"",ISNUMBER(A12772)),VLOOKUP(A12772,Studies!A:BR,5,FALSE),"")</f>
        <v>Fluconazole</v>
      </c>
      <c r="F12772" s="249" t="str">
        <f>IF(AND(A12772&lt;&gt;"",ISNUMBER(A12772)),VLOOKUP(A12772,Studies!A:BR,6,FALSE),"")</f>
        <v>Urine</v>
      </c>
      <c r="G12772" s="265">
        <v>2</v>
      </c>
      <c r="H12772" s="192" t="s">
        <v>59</v>
      </c>
      <c r="I12772" s="185">
        <v>3.4</v>
      </c>
      <c r="J12772" s="41" t="s">
        <v>446</v>
      </c>
      <c r="K12772" s="185" t="s">
        <v>115</v>
      </c>
      <c r="L12772" s="193">
        <v>0.3</v>
      </c>
      <c r="M12772" s="52" t="s">
        <v>446</v>
      </c>
      <c r="N12772" s="193" t="s">
        <v>946</v>
      </c>
    </row>
    <row r="12773" spans="1:14" x14ac:dyDescent="0.25">
      <c r="A12773" s="181">
        <v>1376</v>
      </c>
      <c r="B12773" s="247" t="str">
        <f>IF(AND(A12773&lt;&gt;"",ISNUMBER(A12773)),VLOOKUP(A12773,Studies!A:BR,2,FALSE),"")</f>
        <v>Shiba 1990</v>
      </c>
      <c r="C12773" s="248" t="str">
        <f>IF(AND(A12773&lt;&gt;"",ISNUMBER(A12773)),VLOOKUP(A12773,Studies!A:BR,3,FALSE),"")</f>
        <v>https://pubmed.ncbi.nlm.nih.gov/2379224/</v>
      </c>
      <c r="D12773" s="248" t="str">
        <f>IF(AND(A12773&lt;&gt;"",ISNUMBER(A12773)),VLOOKUP(A12773,Studies!A:BR,4,FALSE),"")</f>
        <v>Fluconazole i.v. 25 mg urine</v>
      </c>
      <c r="E12773" s="248" t="str">
        <f>IF(AND(A12773&lt;&gt;"",ISNUMBER(A12773)),VLOOKUP(A12773,Studies!A:BR,5,FALSE),"")</f>
        <v>Fluconazole</v>
      </c>
      <c r="F12773" s="249" t="str">
        <f>IF(AND(A12773&lt;&gt;"",ISNUMBER(A12773)),VLOOKUP(A12773,Studies!A:BR,6,FALSE),"")</f>
        <v>Urine</v>
      </c>
      <c r="G12773" s="265">
        <v>4</v>
      </c>
      <c r="H12773" s="192" t="s">
        <v>59</v>
      </c>
      <c r="I12773" s="185">
        <v>7.1</v>
      </c>
      <c r="J12773" s="185" t="s">
        <v>446</v>
      </c>
      <c r="K12773" s="185" t="s">
        <v>115</v>
      </c>
      <c r="L12773" s="193">
        <v>0.7</v>
      </c>
      <c r="M12773" s="193" t="s">
        <v>446</v>
      </c>
      <c r="N12773" s="193" t="s">
        <v>946</v>
      </c>
    </row>
    <row r="12774" spans="1:14" x14ac:dyDescent="0.25">
      <c r="A12774" s="181">
        <v>1376</v>
      </c>
      <c r="B12774" s="247" t="str">
        <f>IF(AND(A12774&lt;&gt;"",ISNUMBER(A12774)),VLOOKUP(A12774,Studies!A:BR,2,FALSE),"")</f>
        <v>Shiba 1990</v>
      </c>
      <c r="C12774" s="248" t="str">
        <f>IF(AND(A12774&lt;&gt;"",ISNUMBER(A12774)),VLOOKUP(A12774,Studies!A:BR,3,FALSE),"")</f>
        <v>https://pubmed.ncbi.nlm.nih.gov/2379224/</v>
      </c>
      <c r="D12774" s="248" t="str">
        <f>IF(AND(A12774&lt;&gt;"",ISNUMBER(A12774)),VLOOKUP(A12774,Studies!A:BR,4,FALSE),"")</f>
        <v>Fluconazole i.v. 25 mg urine</v>
      </c>
      <c r="E12774" s="248" t="str">
        <f>IF(AND(A12774&lt;&gt;"",ISNUMBER(A12774)),VLOOKUP(A12774,Studies!A:BR,5,FALSE),"")</f>
        <v>Fluconazole</v>
      </c>
      <c r="F12774" s="249" t="str">
        <f>IF(AND(A12774&lt;&gt;"",ISNUMBER(A12774)),VLOOKUP(A12774,Studies!A:BR,6,FALSE),"")</f>
        <v>Urine</v>
      </c>
      <c r="G12774" s="265">
        <v>8</v>
      </c>
      <c r="H12774" s="192" t="s">
        <v>59</v>
      </c>
      <c r="I12774" s="185">
        <v>12.9</v>
      </c>
      <c r="J12774" s="185" t="s">
        <v>446</v>
      </c>
      <c r="K12774" s="185" t="s">
        <v>115</v>
      </c>
      <c r="L12774" s="193">
        <v>1</v>
      </c>
      <c r="M12774" s="193" t="s">
        <v>446</v>
      </c>
      <c r="N12774" s="193" t="s">
        <v>946</v>
      </c>
    </row>
    <row r="12775" spans="1:14" x14ac:dyDescent="0.25">
      <c r="A12775" s="181">
        <v>1376</v>
      </c>
      <c r="B12775" s="247" t="str">
        <f>IF(AND(A12775&lt;&gt;"",ISNUMBER(A12775)),VLOOKUP(A12775,Studies!A:BR,2,FALSE),"")</f>
        <v>Shiba 1990</v>
      </c>
      <c r="C12775" s="248" t="str">
        <f>IF(AND(A12775&lt;&gt;"",ISNUMBER(A12775)),VLOOKUP(A12775,Studies!A:BR,3,FALSE),"")</f>
        <v>https://pubmed.ncbi.nlm.nih.gov/2379224/</v>
      </c>
      <c r="D12775" s="248" t="str">
        <f>IF(AND(A12775&lt;&gt;"",ISNUMBER(A12775)),VLOOKUP(A12775,Studies!A:BR,4,FALSE),"")</f>
        <v>Fluconazole i.v. 25 mg urine</v>
      </c>
      <c r="E12775" s="248" t="str">
        <f>IF(AND(A12775&lt;&gt;"",ISNUMBER(A12775)),VLOOKUP(A12775,Studies!A:BR,5,FALSE),"")</f>
        <v>Fluconazole</v>
      </c>
      <c r="F12775" s="249" t="str">
        <f>IF(AND(A12775&lt;&gt;"",ISNUMBER(A12775)),VLOOKUP(A12775,Studies!A:BR,6,FALSE),"")</f>
        <v>Urine</v>
      </c>
      <c r="G12775" s="265">
        <v>12</v>
      </c>
      <c r="H12775" s="192" t="s">
        <v>59</v>
      </c>
      <c r="I12775" s="185">
        <v>19.899999999999999</v>
      </c>
      <c r="J12775" s="185" t="s">
        <v>446</v>
      </c>
      <c r="K12775" s="185" t="s">
        <v>115</v>
      </c>
      <c r="L12775" s="193">
        <v>1.2</v>
      </c>
      <c r="M12775" s="193" t="s">
        <v>446</v>
      </c>
      <c r="N12775" s="193" t="s">
        <v>946</v>
      </c>
    </row>
    <row r="12776" spans="1:14" x14ac:dyDescent="0.25">
      <c r="A12776" s="181">
        <v>1376</v>
      </c>
      <c r="B12776" s="247" t="str">
        <f>IF(AND(A12776&lt;&gt;"",ISNUMBER(A12776)),VLOOKUP(A12776,Studies!A:BR,2,FALSE),"")</f>
        <v>Shiba 1990</v>
      </c>
      <c r="C12776" s="248" t="str">
        <f>IF(AND(A12776&lt;&gt;"",ISNUMBER(A12776)),VLOOKUP(A12776,Studies!A:BR,3,FALSE),"")</f>
        <v>https://pubmed.ncbi.nlm.nih.gov/2379224/</v>
      </c>
      <c r="D12776" s="248" t="str">
        <f>IF(AND(A12776&lt;&gt;"",ISNUMBER(A12776)),VLOOKUP(A12776,Studies!A:BR,4,FALSE),"")</f>
        <v>Fluconazole i.v. 25 mg urine</v>
      </c>
      <c r="E12776" s="248" t="str">
        <f>IF(AND(A12776&lt;&gt;"",ISNUMBER(A12776)),VLOOKUP(A12776,Studies!A:BR,5,FALSE),"")</f>
        <v>Fluconazole</v>
      </c>
      <c r="F12776" s="249" t="str">
        <f>IF(AND(A12776&lt;&gt;"",ISNUMBER(A12776)),VLOOKUP(A12776,Studies!A:BR,6,FALSE),"")</f>
        <v>Urine</v>
      </c>
      <c r="G12776" s="265">
        <v>24</v>
      </c>
      <c r="H12776" s="192" t="s">
        <v>59</v>
      </c>
      <c r="I12776" s="185">
        <v>31</v>
      </c>
      <c r="J12776" s="185" t="s">
        <v>446</v>
      </c>
      <c r="K12776" s="185" t="s">
        <v>115</v>
      </c>
      <c r="L12776" s="193">
        <v>1.8</v>
      </c>
      <c r="M12776" s="193" t="s">
        <v>446</v>
      </c>
      <c r="N12776" s="193" t="s">
        <v>946</v>
      </c>
    </row>
    <row r="12777" spans="1:14" x14ac:dyDescent="0.25">
      <c r="A12777" s="181">
        <v>1376</v>
      </c>
      <c r="B12777" s="247" t="str">
        <f>IF(AND(A12777&lt;&gt;"",ISNUMBER(A12777)),VLOOKUP(A12777,Studies!A:BR,2,FALSE),"")</f>
        <v>Shiba 1990</v>
      </c>
      <c r="C12777" s="248" t="str">
        <f>IF(AND(A12777&lt;&gt;"",ISNUMBER(A12777)),VLOOKUP(A12777,Studies!A:BR,3,FALSE),"")</f>
        <v>https://pubmed.ncbi.nlm.nih.gov/2379224/</v>
      </c>
      <c r="D12777" s="248" t="str">
        <f>IF(AND(A12777&lt;&gt;"",ISNUMBER(A12777)),VLOOKUP(A12777,Studies!A:BR,4,FALSE),"")</f>
        <v>Fluconazole i.v. 25 mg urine</v>
      </c>
      <c r="E12777" s="248" t="str">
        <f>IF(AND(A12777&lt;&gt;"",ISNUMBER(A12777)),VLOOKUP(A12777,Studies!A:BR,5,FALSE),"")</f>
        <v>Fluconazole</v>
      </c>
      <c r="F12777" s="249" t="str">
        <f>IF(AND(A12777&lt;&gt;"",ISNUMBER(A12777)),VLOOKUP(A12777,Studies!A:BR,6,FALSE),"")</f>
        <v>Urine</v>
      </c>
      <c r="G12777" s="265">
        <v>48</v>
      </c>
      <c r="H12777" s="192" t="s">
        <v>59</v>
      </c>
      <c r="I12777" s="185">
        <v>47.9</v>
      </c>
      <c r="J12777" s="185" t="s">
        <v>446</v>
      </c>
      <c r="K12777" s="185" t="s">
        <v>115</v>
      </c>
      <c r="L12777" s="193">
        <v>1.7</v>
      </c>
      <c r="M12777" s="193" t="s">
        <v>446</v>
      </c>
      <c r="N12777" s="193" t="s">
        <v>946</v>
      </c>
    </row>
    <row r="12778" spans="1:14" x14ac:dyDescent="0.25">
      <c r="A12778" s="181">
        <v>1376</v>
      </c>
      <c r="B12778" s="247" t="str">
        <f>IF(AND(A12778&lt;&gt;"",ISNUMBER(A12778)),VLOOKUP(A12778,Studies!A:BR,2,FALSE),"")</f>
        <v>Shiba 1990</v>
      </c>
      <c r="C12778" s="248" t="str">
        <f>IF(AND(A12778&lt;&gt;"",ISNUMBER(A12778)),VLOOKUP(A12778,Studies!A:BR,3,FALSE),"")</f>
        <v>https://pubmed.ncbi.nlm.nih.gov/2379224/</v>
      </c>
      <c r="D12778" s="248" t="str">
        <f>IF(AND(A12778&lt;&gt;"",ISNUMBER(A12778)),VLOOKUP(A12778,Studies!A:BR,4,FALSE),"")</f>
        <v>Fluconazole i.v. 25 mg urine</v>
      </c>
      <c r="E12778" s="248" t="str">
        <f>IF(AND(A12778&lt;&gt;"",ISNUMBER(A12778)),VLOOKUP(A12778,Studies!A:BR,5,FALSE),"")</f>
        <v>Fluconazole</v>
      </c>
      <c r="F12778" s="249" t="str">
        <f>IF(AND(A12778&lt;&gt;"",ISNUMBER(A12778)),VLOOKUP(A12778,Studies!A:BR,6,FALSE),"")</f>
        <v>Urine</v>
      </c>
      <c r="G12778" s="265">
        <v>72</v>
      </c>
      <c r="H12778" s="192" t="s">
        <v>59</v>
      </c>
      <c r="I12778" s="185">
        <v>59.3</v>
      </c>
      <c r="J12778" s="185" t="s">
        <v>446</v>
      </c>
      <c r="K12778" s="185" t="s">
        <v>115</v>
      </c>
      <c r="L12778" s="193">
        <v>1.7</v>
      </c>
      <c r="M12778" s="193" t="s">
        <v>446</v>
      </c>
      <c r="N12778" s="193" t="s">
        <v>946</v>
      </c>
    </row>
    <row r="12779" spans="1:14" x14ac:dyDescent="0.25">
      <c r="A12779" s="181">
        <v>1376</v>
      </c>
      <c r="B12779" s="247" t="str">
        <f>IF(AND(A12779&lt;&gt;"",ISNUMBER(A12779)),VLOOKUP(A12779,Studies!A:BR,2,FALSE),"")</f>
        <v>Shiba 1990</v>
      </c>
      <c r="C12779" s="248" t="str">
        <f>IF(AND(A12779&lt;&gt;"",ISNUMBER(A12779)),VLOOKUP(A12779,Studies!A:BR,3,FALSE),"")</f>
        <v>https://pubmed.ncbi.nlm.nih.gov/2379224/</v>
      </c>
      <c r="D12779" s="248" t="str">
        <f>IF(AND(A12779&lt;&gt;"",ISNUMBER(A12779)),VLOOKUP(A12779,Studies!A:BR,4,FALSE),"")</f>
        <v>Fluconazole i.v. 25 mg urine</v>
      </c>
      <c r="E12779" s="248" t="str">
        <f>IF(AND(A12779&lt;&gt;"",ISNUMBER(A12779)),VLOOKUP(A12779,Studies!A:BR,5,FALSE),"")</f>
        <v>Fluconazole</v>
      </c>
      <c r="F12779" s="249" t="str">
        <f>IF(AND(A12779&lt;&gt;"",ISNUMBER(A12779)),VLOOKUP(A12779,Studies!A:BR,6,FALSE),"")</f>
        <v>Urine</v>
      </c>
      <c r="G12779" s="265">
        <v>96</v>
      </c>
      <c r="H12779" s="192" t="s">
        <v>59</v>
      </c>
      <c r="I12779" s="185">
        <v>68.599999999999994</v>
      </c>
      <c r="J12779" s="185" t="s">
        <v>446</v>
      </c>
      <c r="K12779" s="185" t="s">
        <v>115</v>
      </c>
      <c r="L12779" s="193">
        <v>2.2999999999999998</v>
      </c>
      <c r="M12779" s="193" t="s">
        <v>446</v>
      </c>
      <c r="N12779" s="193" t="s">
        <v>946</v>
      </c>
    </row>
    <row r="12780" spans="1:14" x14ac:dyDescent="0.25">
      <c r="A12780" s="181">
        <v>1376</v>
      </c>
      <c r="B12780" s="247" t="str">
        <f>IF(AND(A12780&lt;&gt;"",ISNUMBER(A12780)),VLOOKUP(A12780,Studies!A:BR,2,FALSE),"")</f>
        <v>Shiba 1990</v>
      </c>
      <c r="C12780" s="248" t="str">
        <f>IF(AND(A12780&lt;&gt;"",ISNUMBER(A12780)),VLOOKUP(A12780,Studies!A:BR,3,FALSE),"")</f>
        <v>https://pubmed.ncbi.nlm.nih.gov/2379224/</v>
      </c>
      <c r="D12780" s="248" t="str">
        <f>IF(AND(A12780&lt;&gt;"",ISNUMBER(A12780)),VLOOKUP(A12780,Studies!A:BR,4,FALSE),"")</f>
        <v>Fluconazole i.v. 25 mg urine</v>
      </c>
      <c r="E12780" s="248" t="str">
        <f>IF(AND(A12780&lt;&gt;"",ISNUMBER(A12780)),VLOOKUP(A12780,Studies!A:BR,5,FALSE),"")</f>
        <v>Fluconazole</v>
      </c>
      <c r="F12780" s="249" t="str">
        <f>IF(AND(A12780&lt;&gt;"",ISNUMBER(A12780)),VLOOKUP(A12780,Studies!A:BR,6,FALSE),"")</f>
        <v>Urine</v>
      </c>
      <c r="G12780" s="265">
        <v>120</v>
      </c>
      <c r="H12780" s="192" t="s">
        <v>59</v>
      </c>
      <c r="I12780" s="185">
        <v>74.400000000000006</v>
      </c>
      <c r="J12780" s="185" t="s">
        <v>446</v>
      </c>
      <c r="K12780" s="185" t="s">
        <v>115</v>
      </c>
      <c r="L12780" s="193">
        <v>2.4</v>
      </c>
      <c r="M12780" s="193" t="s">
        <v>446</v>
      </c>
      <c r="N12780" s="193" t="s">
        <v>946</v>
      </c>
    </row>
    <row r="12781" spans="1:14" x14ac:dyDescent="0.25">
      <c r="A12781" s="30">
        <v>1377</v>
      </c>
      <c r="B12781" s="247" t="str">
        <f>IF(AND(A12781&lt;&gt;"",ISNUMBER(A12781)),VLOOKUP(A12781,Studies!A:BR,2,FALSE),"")</f>
        <v>Shiba 1990</v>
      </c>
      <c r="C12781" s="248" t="str">
        <f>IF(AND(A12781&lt;&gt;"",ISNUMBER(A12781)),VLOOKUP(A12781,Studies!A:BR,3,FALSE),"")</f>
        <v>https://pubmed.ncbi.nlm.nih.gov/2379224/</v>
      </c>
      <c r="D12781" s="248" t="str">
        <f>IF(AND(A12781&lt;&gt;"",ISNUMBER(A12781)),VLOOKUP(A12781,Studies!A:BR,4,FALSE),"")</f>
        <v>Fluconazole i.v. 50 mg urine</v>
      </c>
      <c r="E12781" s="248" t="str">
        <f>IF(AND(A12781&lt;&gt;"",ISNUMBER(A12781)),VLOOKUP(A12781,Studies!A:BR,5,FALSE),"")</f>
        <v>Fluconazole</v>
      </c>
      <c r="F12781" s="249" t="str">
        <f>IF(AND(A12781&lt;&gt;"",ISNUMBER(A12781)),VLOOKUP(A12781,Studies!A:BR,6,FALSE),"")</f>
        <v>Urine</v>
      </c>
      <c r="G12781" s="265">
        <v>2</v>
      </c>
      <c r="H12781" s="192" t="s">
        <v>59</v>
      </c>
      <c r="I12781" s="185">
        <v>2.2999999999999998</v>
      </c>
      <c r="J12781" s="185" t="s">
        <v>446</v>
      </c>
      <c r="K12781" s="185" t="s">
        <v>115</v>
      </c>
      <c r="L12781" s="193">
        <v>0.2</v>
      </c>
      <c r="M12781" s="193" t="s">
        <v>446</v>
      </c>
      <c r="N12781" s="193" t="s">
        <v>946</v>
      </c>
    </row>
    <row r="12782" spans="1:14" x14ac:dyDescent="0.25">
      <c r="A12782" s="181">
        <v>1377</v>
      </c>
      <c r="B12782" s="247" t="str">
        <f>IF(AND(A12782&lt;&gt;"",ISNUMBER(A12782)),VLOOKUP(A12782,Studies!A:BR,2,FALSE),"")</f>
        <v>Shiba 1990</v>
      </c>
      <c r="C12782" s="248" t="str">
        <f>IF(AND(A12782&lt;&gt;"",ISNUMBER(A12782)),VLOOKUP(A12782,Studies!A:BR,3,FALSE),"")</f>
        <v>https://pubmed.ncbi.nlm.nih.gov/2379224/</v>
      </c>
      <c r="D12782" s="248" t="str">
        <f>IF(AND(A12782&lt;&gt;"",ISNUMBER(A12782)),VLOOKUP(A12782,Studies!A:BR,4,FALSE),"")</f>
        <v>Fluconazole i.v. 50 mg urine</v>
      </c>
      <c r="E12782" s="248" t="str">
        <f>IF(AND(A12782&lt;&gt;"",ISNUMBER(A12782)),VLOOKUP(A12782,Studies!A:BR,5,FALSE),"")</f>
        <v>Fluconazole</v>
      </c>
      <c r="F12782" s="249" t="str">
        <f>IF(AND(A12782&lt;&gt;"",ISNUMBER(A12782)),VLOOKUP(A12782,Studies!A:BR,6,FALSE),"")</f>
        <v>Urine</v>
      </c>
      <c r="G12782" s="265">
        <v>4</v>
      </c>
      <c r="H12782" s="192" t="s">
        <v>59</v>
      </c>
      <c r="I12782" s="185">
        <v>4.5999999999999996</v>
      </c>
      <c r="J12782" s="185" t="s">
        <v>446</v>
      </c>
      <c r="K12782" s="185" t="s">
        <v>115</v>
      </c>
      <c r="L12782" s="193">
        <v>0.5</v>
      </c>
      <c r="M12782" s="193" t="s">
        <v>446</v>
      </c>
      <c r="N12782" s="193" t="s">
        <v>946</v>
      </c>
    </row>
    <row r="12783" spans="1:14" x14ac:dyDescent="0.25">
      <c r="A12783" s="181">
        <v>1377</v>
      </c>
      <c r="B12783" s="247" t="str">
        <f>IF(AND(A12783&lt;&gt;"",ISNUMBER(A12783)),VLOOKUP(A12783,Studies!A:BR,2,FALSE),"")</f>
        <v>Shiba 1990</v>
      </c>
      <c r="C12783" s="248" t="str">
        <f>IF(AND(A12783&lt;&gt;"",ISNUMBER(A12783)),VLOOKUP(A12783,Studies!A:BR,3,FALSE),"")</f>
        <v>https://pubmed.ncbi.nlm.nih.gov/2379224/</v>
      </c>
      <c r="D12783" s="248" t="str">
        <f>IF(AND(A12783&lt;&gt;"",ISNUMBER(A12783)),VLOOKUP(A12783,Studies!A:BR,4,FALSE),"")</f>
        <v>Fluconazole i.v. 50 mg urine</v>
      </c>
      <c r="E12783" s="248" t="str">
        <f>IF(AND(A12783&lt;&gt;"",ISNUMBER(A12783)),VLOOKUP(A12783,Studies!A:BR,5,FALSE),"")</f>
        <v>Fluconazole</v>
      </c>
      <c r="F12783" s="249" t="str">
        <f>IF(AND(A12783&lt;&gt;"",ISNUMBER(A12783)),VLOOKUP(A12783,Studies!A:BR,6,FALSE),"")</f>
        <v>Urine</v>
      </c>
      <c r="G12783" s="265">
        <v>8</v>
      </c>
      <c r="H12783" s="192" t="s">
        <v>59</v>
      </c>
      <c r="I12783" s="185">
        <v>9.6</v>
      </c>
      <c r="J12783" s="185" t="s">
        <v>446</v>
      </c>
      <c r="K12783" s="185" t="s">
        <v>115</v>
      </c>
      <c r="L12783" s="193">
        <v>0.6</v>
      </c>
      <c r="M12783" s="193" t="s">
        <v>446</v>
      </c>
      <c r="N12783" s="193" t="s">
        <v>946</v>
      </c>
    </row>
    <row r="12784" spans="1:14" x14ac:dyDescent="0.25">
      <c r="A12784" s="181">
        <v>1377</v>
      </c>
      <c r="B12784" s="247" t="str">
        <f>IF(AND(A12784&lt;&gt;"",ISNUMBER(A12784)),VLOOKUP(A12784,Studies!A:BR,2,FALSE),"")</f>
        <v>Shiba 1990</v>
      </c>
      <c r="C12784" s="248" t="str">
        <f>IF(AND(A12784&lt;&gt;"",ISNUMBER(A12784)),VLOOKUP(A12784,Studies!A:BR,3,FALSE),"")</f>
        <v>https://pubmed.ncbi.nlm.nih.gov/2379224/</v>
      </c>
      <c r="D12784" s="248" t="str">
        <f>IF(AND(A12784&lt;&gt;"",ISNUMBER(A12784)),VLOOKUP(A12784,Studies!A:BR,4,FALSE),"")</f>
        <v>Fluconazole i.v. 50 mg urine</v>
      </c>
      <c r="E12784" s="248" t="str">
        <f>IF(AND(A12784&lt;&gt;"",ISNUMBER(A12784)),VLOOKUP(A12784,Studies!A:BR,5,FALSE),"")</f>
        <v>Fluconazole</v>
      </c>
      <c r="F12784" s="249" t="str">
        <f>IF(AND(A12784&lt;&gt;"",ISNUMBER(A12784)),VLOOKUP(A12784,Studies!A:BR,6,FALSE),"")</f>
        <v>Urine</v>
      </c>
      <c r="G12784" s="265">
        <v>12</v>
      </c>
      <c r="H12784" s="192" t="s">
        <v>59</v>
      </c>
      <c r="I12784" s="185">
        <v>15.9</v>
      </c>
      <c r="J12784" s="185" t="s">
        <v>446</v>
      </c>
      <c r="K12784" s="185" t="s">
        <v>115</v>
      </c>
      <c r="L12784" s="193">
        <v>0.8</v>
      </c>
      <c r="M12784" s="193" t="s">
        <v>446</v>
      </c>
      <c r="N12784" s="193" t="s">
        <v>946</v>
      </c>
    </row>
    <row r="12785" spans="1:14" x14ac:dyDescent="0.25">
      <c r="A12785" s="181">
        <v>1377</v>
      </c>
      <c r="B12785" s="247" t="str">
        <f>IF(AND(A12785&lt;&gt;"",ISNUMBER(A12785)),VLOOKUP(A12785,Studies!A:BR,2,FALSE),"")</f>
        <v>Shiba 1990</v>
      </c>
      <c r="C12785" s="248" t="str">
        <f>IF(AND(A12785&lt;&gt;"",ISNUMBER(A12785)),VLOOKUP(A12785,Studies!A:BR,3,FALSE),"")</f>
        <v>https://pubmed.ncbi.nlm.nih.gov/2379224/</v>
      </c>
      <c r="D12785" s="248" t="str">
        <f>IF(AND(A12785&lt;&gt;"",ISNUMBER(A12785)),VLOOKUP(A12785,Studies!A:BR,4,FALSE),"")</f>
        <v>Fluconazole i.v. 50 mg urine</v>
      </c>
      <c r="E12785" s="248" t="str">
        <f>IF(AND(A12785&lt;&gt;"",ISNUMBER(A12785)),VLOOKUP(A12785,Studies!A:BR,5,FALSE),"")</f>
        <v>Fluconazole</v>
      </c>
      <c r="F12785" s="249" t="str">
        <f>IF(AND(A12785&lt;&gt;"",ISNUMBER(A12785)),VLOOKUP(A12785,Studies!A:BR,6,FALSE),"")</f>
        <v>Urine</v>
      </c>
      <c r="G12785" s="265">
        <v>24</v>
      </c>
      <c r="H12785" s="192" t="s">
        <v>59</v>
      </c>
      <c r="I12785" s="185">
        <v>28.3</v>
      </c>
      <c r="J12785" s="185" t="s">
        <v>446</v>
      </c>
      <c r="K12785" s="185" t="s">
        <v>115</v>
      </c>
      <c r="L12785" s="193">
        <v>1.2</v>
      </c>
      <c r="M12785" s="193" t="s">
        <v>446</v>
      </c>
      <c r="N12785" s="193" t="s">
        <v>946</v>
      </c>
    </row>
    <row r="12786" spans="1:14" x14ac:dyDescent="0.25">
      <c r="A12786" s="181">
        <v>1377</v>
      </c>
      <c r="B12786" s="247" t="str">
        <f>IF(AND(A12786&lt;&gt;"",ISNUMBER(A12786)),VLOOKUP(A12786,Studies!A:BR,2,FALSE),"")</f>
        <v>Shiba 1990</v>
      </c>
      <c r="C12786" s="248" t="str">
        <f>IF(AND(A12786&lt;&gt;"",ISNUMBER(A12786)),VLOOKUP(A12786,Studies!A:BR,3,FALSE),"")</f>
        <v>https://pubmed.ncbi.nlm.nih.gov/2379224/</v>
      </c>
      <c r="D12786" s="248" t="str">
        <f>IF(AND(A12786&lt;&gt;"",ISNUMBER(A12786)),VLOOKUP(A12786,Studies!A:BR,4,FALSE),"")</f>
        <v>Fluconazole i.v. 50 mg urine</v>
      </c>
      <c r="E12786" s="248" t="str">
        <f>IF(AND(A12786&lt;&gt;"",ISNUMBER(A12786)),VLOOKUP(A12786,Studies!A:BR,5,FALSE),"")</f>
        <v>Fluconazole</v>
      </c>
      <c r="F12786" s="249" t="str">
        <f>IF(AND(A12786&lt;&gt;"",ISNUMBER(A12786)),VLOOKUP(A12786,Studies!A:BR,6,FALSE),"")</f>
        <v>Urine</v>
      </c>
      <c r="G12786" s="265">
        <v>48</v>
      </c>
      <c r="H12786" s="192" t="s">
        <v>59</v>
      </c>
      <c r="I12786" s="185">
        <v>49.8</v>
      </c>
      <c r="J12786" s="185" t="s">
        <v>446</v>
      </c>
      <c r="K12786" s="185" t="s">
        <v>115</v>
      </c>
      <c r="L12786" s="193">
        <v>1.5</v>
      </c>
      <c r="M12786" s="193" t="s">
        <v>446</v>
      </c>
      <c r="N12786" s="193" t="s">
        <v>946</v>
      </c>
    </row>
    <row r="12787" spans="1:14" x14ac:dyDescent="0.25">
      <c r="A12787" s="181">
        <v>1377</v>
      </c>
      <c r="B12787" s="247" t="str">
        <f>IF(AND(A12787&lt;&gt;"",ISNUMBER(A12787)),VLOOKUP(A12787,Studies!A:BR,2,FALSE),"")</f>
        <v>Shiba 1990</v>
      </c>
      <c r="C12787" s="248" t="str">
        <f>IF(AND(A12787&lt;&gt;"",ISNUMBER(A12787)),VLOOKUP(A12787,Studies!A:BR,3,FALSE),"")</f>
        <v>https://pubmed.ncbi.nlm.nih.gov/2379224/</v>
      </c>
      <c r="D12787" s="248" t="str">
        <f>IF(AND(A12787&lt;&gt;"",ISNUMBER(A12787)),VLOOKUP(A12787,Studies!A:BR,4,FALSE),"")</f>
        <v>Fluconazole i.v. 50 mg urine</v>
      </c>
      <c r="E12787" s="248" t="str">
        <f>IF(AND(A12787&lt;&gt;"",ISNUMBER(A12787)),VLOOKUP(A12787,Studies!A:BR,5,FALSE),"")</f>
        <v>Fluconazole</v>
      </c>
      <c r="F12787" s="249" t="str">
        <f>IF(AND(A12787&lt;&gt;"",ISNUMBER(A12787)),VLOOKUP(A12787,Studies!A:BR,6,FALSE),"")</f>
        <v>Urine</v>
      </c>
      <c r="G12787" s="265">
        <v>72</v>
      </c>
      <c r="H12787" s="192" t="s">
        <v>59</v>
      </c>
      <c r="I12787" s="185">
        <v>61.2</v>
      </c>
      <c r="J12787" s="185" t="s">
        <v>446</v>
      </c>
      <c r="K12787" s="185" t="s">
        <v>115</v>
      </c>
      <c r="L12787" s="193">
        <v>1.5</v>
      </c>
      <c r="M12787" s="193" t="s">
        <v>446</v>
      </c>
      <c r="N12787" s="193" t="s">
        <v>946</v>
      </c>
    </row>
    <row r="12788" spans="1:14" x14ac:dyDescent="0.25">
      <c r="A12788" s="181">
        <v>1377</v>
      </c>
      <c r="B12788" s="247" t="str">
        <f>IF(AND(A12788&lt;&gt;"",ISNUMBER(A12788)),VLOOKUP(A12788,Studies!A:BR,2,FALSE),"")</f>
        <v>Shiba 1990</v>
      </c>
      <c r="C12788" s="248" t="str">
        <f>IF(AND(A12788&lt;&gt;"",ISNUMBER(A12788)),VLOOKUP(A12788,Studies!A:BR,3,FALSE),"")</f>
        <v>https://pubmed.ncbi.nlm.nih.gov/2379224/</v>
      </c>
      <c r="D12788" s="248" t="str">
        <f>IF(AND(A12788&lt;&gt;"",ISNUMBER(A12788)),VLOOKUP(A12788,Studies!A:BR,4,FALSE),"")</f>
        <v>Fluconazole i.v. 50 mg urine</v>
      </c>
      <c r="E12788" s="248" t="str">
        <f>IF(AND(A12788&lt;&gt;"",ISNUMBER(A12788)),VLOOKUP(A12788,Studies!A:BR,5,FALSE),"")</f>
        <v>Fluconazole</v>
      </c>
      <c r="F12788" s="249" t="str">
        <f>IF(AND(A12788&lt;&gt;"",ISNUMBER(A12788)),VLOOKUP(A12788,Studies!A:BR,6,FALSE),"")</f>
        <v>Urine</v>
      </c>
      <c r="G12788" s="265">
        <v>96</v>
      </c>
      <c r="H12788" s="192" t="s">
        <v>59</v>
      </c>
      <c r="I12788" s="185">
        <v>67.7</v>
      </c>
      <c r="J12788" s="185" t="s">
        <v>446</v>
      </c>
      <c r="K12788" s="185" t="s">
        <v>115</v>
      </c>
      <c r="L12788" s="193">
        <v>1.3</v>
      </c>
      <c r="M12788" s="193" t="s">
        <v>446</v>
      </c>
      <c r="N12788" s="193" t="s">
        <v>946</v>
      </c>
    </row>
    <row r="12789" spans="1:14" x14ac:dyDescent="0.25">
      <c r="A12789" s="181">
        <v>1377</v>
      </c>
      <c r="B12789" s="247" t="str">
        <f>IF(AND(A12789&lt;&gt;"",ISNUMBER(A12789)),VLOOKUP(A12789,Studies!A:BR,2,FALSE),"")</f>
        <v>Shiba 1990</v>
      </c>
      <c r="C12789" s="248" t="str">
        <f>IF(AND(A12789&lt;&gt;"",ISNUMBER(A12789)),VLOOKUP(A12789,Studies!A:BR,3,FALSE),"")</f>
        <v>https://pubmed.ncbi.nlm.nih.gov/2379224/</v>
      </c>
      <c r="D12789" s="248" t="str">
        <f>IF(AND(A12789&lt;&gt;"",ISNUMBER(A12789)),VLOOKUP(A12789,Studies!A:BR,4,FALSE),"")</f>
        <v>Fluconazole i.v. 50 mg urine</v>
      </c>
      <c r="E12789" s="248" t="str">
        <f>IF(AND(A12789&lt;&gt;"",ISNUMBER(A12789)),VLOOKUP(A12789,Studies!A:BR,5,FALSE),"")</f>
        <v>Fluconazole</v>
      </c>
      <c r="F12789" s="249" t="str">
        <f>IF(AND(A12789&lt;&gt;"",ISNUMBER(A12789)),VLOOKUP(A12789,Studies!A:BR,6,FALSE),"")</f>
        <v>Urine</v>
      </c>
      <c r="G12789" s="265">
        <v>120</v>
      </c>
      <c r="H12789" s="192" t="s">
        <v>59</v>
      </c>
      <c r="I12789" s="185">
        <v>71.8</v>
      </c>
      <c r="J12789" s="185" t="s">
        <v>446</v>
      </c>
      <c r="K12789" s="185" t="s">
        <v>115</v>
      </c>
      <c r="L12789" s="193">
        <v>1.1000000000000001</v>
      </c>
      <c r="M12789" s="193" t="s">
        <v>446</v>
      </c>
      <c r="N12789" s="193" t="s">
        <v>946</v>
      </c>
    </row>
    <row r="12790" spans="1:14" x14ac:dyDescent="0.25">
      <c r="A12790" s="181">
        <v>1378</v>
      </c>
      <c r="B12790" s="247" t="str">
        <f>IF(AND(A12790&lt;&gt;"",ISNUMBER(A12790)),VLOOKUP(A12790,Studies!A:BR,2,FALSE),"")</f>
        <v>Shiba 1990</v>
      </c>
      <c r="C12790" s="248" t="str">
        <f>IF(AND(A12790&lt;&gt;"",ISNUMBER(A12790)),VLOOKUP(A12790,Studies!A:BR,3,FALSE),"")</f>
        <v>https://pubmed.ncbi.nlm.nih.gov/2379224/</v>
      </c>
      <c r="D12790" s="248" t="str">
        <f>IF(AND(A12790&lt;&gt;"",ISNUMBER(A12790)),VLOOKUP(A12790,Studies!A:BR,4,FALSE),"")</f>
        <v>Fluconazole oral 25 mg</v>
      </c>
      <c r="E12790" s="248" t="str">
        <f>IF(AND(A12790&lt;&gt;"",ISNUMBER(A12790)),VLOOKUP(A12790,Studies!A:BR,5,FALSE),"")</f>
        <v>Fluconazole</v>
      </c>
      <c r="F12790" s="249" t="str">
        <f>IF(AND(A12790&lt;&gt;"",ISNUMBER(A12790)),VLOOKUP(A12790,Studies!A:BR,6,FALSE),"")</f>
        <v>Plasma</v>
      </c>
      <c r="G12790" s="265">
        <v>0.5</v>
      </c>
      <c r="H12790" s="192" t="s">
        <v>59</v>
      </c>
      <c r="I12790" s="185">
        <v>0.49</v>
      </c>
      <c r="J12790" s="41" t="s">
        <v>956</v>
      </c>
      <c r="K12790" s="185" t="s">
        <v>115</v>
      </c>
      <c r="L12790" s="193">
        <v>0.05</v>
      </c>
      <c r="M12790" s="52" t="s">
        <v>956</v>
      </c>
      <c r="N12790" s="193" t="s">
        <v>946</v>
      </c>
    </row>
    <row r="12791" spans="1:14" x14ac:dyDescent="0.25">
      <c r="A12791" s="181">
        <v>1378</v>
      </c>
      <c r="B12791" s="247" t="str">
        <f>IF(AND(A12791&lt;&gt;"",ISNUMBER(A12791)),VLOOKUP(A12791,Studies!A:BR,2,FALSE),"")</f>
        <v>Shiba 1990</v>
      </c>
      <c r="C12791" s="248" t="str">
        <f>IF(AND(A12791&lt;&gt;"",ISNUMBER(A12791)),VLOOKUP(A12791,Studies!A:BR,3,FALSE),"")</f>
        <v>https://pubmed.ncbi.nlm.nih.gov/2379224/</v>
      </c>
      <c r="D12791" s="248" t="str">
        <f>IF(AND(A12791&lt;&gt;"",ISNUMBER(A12791)),VLOOKUP(A12791,Studies!A:BR,4,FALSE),"")</f>
        <v>Fluconazole oral 25 mg</v>
      </c>
      <c r="E12791" s="248" t="str">
        <f>IF(AND(A12791&lt;&gt;"",ISNUMBER(A12791)),VLOOKUP(A12791,Studies!A:BR,5,FALSE),"")</f>
        <v>Fluconazole</v>
      </c>
      <c r="F12791" s="249" t="str">
        <f>IF(AND(A12791&lt;&gt;"",ISNUMBER(A12791)),VLOOKUP(A12791,Studies!A:BR,6,FALSE),"")</f>
        <v>Plasma</v>
      </c>
      <c r="G12791" s="265">
        <v>1</v>
      </c>
      <c r="H12791" s="192" t="s">
        <v>59</v>
      </c>
      <c r="I12791" s="185">
        <v>0.47</v>
      </c>
      <c r="J12791" s="185" t="s">
        <v>956</v>
      </c>
      <c r="K12791" s="185" t="s">
        <v>115</v>
      </c>
      <c r="L12791" s="193">
        <v>0.02</v>
      </c>
      <c r="M12791" s="193" t="s">
        <v>956</v>
      </c>
      <c r="N12791" s="193" t="s">
        <v>946</v>
      </c>
    </row>
    <row r="12792" spans="1:14" x14ac:dyDescent="0.25">
      <c r="A12792" s="181">
        <v>1378</v>
      </c>
      <c r="B12792" s="247" t="str">
        <f>IF(AND(A12792&lt;&gt;"",ISNUMBER(A12792)),VLOOKUP(A12792,Studies!A:BR,2,FALSE),"")</f>
        <v>Shiba 1990</v>
      </c>
      <c r="C12792" s="248" t="str">
        <f>IF(AND(A12792&lt;&gt;"",ISNUMBER(A12792)),VLOOKUP(A12792,Studies!A:BR,3,FALSE),"")</f>
        <v>https://pubmed.ncbi.nlm.nih.gov/2379224/</v>
      </c>
      <c r="D12792" s="248" t="str">
        <f>IF(AND(A12792&lt;&gt;"",ISNUMBER(A12792)),VLOOKUP(A12792,Studies!A:BR,4,FALSE),"")</f>
        <v>Fluconazole oral 25 mg</v>
      </c>
      <c r="E12792" s="248" t="str">
        <f>IF(AND(A12792&lt;&gt;"",ISNUMBER(A12792)),VLOOKUP(A12792,Studies!A:BR,5,FALSE),"")</f>
        <v>Fluconazole</v>
      </c>
      <c r="F12792" s="249" t="str">
        <f>IF(AND(A12792&lt;&gt;"",ISNUMBER(A12792)),VLOOKUP(A12792,Studies!A:BR,6,FALSE),"")</f>
        <v>Plasma</v>
      </c>
      <c r="G12792" s="265">
        <v>1.5</v>
      </c>
      <c r="H12792" s="192" t="s">
        <v>59</v>
      </c>
      <c r="I12792" s="185">
        <v>0.44</v>
      </c>
      <c r="J12792" s="185" t="s">
        <v>956</v>
      </c>
      <c r="K12792" s="185" t="s">
        <v>115</v>
      </c>
      <c r="L12792" s="193">
        <v>0.02</v>
      </c>
      <c r="M12792" s="193" t="s">
        <v>956</v>
      </c>
      <c r="N12792" s="193" t="s">
        <v>946</v>
      </c>
    </row>
    <row r="12793" spans="1:14" x14ac:dyDescent="0.25">
      <c r="A12793" s="181">
        <v>1378</v>
      </c>
      <c r="B12793" s="247" t="str">
        <f>IF(AND(A12793&lt;&gt;"",ISNUMBER(A12793)),VLOOKUP(A12793,Studies!A:BR,2,FALSE),"")</f>
        <v>Shiba 1990</v>
      </c>
      <c r="C12793" s="248" t="str">
        <f>IF(AND(A12793&lt;&gt;"",ISNUMBER(A12793)),VLOOKUP(A12793,Studies!A:BR,3,FALSE),"")</f>
        <v>https://pubmed.ncbi.nlm.nih.gov/2379224/</v>
      </c>
      <c r="D12793" s="248" t="str">
        <f>IF(AND(A12793&lt;&gt;"",ISNUMBER(A12793)),VLOOKUP(A12793,Studies!A:BR,4,FALSE),"")</f>
        <v>Fluconazole oral 25 mg</v>
      </c>
      <c r="E12793" s="248" t="str">
        <f>IF(AND(A12793&lt;&gt;"",ISNUMBER(A12793)),VLOOKUP(A12793,Studies!A:BR,5,FALSE),"")</f>
        <v>Fluconazole</v>
      </c>
      <c r="F12793" s="249" t="str">
        <f>IF(AND(A12793&lt;&gt;"",ISNUMBER(A12793)),VLOOKUP(A12793,Studies!A:BR,6,FALSE),"")</f>
        <v>Plasma</v>
      </c>
      <c r="G12793" s="265">
        <v>2</v>
      </c>
      <c r="H12793" s="192" t="s">
        <v>59</v>
      </c>
      <c r="I12793" s="185">
        <v>0.43</v>
      </c>
      <c r="J12793" s="185" t="s">
        <v>956</v>
      </c>
      <c r="K12793" s="185" t="s">
        <v>115</v>
      </c>
      <c r="L12793" s="193">
        <v>0.01</v>
      </c>
      <c r="M12793" s="193" t="s">
        <v>956</v>
      </c>
      <c r="N12793" s="193" t="s">
        <v>946</v>
      </c>
    </row>
    <row r="12794" spans="1:14" x14ac:dyDescent="0.25">
      <c r="A12794" s="181">
        <v>1378</v>
      </c>
      <c r="B12794" s="247" t="str">
        <f>IF(AND(A12794&lt;&gt;"",ISNUMBER(A12794)),VLOOKUP(A12794,Studies!A:BR,2,FALSE),"")</f>
        <v>Shiba 1990</v>
      </c>
      <c r="C12794" s="248" t="str">
        <f>IF(AND(A12794&lt;&gt;"",ISNUMBER(A12794)),VLOOKUP(A12794,Studies!A:BR,3,FALSE),"")</f>
        <v>https://pubmed.ncbi.nlm.nih.gov/2379224/</v>
      </c>
      <c r="D12794" s="248" t="str">
        <f>IF(AND(A12794&lt;&gt;"",ISNUMBER(A12794)),VLOOKUP(A12794,Studies!A:BR,4,FALSE),"")</f>
        <v>Fluconazole oral 25 mg</v>
      </c>
      <c r="E12794" s="248" t="str">
        <f>IF(AND(A12794&lt;&gt;"",ISNUMBER(A12794)),VLOOKUP(A12794,Studies!A:BR,5,FALSE),"")</f>
        <v>Fluconazole</v>
      </c>
      <c r="F12794" s="249" t="str">
        <f>IF(AND(A12794&lt;&gt;"",ISNUMBER(A12794)),VLOOKUP(A12794,Studies!A:BR,6,FALSE),"")</f>
        <v>Plasma</v>
      </c>
      <c r="G12794" s="265">
        <v>4</v>
      </c>
      <c r="H12794" s="192" t="s">
        <v>59</v>
      </c>
      <c r="I12794" s="185">
        <v>0.4</v>
      </c>
      <c r="J12794" s="185" t="s">
        <v>956</v>
      </c>
      <c r="K12794" s="185" t="s">
        <v>115</v>
      </c>
      <c r="L12794" s="193">
        <v>0.02</v>
      </c>
      <c r="M12794" s="193" t="s">
        <v>956</v>
      </c>
      <c r="N12794" s="193" t="s">
        <v>946</v>
      </c>
    </row>
    <row r="12795" spans="1:14" x14ac:dyDescent="0.25">
      <c r="A12795" s="181">
        <v>1378</v>
      </c>
      <c r="B12795" s="247" t="str">
        <f>IF(AND(A12795&lt;&gt;"",ISNUMBER(A12795)),VLOOKUP(A12795,Studies!A:BR,2,FALSE),"")</f>
        <v>Shiba 1990</v>
      </c>
      <c r="C12795" s="248" t="str">
        <f>IF(AND(A12795&lt;&gt;"",ISNUMBER(A12795)),VLOOKUP(A12795,Studies!A:BR,3,FALSE),"")</f>
        <v>https://pubmed.ncbi.nlm.nih.gov/2379224/</v>
      </c>
      <c r="D12795" s="248" t="str">
        <f>IF(AND(A12795&lt;&gt;"",ISNUMBER(A12795)),VLOOKUP(A12795,Studies!A:BR,4,FALSE),"")</f>
        <v>Fluconazole oral 25 mg</v>
      </c>
      <c r="E12795" s="248" t="str">
        <f>IF(AND(A12795&lt;&gt;"",ISNUMBER(A12795)),VLOOKUP(A12795,Studies!A:BR,5,FALSE),"")</f>
        <v>Fluconazole</v>
      </c>
      <c r="F12795" s="249" t="str">
        <f>IF(AND(A12795&lt;&gt;"",ISNUMBER(A12795)),VLOOKUP(A12795,Studies!A:BR,6,FALSE),"")</f>
        <v>Plasma</v>
      </c>
      <c r="G12795" s="265">
        <v>8</v>
      </c>
      <c r="H12795" s="192" t="s">
        <v>59</v>
      </c>
      <c r="I12795" s="185">
        <v>0.35</v>
      </c>
      <c r="J12795" s="185" t="s">
        <v>956</v>
      </c>
      <c r="K12795" s="185" t="s">
        <v>115</v>
      </c>
      <c r="L12795" s="193">
        <v>0.01</v>
      </c>
      <c r="M12795" s="193" t="s">
        <v>956</v>
      </c>
      <c r="N12795" s="193" t="s">
        <v>946</v>
      </c>
    </row>
    <row r="12796" spans="1:14" x14ac:dyDescent="0.25">
      <c r="A12796" s="181">
        <v>1378</v>
      </c>
      <c r="B12796" s="247" t="str">
        <f>IF(AND(A12796&lt;&gt;"",ISNUMBER(A12796)),VLOOKUP(A12796,Studies!A:BR,2,FALSE),"")</f>
        <v>Shiba 1990</v>
      </c>
      <c r="C12796" s="248" t="str">
        <f>IF(AND(A12796&lt;&gt;"",ISNUMBER(A12796)),VLOOKUP(A12796,Studies!A:BR,3,FALSE),"")</f>
        <v>https://pubmed.ncbi.nlm.nih.gov/2379224/</v>
      </c>
      <c r="D12796" s="248" t="str">
        <f>IF(AND(A12796&lt;&gt;"",ISNUMBER(A12796)),VLOOKUP(A12796,Studies!A:BR,4,FALSE),"")</f>
        <v>Fluconazole oral 25 mg</v>
      </c>
      <c r="E12796" s="248" t="str">
        <f>IF(AND(A12796&lt;&gt;"",ISNUMBER(A12796)),VLOOKUP(A12796,Studies!A:BR,5,FALSE),"")</f>
        <v>Fluconazole</v>
      </c>
      <c r="F12796" s="249" t="str">
        <f>IF(AND(A12796&lt;&gt;"",ISNUMBER(A12796)),VLOOKUP(A12796,Studies!A:BR,6,FALSE),"")</f>
        <v>Plasma</v>
      </c>
      <c r="G12796" s="265">
        <v>12</v>
      </c>
      <c r="H12796" s="192" t="s">
        <v>59</v>
      </c>
      <c r="I12796" s="185">
        <v>0.32</v>
      </c>
      <c r="J12796" s="185" t="s">
        <v>956</v>
      </c>
      <c r="K12796" s="185" t="s">
        <v>115</v>
      </c>
      <c r="L12796" s="193">
        <v>0.01</v>
      </c>
      <c r="M12796" s="193" t="s">
        <v>956</v>
      </c>
      <c r="N12796" s="193" t="s">
        <v>946</v>
      </c>
    </row>
    <row r="12797" spans="1:14" x14ac:dyDescent="0.25">
      <c r="A12797" s="181">
        <v>1378</v>
      </c>
      <c r="B12797" s="247" t="str">
        <f>IF(AND(A12797&lt;&gt;"",ISNUMBER(A12797)),VLOOKUP(A12797,Studies!A:BR,2,FALSE),"")</f>
        <v>Shiba 1990</v>
      </c>
      <c r="C12797" s="248" t="str">
        <f>IF(AND(A12797&lt;&gt;"",ISNUMBER(A12797)),VLOOKUP(A12797,Studies!A:BR,3,FALSE),"")</f>
        <v>https://pubmed.ncbi.nlm.nih.gov/2379224/</v>
      </c>
      <c r="D12797" s="248" t="str">
        <f>IF(AND(A12797&lt;&gt;"",ISNUMBER(A12797)),VLOOKUP(A12797,Studies!A:BR,4,FALSE),"")</f>
        <v>Fluconazole oral 25 mg</v>
      </c>
      <c r="E12797" s="248" t="str">
        <f>IF(AND(A12797&lt;&gt;"",ISNUMBER(A12797)),VLOOKUP(A12797,Studies!A:BR,5,FALSE),"")</f>
        <v>Fluconazole</v>
      </c>
      <c r="F12797" s="249" t="str">
        <f>IF(AND(A12797&lt;&gt;"",ISNUMBER(A12797)),VLOOKUP(A12797,Studies!A:BR,6,FALSE),"")</f>
        <v>Plasma</v>
      </c>
      <c r="G12797" s="265">
        <v>24</v>
      </c>
      <c r="H12797" s="192" t="s">
        <v>59</v>
      </c>
      <c r="I12797" s="185">
        <v>0.25</v>
      </c>
      <c r="J12797" s="185" t="s">
        <v>956</v>
      </c>
      <c r="K12797" s="185" t="s">
        <v>115</v>
      </c>
      <c r="L12797" s="193">
        <v>0.01</v>
      </c>
      <c r="M12797" s="193" t="s">
        <v>956</v>
      </c>
      <c r="N12797" s="193" t="s">
        <v>946</v>
      </c>
    </row>
    <row r="12798" spans="1:14" x14ac:dyDescent="0.25">
      <c r="A12798" s="181">
        <v>1378</v>
      </c>
      <c r="B12798" s="247" t="str">
        <f>IF(AND(A12798&lt;&gt;"",ISNUMBER(A12798)),VLOOKUP(A12798,Studies!A:BR,2,FALSE),"")</f>
        <v>Shiba 1990</v>
      </c>
      <c r="C12798" s="248" t="str">
        <f>IF(AND(A12798&lt;&gt;"",ISNUMBER(A12798)),VLOOKUP(A12798,Studies!A:BR,3,FALSE),"")</f>
        <v>https://pubmed.ncbi.nlm.nih.gov/2379224/</v>
      </c>
      <c r="D12798" s="248" t="str">
        <f>IF(AND(A12798&lt;&gt;"",ISNUMBER(A12798)),VLOOKUP(A12798,Studies!A:BR,4,FALSE),"")</f>
        <v>Fluconazole oral 25 mg</v>
      </c>
      <c r="E12798" s="248" t="str">
        <f>IF(AND(A12798&lt;&gt;"",ISNUMBER(A12798)),VLOOKUP(A12798,Studies!A:BR,5,FALSE),"")</f>
        <v>Fluconazole</v>
      </c>
      <c r="F12798" s="249" t="str">
        <f>IF(AND(A12798&lt;&gt;"",ISNUMBER(A12798)),VLOOKUP(A12798,Studies!A:BR,6,FALSE),"")</f>
        <v>Plasma</v>
      </c>
      <c r="G12798" s="265">
        <v>48</v>
      </c>
      <c r="H12798" s="192" t="s">
        <v>59</v>
      </c>
      <c r="I12798" s="185">
        <v>0.16</v>
      </c>
      <c r="J12798" s="185" t="s">
        <v>956</v>
      </c>
      <c r="K12798" s="185" t="s">
        <v>115</v>
      </c>
      <c r="L12798" s="193">
        <v>0.01</v>
      </c>
      <c r="M12798" s="193" t="s">
        <v>956</v>
      </c>
      <c r="N12798" s="193" t="s">
        <v>946</v>
      </c>
    </row>
    <row r="12799" spans="1:14" x14ac:dyDescent="0.25">
      <c r="A12799" s="181">
        <v>1378</v>
      </c>
      <c r="B12799" s="247" t="str">
        <f>IF(AND(A12799&lt;&gt;"",ISNUMBER(A12799)),VLOOKUP(A12799,Studies!A:BR,2,FALSE),"")</f>
        <v>Shiba 1990</v>
      </c>
      <c r="C12799" s="248" t="str">
        <f>IF(AND(A12799&lt;&gt;"",ISNUMBER(A12799)),VLOOKUP(A12799,Studies!A:BR,3,FALSE),"")</f>
        <v>https://pubmed.ncbi.nlm.nih.gov/2379224/</v>
      </c>
      <c r="D12799" s="248" t="str">
        <f>IF(AND(A12799&lt;&gt;"",ISNUMBER(A12799)),VLOOKUP(A12799,Studies!A:BR,4,FALSE),"")</f>
        <v>Fluconazole oral 25 mg</v>
      </c>
      <c r="E12799" s="248" t="str">
        <f>IF(AND(A12799&lt;&gt;"",ISNUMBER(A12799)),VLOOKUP(A12799,Studies!A:BR,5,FALSE),"")</f>
        <v>Fluconazole</v>
      </c>
      <c r="F12799" s="249" t="str">
        <f>IF(AND(A12799&lt;&gt;"",ISNUMBER(A12799)),VLOOKUP(A12799,Studies!A:BR,6,FALSE),"")</f>
        <v>Plasma</v>
      </c>
      <c r="G12799" s="265">
        <v>72</v>
      </c>
      <c r="H12799" s="192" t="s">
        <v>59</v>
      </c>
      <c r="I12799" s="185">
        <v>0.1</v>
      </c>
      <c r="J12799" s="185" t="s">
        <v>956</v>
      </c>
      <c r="K12799" s="185" t="s">
        <v>115</v>
      </c>
      <c r="L12799" s="193">
        <v>0</v>
      </c>
      <c r="M12799" s="193" t="s">
        <v>956</v>
      </c>
      <c r="N12799" s="193" t="s">
        <v>946</v>
      </c>
    </row>
    <row r="12800" spans="1:14" x14ac:dyDescent="0.25">
      <c r="A12800" s="181">
        <v>1379</v>
      </c>
      <c r="B12800" s="247" t="str">
        <f>IF(AND(A12800&lt;&gt;"",ISNUMBER(A12800)),VLOOKUP(A12800,Studies!A:BR,2,FALSE),"")</f>
        <v>Shiba 1990</v>
      </c>
      <c r="C12800" s="248" t="str">
        <f>IF(AND(A12800&lt;&gt;"",ISNUMBER(A12800)),VLOOKUP(A12800,Studies!A:BR,3,FALSE),"")</f>
        <v>https://pubmed.ncbi.nlm.nih.gov/2379224/</v>
      </c>
      <c r="D12800" s="248" t="str">
        <f>IF(AND(A12800&lt;&gt;"",ISNUMBER(A12800)),VLOOKUP(A12800,Studies!A:BR,4,FALSE),"")</f>
        <v>Fluconazole oral 50 mg</v>
      </c>
      <c r="E12800" s="248" t="str">
        <f>IF(AND(A12800&lt;&gt;"",ISNUMBER(A12800)),VLOOKUP(A12800,Studies!A:BR,5,FALSE),"")</f>
        <v>Fluconazole</v>
      </c>
      <c r="F12800" s="249" t="str">
        <f>IF(AND(A12800&lt;&gt;"",ISNUMBER(A12800)),VLOOKUP(A12800,Studies!A:BR,6,FALSE),"")</f>
        <v>Plasma</v>
      </c>
      <c r="G12800" s="265">
        <v>0.5</v>
      </c>
      <c r="H12800" s="192" t="s">
        <v>59</v>
      </c>
      <c r="I12800" s="185">
        <v>0.23</v>
      </c>
      <c r="J12800" s="185" t="s">
        <v>956</v>
      </c>
      <c r="K12800" s="185" t="s">
        <v>115</v>
      </c>
      <c r="L12800" s="193">
        <v>0.06</v>
      </c>
      <c r="M12800" s="193" t="s">
        <v>956</v>
      </c>
      <c r="N12800" s="193" t="s">
        <v>946</v>
      </c>
    </row>
    <row r="12801" spans="1:14" x14ac:dyDescent="0.25">
      <c r="A12801" s="181">
        <v>1379</v>
      </c>
      <c r="B12801" s="247" t="str">
        <f>IF(AND(A12801&lt;&gt;"",ISNUMBER(A12801)),VLOOKUP(A12801,Studies!A:BR,2,FALSE),"")</f>
        <v>Shiba 1990</v>
      </c>
      <c r="C12801" s="248" t="str">
        <f>IF(AND(A12801&lt;&gt;"",ISNUMBER(A12801)),VLOOKUP(A12801,Studies!A:BR,3,FALSE),"")</f>
        <v>https://pubmed.ncbi.nlm.nih.gov/2379224/</v>
      </c>
      <c r="D12801" s="248" t="str">
        <f>IF(AND(A12801&lt;&gt;"",ISNUMBER(A12801)),VLOOKUP(A12801,Studies!A:BR,4,FALSE),"")</f>
        <v>Fluconazole oral 50 mg</v>
      </c>
      <c r="E12801" s="248" t="str">
        <f>IF(AND(A12801&lt;&gt;"",ISNUMBER(A12801)),VLOOKUP(A12801,Studies!A:BR,5,FALSE),"")</f>
        <v>Fluconazole</v>
      </c>
      <c r="F12801" s="249" t="str">
        <f>IF(AND(A12801&lt;&gt;"",ISNUMBER(A12801)),VLOOKUP(A12801,Studies!A:BR,6,FALSE),"")</f>
        <v>Plasma</v>
      </c>
      <c r="G12801" s="265">
        <v>1</v>
      </c>
      <c r="H12801" s="192" t="s">
        <v>59</v>
      </c>
      <c r="I12801" s="185">
        <v>0.76</v>
      </c>
      <c r="J12801" s="185" t="s">
        <v>956</v>
      </c>
      <c r="K12801" s="185" t="s">
        <v>115</v>
      </c>
      <c r="L12801" s="193">
        <v>0.09</v>
      </c>
      <c r="M12801" s="193" t="s">
        <v>956</v>
      </c>
      <c r="N12801" s="193" t="s">
        <v>946</v>
      </c>
    </row>
    <row r="12802" spans="1:14" x14ac:dyDescent="0.25">
      <c r="A12802" s="181">
        <v>1379</v>
      </c>
      <c r="B12802" s="247" t="str">
        <f>IF(AND(A12802&lt;&gt;"",ISNUMBER(A12802)),VLOOKUP(A12802,Studies!A:BR,2,FALSE),"")</f>
        <v>Shiba 1990</v>
      </c>
      <c r="C12802" s="248" t="str">
        <f>IF(AND(A12802&lt;&gt;"",ISNUMBER(A12802)),VLOOKUP(A12802,Studies!A:BR,3,FALSE),"")</f>
        <v>https://pubmed.ncbi.nlm.nih.gov/2379224/</v>
      </c>
      <c r="D12802" s="248" t="str">
        <f>IF(AND(A12802&lt;&gt;"",ISNUMBER(A12802)),VLOOKUP(A12802,Studies!A:BR,4,FALSE),"")</f>
        <v>Fluconazole oral 50 mg</v>
      </c>
      <c r="E12802" s="248" t="str">
        <f>IF(AND(A12802&lt;&gt;"",ISNUMBER(A12802)),VLOOKUP(A12802,Studies!A:BR,5,FALSE),"")</f>
        <v>Fluconazole</v>
      </c>
      <c r="F12802" s="249" t="str">
        <f>IF(AND(A12802&lt;&gt;"",ISNUMBER(A12802)),VLOOKUP(A12802,Studies!A:BR,6,FALSE),"")</f>
        <v>Plasma</v>
      </c>
      <c r="G12802" s="265">
        <v>1.5</v>
      </c>
      <c r="H12802" s="192" t="s">
        <v>59</v>
      </c>
      <c r="I12802" s="185">
        <v>0.84</v>
      </c>
      <c r="J12802" s="185" t="s">
        <v>956</v>
      </c>
      <c r="K12802" s="185" t="s">
        <v>115</v>
      </c>
      <c r="L12802" s="193">
        <v>0.03</v>
      </c>
      <c r="M12802" s="193" t="s">
        <v>956</v>
      </c>
      <c r="N12802" s="193" t="s">
        <v>946</v>
      </c>
    </row>
    <row r="12803" spans="1:14" x14ac:dyDescent="0.25">
      <c r="A12803" s="181">
        <v>1379</v>
      </c>
      <c r="B12803" s="247" t="str">
        <f>IF(AND(A12803&lt;&gt;"",ISNUMBER(A12803)),VLOOKUP(A12803,Studies!A:BR,2,FALSE),"")</f>
        <v>Shiba 1990</v>
      </c>
      <c r="C12803" s="248" t="str">
        <f>IF(AND(A12803&lt;&gt;"",ISNUMBER(A12803)),VLOOKUP(A12803,Studies!A:BR,3,FALSE),"")</f>
        <v>https://pubmed.ncbi.nlm.nih.gov/2379224/</v>
      </c>
      <c r="D12803" s="248" t="str">
        <f>IF(AND(A12803&lt;&gt;"",ISNUMBER(A12803)),VLOOKUP(A12803,Studies!A:BR,4,FALSE),"")</f>
        <v>Fluconazole oral 50 mg</v>
      </c>
      <c r="E12803" s="248" t="str">
        <f>IF(AND(A12803&lt;&gt;"",ISNUMBER(A12803)),VLOOKUP(A12803,Studies!A:BR,5,FALSE),"")</f>
        <v>Fluconazole</v>
      </c>
      <c r="F12803" s="249" t="str">
        <f>IF(AND(A12803&lt;&gt;"",ISNUMBER(A12803)),VLOOKUP(A12803,Studies!A:BR,6,FALSE),"")</f>
        <v>Plasma</v>
      </c>
      <c r="G12803" s="265">
        <v>2</v>
      </c>
      <c r="H12803" s="192" t="s">
        <v>59</v>
      </c>
      <c r="I12803" s="185">
        <v>0.82</v>
      </c>
      <c r="J12803" s="185" t="s">
        <v>956</v>
      </c>
      <c r="K12803" s="185" t="s">
        <v>115</v>
      </c>
      <c r="L12803" s="193">
        <v>0.02</v>
      </c>
      <c r="M12803" s="193" t="s">
        <v>956</v>
      </c>
      <c r="N12803" s="193" t="s">
        <v>946</v>
      </c>
    </row>
    <row r="12804" spans="1:14" x14ac:dyDescent="0.25">
      <c r="A12804" s="181">
        <v>1379</v>
      </c>
      <c r="B12804" s="247" t="str">
        <f>IF(AND(A12804&lt;&gt;"",ISNUMBER(A12804)),VLOOKUP(A12804,Studies!A:BR,2,FALSE),"")</f>
        <v>Shiba 1990</v>
      </c>
      <c r="C12804" s="248" t="str">
        <f>IF(AND(A12804&lt;&gt;"",ISNUMBER(A12804)),VLOOKUP(A12804,Studies!A:BR,3,FALSE),"")</f>
        <v>https://pubmed.ncbi.nlm.nih.gov/2379224/</v>
      </c>
      <c r="D12804" s="248" t="str">
        <f>IF(AND(A12804&lt;&gt;"",ISNUMBER(A12804)),VLOOKUP(A12804,Studies!A:BR,4,FALSE),"")</f>
        <v>Fluconazole oral 50 mg</v>
      </c>
      <c r="E12804" s="248" t="str">
        <f>IF(AND(A12804&lt;&gt;"",ISNUMBER(A12804)),VLOOKUP(A12804,Studies!A:BR,5,FALSE),"")</f>
        <v>Fluconazole</v>
      </c>
      <c r="F12804" s="249" t="str">
        <f>IF(AND(A12804&lt;&gt;"",ISNUMBER(A12804)),VLOOKUP(A12804,Studies!A:BR,6,FALSE),"")</f>
        <v>Plasma</v>
      </c>
      <c r="G12804" s="265">
        <v>4</v>
      </c>
      <c r="H12804" s="192" t="s">
        <v>59</v>
      </c>
      <c r="I12804" s="185">
        <v>0.75</v>
      </c>
      <c r="J12804" s="185" t="s">
        <v>956</v>
      </c>
      <c r="K12804" s="185" t="s">
        <v>115</v>
      </c>
      <c r="L12804" s="193">
        <v>0.02</v>
      </c>
      <c r="M12804" s="193" t="s">
        <v>956</v>
      </c>
      <c r="N12804" s="193" t="s">
        <v>946</v>
      </c>
    </row>
    <row r="12805" spans="1:14" x14ac:dyDescent="0.25">
      <c r="A12805" s="181">
        <v>1379</v>
      </c>
      <c r="B12805" s="247" t="str">
        <f>IF(AND(A12805&lt;&gt;"",ISNUMBER(A12805)),VLOOKUP(A12805,Studies!A:BR,2,FALSE),"")</f>
        <v>Shiba 1990</v>
      </c>
      <c r="C12805" s="248" t="str">
        <f>IF(AND(A12805&lt;&gt;"",ISNUMBER(A12805)),VLOOKUP(A12805,Studies!A:BR,3,FALSE),"")</f>
        <v>https://pubmed.ncbi.nlm.nih.gov/2379224/</v>
      </c>
      <c r="D12805" s="248" t="str">
        <f>IF(AND(A12805&lt;&gt;"",ISNUMBER(A12805)),VLOOKUP(A12805,Studies!A:BR,4,FALSE),"")</f>
        <v>Fluconazole oral 50 mg</v>
      </c>
      <c r="E12805" s="248" t="str">
        <f>IF(AND(A12805&lt;&gt;"",ISNUMBER(A12805)),VLOOKUP(A12805,Studies!A:BR,5,FALSE),"")</f>
        <v>Fluconazole</v>
      </c>
      <c r="F12805" s="249" t="str">
        <f>IF(AND(A12805&lt;&gt;"",ISNUMBER(A12805)),VLOOKUP(A12805,Studies!A:BR,6,FALSE),"")</f>
        <v>Plasma</v>
      </c>
      <c r="G12805" s="265">
        <v>8</v>
      </c>
      <c r="H12805" s="192" t="s">
        <v>59</v>
      </c>
      <c r="I12805" s="185">
        <v>0.68</v>
      </c>
      <c r="J12805" s="185" t="s">
        <v>956</v>
      </c>
      <c r="K12805" s="185" t="s">
        <v>115</v>
      </c>
      <c r="L12805" s="193">
        <v>0.01</v>
      </c>
      <c r="M12805" s="193" t="s">
        <v>956</v>
      </c>
      <c r="N12805" s="193" t="s">
        <v>946</v>
      </c>
    </row>
    <row r="12806" spans="1:14" x14ac:dyDescent="0.25">
      <c r="A12806" s="181">
        <v>1379</v>
      </c>
      <c r="B12806" s="247" t="str">
        <f>IF(AND(A12806&lt;&gt;"",ISNUMBER(A12806)),VLOOKUP(A12806,Studies!A:BR,2,FALSE),"")</f>
        <v>Shiba 1990</v>
      </c>
      <c r="C12806" s="248" t="str">
        <f>IF(AND(A12806&lt;&gt;"",ISNUMBER(A12806)),VLOOKUP(A12806,Studies!A:BR,3,FALSE),"")</f>
        <v>https://pubmed.ncbi.nlm.nih.gov/2379224/</v>
      </c>
      <c r="D12806" s="248" t="str">
        <f>IF(AND(A12806&lt;&gt;"",ISNUMBER(A12806)),VLOOKUP(A12806,Studies!A:BR,4,FALSE),"")</f>
        <v>Fluconazole oral 50 mg</v>
      </c>
      <c r="E12806" s="248" t="str">
        <f>IF(AND(A12806&lt;&gt;"",ISNUMBER(A12806)),VLOOKUP(A12806,Studies!A:BR,5,FALSE),"")</f>
        <v>Fluconazole</v>
      </c>
      <c r="F12806" s="249" t="str">
        <f>IF(AND(A12806&lt;&gt;"",ISNUMBER(A12806)),VLOOKUP(A12806,Studies!A:BR,6,FALSE),"")</f>
        <v>Plasma</v>
      </c>
      <c r="G12806" s="265">
        <v>12</v>
      </c>
      <c r="H12806" s="192" t="s">
        <v>59</v>
      </c>
      <c r="I12806" s="185">
        <v>0.6</v>
      </c>
      <c r="J12806" s="185" t="s">
        <v>956</v>
      </c>
      <c r="K12806" s="185" t="s">
        <v>115</v>
      </c>
      <c r="L12806" s="193">
        <v>0.01</v>
      </c>
      <c r="M12806" s="193" t="s">
        <v>956</v>
      </c>
      <c r="N12806" s="193" t="s">
        <v>946</v>
      </c>
    </row>
    <row r="12807" spans="1:14" x14ac:dyDescent="0.25">
      <c r="A12807" s="181">
        <v>1379</v>
      </c>
      <c r="B12807" s="247" t="str">
        <f>IF(AND(A12807&lt;&gt;"",ISNUMBER(A12807)),VLOOKUP(A12807,Studies!A:BR,2,FALSE),"")</f>
        <v>Shiba 1990</v>
      </c>
      <c r="C12807" s="248" t="str">
        <f>IF(AND(A12807&lt;&gt;"",ISNUMBER(A12807)),VLOOKUP(A12807,Studies!A:BR,3,FALSE),"")</f>
        <v>https://pubmed.ncbi.nlm.nih.gov/2379224/</v>
      </c>
      <c r="D12807" s="248" t="str">
        <f>IF(AND(A12807&lt;&gt;"",ISNUMBER(A12807)),VLOOKUP(A12807,Studies!A:BR,4,FALSE),"")</f>
        <v>Fluconazole oral 50 mg</v>
      </c>
      <c r="E12807" s="248" t="str">
        <f>IF(AND(A12807&lt;&gt;"",ISNUMBER(A12807)),VLOOKUP(A12807,Studies!A:BR,5,FALSE),"")</f>
        <v>Fluconazole</v>
      </c>
      <c r="F12807" s="249" t="str">
        <f>IF(AND(A12807&lt;&gt;"",ISNUMBER(A12807)),VLOOKUP(A12807,Studies!A:BR,6,FALSE),"")</f>
        <v>Plasma</v>
      </c>
      <c r="G12807" s="265">
        <v>24</v>
      </c>
      <c r="H12807" s="192" t="s">
        <v>59</v>
      </c>
      <c r="I12807" s="185">
        <v>0.47</v>
      </c>
      <c r="J12807" s="185" t="s">
        <v>956</v>
      </c>
      <c r="K12807" s="185" t="s">
        <v>115</v>
      </c>
      <c r="L12807" s="193">
        <v>0.02</v>
      </c>
      <c r="M12807" s="193" t="s">
        <v>956</v>
      </c>
      <c r="N12807" s="193" t="s">
        <v>946</v>
      </c>
    </row>
    <row r="12808" spans="1:14" x14ac:dyDescent="0.25">
      <c r="A12808" s="181">
        <v>1379</v>
      </c>
      <c r="B12808" s="247" t="str">
        <f>IF(AND(A12808&lt;&gt;"",ISNUMBER(A12808)),VLOOKUP(A12808,Studies!A:BR,2,FALSE),"")</f>
        <v>Shiba 1990</v>
      </c>
      <c r="C12808" s="248" t="str">
        <f>IF(AND(A12808&lt;&gt;"",ISNUMBER(A12808)),VLOOKUP(A12808,Studies!A:BR,3,FALSE),"")</f>
        <v>https://pubmed.ncbi.nlm.nih.gov/2379224/</v>
      </c>
      <c r="D12808" s="248" t="str">
        <f>IF(AND(A12808&lt;&gt;"",ISNUMBER(A12808)),VLOOKUP(A12808,Studies!A:BR,4,FALSE),"")</f>
        <v>Fluconazole oral 50 mg</v>
      </c>
      <c r="E12808" s="248" t="str">
        <f>IF(AND(A12808&lt;&gt;"",ISNUMBER(A12808)),VLOOKUP(A12808,Studies!A:BR,5,FALSE),"")</f>
        <v>Fluconazole</v>
      </c>
      <c r="F12808" s="249" t="str">
        <f>IF(AND(A12808&lt;&gt;"",ISNUMBER(A12808)),VLOOKUP(A12808,Studies!A:BR,6,FALSE),"")</f>
        <v>Plasma</v>
      </c>
      <c r="G12808" s="265">
        <v>48</v>
      </c>
      <c r="H12808" s="192" t="s">
        <v>59</v>
      </c>
      <c r="I12808" s="185">
        <v>0.26</v>
      </c>
      <c r="J12808" s="185" t="s">
        <v>956</v>
      </c>
      <c r="K12808" s="185" t="s">
        <v>115</v>
      </c>
      <c r="L12808" s="193">
        <v>0.02</v>
      </c>
      <c r="M12808" s="193" t="s">
        <v>956</v>
      </c>
      <c r="N12808" s="193" t="s">
        <v>946</v>
      </c>
    </row>
    <row r="12809" spans="1:14" x14ac:dyDescent="0.25">
      <c r="A12809" s="181">
        <v>1379</v>
      </c>
      <c r="B12809" s="247" t="str">
        <f>IF(AND(A12809&lt;&gt;"",ISNUMBER(A12809)),VLOOKUP(A12809,Studies!A:BR,2,FALSE),"")</f>
        <v>Shiba 1990</v>
      </c>
      <c r="C12809" s="248" t="str">
        <f>IF(AND(A12809&lt;&gt;"",ISNUMBER(A12809)),VLOOKUP(A12809,Studies!A:BR,3,FALSE),"")</f>
        <v>https://pubmed.ncbi.nlm.nih.gov/2379224/</v>
      </c>
      <c r="D12809" s="248" t="str">
        <f>IF(AND(A12809&lt;&gt;"",ISNUMBER(A12809)),VLOOKUP(A12809,Studies!A:BR,4,FALSE),"")</f>
        <v>Fluconazole oral 50 mg</v>
      </c>
      <c r="E12809" s="248" t="str">
        <f>IF(AND(A12809&lt;&gt;"",ISNUMBER(A12809)),VLOOKUP(A12809,Studies!A:BR,5,FALSE),"")</f>
        <v>Fluconazole</v>
      </c>
      <c r="F12809" s="249" t="str">
        <f>IF(AND(A12809&lt;&gt;"",ISNUMBER(A12809)),VLOOKUP(A12809,Studies!A:BR,6,FALSE),"")</f>
        <v>Plasma</v>
      </c>
      <c r="G12809" s="265">
        <v>72</v>
      </c>
      <c r="H12809" s="192" t="s">
        <v>59</v>
      </c>
      <c r="I12809" s="185">
        <v>0.17</v>
      </c>
      <c r="J12809" s="185" t="s">
        <v>956</v>
      </c>
      <c r="K12809" s="185" t="s">
        <v>115</v>
      </c>
      <c r="L12809" s="193">
        <v>0.02</v>
      </c>
      <c r="M12809" s="193" t="s">
        <v>956</v>
      </c>
      <c r="N12809" s="193" t="s">
        <v>946</v>
      </c>
    </row>
    <row r="12810" spans="1:14" x14ac:dyDescent="0.25">
      <c r="A12810" s="181">
        <v>1380</v>
      </c>
      <c r="B12810" s="247" t="str">
        <f>IF(AND(A12810&lt;&gt;"",ISNUMBER(A12810)),VLOOKUP(A12810,Studies!A:BR,2,FALSE),"")</f>
        <v>Shiba 1990</v>
      </c>
      <c r="C12810" s="248" t="str">
        <f>IF(AND(A12810&lt;&gt;"",ISNUMBER(A12810)),VLOOKUP(A12810,Studies!A:BR,3,FALSE),"")</f>
        <v>https://pubmed.ncbi.nlm.nih.gov/2379224/</v>
      </c>
      <c r="D12810" s="248" t="str">
        <f>IF(AND(A12810&lt;&gt;"",ISNUMBER(A12810)),VLOOKUP(A12810,Studies!A:BR,4,FALSE),"")</f>
        <v>Fluconazole oral 100 mg</v>
      </c>
      <c r="E12810" s="248" t="str">
        <f>IF(AND(A12810&lt;&gt;"",ISNUMBER(A12810)),VLOOKUP(A12810,Studies!A:BR,5,FALSE),"")</f>
        <v>Fluconazole</v>
      </c>
      <c r="F12810" s="249" t="str">
        <f>IF(AND(A12810&lt;&gt;"",ISNUMBER(A12810)),VLOOKUP(A12810,Studies!A:BR,6,FALSE),"")</f>
        <v>Plasma</v>
      </c>
      <c r="G12810" s="265">
        <v>0.5</v>
      </c>
      <c r="H12810" s="192" t="s">
        <v>59</v>
      </c>
      <c r="I12810" s="185">
        <v>1.1499999999999999</v>
      </c>
      <c r="J12810" s="185" t="s">
        <v>956</v>
      </c>
      <c r="K12810" s="185" t="s">
        <v>115</v>
      </c>
      <c r="L12810" s="193">
        <v>0.33</v>
      </c>
      <c r="M12810" s="193" t="s">
        <v>956</v>
      </c>
      <c r="N12810" s="193" t="s">
        <v>946</v>
      </c>
    </row>
    <row r="12811" spans="1:14" x14ac:dyDescent="0.25">
      <c r="A12811" s="181">
        <v>1380</v>
      </c>
      <c r="B12811" s="247" t="str">
        <f>IF(AND(A12811&lt;&gt;"",ISNUMBER(A12811)),VLOOKUP(A12811,Studies!A:BR,2,FALSE),"")</f>
        <v>Shiba 1990</v>
      </c>
      <c r="C12811" s="248" t="str">
        <f>IF(AND(A12811&lt;&gt;"",ISNUMBER(A12811)),VLOOKUP(A12811,Studies!A:BR,3,FALSE),"")</f>
        <v>https://pubmed.ncbi.nlm.nih.gov/2379224/</v>
      </c>
      <c r="D12811" s="248" t="str">
        <f>IF(AND(A12811&lt;&gt;"",ISNUMBER(A12811)),VLOOKUP(A12811,Studies!A:BR,4,FALSE),"")</f>
        <v>Fluconazole oral 100 mg</v>
      </c>
      <c r="E12811" s="248" t="str">
        <f>IF(AND(A12811&lt;&gt;"",ISNUMBER(A12811)),VLOOKUP(A12811,Studies!A:BR,5,FALSE),"")</f>
        <v>Fluconazole</v>
      </c>
      <c r="F12811" s="249" t="str">
        <f>IF(AND(A12811&lt;&gt;"",ISNUMBER(A12811)),VLOOKUP(A12811,Studies!A:BR,6,FALSE),"")</f>
        <v>Plasma</v>
      </c>
      <c r="G12811" s="265">
        <v>1</v>
      </c>
      <c r="H12811" s="192" t="s">
        <v>59</v>
      </c>
      <c r="I12811" s="185">
        <v>1.66</v>
      </c>
      <c r="J12811" s="185" t="s">
        <v>956</v>
      </c>
      <c r="K12811" s="185" t="s">
        <v>115</v>
      </c>
      <c r="L12811" s="193">
        <v>0.09</v>
      </c>
      <c r="M12811" s="193" t="s">
        <v>956</v>
      </c>
      <c r="N12811" s="193" t="s">
        <v>946</v>
      </c>
    </row>
    <row r="12812" spans="1:14" x14ac:dyDescent="0.25">
      <c r="A12812" s="181">
        <v>1380</v>
      </c>
      <c r="B12812" s="247" t="str">
        <f>IF(AND(A12812&lt;&gt;"",ISNUMBER(A12812)),VLOOKUP(A12812,Studies!A:BR,2,FALSE),"")</f>
        <v>Shiba 1990</v>
      </c>
      <c r="C12812" s="248" t="str">
        <f>IF(AND(A12812&lt;&gt;"",ISNUMBER(A12812)),VLOOKUP(A12812,Studies!A:BR,3,FALSE),"")</f>
        <v>https://pubmed.ncbi.nlm.nih.gov/2379224/</v>
      </c>
      <c r="D12812" s="248" t="str">
        <f>IF(AND(A12812&lt;&gt;"",ISNUMBER(A12812)),VLOOKUP(A12812,Studies!A:BR,4,FALSE),"")</f>
        <v>Fluconazole oral 100 mg</v>
      </c>
      <c r="E12812" s="248" t="str">
        <f>IF(AND(A12812&lt;&gt;"",ISNUMBER(A12812)),VLOOKUP(A12812,Studies!A:BR,5,FALSE),"")</f>
        <v>Fluconazole</v>
      </c>
      <c r="F12812" s="249" t="str">
        <f>IF(AND(A12812&lt;&gt;"",ISNUMBER(A12812)),VLOOKUP(A12812,Studies!A:BR,6,FALSE),"")</f>
        <v>Plasma</v>
      </c>
      <c r="G12812" s="265">
        <v>1.5</v>
      </c>
      <c r="H12812" s="192" t="s">
        <v>59</v>
      </c>
      <c r="I12812" s="185">
        <v>1.87</v>
      </c>
      <c r="J12812" s="185" t="s">
        <v>956</v>
      </c>
      <c r="K12812" s="185" t="s">
        <v>115</v>
      </c>
      <c r="L12812" s="193">
        <v>0.09</v>
      </c>
      <c r="M12812" s="193" t="s">
        <v>956</v>
      </c>
      <c r="N12812" s="193" t="s">
        <v>946</v>
      </c>
    </row>
    <row r="12813" spans="1:14" x14ac:dyDescent="0.25">
      <c r="A12813" s="181">
        <v>1380</v>
      </c>
      <c r="B12813" s="247" t="str">
        <f>IF(AND(A12813&lt;&gt;"",ISNUMBER(A12813)),VLOOKUP(A12813,Studies!A:BR,2,FALSE),"")</f>
        <v>Shiba 1990</v>
      </c>
      <c r="C12813" s="248" t="str">
        <f>IF(AND(A12813&lt;&gt;"",ISNUMBER(A12813)),VLOOKUP(A12813,Studies!A:BR,3,FALSE),"")</f>
        <v>https://pubmed.ncbi.nlm.nih.gov/2379224/</v>
      </c>
      <c r="D12813" s="248" t="str">
        <f>IF(AND(A12813&lt;&gt;"",ISNUMBER(A12813)),VLOOKUP(A12813,Studies!A:BR,4,FALSE),"")</f>
        <v>Fluconazole oral 100 mg</v>
      </c>
      <c r="E12813" s="248" t="str">
        <f>IF(AND(A12813&lt;&gt;"",ISNUMBER(A12813)),VLOOKUP(A12813,Studies!A:BR,5,FALSE),"")</f>
        <v>Fluconazole</v>
      </c>
      <c r="F12813" s="249" t="str">
        <f>IF(AND(A12813&lt;&gt;"",ISNUMBER(A12813)),VLOOKUP(A12813,Studies!A:BR,6,FALSE),"")</f>
        <v>Plasma</v>
      </c>
      <c r="G12813" s="265">
        <v>2</v>
      </c>
      <c r="H12813" s="192" t="s">
        <v>59</v>
      </c>
      <c r="I12813" s="185">
        <v>1.79</v>
      </c>
      <c r="J12813" s="185" t="s">
        <v>956</v>
      </c>
      <c r="K12813" s="185" t="s">
        <v>115</v>
      </c>
      <c r="L12813" s="193">
        <v>0.05</v>
      </c>
      <c r="M12813" s="193" t="s">
        <v>956</v>
      </c>
      <c r="N12813" s="193" t="s">
        <v>946</v>
      </c>
    </row>
    <row r="12814" spans="1:14" x14ac:dyDescent="0.25">
      <c r="A12814" s="181">
        <v>1380</v>
      </c>
      <c r="B12814" s="247" t="str">
        <f>IF(AND(A12814&lt;&gt;"",ISNUMBER(A12814)),VLOOKUP(A12814,Studies!A:BR,2,FALSE),"")</f>
        <v>Shiba 1990</v>
      </c>
      <c r="C12814" s="248" t="str">
        <f>IF(AND(A12814&lt;&gt;"",ISNUMBER(A12814)),VLOOKUP(A12814,Studies!A:BR,3,FALSE),"")</f>
        <v>https://pubmed.ncbi.nlm.nih.gov/2379224/</v>
      </c>
      <c r="D12814" s="248" t="str">
        <f>IF(AND(A12814&lt;&gt;"",ISNUMBER(A12814)),VLOOKUP(A12814,Studies!A:BR,4,FALSE),"")</f>
        <v>Fluconazole oral 100 mg</v>
      </c>
      <c r="E12814" s="248" t="str">
        <f>IF(AND(A12814&lt;&gt;"",ISNUMBER(A12814)),VLOOKUP(A12814,Studies!A:BR,5,FALSE),"")</f>
        <v>Fluconazole</v>
      </c>
      <c r="F12814" s="249" t="str">
        <f>IF(AND(A12814&lt;&gt;"",ISNUMBER(A12814)),VLOOKUP(A12814,Studies!A:BR,6,FALSE),"")</f>
        <v>Plasma</v>
      </c>
      <c r="G12814" s="265">
        <v>4</v>
      </c>
      <c r="H12814" s="192" t="s">
        <v>59</v>
      </c>
      <c r="I12814" s="185">
        <v>1.72</v>
      </c>
      <c r="J12814" s="185" t="s">
        <v>956</v>
      </c>
      <c r="K12814" s="185" t="s">
        <v>115</v>
      </c>
      <c r="L12814" s="193">
        <v>0.06</v>
      </c>
      <c r="M12814" s="193" t="s">
        <v>956</v>
      </c>
      <c r="N12814" s="193" t="s">
        <v>946</v>
      </c>
    </row>
    <row r="12815" spans="1:14" x14ac:dyDescent="0.25">
      <c r="A12815" s="181">
        <v>1380</v>
      </c>
      <c r="B12815" s="247" t="str">
        <f>IF(AND(A12815&lt;&gt;"",ISNUMBER(A12815)),VLOOKUP(A12815,Studies!A:BR,2,FALSE),"")</f>
        <v>Shiba 1990</v>
      </c>
      <c r="C12815" s="248" t="str">
        <f>IF(AND(A12815&lt;&gt;"",ISNUMBER(A12815)),VLOOKUP(A12815,Studies!A:BR,3,FALSE),"")</f>
        <v>https://pubmed.ncbi.nlm.nih.gov/2379224/</v>
      </c>
      <c r="D12815" s="248" t="str">
        <f>IF(AND(A12815&lt;&gt;"",ISNUMBER(A12815)),VLOOKUP(A12815,Studies!A:BR,4,FALSE),"")</f>
        <v>Fluconazole oral 100 mg</v>
      </c>
      <c r="E12815" s="248" t="str">
        <f>IF(AND(A12815&lt;&gt;"",ISNUMBER(A12815)),VLOOKUP(A12815,Studies!A:BR,5,FALSE),"")</f>
        <v>Fluconazole</v>
      </c>
      <c r="F12815" s="249" t="str">
        <f>IF(AND(A12815&lt;&gt;"",ISNUMBER(A12815)),VLOOKUP(A12815,Studies!A:BR,6,FALSE),"")</f>
        <v>Plasma</v>
      </c>
      <c r="G12815" s="265">
        <v>8</v>
      </c>
      <c r="H12815" s="192" t="s">
        <v>59</v>
      </c>
      <c r="I12815" s="185">
        <v>1.47</v>
      </c>
      <c r="J12815" s="185" t="s">
        <v>956</v>
      </c>
      <c r="K12815" s="185" t="s">
        <v>115</v>
      </c>
      <c r="L12815" s="193">
        <v>0.04</v>
      </c>
      <c r="M12815" s="193" t="s">
        <v>956</v>
      </c>
      <c r="N12815" s="193" t="s">
        <v>946</v>
      </c>
    </row>
    <row r="12816" spans="1:14" x14ac:dyDescent="0.25">
      <c r="A12816" s="181">
        <v>1380</v>
      </c>
      <c r="B12816" s="247" t="str">
        <f>IF(AND(A12816&lt;&gt;"",ISNUMBER(A12816)),VLOOKUP(A12816,Studies!A:BR,2,FALSE),"")</f>
        <v>Shiba 1990</v>
      </c>
      <c r="C12816" s="248" t="str">
        <f>IF(AND(A12816&lt;&gt;"",ISNUMBER(A12816)),VLOOKUP(A12816,Studies!A:BR,3,FALSE),"")</f>
        <v>https://pubmed.ncbi.nlm.nih.gov/2379224/</v>
      </c>
      <c r="D12816" s="248" t="str">
        <f>IF(AND(A12816&lt;&gt;"",ISNUMBER(A12816)),VLOOKUP(A12816,Studies!A:BR,4,FALSE),"")</f>
        <v>Fluconazole oral 100 mg</v>
      </c>
      <c r="E12816" s="248" t="str">
        <f>IF(AND(A12816&lt;&gt;"",ISNUMBER(A12816)),VLOOKUP(A12816,Studies!A:BR,5,FALSE),"")</f>
        <v>Fluconazole</v>
      </c>
      <c r="F12816" s="249" t="str">
        <f>IF(AND(A12816&lt;&gt;"",ISNUMBER(A12816)),VLOOKUP(A12816,Studies!A:BR,6,FALSE),"")</f>
        <v>Plasma</v>
      </c>
      <c r="G12816" s="265">
        <v>12</v>
      </c>
      <c r="H12816" s="192" t="s">
        <v>59</v>
      </c>
      <c r="I12816" s="185">
        <v>1.32</v>
      </c>
      <c r="J12816" s="185" t="s">
        <v>956</v>
      </c>
      <c r="K12816" s="185" t="s">
        <v>115</v>
      </c>
      <c r="L12816" s="193">
        <v>0.04</v>
      </c>
      <c r="M12816" s="193" t="s">
        <v>956</v>
      </c>
      <c r="N12816" s="193" t="s">
        <v>946</v>
      </c>
    </row>
    <row r="12817" spans="1:14" x14ac:dyDescent="0.25">
      <c r="A12817" s="181">
        <v>1380</v>
      </c>
      <c r="B12817" s="247" t="str">
        <f>IF(AND(A12817&lt;&gt;"",ISNUMBER(A12817)),VLOOKUP(A12817,Studies!A:BR,2,FALSE),"")</f>
        <v>Shiba 1990</v>
      </c>
      <c r="C12817" s="248" t="str">
        <f>IF(AND(A12817&lt;&gt;"",ISNUMBER(A12817)),VLOOKUP(A12817,Studies!A:BR,3,FALSE),"")</f>
        <v>https://pubmed.ncbi.nlm.nih.gov/2379224/</v>
      </c>
      <c r="D12817" s="248" t="str">
        <f>IF(AND(A12817&lt;&gt;"",ISNUMBER(A12817)),VLOOKUP(A12817,Studies!A:BR,4,FALSE),"")</f>
        <v>Fluconazole oral 100 mg</v>
      </c>
      <c r="E12817" s="248" t="str">
        <f>IF(AND(A12817&lt;&gt;"",ISNUMBER(A12817)),VLOOKUP(A12817,Studies!A:BR,5,FALSE),"")</f>
        <v>Fluconazole</v>
      </c>
      <c r="F12817" s="249" t="str">
        <f>IF(AND(A12817&lt;&gt;"",ISNUMBER(A12817)),VLOOKUP(A12817,Studies!A:BR,6,FALSE),"")</f>
        <v>Plasma</v>
      </c>
      <c r="G12817" s="265">
        <v>24</v>
      </c>
      <c r="H12817" s="192" t="s">
        <v>59</v>
      </c>
      <c r="I12817" s="185">
        <v>1.04</v>
      </c>
      <c r="J12817" s="185" t="s">
        <v>956</v>
      </c>
      <c r="K12817" s="185" t="s">
        <v>115</v>
      </c>
      <c r="L12817" s="193">
        <v>0.02</v>
      </c>
      <c r="M12817" s="193" t="s">
        <v>956</v>
      </c>
      <c r="N12817" s="193" t="s">
        <v>946</v>
      </c>
    </row>
    <row r="12818" spans="1:14" x14ac:dyDescent="0.25">
      <c r="A12818" s="181">
        <v>1380</v>
      </c>
      <c r="B12818" s="247" t="str">
        <f>IF(AND(A12818&lt;&gt;"",ISNUMBER(A12818)),VLOOKUP(A12818,Studies!A:BR,2,FALSE),"")</f>
        <v>Shiba 1990</v>
      </c>
      <c r="C12818" s="248" t="str">
        <f>IF(AND(A12818&lt;&gt;"",ISNUMBER(A12818)),VLOOKUP(A12818,Studies!A:BR,3,FALSE),"")</f>
        <v>https://pubmed.ncbi.nlm.nih.gov/2379224/</v>
      </c>
      <c r="D12818" s="248" t="str">
        <f>IF(AND(A12818&lt;&gt;"",ISNUMBER(A12818)),VLOOKUP(A12818,Studies!A:BR,4,FALSE),"")</f>
        <v>Fluconazole oral 100 mg</v>
      </c>
      <c r="E12818" s="248" t="str">
        <f>IF(AND(A12818&lt;&gt;"",ISNUMBER(A12818)),VLOOKUP(A12818,Studies!A:BR,5,FALSE),"")</f>
        <v>Fluconazole</v>
      </c>
      <c r="F12818" s="249" t="str">
        <f>IF(AND(A12818&lt;&gt;"",ISNUMBER(A12818)),VLOOKUP(A12818,Studies!A:BR,6,FALSE),"")</f>
        <v>Plasma</v>
      </c>
      <c r="G12818" s="265">
        <v>48</v>
      </c>
      <c r="H12818" s="192" t="s">
        <v>59</v>
      </c>
      <c r="I12818" s="185">
        <v>0.66</v>
      </c>
      <c r="J12818" s="185" t="s">
        <v>956</v>
      </c>
      <c r="K12818" s="185" t="s">
        <v>115</v>
      </c>
      <c r="L12818" s="193">
        <v>0.03</v>
      </c>
      <c r="M12818" s="193" t="s">
        <v>956</v>
      </c>
      <c r="N12818" s="193" t="s">
        <v>946</v>
      </c>
    </row>
    <row r="12819" spans="1:14" x14ac:dyDescent="0.25">
      <c r="A12819" s="181">
        <v>1380</v>
      </c>
      <c r="B12819" s="247" t="str">
        <f>IF(AND(A12819&lt;&gt;"",ISNUMBER(A12819)),VLOOKUP(A12819,Studies!A:BR,2,FALSE),"")</f>
        <v>Shiba 1990</v>
      </c>
      <c r="C12819" s="248" t="str">
        <f>IF(AND(A12819&lt;&gt;"",ISNUMBER(A12819)),VLOOKUP(A12819,Studies!A:BR,3,FALSE),"")</f>
        <v>https://pubmed.ncbi.nlm.nih.gov/2379224/</v>
      </c>
      <c r="D12819" s="248" t="str">
        <f>IF(AND(A12819&lt;&gt;"",ISNUMBER(A12819)),VLOOKUP(A12819,Studies!A:BR,4,FALSE),"")</f>
        <v>Fluconazole oral 100 mg</v>
      </c>
      <c r="E12819" s="248" t="str">
        <f>IF(AND(A12819&lt;&gt;"",ISNUMBER(A12819)),VLOOKUP(A12819,Studies!A:BR,5,FALSE),"")</f>
        <v>Fluconazole</v>
      </c>
      <c r="F12819" s="249" t="str">
        <f>IF(AND(A12819&lt;&gt;"",ISNUMBER(A12819)),VLOOKUP(A12819,Studies!A:BR,6,FALSE),"")</f>
        <v>Plasma</v>
      </c>
      <c r="G12819" s="265">
        <v>72</v>
      </c>
      <c r="H12819" s="192" t="s">
        <v>59</v>
      </c>
      <c r="I12819" s="185">
        <v>0.44</v>
      </c>
      <c r="J12819" s="185" t="s">
        <v>956</v>
      </c>
      <c r="K12819" s="185" t="s">
        <v>115</v>
      </c>
      <c r="L12819" s="193">
        <v>0.04</v>
      </c>
      <c r="M12819" s="193" t="s">
        <v>956</v>
      </c>
      <c r="N12819" s="193" t="s">
        <v>946</v>
      </c>
    </row>
    <row r="12820" spans="1:14" x14ac:dyDescent="0.25">
      <c r="A12820" s="30">
        <v>1381</v>
      </c>
      <c r="B12820" s="247" t="str">
        <f>IF(AND(A12820&lt;&gt;"",ISNUMBER(A12820)),VLOOKUP(A12820,Studies!A:BR,2,FALSE),"")</f>
        <v>Shiba 1990</v>
      </c>
      <c r="C12820" s="248" t="str">
        <f>IF(AND(A12820&lt;&gt;"",ISNUMBER(A12820)),VLOOKUP(A12820,Studies!A:BR,3,FALSE),"")</f>
        <v>https://pubmed.ncbi.nlm.nih.gov/2379224/</v>
      </c>
      <c r="D12820" s="248" t="str">
        <f>IF(AND(A12820&lt;&gt;"",ISNUMBER(A12820)),VLOOKUP(A12820,Studies!A:BR,4,FALSE),"")</f>
        <v>Fluconazole oral 25 mg urine</v>
      </c>
      <c r="E12820" s="248" t="str">
        <f>IF(AND(A12820&lt;&gt;"",ISNUMBER(A12820)),VLOOKUP(A12820,Studies!A:BR,5,FALSE),"")</f>
        <v>Fluconazole</v>
      </c>
      <c r="F12820" s="249" t="str">
        <f>IF(AND(A12820&lt;&gt;"",ISNUMBER(A12820)),VLOOKUP(A12820,Studies!A:BR,6,FALSE),"")</f>
        <v>Urine</v>
      </c>
      <c r="G12820" s="265">
        <v>2</v>
      </c>
      <c r="H12820" s="192" t="s">
        <v>59</v>
      </c>
      <c r="I12820" s="185">
        <v>3.1</v>
      </c>
      <c r="J12820" s="185" t="s">
        <v>446</v>
      </c>
      <c r="K12820" s="185" t="s">
        <v>115</v>
      </c>
      <c r="L12820" s="193">
        <v>0.2</v>
      </c>
      <c r="M12820" s="52" t="s">
        <v>446</v>
      </c>
      <c r="N12820" s="193" t="s">
        <v>946</v>
      </c>
    </row>
    <row r="12821" spans="1:14" x14ac:dyDescent="0.25">
      <c r="A12821" s="181">
        <v>1381</v>
      </c>
      <c r="B12821" s="247" t="str">
        <f>IF(AND(A12821&lt;&gt;"",ISNUMBER(A12821)),VLOOKUP(A12821,Studies!A:BR,2,FALSE),"")</f>
        <v>Shiba 1990</v>
      </c>
      <c r="C12821" s="248" t="str">
        <f>IF(AND(A12821&lt;&gt;"",ISNUMBER(A12821)),VLOOKUP(A12821,Studies!A:BR,3,FALSE),"")</f>
        <v>https://pubmed.ncbi.nlm.nih.gov/2379224/</v>
      </c>
      <c r="D12821" s="248" t="str">
        <f>IF(AND(A12821&lt;&gt;"",ISNUMBER(A12821)),VLOOKUP(A12821,Studies!A:BR,4,FALSE),"")</f>
        <v>Fluconazole oral 25 mg urine</v>
      </c>
      <c r="E12821" s="248" t="str">
        <f>IF(AND(A12821&lt;&gt;"",ISNUMBER(A12821)),VLOOKUP(A12821,Studies!A:BR,5,FALSE),"")</f>
        <v>Fluconazole</v>
      </c>
      <c r="F12821" s="249" t="str">
        <f>IF(AND(A12821&lt;&gt;"",ISNUMBER(A12821)),VLOOKUP(A12821,Studies!A:BR,6,FALSE),"")</f>
        <v>Urine</v>
      </c>
      <c r="G12821" s="265">
        <v>4</v>
      </c>
      <c r="H12821" s="192" t="s">
        <v>59</v>
      </c>
      <c r="I12821" s="185">
        <v>6.4</v>
      </c>
      <c r="J12821" s="185" t="s">
        <v>446</v>
      </c>
      <c r="K12821" s="185" t="s">
        <v>115</v>
      </c>
      <c r="L12821" s="193">
        <v>0.3</v>
      </c>
      <c r="M12821" s="193" t="s">
        <v>446</v>
      </c>
      <c r="N12821" s="193" t="s">
        <v>946</v>
      </c>
    </row>
    <row r="12822" spans="1:14" x14ac:dyDescent="0.25">
      <c r="A12822" s="181">
        <v>1381</v>
      </c>
      <c r="B12822" s="247" t="str">
        <f>IF(AND(A12822&lt;&gt;"",ISNUMBER(A12822)),VLOOKUP(A12822,Studies!A:BR,2,FALSE),"")</f>
        <v>Shiba 1990</v>
      </c>
      <c r="C12822" s="248" t="str">
        <f>IF(AND(A12822&lt;&gt;"",ISNUMBER(A12822)),VLOOKUP(A12822,Studies!A:BR,3,FALSE),"")</f>
        <v>https://pubmed.ncbi.nlm.nih.gov/2379224/</v>
      </c>
      <c r="D12822" s="248" t="str">
        <f>IF(AND(A12822&lt;&gt;"",ISNUMBER(A12822)),VLOOKUP(A12822,Studies!A:BR,4,FALSE),"")</f>
        <v>Fluconazole oral 25 mg urine</v>
      </c>
      <c r="E12822" s="248" t="str">
        <f>IF(AND(A12822&lt;&gt;"",ISNUMBER(A12822)),VLOOKUP(A12822,Studies!A:BR,5,FALSE),"")</f>
        <v>Fluconazole</v>
      </c>
      <c r="F12822" s="249" t="str">
        <f>IF(AND(A12822&lt;&gt;"",ISNUMBER(A12822)),VLOOKUP(A12822,Studies!A:BR,6,FALSE),"")</f>
        <v>Urine</v>
      </c>
      <c r="G12822" s="265">
        <v>8</v>
      </c>
      <c r="H12822" s="192" t="s">
        <v>59</v>
      </c>
      <c r="I12822" s="185">
        <v>11.2</v>
      </c>
      <c r="J12822" s="185" t="s">
        <v>446</v>
      </c>
      <c r="K12822" s="185" t="s">
        <v>115</v>
      </c>
      <c r="L12822" s="193">
        <v>0.4</v>
      </c>
      <c r="M12822" s="193" t="s">
        <v>446</v>
      </c>
      <c r="N12822" s="193" t="s">
        <v>946</v>
      </c>
    </row>
    <row r="12823" spans="1:14" x14ac:dyDescent="0.25">
      <c r="A12823" s="181">
        <v>1381</v>
      </c>
      <c r="B12823" s="247" t="str">
        <f>IF(AND(A12823&lt;&gt;"",ISNUMBER(A12823)),VLOOKUP(A12823,Studies!A:BR,2,FALSE),"")</f>
        <v>Shiba 1990</v>
      </c>
      <c r="C12823" s="248" t="str">
        <f>IF(AND(A12823&lt;&gt;"",ISNUMBER(A12823)),VLOOKUP(A12823,Studies!A:BR,3,FALSE),"")</f>
        <v>https://pubmed.ncbi.nlm.nih.gov/2379224/</v>
      </c>
      <c r="D12823" s="248" t="str">
        <f>IF(AND(A12823&lt;&gt;"",ISNUMBER(A12823)),VLOOKUP(A12823,Studies!A:BR,4,FALSE),"")</f>
        <v>Fluconazole oral 25 mg urine</v>
      </c>
      <c r="E12823" s="248" t="str">
        <f>IF(AND(A12823&lt;&gt;"",ISNUMBER(A12823)),VLOOKUP(A12823,Studies!A:BR,5,FALSE),"")</f>
        <v>Fluconazole</v>
      </c>
      <c r="F12823" s="249" t="str">
        <f>IF(AND(A12823&lt;&gt;"",ISNUMBER(A12823)),VLOOKUP(A12823,Studies!A:BR,6,FALSE),"")</f>
        <v>Urine</v>
      </c>
      <c r="G12823" s="265">
        <v>12</v>
      </c>
      <c r="H12823" s="192" t="s">
        <v>59</v>
      </c>
      <c r="I12823" s="185">
        <v>16.100000000000001</v>
      </c>
      <c r="J12823" s="185" t="s">
        <v>446</v>
      </c>
      <c r="K12823" s="185" t="s">
        <v>115</v>
      </c>
      <c r="L12823" s="193">
        <v>0.6</v>
      </c>
      <c r="M12823" s="193" t="s">
        <v>446</v>
      </c>
      <c r="N12823" s="193" t="s">
        <v>946</v>
      </c>
    </row>
    <row r="12824" spans="1:14" x14ac:dyDescent="0.25">
      <c r="A12824" s="181">
        <v>1381</v>
      </c>
      <c r="B12824" s="247" t="str">
        <f>IF(AND(A12824&lt;&gt;"",ISNUMBER(A12824)),VLOOKUP(A12824,Studies!A:BR,2,FALSE),"")</f>
        <v>Shiba 1990</v>
      </c>
      <c r="C12824" s="248" t="str">
        <f>IF(AND(A12824&lt;&gt;"",ISNUMBER(A12824)),VLOOKUP(A12824,Studies!A:BR,3,FALSE),"")</f>
        <v>https://pubmed.ncbi.nlm.nih.gov/2379224/</v>
      </c>
      <c r="D12824" s="248" t="str">
        <f>IF(AND(A12824&lt;&gt;"",ISNUMBER(A12824)),VLOOKUP(A12824,Studies!A:BR,4,FALSE),"")</f>
        <v>Fluconazole oral 25 mg urine</v>
      </c>
      <c r="E12824" s="248" t="str">
        <f>IF(AND(A12824&lt;&gt;"",ISNUMBER(A12824)),VLOOKUP(A12824,Studies!A:BR,5,FALSE),"")</f>
        <v>Fluconazole</v>
      </c>
      <c r="F12824" s="249" t="str">
        <f>IF(AND(A12824&lt;&gt;"",ISNUMBER(A12824)),VLOOKUP(A12824,Studies!A:BR,6,FALSE),"")</f>
        <v>Urine</v>
      </c>
      <c r="G12824" s="265">
        <v>24</v>
      </c>
      <c r="H12824" s="192" t="s">
        <v>59</v>
      </c>
      <c r="I12824" s="185">
        <v>27.7</v>
      </c>
      <c r="J12824" s="185" t="s">
        <v>446</v>
      </c>
      <c r="K12824" s="185" t="s">
        <v>115</v>
      </c>
      <c r="L12824" s="193">
        <v>1.1000000000000001</v>
      </c>
      <c r="M12824" s="193" t="s">
        <v>446</v>
      </c>
      <c r="N12824" s="193" t="s">
        <v>946</v>
      </c>
    </row>
    <row r="12825" spans="1:14" x14ac:dyDescent="0.25">
      <c r="A12825" s="181">
        <v>1381</v>
      </c>
      <c r="B12825" s="247" t="str">
        <f>IF(AND(A12825&lt;&gt;"",ISNUMBER(A12825)),VLOOKUP(A12825,Studies!A:BR,2,FALSE),"")</f>
        <v>Shiba 1990</v>
      </c>
      <c r="C12825" s="248" t="str">
        <f>IF(AND(A12825&lt;&gt;"",ISNUMBER(A12825)),VLOOKUP(A12825,Studies!A:BR,3,FALSE),"")</f>
        <v>https://pubmed.ncbi.nlm.nih.gov/2379224/</v>
      </c>
      <c r="D12825" s="248" t="str">
        <f>IF(AND(A12825&lt;&gt;"",ISNUMBER(A12825)),VLOOKUP(A12825,Studies!A:BR,4,FALSE),"")</f>
        <v>Fluconazole oral 25 mg urine</v>
      </c>
      <c r="E12825" s="248" t="str">
        <f>IF(AND(A12825&lt;&gt;"",ISNUMBER(A12825)),VLOOKUP(A12825,Studies!A:BR,5,FALSE),"")</f>
        <v>Fluconazole</v>
      </c>
      <c r="F12825" s="249" t="str">
        <f>IF(AND(A12825&lt;&gt;"",ISNUMBER(A12825)),VLOOKUP(A12825,Studies!A:BR,6,FALSE),"")</f>
        <v>Urine</v>
      </c>
      <c r="G12825" s="265">
        <v>48</v>
      </c>
      <c r="H12825" s="192" t="s">
        <v>59</v>
      </c>
      <c r="I12825" s="185">
        <v>45.6</v>
      </c>
      <c r="J12825" s="185" t="s">
        <v>446</v>
      </c>
      <c r="K12825" s="185" t="s">
        <v>115</v>
      </c>
      <c r="L12825" s="193">
        <v>1.9</v>
      </c>
      <c r="M12825" s="193" t="s">
        <v>446</v>
      </c>
      <c r="N12825" s="193" t="s">
        <v>946</v>
      </c>
    </row>
    <row r="12826" spans="1:14" x14ac:dyDescent="0.25">
      <c r="A12826" s="181">
        <v>1381</v>
      </c>
      <c r="B12826" s="247" t="str">
        <f>IF(AND(A12826&lt;&gt;"",ISNUMBER(A12826)),VLOOKUP(A12826,Studies!A:BR,2,FALSE),"")</f>
        <v>Shiba 1990</v>
      </c>
      <c r="C12826" s="248" t="str">
        <f>IF(AND(A12826&lt;&gt;"",ISNUMBER(A12826)),VLOOKUP(A12826,Studies!A:BR,3,FALSE),"")</f>
        <v>https://pubmed.ncbi.nlm.nih.gov/2379224/</v>
      </c>
      <c r="D12826" s="248" t="str">
        <f>IF(AND(A12826&lt;&gt;"",ISNUMBER(A12826)),VLOOKUP(A12826,Studies!A:BR,4,FALSE),"")</f>
        <v>Fluconazole oral 25 mg urine</v>
      </c>
      <c r="E12826" s="248" t="str">
        <f>IF(AND(A12826&lt;&gt;"",ISNUMBER(A12826)),VLOOKUP(A12826,Studies!A:BR,5,FALSE),"")</f>
        <v>Fluconazole</v>
      </c>
      <c r="F12826" s="249" t="str">
        <f>IF(AND(A12826&lt;&gt;"",ISNUMBER(A12826)),VLOOKUP(A12826,Studies!A:BR,6,FALSE),"")</f>
        <v>Urine</v>
      </c>
      <c r="G12826" s="265">
        <v>72</v>
      </c>
      <c r="H12826" s="192" t="s">
        <v>59</v>
      </c>
      <c r="I12826" s="185">
        <v>57.4</v>
      </c>
      <c r="J12826" s="185" t="s">
        <v>446</v>
      </c>
      <c r="K12826" s="185" t="s">
        <v>115</v>
      </c>
      <c r="L12826" s="193">
        <v>1.8</v>
      </c>
      <c r="M12826" s="193" t="s">
        <v>446</v>
      </c>
      <c r="N12826" s="193" t="s">
        <v>946</v>
      </c>
    </row>
    <row r="12827" spans="1:14" x14ac:dyDescent="0.25">
      <c r="A12827" s="181">
        <v>1381</v>
      </c>
      <c r="B12827" s="247" t="str">
        <f>IF(AND(A12827&lt;&gt;"",ISNUMBER(A12827)),VLOOKUP(A12827,Studies!A:BR,2,FALSE),"")</f>
        <v>Shiba 1990</v>
      </c>
      <c r="C12827" s="248" t="str">
        <f>IF(AND(A12827&lt;&gt;"",ISNUMBER(A12827)),VLOOKUP(A12827,Studies!A:BR,3,FALSE),"")</f>
        <v>https://pubmed.ncbi.nlm.nih.gov/2379224/</v>
      </c>
      <c r="D12827" s="248" t="str">
        <f>IF(AND(A12827&lt;&gt;"",ISNUMBER(A12827)),VLOOKUP(A12827,Studies!A:BR,4,FALSE),"")</f>
        <v>Fluconazole oral 25 mg urine</v>
      </c>
      <c r="E12827" s="248" t="str">
        <f>IF(AND(A12827&lt;&gt;"",ISNUMBER(A12827)),VLOOKUP(A12827,Studies!A:BR,5,FALSE),"")</f>
        <v>Fluconazole</v>
      </c>
      <c r="F12827" s="249" t="str">
        <f>IF(AND(A12827&lt;&gt;"",ISNUMBER(A12827)),VLOOKUP(A12827,Studies!A:BR,6,FALSE),"")</f>
        <v>Urine</v>
      </c>
      <c r="G12827" s="265">
        <v>96</v>
      </c>
      <c r="H12827" s="192" t="s">
        <v>59</v>
      </c>
      <c r="I12827" s="185">
        <v>65</v>
      </c>
      <c r="J12827" s="185" t="s">
        <v>446</v>
      </c>
      <c r="K12827" s="185" t="s">
        <v>115</v>
      </c>
      <c r="L12827" s="193">
        <v>1.7</v>
      </c>
      <c r="M12827" s="193" t="s">
        <v>446</v>
      </c>
      <c r="N12827" s="193" t="s">
        <v>946</v>
      </c>
    </row>
    <row r="12828" spans="1:14" x14ac:dyDescent="0.25">
      <c r="A12828" s="181">
        <v>1381</v>
      </c>
      <c r="B12828" s="247" t="str">
        <f>IF(AND(A12828&lt;&gt;"",ISNUMBER(A12828)),VLOOKUP(A12828,Studies!A:BR,2,FALSE),"")</f>
        <v>Shiba 1990</v>
      </c>
      <c r="C12828" s="248" t="str">
        <f>IF(AND(A12828&lt;&gt;"",ISNUMBER(A12828)),VLOOKUP(A12828,Studies!A:BR,3,FALSE),"")</f>
        <v>https://pubmed.ncbi.nlm.nih.gov/2379224/</v>
      </c>
      <c r="D12828" s="248" t="str">
        <f>IF(AND(A12828&lt;&gt;"",ISNUMBER(A12828)),VLOOKUP(A12828,Studies!A:BR,4,FALSE),"")</f>
        <v>Fluconazole oral 25 mg urine</v>
      </c>
      <c r="E12828" s="248" t="str">
        <f>IF(AND(A12828&lt;&gt;"",ISNUMBER(A12828)),VLOOKUP(A12828,Studies!A:BR,5,FALSE),"")</f>
        <v>Fluconazole</v>
      </c>
      <c r="F12828" s="249" t="str">
        <f>IF(AND(A12828&lt;&gt;"",ISNUMBER(A12828)),VLOOKUP(A12828,Studies!A:BR,6,FALSE),"")</f>
        <v>Urine</v>
      </c>
      <c r="G12828" s="265">
        <v>120</v>
      </c>
      <c r="H12828" s="192" t="s">
        <v>59</v>
      </c>
      <c r="I12828" s="185">
        <v>69.3</v>
      </c>
      <c r="J12828" s="185" t="s">
        <v>446</v>
      </c>
      <c r="K12828" s="185" t="s">
        <v>115</v>
      </c>
      <c r="L12828" s="193">
        <v>1.7</v>
      </c>
      <c r="M12828" s="193" t="s">
        <v>446</v>
      </c>
      <c r="N12828" s="193" t="s">
        <v>946</v>
      </c>
    </row>
    <row r="12829" spans="1:14" x14ac:dyDescent="0.25">
      <c r="A12829" s="30">
        <v>1382</v>
      </c>
      <c r="B12829" s="247" t="str">
        <f>IF(AND(A12829&lt;&gt;"",ISNUMBER(A12829)),VLOOKUP(A12829,Studies!A:BR,2,FALSE),"")</f>
        <v>Shiba 1990</v>
      </c>
      <c r="C12829" s="248" t="str">
        <f>IF(AND(A12829&lt;&gt;"",ISNUMBER(A12829)),VLOOKUP(A12829,Studies!A:BR,3,FALSE),"")</f>
        <v>https://pubmed.ncbi.nlm.nih.gov/2379224/</v>
      </c>
      <c r="D12829" s="248" t="str">
        <f>IF(AND(A12829&lt;&gt;"",ISNUMBER(A12829)),VLOOKUP(A12829,Studies!A:BR,4,FALSE),"")</f>
        <v>Fluconazole oral 50 mg urine</v>
      </c>
      <c r="E12829" s="248" t="str">
        <f>IF(AND(A12829&lt;&gt;"",ISNUMBER(A12829)),VLOOKUP(A12829,Studies!A:BR,5,FALSE),"")</f>
        <v>Fluconazole</v>
      </c>
      <c r="F12829" s="249" t="str">
        <f>IF(AND(A12829&lt;&gt;"",ISNUMBER(A12829)),VLOOKUP(A12829,Studies!A:BR,6,FALSE),"")</f>
        <v>Urine</v>
      </c>
      <c r="G12829" s="265">
        <v>2</v>
      </c>
      <c r="H12829" s="192" t="s">
        <v>59</v>
      </c>
      <c r="I12829" s="185">
        <v>2.1</v>
      </c>
      <c r="J12829" s="185" t="s">
        <v>446</v>
      </c>
      <c r="K12829" s="185" t="s">
        <v>115</v>
      </c>
      <c r="L12829" s="193">
        <v>0.3</v>
      </c>
      <c r="M12829" s="193" t="s">
        <v>446</v>
      </c>
      <c r="N12829" s="193" t="s">
        <v>946</v>
      </c>
    </row>
    <row r="12830" spans="1:14" x14ac:dyDescent="0.25">
      <c r="A12830" s="181">
        <v>1382</v>
      </c>
      <c r="B12830" s="247" t="str">
        <f>IF(AND(A12830&lt;&gt;"",ISNUMBER(A12830)),VLOOKUP(A12830,Studies!A:BR,2,FALSE),"")</f>
        <v>Shiba 1990</v>
      </c>
      <c r="C12830" s="248" t="str">
        <f>IF(AND(A12830&lt;&gt;"",ISNUMBER(A12830)),VLOOKUP(A12830,Studies!A:BR,3,FALSE),"")</f>
        <v>https://pubmed.ncbi.nlm.nih.gov/2379224/</v>
      </c>
      <c r="D12830" s="248" t="str">
        <f>IF(AND(A12830&lt;&gt;"",ISNUMBER(A12830)),VLOOKUP(A12830,Studies!A:BR,4,FALSE),"")</f>
        <v>Fluconazole oral 50 mg urine</v>
      </c>
      <c r="E12830" s="248" t="str">
        <f>IF(AND(A12830&lt;&gt;"",ISNUMBER(A12830)),VLOOKUP(A12830,Studies!A:BR,5,FALSE),"")</f>
        <v>Fluconazole</v>
      </c>
      <c r="F12830" s="249" t="str">
        <f>IF(AND(A12830&lt;&gt;"",ISNUMBER(A12830)),VLOOKUP(A12830,Studies!A:BR,6,FALSE),"")</f>
        <v>Urine</v>
      </c>
      <c r="G12830" s="265">
        <v>4</v>
      </c>
      <c r="H12830" s="192" t="s">
        <v>59</v>
      </c>
      <c r="I12830" s="185">
        <v>4.8</v>
      </c>
      <c r="J12830" s="185" t="s">
        <v>446</v>
      </c>
      <c r="K12830" s="185" t="s">
        <v>115</v>
      </c>
      <c r="L12830" s="193">
        <v>0.5</v>
      </c>
      <c r="M12830" s="193" t="s">
        <v>446</v>
      </c>
      <c r="N12830" s="193" t="s">
        <v>946</v>
      </c>
    </row>
    <row r="12831" spans="1:14" x14ac:dyDescent="0.25">
      <c r="A12831" s="181">
        <v>1382</v>
      </c>
      <c r="B12831" s="247" t="str">
        <f>IF(AND(A12831&lt;&gt;"",ISNUMBER(A12831)),VLOOKUP(A12831,Studies!A:BR,2,FALSE),"")</f>
        <v>Shiba 1990</v>
      </c>
      <c r="C12831" s="248" t="str">
        <f>IF(AND(A12831&lt;&gt;"",ISNUMBER(A12831)),VLOOKUP(A12831,Studies!A:BR,3,FALSE),"")</f>
        <v>https://pubmed.ncbi.nlm.nih.gov/2379224/</v>
      </c>
      <c r="D12831" s="248" t="str">
        <f>IF(AND(A12831&lt;&gt;"",ISNUMBER(A12831)),VLOOKUP(A12831,Studies!A:BR,4,FALSE),"")</f>
        <v>Fluconazole oral 50 mg urine</v>
      </c>
      <c r="E12831" s="248" t="str">
        <f>IF(AND(A12831&lt;&gt;"",ISNUMBER(A12831)),VLOOKUP(A12831,Studies!A:BR,5,FALSE),"")</f>
        <v>Fluconazole</v>
      </c>
      <c r="F12831" s="249" t="str">
        <f>IF(AND(A12831&lt;&gt;"",ISNUMBER(A12831)),VLOOKUP(A12831,Studies!A:BR,6,FALSE),"")</f>
        <v>Urine</v>
      </c>
      <c r="G12831" s="265">
        <v>8</v>
      </c>
      <c r="H12831" s="192" t="s">
        <v>59</v>
      </c>
      <c r="I12831" s="185">
        <v>9.6999999999999993</v>
      </c>
      <c r="J12831" s="185" t="s">
        <v>446</v>
      </c>
      <c r="K12831" s="185" t="s">
        <v>115</v>
      </c>
      <c r="L12831" s="193">
        <v>0.8</v>
      </c>
      <c r="M12831" s="193" t="s">
        <v>446</v>
      </c>
      <c r="N12831" s="193" t="s">
        <v>946</v>
      </c>
    </row>
    <row r="12832" spans="1:14" x14ac:dyDescent="0.25">
      <c r="A12832" s="181">
        <v>1382</v>
      </c>
      <c r="B12832" s="247" t="str">
        <f>IF(AND(A12832&lt;&gt;"",ISNUMBER(A12832)),VLOOKUP(A12832,Studies!A:BR,2,FALSE),"")</f>
        <v>Shiba 1990</v>
      </c>
      <c r="C12832" s="248" t="str">
        <f>IF(AND(A12832&lt;&gt;"",ISNUMBER(A12832)),VLOOKUP(A12832,Studies!A:BR,3,FALSE),"")</f>
        <v>https://pubmed.ncbi.nlm.nih.gov/2379224/</v>
      </c>
      <c r="D12832" s="248" t="str">
        <f>IF(AND(A12832&lt;&gt;"",ISNUMBER(A12832)),VLOOKUP(A12832,Studies!A:BR,4,FALSE),"")</f>
        <v>Fluconazole oral 50 mg urine</v>
      </c>
      <c r="E12832" s="248" t="str">
        <f>IF(AND(A12832&lt;&gt;"",ISNUMBER(A12832)),VLOOKUP(A12832,Studies!A:BR,5,FALSE),"")</f>
        <v>Fluconazole</v>
      </c>
      <c r="F12832" s="249" t="str">
        <f>IF(AND(A12832&lt;&gt;"",ISNUMBER(A12832)),VLOOKUP(A12832,Studies!A:BR,6,FALSE),"")</f>
        <v>Urine</v>
      </c>
      <c r="G12832" s="265">
        <v>12</v>
      </c>
      <c r="H12832" s="192" t="s">
        <v>59</v>
      </c>
      <c r="I12832" s="185">
        <v>14.5</v>
      </c>
      <c r="J12832" s="185" t="s">
        <v>446</v>
      </c>
      <c r="K12832" s="185" t="s">
        <v>115</v>
      </c>
      <c r="L12832" s="193">
        <v>0.8</v>
      </c>
      <c r="M12832" s="193" t="s">
        <v>446</v>
      </c>
      <c r="N12832" s="193" t="s">
        <v>946</v>
      </c>
    </row>
    <row r="12833" spans="1:14" x14ac:dyDescent="0.25">
      <c r="A12833" s="181">
        <v>1382</v>
      </c>
      <c r="B12833" s="247" t="str">
        <f>IF(AND(A12833&lt;&gt;"",ISNUMBER(A12833)),VLOOKUP(A12833,Studies!A:BR,2,FALSE),"")</f>
        <v>Shiba 1990</v>
      </c>
      <c r="C12833" s="248" t="str">
        <f>IF(AND(A12833&lt;&gt;"",ISNUMBER(A12833)),VLOOKUP(A12833,Studies!A:BR,3,FALSE),"")</f>
        <v>https://pubmed.ncbi.nlm.nih.gov/2379224/</v>
      </c>
      <c r="D12833" s="248" t="str">
        <f>IF(AND(A12833&lt;&gt;"",ISNUMBER(A12833)),VLOOKUP(A12833,Studies!A:BR,4,FALSE),"")</f>
        <v>Fluconazole oral 50 mg urine</v>
      </c>
      <c r="E12833" s="248" t="str">
        <f>IF(AND(A12833&lt;&gt;"",ISNUMBER(A12833)),VLOOKUP(A12833,Studies!A:BR,5,FALSE),"")</f>
        <v>Fluconazole</v>
      </c>
      <c r="F12833" s="249" t="str">
        <f>IF(AND(A12833&lt;&gt;"",ISNUMBER(A12833)),VLOOKUP(A12833,Studies!A:BR,6,FALSE),"")</f>
        <v>Urine</v>
      </c>
      <c r="G12833" s="265">
        <v>24</v>
      </c>
      <c r="H12833" s="192" t="s">
        <v>59</v>
      </c>
      <c r="I12833" s="185">
        <v>26.8</v>
      </c>
      <c r="J12833" s="185" t="s">
        <v>446</v>
      </c>
      <c r="K12833" s="185" t="s">
        <v>115</v>
      </c>
      <c r="L12833" s="193">
        <v>2</v>
      </c>
      <c r="M12833" s="193" t="s">
        <v>446</v>
      </c>
      <c r="N12833" s="193" t="s">
        <v>946</v>
      </c>
    </row>
    <row r="12834" spans="1:14" x14ac:dyDescent="0.25">
      <c r="A12834" s="181">
        <v>1382</v>
      </c>
      <c r="B12834" s="247" t="str">
        <f>IF(AND(A12834&lt;&gt;"",ISNUMBER(A12834)),VLOOKUP(A12834,Studies!A:BR,2,FALSE),"")</f>
        <v>Shiba 1990</v>
      </c>
      <c r="C12834" s="248" t="str">
        <f>IF(AND(A12834&lt;&gt;"",ISNUMBER(A12834)),VLOOKUP(A12834,Studies!A:BR,3,FALSE),"")</f>
        <v>https://pubmed.ncbi.nlm.nih.gov/2379224/</v>
      </c>
      <c r="D12834" s="248" t="str">
        <f>IF(AND(A12834&lt;&gt;"",ISNUMBER(A12834)),VLOOKUP(A12834,Studies!A:BR,4,FALSE),"")</f>
        <v>Fluconazole oral 50 mg urine</v>
      </c>
      <c r="E12834" s="248" t="str">
        <f>IF(AND(A12834&lt;&gt;"",ISNUMBER(A12834)),VLOOKUP(A12834,Studies!A:BR,5,FALSE),"")</f>
        <v>Fluconazole</v>
      </c>
      <c r="F12834" s="249" t="str">
        <f>IF(AND(A12834&lt;&gt;"",ISNUMBER(A12834)),VLOOKUP(A12834,Studies!A:BR,6,FALSE),"")</f>
        <v>Urine</v>
      </c>
      <c r="G12834" s="265">
        <v>48</v>
      </c>
      <c r="H12834" s="192" t="s">
        <v>59</v>
      </c>
      <c r="I12834" s="185">
        <v>44.7</v>
      </c>
      <c r="J12834" s="185" t="s">
        <v>446</v>
      </c>
      <c r="K12834" s="185" t="s">
        <v>115</v>
      </c>
      <c r="L12834" s="193">
        <v>2.4</v>
      </c>
      <c r="M12834" s="193" t="s">
        <v>446</v>
      </c>
      <c r="N12834" s="193" t="s">
        <v>946</v>
      </c>
    </row>
    <row r="12835" spans="1:14" x14ac:dyDescent="0.25">
      <c r="A12835" s="181">
        <v>1382</v>
      </c>
      <c r="B12835" s="247" t="str">
        <f>IF(AND(A12835&lt;&gt;"",ISNUMBER(A12835)),VLOOKUP(A12835,Studies!A:BR,2,FALSE),"")</f>
        <v>Shiba 1990</v>
      </c>
      <c r="C12835" s="248" t="str">
        <f>IF(AND(A12835&lt;&gt;"",ISNUMBER(A12835)),VLOOKUP(A12835,Studies!A:BR,3,FALSE),"")</f>
        <v>https://pubmed.ncbi.nlm.nih.gov/2379224/</v>
      </c>
      <c r="D12835" s="248" t="str">
        <f>IF(AND(A12835&lt;&gt;"",ISNUMBER(A12835)),VLOOKUP(A12835,Studies!A:BR,4,FALSE),"")</f>
        <v>Fluconazole oral 50 mg urine</v>
      </c>
      <c r="E12835" s="248" t="str">
        <f>IF(AND(A12835&lt;&gt;"",ISNUMBER(A12835)),VLOOKUP(A12835,Studies!A:BR,5,FALSE),"")</f>
        <v>Fluconazole</v>
      </c>
      <c r="F12835" s="249" t="str">
        <f>IF(AND(A12835&lt;&gt;"",ISNUMBER(A12835)),VLOOKUP(A12835,Studies!A:BR,6,FALSE),"")</f>
        <v>Urine</v>
      </c>
      <c r="G12835" s="265">
        <v>72</v>
      </c>
      <c r="H12835" s="192" t="s">
        <v>59</v>
      </c>
      <c r="I12835" s="185">
        <v>56.7</v>
      </c>
      <c r="J12835" s="185" t="s">
        <v>446</v>
      </c>
      <c r="K12835" s="185" t="s">
        <v>115</v>
      </c>
      <c r="L12835" s="193">
        <v>2.7</v>
      </c>
      <c r="M12835" s="193" t="s">
        <v>446</v>
      </c>
      <c r="N12835" s="193" t="s">
        <v>946</v>
      </c>
    </row>
    <row r="12836" spans="1:14" x14ac:dyDescent="0.25">
      <c r="A12836" s="181">
        <v>1382</v>
      </c>
      <c r="B12836" s="247" t="str">
        <f>IF(AND(A12836&lt;&gt;"",ISNUMBER(A12836)),VLOOKUP(A12836,Studies!A:BR,2,FALSE),"")</f>
        <v>Shiba 1990</v>
      </c>
      <c r="C12836" s="248" t="str">
        <f>IF(AND(A12836&lt;&gt;"",ISNUMBER(A12836)),VLOOKUP(A12836,Studies!A:BR,3,FALSE),"")</f>
        <v>https://pubmed.ncbi.nlm.nih.gov/2379224/</v>
      </c>
      <c r="D12836" s="248" t="str">
        <f>IF(AND(A12836&lt;&gt;"",ISNUMBER(A12836)),VLOOKUP(A12836,Studies!A:BR,4,FALSE),"")</f>
        <v>Fluconazole oral 50 mg urine</v>
      </c>
      <c r="E12836" s="248" t="str">
        <f>IF(AND(A12836&lt;&gt;"",ISNUMBER(A12836)),VLOOKUP(A12836,Studies!A:BR,5,FALSE),"")</f>
        <v>Fluconazole</v>
      </c>
      <c r="F12836" s="249" t="str">
        <f>IF(AND(A12836&lt;&gt;"",ISNUMBER(A12836)),VLOOKUP(A12836,Studies!A:BR,6,FALSE),"")</f>
        <v>Urine</v>
      </c>
      <c r="G12836" s="265">
        <v>96</v>
      </c>
      <c r="H12836" s="192" t="s">
        <v>59</v>
      </c>
      <c r="I12836" s="185">
        <v>62.8</v>
      </c>
      <c r="J12836" s="185" t="s">
        <v>446</v>
      </c>
      <c r="K12836" s="185" t="s">
        <v>115</v>
      </c>
      <c r="L12836" s="193">
        <v>2.6</v>
      </c>
      <c r="M12836" s="193" t="s">
        <v>446</v>
      </c>
      <c r="N12836" s="193" t="s">
        <v>946</v>
      </c>
    </row>
    <row r="12837" spans="1:14" x14ac:dyDescent="0.25">
      <c r="A12837" s="181">
        <v>1382</v>
      </c>
      <c r="B12837" s="247" t="str">
        <f>IF(AND(A12837&lt;&gt;"",ISNUMBER(A12837)),VLOOKUP(A12837,Studies!A:BR,2,FALSE),"")</f>
        <v>Shiba 1990</v>
      </c>
      <c r="C12837" s="248" t="str">
        <f>IF(AND(A12837&lt;&gt;"",ISNUMBER(A12837)),VLOOKUP(A12837,Studies!A:BR,3,FALSE),"")</f>
        <v>https://pubmed.ncbi.nlm.nih.gov/2379224/</v>
      </c>
      <c r="D12837" s="248" t="str">
        <f>IF(AND(A12837&lt;&gt;"",ISNUMBER(A12837)),VLOOKUP(A12837,Studies!A:BR,4,FALSE),"")</f>
        <v>Fluconazole oral 50 mg urine</v>
      </c>
      <c r="E12837" s="248" t="str">
        <f>IF(AND(A12837&lt;&gt;"",ISNUMBER(A12837)),VLOOKUP(A12837,Studies!A:BR,5,FALSE),"")</f>
        <v>Fluconazole</v>
      </c>
      <c r="F12837" s="249" t="str">
        <f>IF(AND(A12837&lt;&gt;"",ISNUMBER(A12837)),VLOOKUP(A12837,Studies!A:BR,6,FALSE),"")</f>
        <v>Urine</v>
      </c>
      <c r="G12837" s="265">
        <v>120</v>
      </c>
      <c r="H12837" s="192" t="s">
        <v>59</v>
      </c>
      <c r="I12837" s="185">
        <v>66.5</v>
      </c>
      <c r="J12837" s="185" t="s">
        <v>446</v>
      </c>
      <c r="K12837" s="185" t="s">
        <v>115</v>
      </c>
      <c r="L12837" s="193">
        <v>2.5</v>
      </c>
      <c r="M12837" s="193" t="s">
        <v>446</v>
      </c>
      <c r="N12837" s="193" t="s">
        <v>946</v>
      </c>
    </row>
    <row r="12838" spans="1:14" x14ac:dyDescent="0.25">
      <c r="A12838" s="30">
        <v>1383</v>
      </c>
      <c r="B12838" s="247" t="str">
        <f>IF(AND(A12838&lt;&gt;"",ISNUMBER(A12838)),VLOOKUP(A12838,Studies!A:BR,2,FALSE),"")</f>
        <v>Shiba 1990</v>
      </c>
      <c r="C12838" s="248" t="str">
        <f>IF(AND(A12838&lt;&gt;"",ISNUMBER(A12838)),VLOOKUP(A12838,Studies!A:BR,3,FALSE),"")</f>
        <v>https://pubmed.ncbi.nlm.nih.gov/2379224/</v>
      </c>
      <c r="D12838" s="248" t="str">
        <f>IF(AND(A12838&lt;&gt;"",ISNUMBER(A12838)),VLOOKUP(A12838,Studies!A:BR,4,FALSE),"")</f>
        <v>Fluconazole oral 100 mg urine</v>
      </c>
      <c r="E12838" s="248" t="str">
        <f>IF(AND(A12838&lt;&gt;"",ISNUMBER(A12838)),VLOOKUP(A12838,Studies!A:BR,5,FALSE),"")</f>
        <v>Fluconazole</v>
      </c>
      <c r="F12838" s="249" t="str">
        <f>IF(AND(A12838&lt;&gt;"",ISNUMBER(A12838)),VLOOKUP(A12838,Studies!A:BR,6,FALSE),"")</f>
        <v>Urine</v>
      </c>
      <c r="G12838" s="265">
        <v>2</v>
      </c>
      <c r="H12838" s="192" t="s">
        <v>59</v>
      </c>
      <c r="I12838" s="185">
        <v>3.1</v>
      </c>
      <c r="J12838" s="185" t="s">
        <v>446</v>
      </c>
      <c r="K12838" s="185" t="s">
        <v>115</v>
      </c>
      <c r="L12838" s="193">
        <v>0.6</v>
      </c>
      <c r="M12838" s="193" t="s">
        <v>446</v>
      </c>
      <c r="N12838" s="193" t="s">
        <v>946</v>
      </c>
    </row>
    <row r="12839" spans="1:14" x14ac:dyDescent="0.25">
      <c r="A12839" s="181">
        <v>1383</v>
      </c>
      <c r="B12839" s="247" t="str">
        <f>IF(AND(A12839&lt;&gt;"",ISNUMBER(A12839)),VLOOKUP(A12839,Studies!A:BR,2,FALSE),"")</f>
        <v>Shiba 1990</v>
      </c>
      <c r="C12839" s="248" t="str">
        <f>IF(AND(A12839&lt;&gt;"",ISNUMBER(A12839)),VLOOKUP(A12839,Studies!A:BR,3,FALSE),"")</f>
        <v>https://pubmed.ncbi.nlm.nih.gov/2379224/</v>
      </c>
      <c r="D12839" s="248" t="str">
        <f>IF(AND(A12839&lt;&gt;"",ISNUMBER(A12839)),VLOOKUP(A12839,Studies!A:BR,4,FALSE),"")</f>
        <v>Fluconazole oral 100 mg urine</v>
      </c>
      <c r="E12839" s="248" t="str">
        <f>IF(AND(A12839&lt;&gt;"",ISNUMBER(A12839)),VLOOKUP(A12839,Studies!A:BR,5,FALSE),"")</f>
        <v>Fluconazole</v>
      </c>
      <c r="F12839" s="249" t="str">
        <f>IF(AND(A12839&lt;&gt;"",ISNUMBER(A12839)),VLOOKUP(A12839,Studies!A:BR,6,FALSE),"")</f>
        <v>Urine</v>
      </c>
      <c r="G12839" s="265">
        <v>4</v>
      </c>
      <c r="H12839" s="192" t="s">
        <v>59</v>
      </c>
      <c r="I12839" s="185">
        <v>6.4</v>
      </c>
      <c r="J12839" s="185" t="s">
        <v>446</v>
      </c>
      <c r="K12839" s="185" t="s">
        <v>115</v>
      </c>
      <c r="L12839" s="193">
        <v>0.8</v>
      </c>
      <c r="M12839" s="193" t="s">
        <v>446</v>
      </c>
      <c r="N12839" s="193" t="s">
        <v>946</v>
      </c>
    </row>
    <row r="12840" spans="1:14" x14ac:dyDescent="0.25">
      <c r="A12840" s="181">
        <v>1383</v>
      </c>
      <c r="B12840" s="247" t="str">
        <f>IF(AND(A12840&lt;&gt;"",ISNUMBER(A12840)),VLOOKUP(A12840,Studies!A:BR,2,FALSE),"")</f>
        <v>Shiba 1990</v>
      </c>
      <c r="C12840" s="248" t="str">
        <f>IF(AND(A12840&lt;&gt;"",ISNUMBER(A12840)),VLOOKUP(A12840,Studies!A:BR,3,FALSE),"")</f>
        <v>https://pubmed.ncbi.nlm.nih.gov/2379224/</v>
      </c>
      <c r="D12840" s="248" t="str">
        <f>IF(AND(A12840&lt;&gt;"",ISNUMBER(A12840)),VLOOKUP(A12840,Studies!A:BR,4,FALSE),"")</f>
        <v>Fluconazole oral 100 mg urine</v>
      </c>
      <c r="E12840" s="248" t="str">
        <f>IF(AND(A12840&lt;&gt;"",ISNUMBER(A12840)),VLOOKUP(A12840,Studies!A:BR,5,FALSE),"")</f>
        <v>Fluconazole</v>
      </c>
      <c r="F12840" s="249" t="str">
        <f>IF(AND(A12840&lt;&gt;"",ISNUMBER(A12840)),VLOOKUP(A12840,Studies!A:BR,6,FALSE),"")</f>
        <v>Urine</v>
      </c>
      <c r="G12840" s="265">
        <v>8</v>
      </c>
      <c r="H12840" s="192" t="s">
        <v>59</v>
      </c>
      <c r="I12840" s="185">
        <v>12</v>
      </c>
      <c r="J12840" s="185" t="s">
        <v>446</v>
      </c>
      <c r="K12840" s="185" t="s">
        <v>115</v>
      </c>
      <c r="L12840" s="193">
        <v>0.8</v>
      </c>
      <c r="M12840" s="193" t="s">
        <v>446</v>
      </c>
      <c r="N12840" s="193" t="s">
        <v>946</v>
      </c>
    </row>
    <row r="12841" spans="1:14" x14ac:dyDescent="0.25">
      <c r="A12841" s="181">
        <v>1383</v>
      </c>
      <c r="B12841" s="247" t="str">
        <f>IF(AND(A12841&lt;&gt;"",ISNUMBER(A12841)),VLOOKUP(A12841,Studies!A:BR,2,FALSE),"")</f>
        <v>Shiba 1990</v>
      </c>
      <c r="C12841" s="248" t="str">
        <f>IF(AND(A12841&lt;&gt;"",ISNUMBER(A12841)),VLOOKUP(A12841,Studies!A:BR,3,FALSE),"")</f>
        <v>https://pubmed.ncbi.nlm.nih.gov/2379224/</v>
      </c>
      <c r="D12841" s="248" t="str">
        <f>IF(AND(A12841&lt;&gt;"",ISNUMBER(A12841)),VLOOKUP(A12841,Studies!A:BR,4,FALSE),"")</f>
        <v>Fluconazole oral 100 mg urine</v>
      </c>
      <c r="E12841" s="248" t="str">
        <f>IF(AND(A12841&lt;&gt;"",ISNUMBER(A12841)),VLOOKUP(A12841,Studies!A:BR,5,FALSE),"")</f>
        <v>Fluconazole</v>
      </c>
      <c r="F12841" s="249" t="str">
        <f>IF(AND(A12841&lt;&gt;"",ISNUMBER(A12841)),VLOOKUP(A12841,Studies!A:BR,6,FALSE),"")</f>
        <v>Urine</v>
      </c>
      <c r="G12841" s="265">
        <v>12</v>
      </c>
      <c r="H12841" s="192" t="s">
        <v>59</v>
      </c>
      <c r="I12841" s="185">
        <v>19.7</v>
      </c>
      <c r="J12841" s="185" t="s">
        <v>446</v>
      </c>
      <c r="K12841" s="185" t="s">
        <v>115</v>
      </c>
      <c r="L12841" s="193">
        <v>0.9</v>
      </c>
      <c r="M12841" s="193" t="s">
        <v>446</v>
      </c>
      <c r="N12841" s="193" t="s">
        <v>946</v>
      </c>
    </row>
    <row r="12842" spans="1:14" x14ac:dyDescent="0.25">
      <c r="A12842" s="181">
        <v>1383</v>
      </c>
      <c r="B12842" s="247" t="str">
        <f>IF(AND(A12842&lt;&gt;"",ISNUMBER(A12842)),VLOOKUP(A12842,Studies!A:BR,2,FALSE),"")</f>
        <v>Shiba 1990</v>
      </c>
      <c r="C12842" s="248" t="str">
        <f>IF(AND(A12842&lt;&gt;"",ISNUMBER(A12842)),VLOOKUP(A12842,Studies!A:BR,3,FALSE),"")</f>
        <v>https://pubmed.ncbi.nlm.nih.gov/2379224/</v>
      </c>
      <c r="D12842" s="248" t="str">
        <f>IF(AND(A12842&lt;&gt;"",ISNUMBER(A12842)),VLOOKUP(A12842,Studies!A:BR,4,FALSE),"")</f>
        <v>Fluconazole oral 100 mg urine</v>
      </c>
      <c r="E12842" s="248" t="str">
        <f>IF(AND(A12842&lt;&gt;"",ISNUMBER(A12842)),VLOOKUP(A12842,Studies!A:BR,5,FALSE),"")</f>
        <v>Fluconazole</v>
      </c>
      <c r="F12842" s="249" t="str">
        <f>IF(AND(A12842&lt;&gt;"",ISNUMBER(A12842)),VLOOKUP(A12842,Studies!A:BR,6,FALSE),"")</f>
        <v>Urine</v>
      </c>
      <c r="G12842" s="265">
        <v>24</v>
      </c>
      <c r="H12842" s="192" t="s">
        <v>59</v>
      </c>
      <c r="I12842" s="185">
        <v>32.5</v>
      </c>
      <c r="J12842" s="185" t="s">
        <v>446</v>
      </c>
      <c r="K12842" s="185" t="s">
        <v>115</v>
      </c>
      <c r="L12842" s="193">
        <v>2.4</v>
      </c>
      <c r="M12842" s="193" t="s">
        <v>446</v>
      </c>
      <c r="N12842" s="193" t="s">
        <v>946</v>
      </c>
    </row>
    <row r="12843" spans="1:14" x14ac:dyDescent="0.25">
      <c r="A12843" s="181">
        <v>1383</v>
      </c>
      <c r="B12843" s="247" t="str">
        <f>IF(AND(A12843&lt;&gt;"",ISNUMBER(A12843)),VLOOKUP(A12843,Studies!A:BR,2,FALSE),"")</f>
        <v>Shiba 1990</v>
      </c>
      <c r="C12843" s="248" t="str">
        <f>IF(AND(A12843&lt;&gt;"",ISNUMBER(A12843)),VLOOKUP(A12843,Studies!A:BR,3,FALSE),"")</f>
        <v>https://pubmed.ncbi.nlm.nih.gov/2379224/</v>
      </c>
      <c r="D12843" s="248" t="str">
        <f>IF(AND(A12843&lt;&gt;"",ISNUMBER(A12843)),VLOOKUP(A12843,Studies!A:BR,4,FALSE),"")</f>
        <v>Fluconazole oral 100 mg urine</v>
      </c>
      <c r="E12843" s="248" t="str">
        <f>IF(AND(A12843&lt;&gt;"",ISNUMBER(A12843)),VLOOKUP(A12843,Studies!A:BR,5,FALSE),"")</f>
        <v>Fluconazole</v>
      </c>
      <c r="F12843" s="249" t="str">
        <f>IF(AND(A12843&lt;&gt;"",ISNUMBER(A12843)),VLOOKUP(A12843,Studies!A:BR,6,FALSE),"")</f>
        <v>Urine</v>
      </c>
      <c r="G12843" s="265">
        <v>48</v>
      </c>
      <c r="H12843" s="192" t="s">
        <v>59</v>
      </c>
      <c r="I12843" s="185">
        <v>51.3</v>
      </c>
      <c r="J12843" s="185" t="s">
        <v>446</v>
      </c>
      <c r="K12843" s="185" t="s">
        <v>115</v>
      </c>
      <c r="L12843" s="193">
        <v>2.5</v>
      </c>
      <c r="M12843" s="193" t="s">
        <v>446</v>
      </c>
      <c r="N12843" s="193" t="s">
        <v>946</v>
      </c>
    </row>
    <row r="12844" spans="1:14" x14ac:dyDescent="0.25">
      <c r="A12844" s="181">
        <v>1383</v>
      </c>
      <c r="B12844" s="247" t="str">
        <f>IF(AND(A12844&lt;&gt;"",ISNUMBER(A12844)),VLOOKUP(A12844,Studies!A:BR,2,FALSE),"")</f>
        <v>Shiba 1990</v>
      </c>
      <c r="C12844" s="248" t="str">
        <f>IF(AND(A12844&lt;&gt;"",ISNUMBER(A12844)),VLOOKUP(A12844,Studies!A:BR,3,FALSE),"")</f>
        <v>https://pubmed.ncbi.nlm.nih.gov/2379224/</v>
      </c>
      <c r="D12844" s="248" t="str">
        <f>IF(AND(A12844&lt;&gt;"",ISNUMBER(A12844)),VLOOKUP(A12844,Studies!A:BR,4,FALSE),"")</f>
        <v>Fluconazole oral 100 mg urine</v>
      </c>
      <c r="E12844" s="248" t="str">
        <f>IF(AND(A12844&lt;&gt;"",ISNUMBER(A12844)),VLOOKUP(A12844,Studies!A:BR,5,FALSE),"")</f>
        <v>Fluconazole</v>
      </c>
      <c r="F12844" s="249" t="str">
        <f>IF(AND(A12844&lt;&gt;"",ISNUMBER(A12844)),VLOOKUP(A12844,Studies!A:BR,6,FALSE),"")</f>
        <v>Urine</v>
      </c>
      <c r="G12844" s="265">
        <v>72</v>
      </c>
      <c r="H12844" s="192" t="s">
        <v>59</v>
      </c>
      <c r="I12844" s="185">
        <v>64.2</v>
      </c>
      <c r="J12844" s="185" t="s">
        <v>446</v>
      </c>
      <c r="K12844" s="185" t="s">
        <v>115</v>
      </c>
      <c r="L12844" s="193">
        <v>2.1</v>
      </c>
      <c r="M12844" s="193" t="s">
        <v>446</v>
      </c>
      <c r="N12844" s="193" t="s">
        <v>946</v>
      </c>
    </row>
    <row r="12845" spans="1:14" x14ac:dyDescent="0.25">
      <c r="A12845" s="181">
        <v>1383</v>
      </c>
      <c r="B12845" s="247" t="str">
        <f>IF(AND(A12845&lt;&gt;"",ISNUMBER(A12845)),VLOOKUP(A12845,Studies!A:BR,2,FALSE),"")</f>
        <v>Shiba 1990</v>
      </c>
      <c r="C12845" s="248" t="str">
        <f>IF(AND(A12845&lt;&gt;"",ISNUMBER(A12845)),VLOOKUP(A12845,Studies!A:BR,3,FALSE),"")</f>
        <v>https://pubmed.ncbi.nlm.nih.gov/2379224/</v>
      </c>
      <c r="D12845" s="248" t="str">
        <f>IF(AND(A12845&lt;&gt;"",ISNUMBER(A12845)),VLOOKUP(A12845,Studies!A:BR,4,FALSE),"")</f>
        <v>Fluconazole oral 100 mg urine</v>
      </c>
      <c r="E12845" s="248" t="str">
        <f>IF(AND(A12845&lt;&gt;"",ISNUMBER(A12845)),VLOOKUP(A12845,Studies!A:BR,5,FALSE),"")</f>
        <v>Fluconazole</v>
      </c>
      <c r="F12845" s="249" t="str">
        <f>IF(AND(A12845&lt;&gt;"",ISNUMBER(A12845)),VLOOKUP(A12845,Studies!A:BR,6,FALSE),"")</f>
        <v>Urine</v>
      </c>
      <c r="G12845" s="265">
        <v>96</v>
      </c>
      <c r="H12845" s="192" t="s">
        <v>59</v>
      </c>
      <c r="I12845" s="185">
        <v>71.599999999999994</v>
      </c>
      <c r="J12845" s="185" t="s">
        <v>446</v>
      </c>
      <c r="K12845" s="185" t="s">
        <v>115</v>
      </c>
      <c r="L12845" s="193">
        <v>2.2999999999999998</v>
      </c>
      <c r="M12845" s="193" t="s">
        <v>446</v>
      </c>
      <c r="N12845" s="193" t="s">
        <v>946</v>
      </c>
    </row>
    <row r="12846" spans="1:14" x14ac:dyDescent="0.25">
      <c r="A12846" s="181">
        <v>1383</v>
      </c>
      <c r="B12846" s="247" t="str">
        <f>IF(AND(A12846&lt;&gt;"",ISNUMBER(A12846)),VLOOKUP(A12846,Studies!A:BR,2,FALSE),"")</f>
        <v>Shiba 1990</v>
      </c>
      <c r="C12846" s="248" t="str">
        <f>IF(AND(A12846&lt;&gt;"",ISNUMBER(A12846)),VLOOKUP(A12846,Studies!A:BR,3,FALSE),"")</f>
        <v>https://pubmed.ncbi.nlm.nih.gov/2379224/</v>
      </c>
      <c r="D12846" s="248" t="str">
        <f>IF(AND(A12846&lt;&gt;"",ISNUMBER(A12846)),VLOOKUP(A12846,Studies!A:BR,4,FALSE),"")</f>
        <v>Fluconazole oral 100 mg urine</v>
      </c>
      <c r="E12846" s="248" t="str">
        <f>IF(AND(A12846&lt;&gt;"",ISNUMBER(A12846)),VLOOKUP(A12846,Studies!A:BR,5,FALSE),"")</f>
        <v>Fluconazole</v>
      </c>
      <c r="F12846" s="249" t="str">
        <f>IF(AND(A12846&lt;&gt;"",ISNUMBER(A12846)),VLOOKUP(A12846,Studies!A:BR,6,FALSE),"")</f>
        <v>Urine</v>
      </c>
      <c r="G12846" s="265">
        <v>120</v>
      </c>
      <c r="H12846" s="192" t="s">
        <v>59</v>
      </c>
      <c r="I12846" s="185">
        <v>75.099999999999994</v>
      </c>
      <c r="J12846" s="185" t="s">
        <v>446</v>
      </c>
      <c r="K12846" s="185" t="s">
        <v>115</v>
      </c>
      <c r="L12846" s="193">
        <v>1.7</v>
      </c>
      <c r="M12846" s="193" t="s">
        <v>446</v>
      </c>
      <c r="N12846" s="193" t="s">
        <v>946</v>
      </c>
    </row>
    <row r="12847" spans="1:14" x14ac:dyDescent="0.25">
      <c r="A12847" s="30">
        <v>1384</v>
      </c>
      <c r="B12847" s="247" t="str">
        <f>IF(AND(A12847&lt;&gt;"",ISNUMBER(A12847)),VLOOKUP(A12847,Studies!A:BR,2,FALSE),"")</f>
        <v>Sobue 2004</v>
      </c>
      <c r="C12847" s="248" t="str">
        <f>IF(AND(A12847&lt;&gt;"",ISNUMBER(A12847)),VLOOKUP(A12847,Studies!A:BR,3,FALSE),"")</f>
        <v>https://pubmed.ncbi.nlm.nih.gov/15206988/</v>
      </c>
      <c r="D12847" s="248" t="str">
        <f>IF(AND(A12847&lt;&gt;"",ISNUMBER(A12847)),VLOOKUP(A12847,Studies!A:BR,4,FALSE),"")</f>
        <v>Fluconazole i.v.</v>
      </c>
      <c r="E12847" s="248" t="str">
        <f>IF(AND(A12847&lt;&gt;"",ISNUMBER(A12847)),VLOOKUP(A12847,Studies!A:BR,5,FALSE),"")</f>
        <v>Fluconazole</v>
      </c>
      <c r="F12847" s="249" t="str">
        <f>IF(AND(A12847&lt;&gt;"",ISNUMBER(A12847)),VLOOKUP(A12847,Studies!A:BR,6,FALSE),"")</f>
        <v>Plasma</v>
      </c>
      <c r="G12847" s="265">
        <v>312</v>
      </c>
      <c r="H12847" s="192" t="s">
        <v>59</v>
      </c>
      <c r="I12847" s="185">
        <v>19.8</v>
      </c>
      <c r="J12847" s="41" t="s">
        <v>956</v>
      </c>
      <c r="K12847" s="185" t="s">
        <v>115</v>
      </c>
      <c r="L12847" s="193">
        <v>3.03875969</v>
      </c>
      <c r="M12847" s="52" t="s">
        <v>956</v>
      </c>
      <c r="N12847" s="52" t="s">
        <v>116</v>
      </c>
    </row>
    <row r="12848" spans="1:14" x14ac:dyDescent="0.25">
      <c r="A12848" s="181">
        <v>1384</v>
      </c>
      <c r="B12848" s="247" t="str">
        <f>IF(AND(A12848&lt;&gt;"",ISNUMBER(A12848)),VLOOKUP(A12848,Studies!A:BR,2,FALSE),"")</f>
        <v>Sobue 2004</v>
      </c>
      <c r="C12848" s="248" t="str">
        <f>IF(AND(A12848&lt;&gt;"",ISNUMBER(A12848)),VLOOKUP(A12848,Studies!A:BR,3,FALSE),"")</f>
        <v>https://pubmed.ncbi.nlm.nih.gov/15206988/</v>
      </c>
      <c r="D12848" s="248" t="str">
        <f>IF(AND(A12848&lt;&gt;"",ISNUMBER(A12848)),VLOOKUP(A12848,Studies!A:BR,4,FALSE),"")</f>
        <v>Fluconazole i.v.</v>
      </c>
      <c r="E12848" s="248" t="str">
        <f>IF(AND(A12848&lt;&gt;"",ISNUMBER(A12848)),VLOOKUP(A12848,Studies!A:BR,5,FALSE),"")</f>
        <v>Fluconazole</v>
      </c>
      <c r="F12848" s="249" t="str">
        <f>IF(AND(A12848&lt;&gt;"",ISNUMBER(A12848)),VLOOKUP(A12848,Studies!A:BR,6,FALSE),"")</f>
        <v>Plasma</v>
      </c>
      <c r="G12848" s="265">
        <v>312.42099999999999</v>
      </c>
      <c r="H12848" s="192" t="s">
        <v>59</v>
      </c>
      <c r="I12848" s="185">
        <v>21</v>
      </c>
      <c r="J12848" s="185" t="s">
        <v>956</v>
      </c>
      <c r="K12848" s="185" t="s">
        <v>115</v>
      </c>
      <c r="L12848" s="193">
        <v>3.4108527130000001</v>
      </c>
      <c r="M12848" s="193" t="s">
        <v>956</v>
      </c>
      <c r="N12848" s="193" t="s">
        <v>116</v>
      </c>
    </row>
    <row r="12849" spans="1:14" x14ac:dyDescent="0.25">
      <c r="A12849" s="181">
        <v>1384</v>
      </c>
      <c r="B12849" s="247" t="str">
        <f>IF(AND(A12849&lt;&gt;"",ISNUMBER(A12849)),VLOOKUP(A12849,Studies!A:BR,2,FALSE),"")</f>
        <v>Sobue 2004</v>
      </c>
      <c r="C12849" s="248" t="str">
        <f>IF(AND(A12849&lt;&gt;"",ISNUMBER(A12849)),VLOOKUP(A12849,Studies!A:BR,3,FALSE),"")</f>
        <v>https://pubmed.ncbi.nlm.nih.gov/15206988/</v>
      </c>
      <c r="D12849" s="248" t="str">
        <f>IF(AND(A12849&lt;&gt;"",ISNUMBER(A12849)),VLOOKUP(A12849,Studies!A:BR,4,FALSE),"")</f>
        <v>Fluconazole i.v.</v>
      </c>
      <c r="E12849" s="248" t="str">
        <f>IF(AND(A12849&lt;&gt;"",ISNUMBER(A12849)),VLOOKUP(A12849,Studies!A:BR,5,FALSE),"")</f>
        <v>Fluconazole</v>
      </c>
      <c r="F12849" s="249" t="str">
        <f>IF(AND(A12849&lt;&gt;"",ISNUMBER(A12849)),VLOOKUP(A12849,Studies!A:BR,6,FALSE),"")</f>
        <v>Plasma</v>
      </c>
      <c r="G12849" s="265">
        <v>312.67399999999998</v>
      </c>
      <c r="H12849" s="192" t="s">
        <v>59</v>
      </c>
      <c r="I12849" s="185">
        <v>22.8</v>
      </c>
      <c r="J12849" s="185" t="s">
        <v>956</v>
      </c>
      <c r="K12849" s="185" t="s">
        <v>115</v>
      </c>
      <c r="L12849" s="193">
        <v>4.5271317829999997</v>
      </c>
      <c r="M12849" s="193" t="s">
        <v>956</v>
      </c>
      <c r="N12849" s="193" t="s">
        <v>116</v>
      </c>
    </row>
    <row r="12850" spans="1:14" x14ac:dyDescent="0.25">
      <c r="A12850" s="181">
        <v>1384</v>
      </c>
      <c r="B12850" s="247" t="str">
        <f>IF(AND(A12850&lt;&gt;"",ISNUMBER(A12850)),VLOOKUP(A12850,Studies!A:BR,2,FALSE),"")</f>
        <v>Sobue 2004</v>
      </c>
      <c r="C12850" s="248" t="str">
        <f>IF(AND(A12850&lt;&gt;"",ISNUMBER(A12850)),VLOOKUP(A12850,Studies!A:BR,3,FALSE),"")</f>
        <v>https://pubmed.ncbi.nlm.nih.gov/15206988/</v>
      </c>
      <c r="D12850" s="248" t="str">
        <f>IF(AND(A12850&lt;&gt;"",ISNUMBER(A12850)),VLOOKUP(A12850,Studies!A:BR,4,FALSE),"")</f>
        <v>Fluconazole i.v.</v>
      </c>
      <c r="E12850" s="248" t="str">
        <f>IF(AND(A12850&lt;&gt;"",ISNUMBER(A12850)),VLOOKUP(A12850,Studies!A:BR,5,FALSE),"")</f>
        <v>Fluconazole</v>
      </c>
      <c r="F12850" s="249" t="str">
        <f>IF(AND(A12850&lt;&gt;"",ISNUMBER(A12850)),VLOOKUP(A12850,Studies!A:BR,6,FALSE),"")</f>
        <v>Plasma</v>
      </c>
      <c r="G12850" s="265">
        <v>312.96800000000002</v>
      </c>
      <c r="H12850" s="192" t="s">
        <v>59</v>
      </c>
      <c r="I12850" s="185">
        <v>23.4</v>
      </c>
      <c r="J12850" s="185" t="s">
        <v>956</v>
      </c>
      <c r="K12850" s="185" t="s">
        <v>115</v>
      </c>
      <c r="L12850" s="193">
        <v>4.2790697670000002</v>
      </c>
      <c r="M12850" s="193" t="s">
        <v>956</v>
      </c>
      <c r="N12850" s="193" t="s">
        <v>116</v>
      </c>
    </row>
    <row r="12851" spans="1:14" x14ac:dyDescent="0.25">
      <c r="A12851" s="181">
        <v>1384</v>
      </c>
      <c r="B12851" s="247" t="str">
        <f>IF(AND(A12851&lt;&gt;"",ISNUMBER(A12851)),VLOOKUP(A12851,Studies!A:BR,2,FALSE),"")</f>
        <v>Sobue 2004</v>
      </c>
      <c r="C12851" s="248" t="str">
        <f>IF(AND(A12851&lt;&gt;"",ISNUMBER(A12851)),VLOOKUP(A12851,Studies!A:BR,3,FALSE),"")</f>
        <v>https://pubmed.ncbi.nlm.nih.gov/15206988/</v>
      </c>
      <c r="D12851" s="248" t="str">
        <f>IF(AND(A12851&lt;&gt;"",ISNUMBER(A12851)),VLOOKUP(A12851,Studies!A:BR,4,FALSE),"")</f>
        <v>Fluconazole i.v.</v>
      </c>
      <c r="E12851" s="248" t="str">
        <f>IF(AND(A12851&lt;&gt;"",ISNUMBER(A12851)),VLOOKUP(A12851,Studies!A:BR,5,FALSE),"")</f>
        <v>Fluconazole</v>
      </c>
      <c r="F12851" s="249" t="str">
        <f>IF(AND(A12851&lt;&gt;"",ISNUMBER(A12851)),VLOOKUP(A12851,Studies!A:BR,6,FALSE),"")</f>
        <v>Plasma</v>
      </c>
      <c r="G12851" s="265">
        <v>313.47000000000003</v>
      </c>
      <c r="H12851" s="192" t="s">
        <v>59</v>
      </c>
      <c r="I12851" s="185">
        <v>25.8</v>
      </c>
      <c r="J12851" s="185" t="s">
        <v>956</v>
      </c>
      <c r="K12851" s="185" t="s">
        <v>115</v>
      </c>
      <c r="L12851" s="193">
        <v>4.7751937980000001</v>
      </c>
      <c r="M12851" s="193" t="s">
        <v>956</v>
      </c>
      <c r="N12851" s="193" t="s">
        <v>116</v>
      </c>
    </row>
    <row r="12852" spans="1:14" x14ac:dyDescent="0.25">
      <c r="A12852" s="181">
        <v>1384</v>
      </c>
      <c r="B12852" s="247" t="str">
        <f>IF(AND(A12852&lt;&gt;"",ISNUMBER(A12852)),VLOOKUP(A12852,Studies!A:BR,2,FALSE),"")</f>
        <v>Sobue 2004</v>
      </c>
      <c r="C12852" s="248" t="str">
        <f>IF(AND(A12852&lt;&gt;"",ISNUMBER(A12852)),VLOOKUP(A12852,Studies!A:BR,3,FALSE),"")</f>
        <v>https://pubmed.ncbi.nlm.nih.gov/15206988/</v>
      </c>
      <c r="D12852" s="248" t="str">
        <f>IF(AND(A12852&lt;&gt;"",ISNUMBER(A12852)),VLOOKUP(A12852,Studies!A:BR,4,FALSE),"")</f>
        <v>Fluconazole i.v.</v>
      </c>
      <c r="E12852" s="248" t="str">
        <f>IF(AND(A12852&lt;&gt;"",ISNUMBER(A12852)),VLOOKUP(A12852,Studies!A:BR,5,FALSE),"")</f>
        <v>Fluconazole</v>
      </c>
      <c r="F12852" s="249" t="str">
        <f>IF(AND(A12852&lt;&gt;"",ISNUMBER(A12852)),VLOOKUP(A12852,Studies!A:BR,6,FALSE),"")</f>
        <v>Plasma</v>
      </c>
      <c r="G12852" s="265">
        <v>313.94</v>
      </c>
      <c r="H12852" s="192" t="s">
        <v>59</v>
      </c>
      <c r="I12852" s="185">
        <v>27</v>
      </c>
      <c r="J12852" s="185" t="s">
        <v>956</v>
      </c>
      <c r="K12852" s="185" t="s">
        <v>115</v>
      </c>
      <c r="L12852" s="193">
        <v>4.96124031</v>
      </c>
      <c r="M12852" s="193" t="s">
        <v>956</v>
      </c>
      <c r="N12852" s="193" t="s">
        <v>116</v>
      </c>
    </row>
    <row r="12853" spans="1:14" x14ac:dyDescent="0.25">
      <c r="A12853" s="181">
        <v>1384</v>
      </c>
      <c r="B12853" s="247" t="str">
        <f>IF(AND(A12853&lt;&gt;"",ISNUMBER(A12853)),VLOOKUP(A12853,Studies!A:BR,2,FALSE),"")</f>
        <v>Sobue 2004</v>
      </c>
      <c r="C12853" s="248" t="str">
        <f>IF(AND(A12853&lt;&gt;"",ISNUMBER(A12853)),VLOOKUP(A12853,Studies!A:BR,3,FALSE),"")</f>
        <v>https://pubmed.ncbi.nlm.nih.gov/15206988/</v>
      </c>
      <c r="D12853" s="248" t="str">
        <f>IF(AND(A12853&lt;&gt;"",ISNUMBER(A12853)),VLOOKUP(A12853,Studies!A:BR,4,FALSE),"")</f>
        <v>Fluconazole i.v.</v>
      </c>
      <c r="E12853" s="248" t="str">
        <f>IF(AND(A12853&lt;&gt;"",ISNUMBER(A12853)),VLOOKUP(A12853,Studies!A:BR,5,FALSE),"")</f>
        <v>Fluconazole</v>
      </c>
      <c r="F12853" s="249" t="str">
        <f>IF(AND(A12853&lt;&gt;"",ISNUMBER(A12853)),VLOOKUP(A12853,Studies!A:BR,6,FALSE),"")</f>
        <v>Plasma</v>
      </c>
      <c r="G12853" s="265">
        <v>314.42</v>
      </c>
      <c r="H12853" s="192" t="s">
        <v>59</v>
      </c>
      <c r="I12853" s="185">
        <v>27.9</v>
      </c>
      <c r="J12853" s="185" t="s">
        <v>956</v>
      </c>
      <c r="K12853" s="185" t="s">
        <v>115</v>
      </c>
      <c r="L12853" s="193">
        <v>5.4573643409999999</v>
      </c>
      <c r="M12853" s="193" t="s">
        <v>956</v>
      </c>
      <c r="N12853" s="193" t="s">
        <v>116</v>
      </c>
    </row>
    <row r="12854" spans="1:14" x14ac:dyDescent="0.25">
      <c r="A12854" s="181">
        <v>1384</v>
      </c>
      <c r="B12854" s="247" t="str">
        <f>IF(AND(A12854&lt;&gt;"",ISNUMBER(A12854)),VLOOKUP(A12854,Studies!A:BR,2,FALSE),"")</f>
        <v>Sobue 2004</v>
      </c>
      <c r="C12854" s="248" t="str">
        <f>IF(AND(A12854&lt;&gt;"",ISNUMBER(A12854)),VLOOKUP(A12854,Studies!A:BR,3,FALSE),"")</f>
        <v>https://pubmed.ncbi.nlm.nih.gov/15206988/</v>
      </c>
      <c r="D12854" s="248" t="str">
        <f>IF(AND(A12854&lt;&gt;"",ISNUMBER(A12854)),VLOOKUP(A12854,Studies!A:BR,4,FALSE),"")</f>
        <v>Fluconazole i.v.</v>
      </c>
      <c r="E12854" s="248" t="str">
        <f>IF(AND(A12854&lt;&gt;"",ISNUMBER(A12854)),VLOOKUP(A12854,Studies!A:BR,5,FALSE),"")</f>
        <v>Fluconazole</v>
      </c>
      <c r="F12854" s="249" t="str">
        <f>IF(AND(A12854&lt;&gt;"",ISNUMBER(A12854)),VLOOKUP(A12854,Studies!A:BR,6,FALSE),"")</f>
        <v>Plasma</v>
      </c>
      <c r="G12854" s="265">
        <v>314.99</v>
      </c>
      <c r="H12854" s="192" t="s">
        <v>59</v>
      </c>
      <c r="I12854" s="185">
        <v>29.5</v>
      </c>
      <c r="J12854" s="185" t="s">
        <v>956</v>
      </c>
      <c r="K12854" s="185" t="s">
        <v>115</v>
      </c>
      <c r="L12854" s="193">
        <v>5.0232558139999997</v>
      </c>
      <c r="M12854" s="193" t="s">
        <v>956</v>
      </c>
      <c r="N12854" s="193" t="s">
        <v>116</v>
      </c>
    </row>
    <row r="12855" spans="1:14" x14ac:dyDescent="0.25">
      <c r="A12855" s="181">
        <v>1384</v>
      </c>
      <c r="B12855" s="247" t="str">
        <f>IF(AND(A12855&lt;&gt;"",ISNUMBER(A12855)),VLOOKUP(A12855,Studies!A:BR,2,FALSE),"")</f>
        <v>Sobue 2004</v>
      </c>
      <c r="C12855" s="248" t="str">
        <f>IF(AND(A12855&lt;&gt;"",ISNUMBER(A12855)),VLOOKUP(A12855,Studies!A:BR,3,FALSE),"")</f>
        <v>https://pubmed.ncbi.nlm.nih.gov/15206988/</v>
      </c>
      <c r="D12855" s="248" t="str">
        <f>IF(AND(A12855&lt;&gt;"",ISNUMBER(A12855)),VLOOKUP(A12855,Studies!A:BR,4,FALSE),"")</f>
        <v>Fluconazole i.v.</v>
      </c>
      <c r="E12855" s="248" t="str">
        <f>IF(AND(A12855&lt;&gt;"",ISNUMBER(A12855)),VLOOKUP(A12855,Studies!A:BR,5,FALSE),"")</f>
        <v>Fluconazole</v>
      </c>
      <c r="F12855" s="249" t="str">
        <f>IF(AND(A12855&lt;&gt;"",ISNUMBER(A12855)),VLOOKUP(A12855,Studies!A:BR,6,FALSE),"")</f>
        <v>Plasma</v>
      </c>
      <c r="G12855" s="265">
        <v>315.94</v>
      </c>
      <c r="H12855" s="192" t="s">
        <v>59</v>
      </c>
      <c r="I12855" s="185">
        <v>33</v>
      </c>
      <c r="J12855" s="185" t="s">
        <v>956</v>
      </c>
      <c r="K12855" s="185" t="s">
        <v>115</v>
      </c>
      <c r="L12855" s="193">
        <v>5.9534883719999998</v>
      </c>
      <c r="M12855" s="193" t="s">
        <v>956</v>
      </c>
      <c r="N12855" s="193" t="s">
        <v>116</v>
      </c>
    </row>
    <row r="12856" spans="1:14" x14ac:dyDescent="0.25">
      <c r="A12856" s="181">
        <v>1384</v>
      </c>
      <c r="B12856" s="247" t="str">
        <f>IF(AND(A12856&lt;&gt;"",ISNUMBER(A12856)),VLOOKUP(A12856,Studies!A:BR,2,FALSE),"")</f>
        <v>Sobue 2004</v>
      </c>
      <c r="C12856" s="248" t="str">
        <f>IF(AND(A12856&lt;&gt;"",ISNUMBER(A12856)),VLOOKUP(A12856,Studies!A:BR,3,FALSE),"")</f>
        <v>https://pubmed.ncbi.nlm.nih.gov/15206988/</v>
      </c>
      <c r="D12856" s="248" t="str">
        <f>IF(AND(A12856&lt;&gt;"",ISNUMBER(A12856)),VLOOKUP(A12856,Studies!A:BR,4,FALSE),"")</f>
        <v>Fluconazole i.v.</v>
      </c>
      <c r="E12856" s="248" t="str">
        <f>IF(AND(A12856&lt;&gt;"",ISNUMBER(A12856)),VLOOKUP(A12856,Studies!A:BR,5,FALSE),"")</f>
        <v>Fluconazole</v>
      </c>
      <c r="F12856" s="249" t="str">
        <f>IF(AND(A12856&lt;&gt;"",ISNUMBER(A12856)),VLOOKUP(A12856,Studies!A:BR,6,FALSE),"")</f>
        <v>Plasma</v>
      </c>
      <c r="G12856" s="265">
        <v>316.97000000000003</v>
      </c>
      <c r="H12856" s="192" t="s">
        <v>59</v>
      </c>
      <c r="I12856" s="185">
        <v>31.2</v>
      </c>
      <c r="J12856" s="185" t="s">
        <v>956</v>
      </c>
      <c r="K12856" s="185" t="s">
        <v>115</v>
      </c>
      <c r="L12856" s="193">
        <v>5.2093023260000004</v>
      </c>
      <c r="M12856" s="193" t="s">
        <v>956</v>
      </c>
      <c r="N12856" s="193" t="s">
        <v>116</v>
      </c>
    </row>
    <row r="12857" spans="1:14" x14ac:dyDescent="0.25">
      <c r="A12857" s="181">
        <v>1384</v>
      </c>
      <c r="B12857" s="247" t="str">
        <f>IF(AND(A12857&lt;&gt;"",ISNUMBER(A12857)),VLOOKUP(A12857,Studies!A:BR,2,FALSE),"")</f>
        <v>Sobue 2004</v>
      </c>
      <c r="C12857" s="248" t="str">
        <f>IF(AND(A12857&lt;&gt;"",ISNUMBER(A12857)),VLOOKUP(A12857,Studies!A:BR,3,FALSE),"")</f>
        <v>https://pubmed.ncbi.nlm.nih.gov/15206988/</v>
      </c>
      <c r="D12857" s="248" t="str">
        <f>IF(AND(A12857&lt;&gt;"",ISNUMBER(A12857)),VLOOKUP(A12857,Studies!A:BR,4,FALSE),"")</f>
        <v>Fluconazole i.v.</v>
      </c>
      <c r="E12857" s="248" t="str">
        <f>IF(AND(A12857&lt;&gt;"",ISNUMBER(A12857)),VLOOKUP(A12857,Studies!A:BR,5,FALSE),"")</f>
        <v>Fluconazole</v>
      </c>
      <c r="F12857" s="249" t="str">
        <f>IF(AND(A12857&lt;&gt;"",ISNUMBER(A12857)),VLOOKUP(A12857,Studies!A:BR,6,FALSE),"")</f>
        <v>Plasma</v>
      </c>
      <c r="G12857" s="265">
        <v>317.98</v>
      </c>
      <c r="H12857" s="192" t="s">
        <v>59</v>
      </c>
      <c r="I12857" s="185">
        <v>29.1</v>
      </c>
      <c r="J12857" s="185" t="s">
        <v>956</v>
      </c>
      <c r="K12857" s="185" t="s">
        <v>115</v>
      </c>
      <c r="L12857" s="193">
        <v>5.271317829</v>
      </c>
      <c r="M12857" s="193" t="s">
        <v>956</v>
      </c>
      <c r="N12857" s="193" t="s">
        <v>116</v>
      </c>
    </row>
    <row r="12858" spans="1:14" x14ac:dyDescent="0.25">
      <c r="A12858" s="181">
        <v>1384</v>
      </c>
      <c r="B12858" s="247" t="str">
        <f>IF(AND(A12858&lt;&gt;"",ISNUMBER(A12858)),VLOOKUP(A12858,Studies!A:BR,2,FALSE),"")</f>
        <v>Sobue 2004</v>
      </c>
      <c r="C12858" s="248" t="str">
        <f>IF(AND(A12858&lt;&gt;"",ISNUMBER(A12858)),VLOOKUP(A12858,Studies!A:BR,3,FALSE),"")</f>
        <v>https://pubmed.ncbi.nlm.nih.gov/15206988/</v>
      </c>
      <c r="D12858" s="248" t="str">
        <f>IF(AND(A12858&lt;&gt;"",ISNUMBER(A12858)),VLOOKUP(A12858,Studies!A:BR,4,FALSE),"")</f>
        <v>Fluconazole i.v.</v>
      </c>
      <c r="E12858" s="248" t="str">
        <f>IF(AND(A12858&lt;&gt;"",ISNUMBER(A12858)),VLOOKUP(A12858,Studies!A:BR,5,FALSE),"")</f>
        <v>Fluconazole</v>
      </c>
      <c r="F12858" s="249" t="str">
        <f>IF(AND(A12858&lt;&gt;"",ISNUMBER(A12858)),VLOOKUP(A12858,Studies!A:BR,6,FALSE),"")</f>
        <v>Plasma</v>
      </c>
      <c r="G12858" s="265">
        <v>319.95999999999998</v>
      </c>
      <c r="H12858" s="192" t="s">
        <v>59</v>
      </c>
      <c r="I12858" s="185">
        <v>28.7</v>
      </c>
      <c r="J12858" s="185" t="s">
        <v>956</v>
      </c>
      <c r="K12858" s="185" t="s">
        <v>115</v>
      </c>
      <c r="L12858" s="193">
        <v>5.271317829</v>
      </c>
      <c r="M12858" s="193" t="s">
        <v>956</v>
      </c>
      <c r="N12858" s="193" t="s">
        <v>116</v>
      </c>
    </row>
    <row r="12859" spans="1:14" x14ac:dyDescent="0.25">
      <c r="A12859" s="181">
        <v>1384</v>
      </c>
      <c r="B12859" s="247" t="str">
        <f>IF(AND(A12859&lt;&gt;"",ISNUMBER(A12859)),VLOOKUP(A12859,Studies!A:BR,2,FALSE),"")</f>
        <v>Sobue 2004</v>
      </c>
      <c r="C12859" s="248" t="str">
        <f>IF(AND(A12859&lt;&gt;"",ISNUMBER(A12859)),VLOOKUP(A12859,Studies!A:BR,3,FALSE),"")</f>
        <v>https://pubmed.ncbi.nlm.nih.gov/15206988/</v>
      </c>
      <c r="D12859" s="248" t="str">
        <f>IF(AND(A12859&lt;&gt;"",ISNUMBER(A12859)),VLOOKUP(A12859,Studies!A:BR,4,FALSE),"")</f>
        <v>Fluconazole i.v.</v>
      </c>
      <c r="E12859" s="248" t="str">
        <f>IF(AND(A12859&lt;&gt;"",ISNUMBER(A12859)),VLOOKUP(A12859,Studies!A:BR,5,FALSE),"")</f>
        <v>Fluconazole</v>
      </c>
      <c r="F12859" s="249" t="str">
        <f>IF(AND(A12859&lt;&gt;"",ISNUMBER(A12859)),VLOOKUP(A12859,Studies!A:BR,6,FALSE),"")</f>
        <v>Plasma</v>
      </c>
      <c r="G12859" s="265">
        <v>321.95999999999998</v>
      </c>
      <c r="H12859" s="192" t="s">
        <v>59</v>
      </c>
      <c r="I12859" s="185">
        <v>27.7</v>
      </c>
      <c r="J12859" s="185" t="s">
        <v>956</v>
      </c>
      <c r="K12859" s="185" t="s">
        <v>115</v>
      </c>
      <c r="L12859" s="193">
        <v>5.5193798449999996</v>
      </c>
      <c r="M12859" s="193" t="s">
        <v>956</v>
      </c>
      <c r="N12859" s="193" t="s">
        <v>116</v>
      </c>
    </row>
    <row r="12860" spans="1:14" x14ac:dyDescent="0.25">
      <c r="A12860" s="181">
        <v>1384</v>
      </c>
      <c r="B12860" s="247" t="str">
        <f>IF(AND(A12860&lt;&gt;"",ISNUMBER(A12860)),VLOOKUP(A12860,Studies!A:BR,2,FALSE),"")</f>
        <v>Sobue 2004</v>
      </c>
      <c r="C12860" s="248" t="str">
        <f>IF(AND(A12860&lt;&gt;"",ISNUMBER(A12860)),VLOOKUP(A12860,Studies!A:BR,3,FALSE),"")</f>
        <v>https://pubmed.ncbi.nlm.nih.gov/15206988/</v>
      </c>
      <c r="D12860" s="248" t="str">
        <f>IF(AND(A12860&lt;&gt;"",ISNUMBER(A12860)),VLOOKUP(A12860,Studies!A:BR,4,FALSE),"")</f>
        <v>Fluconazole i.v.</v>
      </c>
      <c r="E12860" s="248" t="str">
        <f>IF(AND(A12860&lt;&gt;"",ISNUMBER(A12860)),VLOOKUP(A12860,Studies!A:BR,5,FALSE),"")</f>
        <v>Fluconazole</v>
      </c>
      <c r="F12860" s="249" t="str">
        <f>IF(AND(A12860&lt;&gt;"",ISNUMBER(A12860)),VLOOKUP(A12860,Studies!A:BR,6,FALSE),"")</f>
        <v>Plasma</v>
      </c>
      <c r="G12860" s="265">
        <v>323.89999999999998</v>
      </c>
      <c r="H12860" s="192" t="s">
        <v>59</v>
      </c>
      <c r="I12860" s="185">
        <v>25.9</v>
      </c>
      <c r="J12860" s="185" t="s">
        <v>956</v>
      </c>
      <c r="K12860" s="185" t="s">
        <v>115</v>
      </c>
      <c r="L12860" s="193">
        <v>5.8914728680000001</v>
      </c>
      <c r="M12860" s="193" t="s">
        <v>956</v>
      </c>
      <c r="N12860" s="193" t="s">
        <v>116</v>
      </c>
    </row>
    <row r="12861" spans="1:14" x14ac:dyDescent="0.25">
      <c r="A12861" s="181">
        <v>1384</v>
      </c>
      <c r="B12861" s="247" t="str">
        <f>IF(AND(A12861&lt;&gt;"",ISNUMBER(A12861)),VLOOKUP(A12861,Studies!A:BR,2,FALSE),"")</f>
        <v>Sobue 2004</v>
      </c>
      <c r="C12861" s="248" t="str">
        <f>IF(AND(A12861&lt;&gt;"",ISNUMBER(A12861)),VLOOKUP(A12861,Studies!A:BR,3,FALSE),"")</f>
        <v>https://pubmed.ncbi.nlm.nih.gov/15206988/</v>
      </c>
      <c r="D12861" s="248" t="str">
        <f>IF(AND(A12861&lt;&gt;"",ISNUMBER(A12861)),VLOOKUP(A12861,Studies!A:BR,4,FALSE),"")</f>
        <v>Fluconazole i.v.</v>
      </c>
      <c r="E12861" s="248" t="str">
        <f>IF(AND(A12861&lt;&gt;"",ISNUMBER(A12861)),VLOOKUP(A12861,Studies!A:BR,5,FALSE),"")</f>
        <v>Fluconazole</v>
      </c>
      <c r="F12861" s="249" t="str">
        <f>IF(AND(A12861&lt;&gt;"",ISNUMBER(A12861)),VLOOKUP(A12861,Studies!A:BR,6,FALSE),"")</f>
        <v>Plasma</v>
      </c>
      <c r="G12861" s="265">
        <v>327.9</v>
      </c>
      <c r="H12861" s="192" t="s">
        <v>59</v>
      </c>
      <c r="I12861" s="185">
        <v>23.4</v>
      </c>
      <c r="J12861" s="185" t="s">
        <v>956</v>
      </c>
      <c r="K12861" s="185" t="s">
        <v>115</v>
      </c>
      <c r="L12861" s="193">
        <v>4.2790697670000002</v>
      </c>
      <c r="M12861" s="193" t="s">
        <v>956</v>
      </c>
      <c r="N12861" s="193" t="s">
        <v>116</v>
      </c>
    </row>
    <row r="12862" spans="1:14" x14ac:dyDescent="0.25">
      <c r="A12862" s="181">
        <v>1384</v>
      </c>
      <c r="B12862" s="247" t="str">
        <f>IF(AND(A12862&lt;&gt;"",ISNUMBER(A12862)),VLOOKUP(A12862,Studies!A:BR,2,FALSE),"")</f>
        <v>Sobue 2004</v>
      </c>
      <c r="C12862" s="248" t="str">
        <f>IF(AND(A12862&lt;&gt;"",ISNUMBER(A12862)),VLOOKUP(A12862,Studies!A:BR,3,FALSE),"")</f>
        <v>https://pubmed.ncbi.nlm.nih.gov/15206988/</v>
      </c>
      <c r="D12862" s="248" t="str">
        <f>IF(AND(A12862&lt;&gt;"",ISNUMBER(A12862)),VLOOKUP(A12862,Studies!A:BR,4,FALSE),"")</f>
        <v>Fluconazole i.v.</v>
      </c>
      <c r="E12862" s="248" t="str">
        <f>IF(AND(A12862&lt;&gt;"",ISNUMBER(A12862)),VLOOKUP(A12862,Studies!A:BR,5,FALSE),"")</f>
        <v>Fluconazole</v>
      </c>
      <c r="F12862" s="249" t="str">
        <f>IF(AND(A12862&lt;&gt;"",ISNUMBER(A12862)),VLOOKUP(A12862,Studies!A:BR,6,FALSE),"")</f>
        <v>Plasma</v>
      </c>
      <c r="G12862" s="265">
        <v>336</v>
      </c>
      <c r="H12862" s="192" t="s">
        <v>59</v>
      </c>
      <c r="I12862" s="185">
        <v>20.7</v>
      </c>
      <c r="J12862" s="185" t="s">
        <v>956</v>
      </c>
      <c r="K12862" s="185" t="s">
        <v>115</v>
      </c>
      <c r="L12862" s="193">
        <v>5.0232558139999997</v>
      </c>
      <c r="M12862" s="193" t="s">
        <v>956</v>
      </c>
      <c r="N12862" s="193" t="s">
        <v>116</v>
      </c>
    </row>
    <row r="12863" spans="1:14" x14ac:dyDescent="0.25">
      <c r="A12863" s="181">
        <v>1385</v>
      </c>
      <c r="B12863" s="247" t="str">
        <f>IF(AND(A12863&lt;&gt;"",ISNUMBER(A12863)),VLOOKUP(A12863,Studies!A:BR,2,FALSE),"")</f>
        <v>Yeates 1994</v>
      </c>
      <c r="C12863" s="248" t="str">
        <f>IF(AND(A12863&lt;&gt;"",ISNUMBER(A12863)),VLOOKUP(A12863,Studies!A:BR,3,FALSE),"")</f>
        <v>https://pubmed.ncbi.nlm.nih.gov/7946940/</v>
      </c>
      <c r="D12863" s="248" t="str">
        <f>IF(AND(A12863&lt;&gt;"",ISNUMBER(A12863)),VLOOKUP(A12863,Studies!A:BR,4,FALSE),"")</f>
        <v>Fluconazole i.v. healthy</v>
      </c>
      <c r="E12863" s="248" t="str">
        <f>IF(AND(A12863&lt;&gt;"",ISNUMBER(A12863)),VLOOKUP(A12863,Studies!A:BR,5,FALSE),"")</f>
        <v>Fluconazole</v>
      </c>
      <c r="F12863" s="249" t="str">
        <f>IF(AND(A12863&lt;&gt;"",ISNUMBER(A12863)),VLOOKUP(A12863,Studies!A:BR,6,FALSE),"")</f>
        <v>Plasma</v>
      </c>
      <c r="G12863" s="265">
        <v>0.318</v>
      </c>
      <c r="H12863" s="192" t="s">
        <v>59</v>
      </c>
      <c r="I12863" s="185">
        <v>2.72</v>
      </c>
      <c r="J12863" s="185" t="s">
        <v>956</v>
      </c>
      <c r="K12863" s="185" t="s">
        <v>115</v>
      </c>
    </row>
    <row r="12864" spans="1:14" x14ac:dyDescent="0.25">
      <c r="A12864" s="181">
        <v>1385</v>
      </c>
      <c r="B12864" s="247" t="str">
        <f>IF(AND(A12864&lt;&gt;"",ISNUMBER(A12864)),VLOOKUP(A12864,Studies!A:BR,2,FALSE),"")</f>
        <v>Yeates 1994</v>
      </c>
      <c r="C12864" s="248" t="str">
        <f>IF(AND(A12864&lt;&gt;"",ISNUMBER(A12864)),VLOOKUP(A12864,Studies!A:BR,3,FALSE),"")</f>
        <v>https://pubmed.ncbi.nlm.nih.gov/7946940/</v>
      </c>
      <c r="D12864" s="248" t="str">
        <f>IF(AND(A12864&lt;&gt;"",ISNUMBER(A12864)),VLOOKUP(A12864,Studies!A:BR,4,FALSE),"")</f>
        <v>Fluconazole i.v. healthy</v>
      </c>
      <c r="E12864" s="248" t="str">
        <f>IF(AND(A12864&lt;&gt;"",ISNUMBER(A12864)),VLOOKUP(A12864,Studies!A:BR,5,FALSE),"")</f>
        <v>Fluconazole</v>
      </c>
      <c r="F12864" s="249" t="str">
        <f>IF(AND(A12864&lt;&gt;"",ISNUMBER(A12864)),VLOOKUP(A12864,Studies!A:BR,6,FALSE),"")</f>
        <v>Plasma</v>
      </c>
      <c r="G12864" s="265">
        <v>0.42</v>
      </c>
      <c r="H12864" s="192" t="s">
        <v>59</v>
      </c>
      <c r="I12864" s="185">
        <v>1.99</v>
      </c>
      <c r="J12864" s="185" t="s">
        <v>956</v>
      </c>
      <c r="K12864" s="185" t="s">
        <v>115</v>
      </c>
    </row>
    <row r="12865" spans="1:11" x14ac:dyDescent="0.25">
      <c r="A12865" s="181">
        <v>1385</v>
      </c>
      <c r="B12865" s="247" t="str">
        <f>IF(AND(A12865&lt;&gt;"",ISNUMBER(A12865)),VLOOKUP(A12865,Studies!A:BR,2,FALSE),"")</f>
        <v>Yeates 1994</v>
      </c>
      <c r="C12865" s="248" t="str">
        <f>IF(AND(A12865&lt;&gt;"",ISNUMBER(A12865)),VLOOKUP(A12865,Studies!A:BR,3,FALSE),"")</f>
        <v>https://pubmed.ncbi.nlm.nih.gov/7946940/</v>
      </c>
      <c r="D12865" s="248" t="str">
        <f>IF(AND(A12865&lt;&gt;"",ISNUMBER(A12865)),VLOOKUP(A12865,Studies!A:BR,4,FALSE),"")</f>
        <v>Fluconazole i.v. healthy</v>
      </c>
      <c r="E12865" s="248" t="str">
        <f>IF(AND(A12865&lt;&gt;"",ISNUMBER(A12865)),VLOOKUP(A12865,Studies!A:BR,5,FALSE),"")</f>
        <v>Fluconazole</v>
      </c>
      <c r="F12865" s="249" t="str">
        <f>IF(AND(A12865&lt;&gt;"",ISNUMBER(A12865)),VLOOKUP(A12865,Studies!A:BR,6,FALSE),"")</f>
        <v>Plasma</v>
      </c>
      <c r="G12865" s="265">
        <v>0.57399999999999995</v>
      </c>
      <c r="H12865" s="192" t="s">
        <v>59</v>
      </c>
      <c r="I12865" s="185">
        <v>1.83</v>
      </c>
      <c r="J12865" s="185" t="s">
        <v>956</v>
      </c>
      <c r="K12865" s="185" t="s">
        <v>115</v>
      </c>
    </row>
    <row r="12866" spans="1:11" x14ac:dyDescent="0.25">
      <c r="A12866" s="181">
        <v>1385</v>
      </c>
      <c r="B12866" s="247" t="str">
        <f>IF(AND(A12866&lt;&gt;"",ISNUMBER(A12866)),VLOOKUP(A12866,Studies!A:BR,2,FALSE),"")</f>
        <v>Yeates 1994</v>
      </c>
      <c r="C12866" s="248" t="str">
        <f>IF(AND(A12866&lt;&gt;"",ISNUMBER(A12866)),VLOOKUP(A12866,Studies!A:BR,3,FALSE),"")</f>
        <v>https://pubmed.ncbi.nlm.nih.gov/7946940/</v>
      </c>
      <c r="D12866" s="248" t="str">
        <f>IF(AND(A12866&lt;&gt;"",ISNUMBER(A12866)),VLOOKUP(A12866,Studies!A:BR,4,FALSE),"")</f>
        <v>Fluconazole i.v. healthy</v>
      </c>
      <c r="E12866" s="248" t="str">
        <f>IF(AND(A12866&lt;&gt;"",ISNUMBER(A12866)),VLOOKUP(A12866,Studies!A:BR,5,FALSE),"")</f>
        <v>Fluconazole</v>
      </c>
      <c r="F12866" s="249" t="str">
        <f>IF(AND(A12866&lt;&gt;"",ISNUMBER(A12866)),VLOOKUP(A12866,Studies!A:BR,6,FALSE),"")</f>
        <v>Plasma</v>
      </c>
      <c r="G12866" s="265">
        <v>0.82399999999999995</v>
      </c>
      <c r="H12866" s="192" t="s">
        <v>59</v>
      </c>
      <c r="I12866" s="185">
        <v>1.7</v>
      </c>
      <c r="J12866" s="185" t="s">
        <v>956</v>
      </c>
      <c r="K12866" s="185" t="s">
        <v>115</v>
      </c>
    </row>
    <row r="12867" spans="1:11" x14ac:dyDescent="0.25">
      <c r="A12867" s="181">
        <v>1385</v>
      </c>
      <c r="B12867" s="247" t="str">
        <f>IF(AND(A12867&lt;&gt;"",ISNUMBER(A12867)),VLOOKUP(A12867,Studies!A:BR,2,FALSE),"")</f>
        <v>Yeates 1994</v>
      </c>
      <c r="C12867" s="248" t="str">
        <f>IF(AND(A12867&lt;&gt;"",ISNUMBER(A12867)),VLOOKUP(A12867,Studies!A:BR,3,FALSE),"")</f>
        <v>https://pubmed.ncbi.nlm.nih.gov/7946940/</v>
      </c>
      <c r="D12867" s="248" t="str">
        <f>IF(AND(A12867&lt;&gt;"",ISNUMBER(A12867)),VLOOKUP(A12867,Studies!A:BR,4,FALSE),"")</f>
        <v>Fluconazole i.v. healthy</v>
      </c>
      <c r="E12867" s="248" t="str">
        <f>IF(AND(A12867&lt;&gt;"",ISNUMBER(A12867)),VLOOKUP(A12867,Studies!A:BR,5,FALSE),"")</f>
        <v>Fluconazole</v>
      </c>
      <c r="F12867" s="249" t="str">
        <f>IF(AND(A12867&lt;&gt;"",ISNUMBER(A12867)),VLOOKUP(A12867,Studies!A:BR,6,FALSE),"")</f>
        <v>Plasma</v>
      </c>
      <c r="G12867" s="265">
        <v>1.1299999999999999</v>
      </c>
      <c r="H12867" s="192" t="s">
        <v>59</v>
      </c>
      <c r="I12867" s="185">
        <v>1.58</v>
      </c>
      <c r="J12867" s="185" t="s">
        <v>956</v>
      </c>
      <c r="K12867" s="185" t="s">
        <v>115</v>
      </c>
    </row>
    <row r="12868" spans="1:11" x14ac:dyDescent="0.25">
      <c r="A12868" s="181">
        <v>1385</v>
      </c>
      <c r="B12868" s="247" t="str">
        <f>IF(AND(A12868&lt;&gt;"",ISNUMBER(A12868)),VLOOKUP(A12868,Studies!A:BR,2,FALSE),"")</f>
        <v>Yeates 1994</v>
      </c>
      <c r="C12868" s="248" t="str">
        <f>IF(AND(A12868&lt;&gt;"",ISNUMBER(A12868)),VLOOKUP(A12868,Studies!A:BR,3,FALSE),"")</f>
        <v>https://pubmed.ncbi.nlm.nih.gov/7946940/</v>
      </c>
      <c r="D12868" s="248" t="str">
        <f>IF(AND(A12868&lt;&gt;"",ISNUMBER(A12868)),VLOOKUP(A12868,Studies!A:BR,4,FALSE),"")</f>
        <v>Fluconazole i.v. healthy</v>
      </c>
      <c r="E12868" s="248" t="str">
        <f>IF(AND(A12868&lt;&gt;"",ISNUMBER(A12868)),VLOOKUP(A12868,Studies!A:BR,5,FALSE),"")</f>
        <v>Fluconazole</v>
      </c>
      <c r="F12868" s="249" t="str">
        <f>IF(AND(A12868&lt;&gt;"",ISNUMBER(A12868)),VLOOKUP(A12868,Studies!A:BR,6,FALSE),"")</f>
        <v>Plasma</v>
      </c>
      <c r="G12868" s="265">
        <v>1.32</v>
      </c>
      <c r="H12868" s="192" t="s">
        <v>59</v>
      </c>
      <c r="I12868" s="185">
        <v>1.56</v>
      </c>
      <c r="J12868" s="185" t="s">
        <v>956</v>
      </c>
      <c r="K12868" s="185" t="s">
        <v>115</v>
      </c>
    </row>
    <row r="12869" spans="1:11" x14ac:dyDescent="0.25">
      <c r="A12869" s="181">
        <v>1385</v>
      </c>
      <c r="B12869" s="247" t="str">
        <f>IF(AND(A12869&lt;&gt;"",ISNUMBER(A12869)),VLOOKUP(A12869,Studies!A:BR,2,FALSE),"")</f>
        <v>Yeates 1994</v>
      </c>
      <c r="C12869" s="248" t="str">
        <f>IF(AND(A12869&lt;&gt;"",ISNUMBER(A12869)),VLOOKUP(A12869,Studies!A:BR,3,FALSE),"")</f>
        <v>https://pubmed.ncbi.nlm.nih.gov/7946940/</v>
      </c>
      <c r="D12869" s="248" t="str">
        <f>IF(AND(A12869&lt;&gt;"",ISNUMBER(A12869)),VLOOKUP(A12869,Studies!A:BR,4,FALSE),"")</f>
        <v>Fluconazole i.v. healthy</v>
      </c>
      <c r="E12869" s="248" t="str">
        <f>IF(AND(A12869&lt;&gt;"",ISNUMBER(A12869)),VLOOKUP(A12869,Studies!A:BR,5,FALSE),"")</f>
        <v>Fluconazole</v>
      </c>
      <c r="F12869" s="249" t="str">
        <f>IF(AND(A12869&lt;&gt;"",ISNUMBER(A12869)),VLOOKUP(A12869,Studies!A:BR,6,FALSE),"")</f>
        <v>Plasma</v>
      </c>
      <c r="G12869" s="265">
        <v>1.82</v>
      </c>
      <c r="H12869" s="192" t="s">
        <v>59</v>
      </c>
      <c r="I12869" s="185">
        <v>1.54</v>
      </c>
      <c r="J12869" s="185" t="s">
        <v>956</v>
      </c>
      <c r="K12869" s="185" t="s">
        <v>115</v>
      </c>
    </row>
    <row r="12870" spans="1:11" x14ac:dyDescent="0.25">
      <c r="A12870" s="181">
        <v>1385</v>
      </c>
      <c r="B12870" s="247" t="str">
        <f>IF(AND(A12870&lt;&gt;"",ISNUMBER(A12870)),VLOOKUP(A12870,Studies!A:BR,2,FALSE),"")</f>
        <v>Yeates 1994</v>
      </c>
      <c r="C12870" s="248" t="str">
        <f>IF(AND(A12870&lt;&gt;"",ISNUMBER(A12870)),VLOOKUP(A12870,Studies!A:BR,3,FALSE),"")</f>
        <v>https://pubmed.ncbi.nlm.nih.gov/7946940/</v>
      </c>
      <c r="D12870" s="248" t="str">
        <f>IF(AND(A12870&lt;&gt;"",ISNUMBER(A12870)),VLOOKUP(A12870,Studies!A:BR,4,FALSE),"")</f>
        <v>Fluconazole i.v. healthy</v>
      </c>
      <c r="E12870" s="248" t="str">
        <f>IF(AND(A12870&lt;&gt;"",ISNUMBER(A12870)),VLOOKUP(A12870,Studies!A:BR,5,FALSE),"")</f>
        <v>Fluconazole</v>
      </c>
      <c r="F12870" s="249" t="str">
        <f>IF(AND(A12870&lt;&gt;"",ISNUMBER(A12870)),VLOOKUP(A12870,Studies!A:BR,6,FALSE),"")</f>
        <v>Plasma</v>
      </c>
      <c r="G12870" s="265">
        <v>2.3199999999999998</v>
      </c>
      <c r="H12870" s="192" t="s">
        <v>59</v>
      </c>
      <c r="I12870" s="185">
        <v>1.5</v>
      </c>
      <c r="J12870" s="185" t="s">
        <v>956</v>
      </c>
      <c r="K12870" s="185" t="s">
        <v>115</v>
      </c>
    </row>
    <row r="12871" spans="1:11" x14ac:dyDescent="0.25">
      <c r="A12871" s="181">
        <v>1385</v>
      </c>
      <c r="B12871" s="247" t="str">
        <f>IF(AND(A12871&lt;&gt;"",ISNUMBER(A12871)),VLOOKUP(A12871,Studies!A:BR,2,FALSE),"")</f>
        <v>Yeates 1994</v>
      </c>
      <c r="C12871" s="248" t="str">
        <f>IF(AND(A12871&lt;&gt;"",ISNUMBER(A12871)),VLOOKUP(A12871,Studies!A:BR,3,FALSE),"")</f>
        <v>https://pubmed.ncbi.nlm.nih.gov/7946940/</v>
      </c>
      <c r="D12871" s="248" t="str">
        <f>IF(AND(A12871&lt;&gt;"",ISNUMBER(A12871)),VLOOKUP(A12871,Studies!A:BR,4,FALSE),"")</f>
        <v>Fluconazole i.v. healthy</v>
      </c>
      <c r="E12871" s="248" t="str">
        <f>IF(AND(A12871&lt;&gt;"",ISNUMBER(A12871)),VLOOKUP(A12871,Studies!A:BR,5,FALSE),"")</f>
        <v>Fluconazole</v>
      </c>
      <c r="F12871" s="249" t="str">
        <f>IF(AND(A12871&lt;&gt;"",ISNUMBER(A12871)),VLOOKUP(A12871,Studies!A:BR,6,FALSE),"")</f>
        <v>Plasma</v>
      </c>
      <c r="G12871" s="265">
        <v>3.37</v>
      </c>
      <c r="H12871" s="192" t="s">
        <v>59</v>
      </c>
      <c r="I12871" s="185">
        <v>1.47</v>
      </c>
      <c r="J12871" s="185" t="s">
        <v>956</v>
      </c>
      <c r="K12871" s="185" t="s">
        <v>115</v>
      </c>
    </row>
    <row r="12872" spans="1:11" x14ac:dyDescent="0.25">
      <c r="A12872" s="181">
        <v>1385</v>
      </c>
      <c r="B12872" s="247" t="str">
        <f>IF(AND(A12872&lt;&gt;"",ISNUMBER(A12872)),VLOOKUP(A12872,Studies!A:BR,2,FALSE),"")</f>
        <v>Yeates 1994</v>
      </c>
      <c r="C12872" s="248" t="str">
        <f>IF(AND(A12872&lt;&gt;"",ISNUMBER(A12872)),VLOOKUP(A12872,Studies!A:BR,3,FALSE),"")</f>
        <v>https://pubmed.ncbi.nlm.nih.gov/7946940/</v>
      </c>
      <c r="D12872" s="248" t="str">
        <f>IF(AND(A12872&lt;&gt;"",ISNUMBER(A12872)),VLOOKUP(A12872,Studies!A:BR,4,FALSE),"")</f>
        <v>Fluconazole i.v. healthy</v>
      </c>
      <c r="E12872" s="248" t="str">
        <f>IF(AND(A12872&lt;&gt;"",ISNUMBER(A12872)),VLOOKUP(A12872,Studies!A:BR,5,FALSE),"")</f>
        <v>Fluconazole</v>
      </c>
      <c r="F12872" s="249" t="str">
        <f>IF(AND(A12872&lt;&gt;"",ISNUMBER(A12872)),VLOOKUP(A12872,Studies!A:BR,6,FALSE),"")</f>
        <v>Plasma</v>
      </c>
      <c r="G12872" s="265">
        <v>4.34</v>
      </c>
      <c r="H12872" s="192" t="s">
        <v>59</v>
      </c>
      <c r="I12872" s="185">
        <v>1.35</v>
      </c>
      <c r="J12872" s="185" t="s">
        <v>956</v>
      </c>
      <c r="K12872" s="185" t="s">
        <v>115</v>
      </c>
    </row>
    <row r="12873" spans="1:11" x14ac:dyDescent="0.25">
      <c r="A12873" s="181">
        <v>1385</v>
      </c>
      <c r="B12873" s="247" t="str">
        <f>IF(AND(A12873&lt;&gt;"",ISNUMBER(A12873)),VLOOKUP(A12873,Studies!A:BR,2,FALSE),"")</f>
        <v>Yeates 1994</v>
      </c>
      <c r="C12873" s="248" t="str">
        <f>IF(AND(A12873&lt;&gt;"",ISNUMBER(A12873)),VLOOKUP(A12873,Studies!A:BR,3,FALSE),"")</f>
        <v>https://pubmed.ncbi.nlm.nih.gov/7946940/</v>
      </c>
      <c r="D12873" s="248" t="str">
        <f>IF(AND(A12873&lt;&gt;"",ISNUMBER(A12873)),VLOOKUP(A12873,Studies!A:BR,4,FALSE),"")</f>
        <v>Fluconazole i.v. healthy</v>
      </c>
      <c r="E12873" s="248" t="str">
        <f>IF(AND(A12873&lt;&gt;"",ISNUMBER(A12873)),VLOOKUP(A12873,Studies!A:BR,5,FALSE),"")</f>
        <v>Fluconazole</v>
      </c>
      <c r="F12873" s="249" t="str">
        <f>IF(AND(A12873&lt;&gt;"",ISNUMBER(A12873)),VLOOKUP(A12873,Studies!A:BR,6,FALSE),"")</f>
        <v>Plasma</v>
      </c>
      <c r="G12873" s="265">
        <v>6.36</v>
      </c>
      <c r="H12873" s="192" t="s">
        <v>59</v>
      </c>
      <c r="I12873" s="185">
        <v>1.29</v>
      </c>
      <c r="J12873" s="185" t="s">
        <v>956</v>
      </c>
      <c r="K12873" s="185" t="s">
        <v>115</v>
      </c>
    </row>
    <row r="12874" spans="1:11" x14ac:dyDescent="0.25">
      <c r="A12874" s="181">
        <v>1385</v>
      </c>
      <c r="B12874" s="247" t="str">
        <f>IF(AND(A12874&lt;&gt;"",ISNUMBER(A12874)),VLOOKUP(A12874,Studies!A:BR,2,FALSE),"")</f>
        <v>Yeates 1994</v>
      </c>
      <c r="C12874" s="248" t="str">
        <f>IF(AND(A12874&lt;&gt;"",ISNUMBER(A12874)),VLOOKUP(A12874,Studies!A:BR,3,FALSE),"")</f>
        <v>https://pubmed.ncbi.nlm.nih.gov/7946940/</v>
      </c>
      <c r="D12874" s="248" t="str">
        <f>IF(AND(A12874&lt;&gt;"",ISNUMBER(A12874)),VLOOKUP(A12874,Studies!A:BR,4,FALSE),"")</f>
        <v>Fluconazole i.v. healthy</v>
      </c>
      <c r="E12874" s="248" t="str">
        <f>IF(AND(A12874&lt;&gt;"",ISNUMBER(A12874)),VLOOKUP(A12874,Studies!A:BR,5,FALSE),"")</f>
        <v>Fluconazole</v>
      </c>
      <c r="F12874" s="249" t="str">
        <f>IF(AND(A12874&lt;&gt;"",ISNUMBER(A12874)),VLOOKUP(A12874,Studies!A:BR,6,FALSE),"")</f>
        <v>Plasma</v>
      </c>
      <c r="G12874" s="265">
        <v>12</v>
      </c>
      <c r="H12874" s="192" t="s">
        <v>59</v>
      </c>
      <c r="I12874" s="185">
        <v>1.1599999999999999</v>
      </c>
      <c r="J12874" s="185" t="s">
        <v>956</v>
      </c>
      <c r="K12874" s="185" t="s">
        <v>115</v>
      </c>
    </row>
    <row r="12875" spans="1:11" x14ac:dyDescent="0.25">
      <c r="A12875" s="181">
        <v>1385</v>
      </c>
      <c r="B12875" s="247" t="str">
        <f>IF(AND(A12875&lt;&gt;"",ISNUMBER(A12875)),VLOOKUP(A12875,Studies!A:BR,2,FALSE),"")</f>
        <v>Yeates 1994</v>
      </c>
      <c r="C12875" s="248" t="str">
        <f>IF(AND(A12875&lt;&gt;"",ISNUMBER(A12875)),VLOOKUP(A12875,Studies!A:BR,3,FALSE),"")</f>
        <v>https://pubmed.ncbi.nlm.nih.gov/7946940/</v>
      </c>
      <c r="D12875" s="248" t="str">
        <f>IF(AND(A12875&lt;&gt;"",ISNUMBER(A12875)),VLOOKUP(A12875,Studies!A:BR,4,FALSE),"")</f>
        <v>Fluconazole i.v. healthy</v>
      </c>
      <c r="E12875" s="248" t="str">
        <f>IF(AND(A12875&lt;&gt;"",ISNUMBER(A12875)),VLOOKUP(A12875,Studies!A:BR,5,FALSE),"")</f>
        <v>Fluconazole</v>
      </c>
      <c r="F12875" s="249" t="str">
        <f>IF(AND(A12875&lt;&gt;"",ISNUMBER(A12875)),VLOOKUP(A12875,Studies!A:BR,6,FALSE),"")</f>
        <v>Plasma</v>
      </c>
      <c r="G12875" s="265">
        <v>24</v>
      </c>
      <c r="H12875" s="192" t="s">
        <v>59</v>
      </c>
      <c r="I12875" s="185">
        <v>0.93500000000000005</v>
      </c>
      <c r="J12875" s="185" t="s">
        <v>956</v>
      </c>
      <c r="K12875" s="185" t="s">
        <v>115</v>
      </c>
    </row>
    <row r="12876" spans="1:11" x14ac:dyDescent="0.25">
      <c r="A12876" s="181">
        <v>1385</v>
      </c>
      <c r="B12876" s="247" t="str">
        <f>IF(AND(A12876&lt;&gt;"",ISNUMBER(A12876)),VLOOKUP(A12876,Studies!A:BR,2,FALSE),"")</f>
        <v>Yeates 1994</v>
      </c>
      <c r="C12876" s="248" t="str">
        <f>IF(AND(A12876&lt;&gt;"",ISNUMBER(A12876)),VLOOKUP(A12876,Studies!A:BR,3,FALSE),"")</f>
        <v>https://pubmed.ncbi.nlm.nih.gov/7946940/</v>
      </c>
      <c r="D12876" s="248" t="str">
        <f>IF(AND(A12876&lt;&gt;"",ISNUMBER(A12876)),VLOOKUP(A12876,Studies!A:BR,4,FALSE),"")</f>
        <v>Fluconazole i.v. healthy</v>
      </c>
      <c r="E12876" s="248" t="str">
        <f>IF(AND(A12876&lt;&gt;"",ISNUMBER(A12876)),VLOOKUP(A12876,Studies!A:BR,5,FALSE),"")</f>
        <v>Fluconazole</v>
      </c>
      <c r="F12876" s="249" t="str">
        <f>IF(AND(A12876&lt;&gt;"",ISNUMBER(A12876)),VLOOKUP(A12876,Studies!A:BR,6,FALSE),"")</f>
        <v>Plasma</v>
      </c>
      <c r="G12876" s="265">
        <v>36</v>
      </c>
      <c r="H12876" s="192" t="s">
        <v>59</v>
      </c>
      <c r="I12876" s="185">
        <v>0.70199999999999996</v>
      </c>
      <c r="J12876" s="185" t="s">
        <v>956</v>
      </c>
      <c r="K12876" s="185" t="s">
        <v>115</v>
      </c>
    </row>
    <row r="12877" spans="1:11" x14ac:dyDescent="0.25">
      <c r="A12877" s="181">
        <v>1385</v>
      </c>
      <c r="B12877" s="247" t="str">
        <f>IF(AND(A12877&lt;&gt;"",ISNUMBER(A12877)),VLOOKUP(A12877,Studies!A:BR,2,FALSE),"")</f>
        <v>Yeates 1994</v>
      </c>
      <c r="C12877" s="248" t="str">
        <f>IF(AND(A12877&lt;&gt;"",ISNUMBER(A12877)),VLOOKUP(A12877,Studies!A:BR,3,FALSE),"")</f>
        <v>https://pubmed.ncbi.nlm.nih.gov/7946940/</v>
      </c>
      <c r="D12877" s="248" t="str">
        <f>IF(AND(A12877&lt;&gt;"",ISNUMBER(A12877)),VLOOKUP(A12877,Studies!A:BR,4,FALSE),"")</f>
        <v>Fluconazole i.v. healthy</v>
      </c>
      <c r="E12877" s="248" t="str">
        <f>IF(AND(A12877&lt;&gt;"",ISNUMBER(A12877)),VLOOKUP(A12877,Studies!A:BR,5,FALSE),"")</f>
        <v>Fluconazole</v>
      </c>
      <c r="F12877" s="249" t="str">
        <f>IF(AND(A12877&lt;&gt;"",ISNUMBER(A12877)),VLOOKUP(A12877,Studies!A:BR,6,FALSE),"")</f>
        <v>Plasma</v>
      </c>
      <c r="G12877" s="265">
        <v>48</v>
      </c>
      <c r="H12877" s="192" t="s">
        <v>59</v>
      </c>
      <c r="I12877" s="185">
        <v>0.59399999999999997</v>
      </c>
      <c r="J12877" s="185" t="s">
        <v>956</v>
      </c>
      <c r="K12877" s="185" t="s">
        <v>115</v>
      </c>
    </row>
    <row r="12878" spans="1:11" x14ac:dyDescent="0.25">
      <c r="A12878" s="181">
        <v>1385</v>
      </c>
      <c r="B12878" s="247" t="str">
        <f>IF(AND(A12878&lt;&gt;"",ISNUMBER(A12878)),VLOOKUP(A12878,Studies!A:BR,2,FALSE),"")</f>
        <v>Yeates 1994</v>
      </c>
      <c r="C12878" s="248" t="str">
        <f>IF(AND(A12878&lt;&gt;"",ISNUMBER(A12878)),VLOOKUP(A12878,Studies!A:BR,3,FALSE),"")</f>
        <v>https://pubmed.ncbi.nlm.nih.gov/7946940/</v>
      </c>
      <c r="D12878" s="248" t="str">
        <f>IF(AND(A12878&lt;&gt;"",ISNUMBER(A12878)),VLOOKUP(A12878,Studies!A:BR,4,FALSE),"")</f>
        <v>Fluconazole i.v. healthy</v>
      </c>
      <c r="E12878" s="248" t="str">
        <f>IF(AND(A12878&lt;&gt;"",ISNUMBER(A12878)),VLOOKUP(A12878,Studies!A:BR,5,FALSE),"")</f>
        <v>Fluconazole</v>
      </c>
      <c r="F12878" s="249" t="str">
        <f>IF(AND(A12878&lt;&gt;"",ISNUMBER(A12878)),VLOOKUP(A12878,Studies!A:BR,6,FALSE),"")</f>
        <v>Plasma</v>
      </c>
      <c r="G12878" s="265">
        <v>72</v>
      </c>
      <c r="H12878" s="192" t="s">
        <v>59</v>
      </c>
      <c r="I12878" s="185">
        <v>0.34699999999999998</v>
      </c>
      <c r="J12878" s="185" t="s">
        <v>956</v>
      </c>
      <c r="K12878" s="185" t="s">
        <v>115</v>
      </c>
    </row>
    <row r="12879" spans="1:11" x14ac:dyDescent="0.25">
      <c r="A12879" s="181">
        <v>1385</v>
      </c>
      <c r="B12879" s="247" t="str">
        <f>IF(AND(A12879&lt;&gt;"",ISNUMBER(A12879)),VLOOKUP(A12879,Studies!A:BR,2,FALSE),"")</f>
        <v>Yeates 1994</v>
      </c>
      <c r="C12879" s="248" t="str">
        <f>IF(AND(A12879&lt;&gt;"",ISNUMBER(A12879)),VLOOKUP(A12879,Studies!A:BR,3,FALSE),"")</f>
        <v>https://pubmed.ncbi.nlm.nih.gov/7946940/</v>
      </c>
      <c r="D12879" s="248" t="str">
        <f>IF(AND(A12879&lt;&gt;"",ISNUMBER(A12879)),VLOOKUP(A12879,Studies!A:BR,4,FALSE),"")</f>
        <v>Fluconazole i.v. healthy</v>
      </c>
      <c r="E12879" s="248" t="str">
        <f>IF(AND(A12879&lt;&gt;"",ISNUMBER(A12879)),VLOOKUP(A12879,Studies!A:BR,5,FALSE),"")</f>
        <v>Fluconazole</v>
      </c>
      <c r="F12879" s="249" t="str">
        <f>IF(AND(A12879&lt;&gt;"",ISNUMBER(A12879)),VLOOKUP(A12879,Studies!A:BR,6,FALSE),"")</f>
        <v>Plasma</v>
      </c>
      <c r="G12879" s="265">
        <v>96</v>
      </c>
      <c r="H12879" s="192" t="s">
        <v>59</v>
      </c>
      <c r="I12879" s="185">
        <v>0.218</v>
      </c>
      <c r="J12879" s="185" t="s">
        <v>956</v>
      </c>
      <c r="K12879" s="185" t="s">
        <v>115</v>
      </c>
    </row>
    <row r="12880" spans="1:11" x14ac:dyDescent="0.25">
      <c r="A12880" s="181">
        <v>1385</v>
      </c>
      <c r="B12880" s="247" t="str">
        <f>IF(AND(A12880&lt;&gt;"",ISNUMBER(A12880)),VLOOKUP(A12880,Studies!A:BR,2,FALSE),"")</f>
        <v>Yeates 1994</v>
      </c>
      <c r="C12880" s="248" t="str">
        <f>IF(AND(A12880&lt;&gt;"",ISNUMBER(A12880)),VLOOKUP(A12880,Studies!A:BR,3,FALSE),"")</f>
        <v>https://pubmed.ncbi.nlm.nih.gov/7946940/</v>
      </c>
      <c r="D12880" s="248" t="str">
        <f>IF(AND(A12880&lt;&gt;"",ISNUMBER(A12880)),VLOOKUP(A12880,Studies!A:BR,4,FALSE),"")</f>
        <v>Fluconazole i.v. healthy</v>
      </c>
      <c r="E12880" s="248" t="str">
        <f>IF(AND(A12880&lt;&gt;"",ISNUMBER(A12880)),VLOOKUP(A12880,Studies!A:BR,5,FALSE),"")</f>
        <v>Fluconazole</v>
      </c>
      <c r="F12880" s="249" t="str">
        <f>IF(AND(A12880&lt;&gt;"",ISNUMBER(A12880)),VLOOKUP(A12880,Studies!A:BR,6,FALSE),"")</f>
        <v>Plasma</v>
      </c>
      <c r="G12880" s="265">
        <v>120</v>
      </c>
      <c r="H12880" s="192" t="s">
        <v>59</v>
      </c>
      <c r="I12880" s="185">
        <v>0.127</v>
      </c>
      <c r="J12880" s="185" t="s">
        <v>956</v>
      </c>
      <c r="K12880" s="185" t="s">
        <v>115</v>
      </c>
    </row>
    <row r="12881" spans="1:15" x14ac:dyDescent="0.25">
      <c r="A12881" s="181">
        <v>1386</v>
      </c>
      <c r="B12881" s="247" t="str">
        <f>IF(AND(A12881&lt;&gt;"",ISNUMBER(A12881)),VLOOKUP(A12881,Studies!A:BR,2,FALSE),"")</f>
        <v>Brammer 1991</v>
      </c>
      <c r="C12881" s="248" t="str">
        <f>IF(AND(A12881&lt;&gt;"",ISNUMBER(A12881)),VLOOKUP(A12881,Studies!A:BR,3,FALSE),"")</f>
        <v>https://pubmed.ncbi.nlm.nih.gov/1680653/</v>
      </c>
      <c r="D12881" s="248" t="str">
        <f>IF(AND(A12881&lt;&gt;"",ISNUMBER(A12881)),VLOOKUP(A12881,Studies!A:BR,4,FALSE),"")</f>
        <v>Fluconazole 50 mg oral</v>
      </c>
      <c r="E12881" s="248" t="str">
        <f>IF(AND(A12881&lt;&gt;"",ISNUMBER(A12881)),VLOOKUP(A12881,Studies!A:BR,5,FALSE),"")</f>
        <v>Fluconazole</v>
      </c>
      <c r="F12881" s="249" t="str">
        <f>IF(AND(A12881&lt;&gt;"",ISNUMBER(A12881)),VLOOKUP(A12881,Studies!A:BR,6,FALSE),"")</f>
        <v>Plasma</v>
      </c>
      <c r="G12881" s="265">
        <v>1</v>
      </c>
      <c r="H12881" s="192" t="s">
        <v>59</v>
      </c>
      <c r="I12881" s="185">
        <v>1.1299999999999999</v>
      </c>
      <c r="J12881" s="185" t="s">
        <v>956</v>
      </c>
      <c r="K12881" s="185" t="s">
        <v>115</v>
      </c>
      <c r="L12881" s="193">
        <v>0.19</v>
      </c>
      <c r="M12881" s="52" t="s">
        <v>956</v>
      </c>
      <c r="N12881" s="52" t="s">
        <v>116</v>
      </c>
    </row>
    <row r="12882" spans="1:15" x14ac:dyDescent="0.25">
      <c r="A12882" s="181">
        <v>1386</v>
      </c>
      <c r="B12882" s="247" t="str">
        <f>IF(AND(A12882&lt;&gt;"",ISNUMBER(A12882)),VLOOKUP(A12882,Studies!A:BR,2,FALSE),"")</f>
        <v>Brammer 1991</v>
      </c>
      <c r="C12882" s="248" t="str">
        <f>IF(AND(A12882&lt;&gt;"",ISNUMBER(A12882)),VLOOKUP(A12882,Studies!A:BR,3,FALSE),"")</f>
        <v>https://pubmed.ncbi.nlm.nih.gov/1680653/</v>
      </c>
      <c r="D12882" s="248" t="str">
        <f>IF(AND(A12882&lt;&gt;"",ISNUMBER(A12882)),VLOOKUP(A12882,Studies!A:BR,4,FALSE),"")</f>
        <v>Fluconazole 50 mg oral</v>
      </c>
      <c r="E12882" s="248" t="str">
        <f>IF(AND(A12882&lt;&gt;"",ISNUMBER(A12882)),VLOOKUP(A12882,Studies!A:BR,5,FALSE),"")</f>
        <v>Fluconazole</v>
      </c>
      <c r="F12882" s="249" t="str">
        <f>IF(AND(A12882&lt;&gt;"",ISNUMBER(A12882)),VLOOKUP(A12882,Studies!A:BR,6,FALSE),"")</f>
        <v>Plasma</v>
      </c>
      <c r="G12882" s="265">
        <v>2</v>
      </c>
      <c r="H12882" s="192" t="s">
        <v>59</v>
      </c>
      <c r="I12882" s="185">
        <v>1</v>
      </c>
      <c r="J12882" s="185" t="s">
        <v>956</v>
      </c>
      <c r="K12882" s="185" t="s">
        <v>115</v>
      </c>
      <c r="L12882" s="193">
        <v>0.05</v>
      </c>
      <c r="M12882" s="193" t="s">
        <v>956</v>
      </c>
      <c r="N12882" s="193" t="s">
        <v>116</v>
      </c>
    </row>
    <row r="12883" spans="1:15" x14ac:dyDescent="0.25">
      <c r="A12883" s="181">
        <v>1386</v>
      </c>
      <c r="B12883" s="247" t="str">
        <f>IF(AND(A12883&lt;&gt;"",ISNUMBER(A12883)),VLOOKUP(A12883,Studies!A:BR,2,FALSE),"")</f>
        <v>Brammer 1991</v>
      </c>
      <c r="C12883" s="248" t="str">
        <f>IF(AND(A12883&lt;&gt;"",ISNUMBER(A12883)),VLOOKUP(A12883,Studies!A:BR,3,FALSE),"")</f>
        <v>https://pubmed.ncbi.nlm.nih.gov/1680653/</v>
      </c>
      <c r="D12883" s="248" t="str">
        <f>IF(AND(A12883&lt;&gt;"",ISNUMBER(A12883)),VLOOKUP(A12883,Studies!A:BR,4,FALSE),"")</f>
        <v>Fluconazole 50 mg oral</v>
      </c>
      <c r="E12883" s="248" t="str">
        <f>IF(AND(A12883&lt;&gt;"",ISNUMBER(A12883)),VLOOKUP(A12883,Studies!A:BR,5,FALSE),"")</f>
        <v>Fluconazole</v>
      </c>
      <c r="F12883" s="249" t="str">
        <f>IF(AND(A12883&lt;&gt;"",ISNUMBER(A12883)),VLOOKUP(A12883,Studies!A:BR,6,FALSE),"")</f>
        <v>Plasma</v>
      </c>
      <c r="G12883" s="265">
        <v>4</v>
      </c>
      <c r="H12883" s="192" t="s">
        <v>59</v>
      </c>
      <c r="I12883" s="185">
        <v>0.98</v>
      </c>
      <c r="J12883" s="185" t="s">
        <v>956</v>
      </c>
      <c r="K12883" s="185" t="s">
        <v>115</v>
      </c>
      <c r="L12883" s="193">
        <v>0.02</v>
      </c>
      <c r="M12883" s="193" t="s">
        <v>956</v>
      </c>
      <c r="N12883" s="193" t="s">
        <v>116</v>
      </c>
    </row>
    <row r="12884" spans="1:15" x14ac:dyDescent="0.25">
      <c r="A12884" s="181">
        <v>1386</v>
      </c>
      <c r="B12884" s="247" t="str">
        <f>IF(AND(A12884&lt;&gt;"",ISNUMBER(A12884)),VLOOKUP(A12884,Studies!A:BR,2,FALSE),"")</f>
        <v>Brammer 1991</v>
      </c>
      <c r="C12884" s="248" t="str">
        <f>IF(AND(A12884&lt;&gt;"",ISNUMBER(A12884)),VLOOKUP(A12884,Studies!A:BR,3,FALSE),"")</f>
        <v>https://pubmed.ncbi.nlm.nih.gov/1680653/</v>
      </c>
      <c r="D12884" s="248" t="str">
        <f>IF(AND(A12884&lt;&gt;"",ISNUMBER(A12884)),VLOOKUP(A12884,Studies!A:BR,4,FALSE),"")</f>
        <v>Fluconazole 50 mg oral</v>
      </c>
      <c r="E12884" s="248" t="str">
        <f>IF(AND(A12884&lt;&gt;"",ISNUMBER(A12884)),VLOOKUP(A12884,Studies!A:BR,5,FALSE),"")</f>
        <v>Fluconazole</v>
      </c>
      <c r="F12884" s="249" t="str">
        <f>IF(AND(A12884&lt;&gt;"",ISNUMBER(A12884)),VLOOKUP(A12884,Studies!A:BR,6,FALSE),"")</f>
        <v>Plasma</v>
      </c>
      <c r="G12884" s="265">
        <v>8</v>
      </c>
      <c r="H12884" s="192" t="s">
        <v>59</v>
      </c>
      <c r="I12884" s="185">
        <v>0.88</v>
      </c>
      <c r="J12884" s="185" t="s">
        <v>956</v>
      </c>
      <c r="K12884" s="185" t="s">
        <v>115</v>
      </c>
      <c r="L12884" s="193">
        <v>0.08</v>
      </c>
      <c r="M12884" s="193" t="s">
        <v>956</v>
      </c>
      <c r="N12884" s="193" t="s">
        <v>116</v>
      </c>
    </row>
    <row r="12885" spans="1:15" x14ac:dyDescent="0.25">
      <c r="A12885" s="181">
        <v>1386</v>
      </c>
      <c r="B12885" s="247" t="str">
        <f>IF(AND(A12885&lt;&gt;"",ISNUMBER(A12885)),VLOOKUP(A12885,Studies!A:BR,2,FALSE),"")</f>
        <v>Brammer 1991</v>
      </c>
      <c r="C12885" s="248" t="str">
        <f>IF(AND(A12885&lt;&gt;"",ISNUMBER(A12885)),VLOOKUP(A12885,Studies!A:BR,3,FALSE),"")</f>
        <v>https://pubmed.ncbi.nlm.nih.gov/1680653/</v>
      </c>
      <c r="D12885" s="248" t="str">
        <f>IF(AND(A12885&lt;&gt;"",ISNUMBER(A12885)),VLOOKUP(A12885,Studies!A:BR,4,FALSE),"")</f>
        <v>Fluconazole 50 mg oral</v>
      </c>
      <c r="E12885" s="248" t="str">
        <f>IF(AND(A12885&lt;&gt;"",ISNUMBER(A12885)),VLOOKUP(A12885,Studies!A:BR,5,FALSE),"")</f>
        <v>Fluconazole</v>
      </c>
      <c r="F12885" s="249" t="str">
        <f>IF(AND(A12885&lt;&gt;"",ISNUMBER(A12885)),VLOOKUP(A12885,Studies!A:BR,6,FALSE),"")</f>
        <v>Plasma</v>
      </c>
      <c r="G12885" s="265">
        <v>12</v>
      </c>
      <c r="H12885" s="192" t="s">
        <v>59</v>
      </c>
      <c r="I12885" s="185">
        <v>0.76</v>
      </c>
      <c r="J12885" s="185" t="s">
        <v>956</v>
      </c>
      <c r="K12885" s="185" t="s">
        <v>115</v>
      </c>
      <c r="L12885" s="193">
        <v>0.02</v>
      </c>
      <c r="M12885" s="193" t="s">
        <v>956</v>
      </c>
      <c r="N12885" s="193" t="s">
        <v>116</v>
      </c>
    </row>
    <row r="12886" spans="1:15" x14ac:dyDescent="0.25">
      <c r="A12886" s="181">
        <v>1386</v>
      </c>
      <c r="B12886" s="247" t="str">
        <f>IF(AND(A12886&lt;&gt;"",ISNUMBER(A12886)),VLOOKUP(A12886,Studies!A:BR,2,FALSE),"")</f>
        <v>Brammer 1991</v>
      </c>
      <c r="C12886" s="248" t="str">
        <f>IF(AND(A12886&lt;&gt;"",ISNUMBER(A12886)),VLOOKUP(A12886,Studies!A:BR,3,FALSE),"")</f>
        <v>https://pubmed.ncbi.nlm.nih.gov/1680653/</v>
      </c>
      <c r="D12886" s="248" t="str">
        <f>IF(AND(A12886&lt;&gt;"",ISNUMBER(A12886)),VLOOKUP(A12886,Studies!A:BR,4,FALSE),"")</f>
        <v>Fluconazole 50 mg oral</v>
      </c>
      <c r="E12886" s="248" t="str">
        <f>IF(AND(A12886&lt;&gt;"",ISNUMBER(A12886)),VLOOKUP(A12886,Studies!A:BR,5,FALSE),"")</f>
        <v>Fluconazole</v>
      </c>
      <c r="F12886" s="249" t="str">
        <f>IF(AND(A12886&lt;&gt;"",ISNUMBER(A12886)),VLOOKUP(A12886,Studies!A:BR,6,FALSE),"")</f>
        <v>Plasma</v>
      </c>
      <c r="G12886" s="265">
        <v>24</v>
      </c>
      <c r="H12886" s="192" t="s">
        <v>59</v>
      </c>
      <c r="I12886" s="185">
        <v>0.7</v>
      </c>
      <c r="J12886" s="185" t="s">
        <v>956</v>
      </c>
      <c r="K12886" s="185" t="s">
        <v>115</v>
      </c>
      <c r="L12886" s="193">
        <v>0.02</v>
      </c>
      <c r="M12886" s="193" t="s">
        <v>956</v>
      </c>
      <c r="N12886" s="193" t="s">
        <v>116</v>
      </c>
    </row>
    <row r="12887" spans="1:15" x14ac:dyDescent="0.25">
      <c r="A12887" s="181">
        <v>1386</v>
      </c>
      <c r="B12887" s="247" t="str">
        <f>IF(AND(A12887&lt;&gt;"",ISNUMBER(A12887)),VLOOKUP(A12887,Studies!A:BR,2,FALSE),"")</f>
        <v>Brammer 1991</v>
      </c>
      <c r="C12887" s="248" t="str">
        <f>IF(AND(A12887&lt;&gt;"",ISNUMBER(A12887)),VLOOKUP(A12887,Studies!A:BR,3,FALSE),"")</f>
        <v>https://pubmed.ncbi.nlm.nih.gov/1680653/</v>
      </c>
      <c r="D12887" s="248" t="str">
        <f>IF(AND(A12887&lt;&gt;"",ISNUMBER(A12887)),VLOOKUP(A12887,Studies!A:BR,4,FALSE),"")</f>
        <v>Fluconazole 50 mg oral</v>
      </c>
      <c r="E12887" s="248" t="str">
        <f>IF(AND(A12887&lt;&gt;"",ISNUMBER(A12887)),VLOOKUP(A12887,Studies!A:BR,5,FALSE),"")</f>
        <v>Fluconazole</v>
      </c>
      <c r="F12887" s="249" t="str">
        <f>IF(AND(A12887&lt;&gt;"",ISNUMBER(A12887)),VLOOKUP(A12887,Studies!A:BR,6,FALSE),"")</f>
        <v>Plasma</v>
      </c>
      <c r="G12887" s="265">
        <v>48</v>
      </c>
      <c r="H12887" s="192" t="s">
        <v>59</v>
      </c>
      <c r="I12887" s="185">
        <v>0.37</v>
      </c>
      <c r="J12887" s="185" t="s">
        <v>956</v>
      </c>
      <c r="K12887" s="185" t="s">
        <v>115</v>
      </c>
      <c r="L12887" s="193">
        <v>0.05</v>
      </c>
      <c r="M12887" s="193" t="s">
        <v>956</v>
      </c>
      <c r="N12887" s="193" t="s">
        <v>116</v>
      </c>
    </row>
    <row r="12888" spans="1:15" x14ac:dyDescent="0.25">
      <c r="A12888" s="181">
        <v>1386</v>
      </c>
      <c r="B12888" s="247" t="str">
        <f>IF(AND(A12888&lt;&gt;"",ISNUMBER(A12888)),VLOOKUP(A12888,Studies!A:BR,2,FALSE),"")</f>
        <v>Brammer 1991</v>
      </c>
      <c r="C12888" s="248" t="str">
        <f>IF(AND(A12888&lt;&gt;"",ISNUMBER(A12888)),VLOOKUP(A12888,Studies!A:BR,3,FALSE),"")</f>
        <v>https://pubmed.ncbi.nlm.nih.gov/1680653/</v>
      </c>
      <c r="D12888" s="248" t="str">
        <f>IF(AND(A12888&lt;&gt;"",ISNUMBER(A12888)),VLOOKUP(A12888,Studies!A:BR,4,FALSE),"")</f>
        <v>Fluconazole 50 mg oral</v>
      </c>
      <c r="E12888" s="248" t="str">
        <f>IF(AND(A12888&lt;&gt;"",ISNUMBER(A12888)),VLOOKUP(A12888,Studies!A:BR,5,FALSE),"")</f>
        <v>Fluconazole</v>
      </c>
      <c r="F12888" s="249" t="str">
        <f>IF(AND(A12888&lt;&gt;"",ISNUMBER(A12888)),VLOOKUP(A12888,Studies!A:BR,6,FALSE),"")</f>
        <v>Plasma</v>
      </c>
      <c r="G12888" s="265">
        <v>72</v>
      </c>
      <c r="H12888" s="192" t="s">
        <v>59</v>
      </c>
      <c r="I12888" s="185">
        <v>0.18</v>
      </c>
      <c r="J12888" s="185" t="s">
        <v>956</v>
      </c>
      <c r="K12888" s="185" t="s">
        <v>115</v>
      </c>
      <c r="L12888" s="193">
        <v>0.02</v>
      </c>
      <c r="M12888" s="193" t="s">
        <v>956</v>
      </c>
      <c r="N12888" s="193" t="s">
        <v>116</v>
      </c>
    </row>
    <row r="12889" spans="1:15" x14ac:dyDescent="0.25">
      <c r="A12889" s="181">
        <v>1386</v>
      </c>
      <c r="B12889" s="247" t="str">
        <f>IF(AND(A12889&lt;&gt;"",ISNUMBER(A12889)),VLOOKUP(A12889,Studies!A:BR,2,FALSE),"")</f>
        <v>Brammer 1991</v>
      </c>
      <c r="C12889" s="248" t="str">
        <f>IF(AND(A12889&lt;&gt;"",ISNUMBER(A12889)),VLOOKUP(A12889,Studies!A:BR,3,FALSE),"")</f>
        <v>https://pubmed.ncbi.nlm.nih.gov/1680653/</v>
      </c>
      <c r="D12889" s="248" t="str">
        <f>IF(AND(A12889&lt;&gt;"",ISNUMBER(A12889)),VLOOKUP(A12889,Studies!A:BR,4,FALSE),"")</f>
        <v>Fluconazole 50 mg oral</v>
      </c>
      <c r="E12889" s="248" t="str">
        <f>IF(AND(A12889&lt;&gt;"",ISNUMBER(A12889)),VLOOKUP(A12889,Studies!A:BR,5,FALSE),"")</f>
        <v>Fluconazole</v>
      </c>
      <c r="F12889" s="249" t="str">
        <f>IF(AND(A12889&lt;&gt;"",ISNUMBER(A12889)),VLOOKUP(A12889,Studies!A:BR,6,FALSE),"")</f>
        <v>Plasma</v>
      </c>
      <c r="G12889" s="265">
        <v>96</v>
      </c>
      <c r="H12889" s="192" t="s">
        <v>59</v>
      </c>
      <c r="I12889" s="185">
        <v>0.11</v>
      </c>
      <c r="J12889" s="185" t="s">
        <v>956</v>
      </c>
      <c r="K12889" s="185" t="s">
        <v>115</v>
      </c>
      <c r="L12889" s="193">
        <v>0.04</v>
      </c>
      <c r="M12889" s="193" t="s">
        <v>956</v>
      </c>
      <c r="N12889" s="193" t="s">
        <v>116</v>
      </c>
    </row>
    <row r="12890" spans="1:15" x14ac:dyDescent="0.25">
      <c r="A12890" s="181">
        <v>1387</v>
      </c>
      <c r="B12890" s="247" t="str">
        <f>IF(AND(A12890&lt;&gt;"",ISNUMBER(A12890)),VLOOKUP(A12890,Studies!A:BR,2,FALSE),"")</f>
        <v>Thorpe 1990</v>
      </c>
      <c r="C12890" s="248" t="str">
        <f>IF(AND(A12890&lt;&gt;"",ISNUMBER(A12890)),VLOOKUP(A12890,Studies!A:BR,3,FALSE),"")</f>
        <v>https://pubmed.ncbi.nlm.nih.gov/2291673/</v>
      </c>
      <c r="D12890" s="248" t="str">
        <f>IF(AND(A12890&lt;&gt;"",ISNUMBER(A12890)),VLOOKUP(A12890,Studies!A:BR,4,FALSE),"")</f>
        <v>Fluconazole oral without antacida</v>
      </c>
      <c r="E12890" s="248" t="str">
        <f>IF(AND(A12890&lt;&gt;"",ISNUMBER(A12890)),VLOOKUP(A12890,Studies!A:BR,5,FALSE),"")</f>
        <v>Fluconazole</v>
      </c>
      <c r="F12890" s="249" t="str">
        <f>IF(AND(A12890&lt;&gt;"",ISNUMBER(A12890)),VLOOKUP(A12890,Studies!A:BR,6,FALSE),"")</f>
        <v>Plasma</v>
      </c>
      <c r="G12890" s="265">
        <v>0</v>
      </c>
      <c r="H12890" s="50" t="s">
        <v>59</v>
      </c>
      <c r="I12890" s="185">
        <v>0</v>
      </c>
      <c r="J12890" s="185" t="s">
        <v>956</v>
      </c>
      <c r="K12890" s="185" t="s">
        <v>115</v>
      </c>
      <c r="O12890" s="59">
        <v>0.1</v>
      </c>
    </row>
    <row r="12891" spans="1:15" x14ac:dyDescent="0.25">
      <c r="A12891" s="181">
        <v>1387</v>
      </c>
      <c r="B12891" s="247" t="str">
        <f>IF(AND(A12891&lt;&gt;"",ISNUMBER(A12891)),VLOOKUP(A12891,Studies!A:BR,2,FALSE),"")</f>
        <v>Thorpe 1990</v>
      </c>
      <c r="C12891" s="248" t="str">
        <f>IF(AND(A12891&lt;&gt;"",ISNUMBER(A12891)),VLOOKUP(A12891,Studies!A:BR,3,FALSE),"")</f>
        <v>https://pubmed.ncbi.nlm.nih.gov/2291673/</v>
      </c>
      <c r="D12891" s="248" t="str">
        <f>IF(AND(A12891&lt;&gt;"",ISNUMBER(A12891)),VLOOKUP(A12891,Studies!A:BR,4,FALSE),"")</f>
        <v>Fluconazole oral without antacida</v>
      </c>
      <c r="E12891" s="248" t="str">
        <f>IF(AND(A12891&lt;&gt;"",ISNUMBER(A12891)),VLOOKUP(A12891,Studies!A:BR,5,FALSE),"")</f>
        <v>Fluconazole</v>
      </c>
      <c r="F12891" s="249" t="str">
        <f>IF(AND(A12891&lt;&gt;"",ISNUMBER(A12891)),VLOOKUP(A12891,Studies!A:BR,6,FALSE),"")</f>
        <v>Plasma</v>
      </c>
      <c r="G12891" s="265">
        <v>1.1599999999999999</v>
      </c>
      <c r="H12891" s="192" t="s">
        <v>59</v>
      </c>
      <c r="I12891" s="185">
        <v>0.52700000000000002</v>
      </c>
      <c r="J12891" s="185" t="s">
        <v>956</v>
      </c>
      <c r="K12891" s="185" t="s">
        <v>115</v>
      </c>
      <c r="O12891" s="197">
        <v>0.1</v>
      </c>
    </row>
    <row r="12892" spans="1:15" x14ac:dyDescent="0.25">
      <c r="A12892" s="181">
        <v>1387</v>
      </c>
      <c r="B12892" s="247" t="str">
        <f>IF(AND(A12892&lt;&gt;"",ISNUMBER(A12892)),VLOOKUP(A12892,Studies!A:BR,2,FALSE),"")</f>
        <v>Thorpe 1990</v>
      </c>
      <c r="C12892" s="248" t="str">
        <f>IF(AND(A12892&lt;&gt;"",ISNUMBER(A12892)),VLOOKUP(A12892,Studies!A:BR,3,FALSE),"")</f>
        <v>https://pubmed.ncbi.nlm.nih.gov/2291673/</v>
      </c>
      <c r="D12892" s="248" t="str">
        <f>IF(AND(A12892&lt;&gt;"",ISNUMBER(A12892)),VLOOKUP(A12892,Studies!A:BR,4,FALSE),"")</f>
        <v>Fluconazole oral without antacida</v>
      </c>
      <c r="E12892" s="248" t="str">
        <f>IF(AND(A12892&lt;&gt;"",ISNUMBER(A12892)),VLOOKUP(A12892,Studies!A:BR,5,FALSE),"")</f>
        <v>Fluconazole</v>
      </c>
      <c r="F12892" s="249" t="str">
        <f>IF(AND(A12892&lt;&gt;"",ISNUMBER(A12892)),VLOOKUP(A12892,Studies!A:BR,6,FALSE),"")</f>
        <v>Plasma</v>
      </c>
      <c r="G12892" s="265">
        <v>1.48</v>
      </c>
      <c r="H12892" s="192" t="s">
        <v>59</v>
      </c>
      <c r="I12892" s="185">
        <v>0.76</v>
      </c>
      <c r="J12892" s="185" t="s">
        <v>956</v>
      </c>
      <c r="K12892" s="185" t="s">
        <v>115</v>
      </c>
      <c r="O12892" s="197">
        <v>0.1</v>
      </c>
    </row>
    <row r="12893" spans="1:15" x14ac:dyDescent="0.25">
      <c r="A12893" s="181">
        <v>1387</v>
      </c>
      <c r="B12893" s="247" t="str">
        <f>IF(AND(A12893&lt;&gt;"",ISNUMBER(A12893)),VLOOKUP(A12893,Studies!A:BR,2,FALSE),"")</f>
        <v>Thorpe 1990</v>
      </c>
      <c r="C12893" s="248" t="str">
        <f>IF(AND(A12893&lt;&gt;"",ISNUMBER(A12893)),VLOOKUP(A12893,Studies!A:BR,3,FALSE),"")</f>
        <v>https://pubmed.ncbi.nlm.nih.gov/2291673/</v>
      </c>
      <c r="D12893" s="248" t="str">
        <f>IF(AND(A12893&lt;&gt;"",ISNUMBER(A12893)),VLOOKUP(A12893,Studies!A:BR,4,FALSE),"")</f>
        <v>Fluconazole oral without antacida</v>
      </c>
      <c r="E12893" s="248" t="str">
        <f>IF(AND(A12893&lt;&gt;"",ISNUMBER(A12893)),VLOOKUP(A12893,Studies!A:BR,5,FALSE),"")</f>
        <v>Fluconazole</v>
      </c>
      <c r="F12893" s="249" t="str">
        <f>IF(AND(A12893&lt;&gt;"",ISNUMBER(A12893)),VLOOKUP(A12893,Studies!A:BR,6,FALSE),"")</f>
        <v>Plasma</v>
      </c>
      <c r="G12893" s="265">
        <v>2.08</v>
      </c>
      <c r="H12893" s="192" t="s">
        <v>59</v>
      </c>
      <c r="I12893" s="185">
        <v>1.1100000000000001</v>
      </c>
      <c r="J12893" s="185" t="s">
        <v>956</v>
      </c>
      <c r="K12893" s="185" t="s">
        <v>115</v>
      </c>
      <c r="O12893" s="197">
        <v>0.1</v>
      </c>
    </row>
    <row r="12894" spans="1:15" x14ac:dyDescent="0.25">
      <c r="A12894" s="181">
        <v>1387</v>
      </c>
      <c r="B12894" s="247" t="str">
        <f>IF(AND(A12894&lt;&gt;"",ISNUMBER(A12894)),VLOOKUP(A12894,Studies!A:BR,2,FALSE),"")</f>
        <v>Thorpe 1990</v>
      </c>
      <c r="C12894" s="248" t="str">
        <f>IF(AND(A12894&lt;&gt;"",ISNUMBER(A12894)),VLOOKUP(A12894,Studies!A:BR,3,FALSE),"")</f>
        <v>https://pubmed.ncbi.nlm.nih.gov/2291673/</v>
      </c>
      <c r="D12894" s="248" t="str">
        <f>IF(AND(A12894&lt;&gt;"",ISNUMBER(A12894)),VLOOKUP(A12894,Studies!A:BR,4,FALSE),"")</f>
        <v>Fluconazole oral without antacida</v>
      </c>
      <c r="E12894" s="248" t="str">
        <f>IF(AND(A12894&lt;&gt;"",ISNUMBER(A12894)),VLOOKUP(A12894,Studies!A:BR,5,FALSE),"")</f>
        <v>Fluconazole</v>
      </c>
      <c r="F12894" s="249" t="str">
        <f>IF(AND(A12894&lt;&gt;"",ISNUMBER(A12894)),VLOOKUP(A12894,Studies!A:BR,6,FALSE),"")</f>
        <v>Plasma</v>
      </c>
      <c r="G12894" s="265">
        <v>2.4</v>
      </c>
      <c r="H12894" s="192" t="s">
        <v>59</v>
      </c>
      <c r="I12894" s="185">
        <v>1.32</v>
      </c>
      <c r="J12894" s="185" t="s">
        <v>956</v>
      </c>
      <c r="K12894" s="185" t="s">
        <v>115</v>
      </c>
      <c r="O12894" s="197">
        <v>0.1</v>
      </c>
    </row>
    <row r="12895" spans="1:15" x14ac:dyDescent="0.25">
      <c r="A12895" s="181">
        <v>1387</v>
      </c>
      <c r="B12895" s="247" t="str">
        <f>IF(AND(A12895&lt;&gt;"",ISNUMBER(A12895)),VLOOKUP(A12895,Studies!A:BR,2,FALSE),"")</f>
        <v>Thorpe 1990</v>
      </c>
      <c r="C12895" s="248" t="str">
        <f>IF(AND(A12895&lt;&gt;"",ISNUMBER(A12895)),VLOOKUP(A12895,Studies!A:BR,3,FALSE),"")</f>
        <v>https://pubmed.ncbi.nlm.nih.gov/2291673/</v>
      </c>
      <c r="D12895" s="248" t="str">
        <f>IF(AND(A12895&lt;&gt;"",ISNUMBER(A12895)),VLOOKUP(A12895,Studies!A:BR,4,FALSE),"")</f>
        <v>Fluconazole oral without antacida</v>
      </c>
      <c r="E12895" s="248" t="str">
        <f>IF(AND(A12895&lt;&gt;"",ISNUMBER(A12895)),VLOOKUP(A12895,Studies!A:BR,5,FALSE),"")</f>
        <v>Fluconazole</v>
      </c>
      <c r="F12895" s="249" t="str">
        <f>IF(AND(A12895&lt;&gt;"",ISNUMBER(A12895)),VLOOKUP(A12895,Studies!A:BR,6,FALSE),"")</f>
        <v>Plasma</v>
      </c>
      <c r="G12895" s="265">
        <v>4.18</v>
      </c>
      <c r="H12895" s="192" t="s">
        <v>59</v>
      </c>
      <c r="I12895" s="185">
        <v>1.65</v>
      </c>
      <c r="J12895" s="185" t="s">
        <v>956</v>
      </c>
      <c r="K12895" s="185" t="s">
        <v>115</v>
      </c>
      <c r="O12895" s="197">
        <v>0.1</v>
      </c>
    </row>
    <row r="12896" spans="1:15" x14ac:dyDescent="0.25">
      <c r="A12896" s="181">
        <v>1387</v>
      </c>
      <c r="B12896" s="247" t="str">
        <f>IF(AND(A12896&lt;&gt;"",ISNUMBER(A12896)),VLOOKUP(A12896,Studies!A:BR,2,FALSE),"")</f>
        <v>Thorpe 1990</v>
      </c>
      <c r="C12896" s="248" t="str">
        <f>IF(AND(A12896&lt;&gt;"",ISNUMBER(A12896)),VLOOKUP(A12896,Studies!A:BR,3,FALSE),"")</f>
        <v>https://pubmed.ncbi.nlm.nih.gov/2291673/</v>
      </c>
      <c r="D12896" s="248" t="str">
        <f>IF(AND(A12896&lt;&gt;"",ISNUMBER(A12896)),VLOOKUP(A12896,Studies!A:BR,4,FALSE),"")</f>
        <v>Fluconazole oral without antacida</v>
      </c>
      <c r="E12896" s="248" t="str">
        <f>IF(AND(A12896&lt;&gt;"",ISNUMBER(A12896)),VLOOKUP(A12896,Studies!A:BR,5,FALSE),"")</f>
        <v>Fluconazole</v>
      </c>
      <c r="F12896" s="249" t="str">
        <f>IF(AND(A12896&lt;&gt;"",ISNUMBER(A12896)),VLOOKUP(A12896,Studies!A:BR,6,FALSE),"")</f>
        <v>Plasma</v>
      </c>
      <c r="G12896" s="265">
        <v>6.1</v>
      </c>
      <c r="H12896" s="192" t="s">
        <v>59</v>
      </c>
      <c r="I12896" s="185">
        <v>1.65</v>
      </c>
      <c r="J12896" s="185" t="s">
        <v>956</v>
      </c>
      <c r="K12896" s="185" t="s">
        <v>115</v>
      </c>
      <c r="O12896" s="197">
        <v>0.1</v>
      </c>
    </row>
    <row r="12897" spans="1:15" x14ac:dyDescent="0.25">
      <c r="A12897" s="181">
        <v>1387</v>
      </c>
      <c r="B12897" s="247" t="str">
        <f>IF(AND(A12897&lt;&gt;"",ISNUMBER(A12897)),VLOOKUP(A12897,Studies!A:BR,2,FALSE),"")</f>
        <v>Thorpe 1990</v>
      </c>
      <c r="C12897" s="248" t="str">
        <f>IF(AND(A12897&lt;&gt;"",ISNUMBER(A12897)),VLOOKUP(A12897,Studies!A:BR,3,FALSE),"")</f>
        <v>https://pubmed.ncbi.nlm.nih.gov/2291673/</v>
      </c>
      <c r="D12897" s="248" t="str">
        <f>IF(AND(A12897&lt;&gt;"",ISNUMBER(A12897)),VLOOKUP(A12897,Studies!A:BR,4,FALSE),"")</f>
        <v>Fluconazole oral without antacida</v>
      </c>
      <c r="E12897" s="248" t="str">
        <f>IF(AND(A12897&lt;&gt;"",ISNUMBER(A12897)),VLOOKUP(A12897,Studies!A:BR,5,FALSE),"")</f>
        <v>Fluconazole</v>
      </c>
      <c r="F12897" s="249" t="str">
        <f>IF(AND(A12897&lt;&gt;"",ISNUMBER(A12897)),VLOOKUP(A12897,Studies!A:BR,6,FALSE),"")</f>
        <v>Plasma</v>
      </c>
      <c r="G12897" s="265">
        <v>8.4499999999999993</v>
      </c>
      <c r="H12897" s="192" t="s">
        <v>59</v>
      </c>
      <c r="I12897" s="185">
        <v>1.54</v>
      </c>
      <c r="J12897" s="185" t="s">
        <v>956</v>
      </c>
      <c r="K12897" s="185" t="s">
        <v>115</v>
      </c>
      <c r="O12897" s="197">
        <v>0.1</v>
      </c>
    </row>
    <row r="12898" spans="1:15" x14ac:dyDescent="0.25">
      <c r="A12898" s="181">
        <v>1387</v>
      </c>
      <c r="B12898" s="247" t="str">
        <f>IF(AND(A12898&lt;&gt;"",ISNUMBER(A12898)),VLOOKUP(A12898,Studies!A:BR,2,FALSE),"")</f>
        <v>Thorpe 1990</v>
      </c>
      <c r="C12898" s="248" t="str">
        <f>IF(AND(A12898&lt;&gt;"",ISNUMBER(A12898)),VLOOKUP(A12898,Studies!A:BR,3,FALSE),"")</f>
        <v>https://pubmed.ncbi.nlm.nih.gov/2291673/</v>
      </c>
      <c r="D12898" s="248" t="str">
        <f>IF(AND(A12898&lt;&gt;"",ISNUMBER(A12898)),VLOOKUP(A12898,Studies!A:BR,4,FALSE),"")</f>
        <v>Fluconazole oral without antacida</v>
      </c>
      <c r="E12898" s="248" t="str">
        <f>IF(AND(A12898&lt;&gt;"",ISNUMBER(A12898)),VLOOKUP(A12898,Studies!A:BR,5,FALSE),"")</f>
        <v>Fluconazole</v>
      </c>
      <c r="F12898" s="249" t="str">
        <f>IF(AND(A12898&lt;&gt;"",ISNUMBER(A12898)),VLOOKUP(A12898,Studies!A:BR,6,FALSE),"")</f>
        <v>Plasma</v>
      </c>
      <c r="G12898" s="265">
        <v>12</v>
      </c>
      <c r="H12898" s="192" t="s">
        <v>59</v>
      </c>
      <c r="I12898" s="185">
        <v>1.41</v>
      </c>
      <c r="J12898" s="185" t="s">
        <v>956</v>
      </c>
      <c r="K12898" s="185" t="s">
        <v>115</v>
      </c>
      <c r="O12898" s="197">
        <v>0.1</v>
      </c>
    </row>
    <row r="12899" spans="1:15" x14ac:dyDescent="0.25">
      <c r="A12899" s="181">
        <v>1387</v>
      </c>
      <c r="B12899" s="247" t="str">
        <f>IF(AND(A12899&lt;&gt;"",ISNUMBER(A12899)),VLOOKUP(A12899,Studies!A:BR,2,FALSE),"")</f>
        <v>Thorpe 1990</v>
      </c>
      <c r="C12899" s="248" t="str">
        <f>IF(AND(A12899&lt;&gt;"",ISNUMBER(A12899)),VLOOKUP(A12899,Studies!A:BR,3,FALSE),"")</f>
        <v>https://pubmed.ncbi.nlm.nih.gov/2291673/</v>
      </c>
      <c r="D12899" s="248" t="str">
        <f>IF(AND(A12899&lt;&gt;"",ISNUMBER(A12899)),VLOOKUP(A12899,Studies!A:BR,4,FALSE),"")</f>
        <v>Fluconazole oral without antacida</v>
      </c>
      <c r="E12899" s="248" t="str">
        <f>IF(AND(A12899&lt;&gt;"",ISNUMBER(A12899)),VLOOKUP(A12899,Studies!A:BR,5,FALSE),"")</f>
        <v>Fluconazole</v>
      </c>
      <c r="F12899" s="249" t="str">
        <f>IF(AND(A12899&lt;&gt;"",ISNUMBER(A12899)),VLOOKUP(A12899,Studies!A:BR,6,FALSE),"")</f>
        <v>Plasma</v>
      </c>
      <c r="G12899" s="265">
        <v>24.1</v>
      </c>
      <c r="H12899" s="192" t="s">
        <v>59</v>
      </c>
      <c r="I12899" s="185">
        <v>1.17</v>
      </c>
      <c r="J12899" s="185" t="s">
        <v>956</v>
      </c>
      <c r="K12899" s="185" t="s">
        <v>115</v>
      </c>
      <c r="O12899" s="197">
        <v>0.1</v>
      </c>
    </row>
    <row r="12900" spans="1:15" x14ac:dyDescent="0.25">
      <c r="A12900" s="181">
        <v>1387</v>
      </c>
      <c r="B12900" s="247" t="str">
        <f>IF(AND(A12900&lt;&gt;"",ISNUMBER(A12900)),VLOOKUP(A12900,Studies!A:BR,2,FALSE),"")</f>
        <v>Thorpe 1990</v>
      </c>
      <c r="C12900" s="248" t="str">
        <f>IF(AND(A12900&lt;&gt;"",ISNUMBER(A12900)),VLOOKUP(A12900,Studies!A:BR,3,FALSE),"")</f>
        <v>https://pubmed.ncbi.nlm.nih.gov/2291673/</v>
      </c>
      <c r="D12900" s="248" t="str">
        <f>IF(AND(A12900&lt;&gt;"",ISNUMBER(A12900)),VLOOKUP(A12900,Studies!A:BR,4,FALSE),"")</f>
        <v>Fluconazole oral without antacida</v>
      </c>
      <c r="E12900" s="248" t="str">
        <f>IF(AND(A12900&lt;&gt;"",ISNUMBER(A12900)),VLOOKUP(A12900,Studies!A:BR,5,FALSE),"")</f>
        <v>Fluconazole</v>
      </c>
      <c r="F12900" s="249" t="str">
        <f>IF(AND(A12900&lt;&gt;"",ISNUMBER(A12900)),VLOOKUP(A12900,Studies!A:BR,6,FALSE),"")</f>
        <v>Plasma</v>
      </c>
      <c r="G12900" s="265">
        <v>35.5</v>
      </c>
      <c r="H12900" s="192" t="s">
        <v>59</v>
      </c>
      <c r="I12900" s="185">
        <v>0.91800000000000004</v>
      </c>
      <c r="J12900" s="185" t="s">
        <v>956</v>
      </c>
      <c r="K12900" s="185" t="s">
        <v>115</v>
      </c>
      <c r="O12900" s="197">
        <v>0.1</v>
      </c>
    </row>
    <row r="12901" spans="1:15" x14ac:dyDescent="0.25">
      <c r="A12901" s="181">
        <v>1387</v>
      </c>
      <c r="B12901" s="247" t="str">
        <f>IF(AND(A12901&lt;&gt;"",ISNUMBER(A12901)),VLOOKUP(A12901,Studies!A:BR,2,FALSE),"")</f>
        <v>Thorpe 1990</v>
      </c>
      <c r="C12901" s="248" t="str">
        <f>IF(AND(A12901&lt;&gt;"",ISNUMBER(A12901)),VLOOKUP(A12901,Studies!A:BR,3,FALSE),"")</f>
        <v>https://pubmed.ncbi.nlm.nih.gov/2291673/</v>
      </c>
      <c r="D12901" s="248" t="str">
        <f>IF(AND(A12901&lt;&gt;"",ISNUMBER(A12901)),VLOOKUP(A12901,Studies!A:BR,4,FALSE),"")</f>
        <v>Fluconazole oral without antacida</v>
      </c>
      <c r="E12901" s="248" t="str">
        <f>IF(AND(A12901&lt;&gt;"",ISNUMBER(A12901)),VLOOKUP(A12901,Studies!A:BR,5,FALSE),"")</f>
        <v>Fluconazole</v>
      </c>
      <c r="F12901" s="249" t="str">
        <f>IF(AND(A12901&lt;&gt;"",ISNUMBER(A12901)),VLOOKUP(A12901,Studies!A:BR,6,FALSE),"")</f>
        <v>Plasma</v>
      </c>
      <c r="G12901" s="265">
        <v>48.1</v>
      </c>
      <c r="H12901" s="192" t="s">
        <v>59</v>
      </c>
      <c r="I12901" s="185">
        <v>0.74199999999999999</v>
      </c>
      <c r="J12901" s="185" t="s">
        <v>956</v>
      </c>
      <c r="K12901" s="185" t="s">
        <v>115</v>
      </c>
      <c r="O12901" s="197">
        <v>0.1</v>
      </c>
    </row>
    <row r="12902" spans="1:15" x14ac:dyDescent="0.25">
      <c r="A12902" s="181">
        <v>1387</v>
      </c>
      <c r="B12902" s="247" t="str">
        <f>IF(AND(A12902&lt;&gt;"",ISNUMBER(A12902)),VLOOKUP(A12902,Studies!A:BR,2,FALSE),"")</f>
        <v>Thorpe 1990</v>
      </c>
      <c r="C12902" s="248" t="str">
        <f>IF(AND(A12902&lt;&gt;"",ISNUMBER(A12902)),VLOOKUP(A12902,Studies!A:BR,3,FALSE),"")</f>
        <v>https://pubmed.ncbi.nlm.nih.gov/2291673/</v>
      </c>
      <c r="D12902" s="248" t="str">
        <f>IF(AND(A12902&lt;&gt;"",ISNUMBER(A12902)),VLOOKUP(A12902,Studies!A:BR,4,FALSE),"")</f>
        <v>Fluconazole oral without antacida</v>
      </c>
      <c r="E12902" s="248" t="str">
        <f>IF(AND(A12902&lt;&gt;"",ISNUMBER(A12902)),VLOOKUP(A12902,Studies!A:BR,5,FALSE),"")</f>
        <v>Fluconazole</v>
      </c>
      <c r="F12902" s="249" t="str">
        <f>IF(AND(A12902&lt;&gt;"",ISNUMBER(A12902)),VLOOKUP(A12902,Studies!A:BR,6,FALSE),"")</f>
        <v>Plasma</v>
      </c>
      <c r="G12902" s="265">
        <v>72.3</v>
      </c>
      <c r="H12902" s="192" t="s">
        <v>59</v>
      </c>
      <c r="I12902" s="185">
        <v>0.46400000000000002</v>
      </c>
      <c r="J12902" s="185" t="s">
        <v>956</v>
      </c>
      <c r="K12902" s="185" t="s">
        <v>115</v>
      </c>
      <c r="O12902" s="197">
        <v>0.1</v>
      </c>
    </row>
    <row r="12903" spans="1:15" x14ac:dyDescent="0.25">
      <c r="A12903" s="181">
        <v>1387</v>
      </c>
      <c r="B12903" s="247" t="str">
        <f>IF(AND(A12903&lt;&gt;"",ISNUMBER(A12903)),VLOOKUP(A12903,Studies!A:BR,2,FALSE),"")</f>
        <v>Thorpe 1990</v>
      </c>
      <c r="C12903" s="248" t="str">
        <f>IF(AND(A12903&lt;&gt;"",ISNUMBER(A12903)),VLOOKUP(A12903,Studies!A:BR,3,FALSE),"")</f>
        <v>https://pubmed.ncbi.nlm.nih.gov/2291673/</v>
      </c>
      <c r="D12903" s="248" t="str">
        <f>IF(AND(A12903&lt;&gt;"",ISNUMBER(A12903)),VLOOKUP(A12903,Studies!A:BR,4,FALSE),"")</f>
        <v>Fluconazole oral without antacida</v>
      </c>
      <c r="E12903" s="248" t="str">
        <f>IF(AND(A12903&lt;&gt;"",ISNUMBER(A12903)),VLOOKUP(A12903,Studies!A:BR,5,FALSE),"")</f>
        <v>Fluconazole</v>
      </c>
      <c r="F12903" s="249" t="str">
        <f>IF(AND(A12903&lt;&gt;"",ISNUMBER(A12903)),VLOOKUP(A12903,Studies!A:BR,6,FALSE),"")</f>
        <v>Plasma</v>
      </c>
      <c r="G12903" s="265">
        <v>95.9</v>
      </c>
      <c r="H12903" s="192" t="s">
        <v>59</v>
      </c>
      <c r="I12903" s="185">
        <v>0.28699999999999998</v>
      </c>
      <c r="J12903" s="185" t="s">
        <v>956</v>
      </c>
      <c r="K12903" s="185" t="s">
        <v>115</v>
      </c>
      <c r="O12903" s="197">
        <v>0.1</v>
      </c>
    </row>
    <row r="12904" spans="1:15" x14ac:dyDescent="0.25">
      <c r="A12904" s="181">
        <v>1387</v>
      </c>
      <c r="B12904" s="247" t="str">
        <f>IF(AND(A12904&lt;&gt;"",ISNUMBER(A12904)),VLOOKUP(A12904,Studies!A:BR,2,FALSE),"")</f>
        <v>Thorpe 1990</v>
      </c>
      <c r="C12904" s="248" t="str">
        <f>IF(AND(A12904&lt;&gt;"",ISNUMBER(A12904)),VLOOKUP(A12904,Studies!A:BR,3,FALSE),"")</f>
        <v>https://pubmed.ncbi.nlm.nih.gov/2291673/</v>
      </c>
      <c r="D12904" s="248" t="str">
        <f>IF(AND(A12904&lt;&gt;"",ISNUMBER(A12904)),VLOOKUP(A12904,Studies!A:BR,4,FALSE),"")</f>
        <v>Fluconazole oral without antacida</v>
      </c>
      <c r="E12904" s="248" t="str">
        <f>IF(AND(A12904&lt;&gt;"",ISNUMBER(A12904)),VLOOKUP(A12904,Studies!A:BR,5,FALSE),"")</f>
        <v>Fluconazole</v>
      </c>
      <c r="F12904" s="249" t="str">
        <f>IF(AND(A12904&lt;&gt;"",ISNUMBER(A12904)),VLOOKUP(A12904,Studies!A:BR,6,FALSE),"")</f>
        <v>Plasma</v>
      </c>
      <c r="G12904" s="265">
        <v>120</v>
      </c>
      <c r="H12904" s="192" t="s">
        <v>59</v>
      </c>
      <c r="I12904" s="185">
        <v>0.182</v>
      </c>
      <c r="J12904" s="185" t="s">
        <v>956</v>
      </c>
      <c r="K12904" s="185" t="s">
        <v>115</v>
      </c>
      <c r="O12904" s="197">
        <v>0.1</v>
      </c>
    </row>
    <row r="12905" spans="1:15" x14ac:dyDescent="0.25">
      <c r="A12905" s="181">
        <v>1387</v>
      </c>
      <c r="B12905" s="247" t="str">
        <f>IF(AND(A12905&lt;&gt;"",ISNUMBER(A12905)),VLOOKUP(A12905,Studies!A:BR,2,FALSE),"")</f>
        <v>Thorpe 1990</v>
      </c>
      <c r="C12905" s="248" t="str">
        <f>IF(AND(A12905&lt;&gt;"",ISNUMBER(A12905)),VLOOKUP(A12905,Studies!A:BR,3,FALSE),"")</f>
        <v>https://pubmed.ncbi.nlm.nih.gov/2291673/</v>
      </c>
      <c r="D12905" s="248" t="str">
        <f>IF(AND(A12905&lt;&gt;"",ISNUMBER(A12905)),VLOOKUP(A12905,Studies!A:BR,4,FALSE),"")</f>
        <v>Fluconazole oral without antacida</v>
      </c>
      <c r="E12905" s="248" t="str">
        <f>IF(AND(A12905&lt;&gt;"",ISNUMBER(A12905)),VLOOKUP(A12905,Studies!A:BR,5,FALSE),"")</f>
        <v>Fluconazole</v>
      </c>
      <c r="F12905" s="249" t="str">
        <f>IF(AND(A12905&lt;&gt;"",ISNUMBER(A12905)),VLOOKUP(A12905,Studies!A:BR,6,FALSE),"")</f>
        <v>Plasma</v>
      </c>
      <c r="G12905" s="265">
        <v>144</v>
      </c>
      <c r="H12905" s="192" t="s">
        <v>59</v>
      </c>
      <c r="I12905" s="185">
        <v>0.11899999999999999</v>
      </c>
      <c r="J12905" s="185" t="s">
        <v>956</v>
      </c>
      <c r="K12905" s="185" t="s">
        <v>115</v>
      </c>
      <c r="O12905" s="197">
        <v>0.1</v>
      </c>
    </row>
    <row r="12906" spans="1:15" x14ac:dyDescent="0.25">
      <c r="A12906" s="181">
        <v>1388</v>
      </c>
      <c r="B12906" s="247" t="str">
        <f>IF(AND(A12906&lt;&gt;"",ISNUMBER(A12906)),VLOOKUP(A12906,Studies!A:BR,2,FALSE),"")</f>
        <v>Varhe 1996</v>
      </c>
      <c r="C12906" s="248" t="str">
        <f>IF(AND(A12906&lt;&gt;"",ISNUMBER(A12906)),VLOOKUP(A12906,Studies!A:BR,3,FALSE),"")</f>
        <v>https://pubmed.ncbi.nlm.nih.gov/8904618/</v>
      </c>
      <c r="D12906" s="248" t="str">
        <f>IF(AND(A12906&lt;&gt;"",ISNUMBER(A12906)),VLOOKUP(A12906,Studies!A:BR,4,FALSE),"")</f>
        <v>Fluconazole 50 mg oral</v>
      </c>
      <c r="E12906" s="248" t="str">
        <f>IF(AND(A12906&lt;&gt;"",ISNUMBER(A12906)),VLOOKUP(A12906,Studies!A:BR,5,FALSE),"")</f>
        <v>Fluconazole</v>
      </c>
      <c r="F12906" s="249" t="str">
        <f>IF(AND(A12906&lt;&gt;"",ISNUMBER(A12906)),VLOOKUP(A12906,Studies!A:BR,6,FALSE),"")</f>
        <v>Plasma</v>
      </c>
      <c r="G12906" s="265">
        <v>73</v>
      </c>
      <c r="H12906" s="192" t="s">
        <v>59</v>
      </c>
      <c r="I12906" s="185">
        <v>1.22</v>
      </c>
      <c r="J12906" s="185" t="s">
        <v>956</v>
      </c>
      <c r="K12906" s="185" t="s">
        <v>115</v>
      </c>
      <c r="L12906" s="193">
        <v>0</v>
      </c>
      <c r="M12906" s="52" t="s">
        <v>956</v>
      </c>
      <c r="N12906" s="52" t="s">
        <v>946</v>
      </c>
    </row>
    <row r="12907" spans="1:15" x14ac:dyDescent="0.25">
      <c r="A12907" s="181">
        <v>1388</v>
      </c>
      <c r="B12907" s="247" t="str">
        <f>IF(AND(A12907&lt;&gt;"",ISNUMBER(A12907)),VLOOKUP(A12907,Studies!A:BR,2,FALSE),"")</f>
        <v>Varhe 1996</v>
      </c>
      <c r="C12907" s="248" t="str">
        <f>IF(AND(A12907&lt;&gt;"",ISNUMBER(A12907)),VLOOKUP(A12907,Studies!A:BR,3,FALSE),"")</f>
        <v>https://pubmed.ncbi.nlm.nih.gov/8904618/</v>
      </c>
      <c r="D12907" s="248" t="str">
        <f>IF(AND(A12907&lt;&gt;"",ISNUMBER(A12907)),VLOOKUP(A12907,Studies!A:BR,4,FALSE),"")</f>
        <v>Fluconazole 50 mg oral</v>
      </c>
      <c r="E12907" s="248" t="str">
        <f>IF(AND(A12907&lt;&gt;"",ISNUMBER(A12907)),VLOOKUP(A12907,Studies!A:BR,5,FALSE),"")</f>
        <v>Fluconazole</v>
      </c>
      <c r="F12907" s="249" t="str">
        <f>IF(AND(A12907&lt;&gt;"",ISNUMBER(A12907)),VLOOKUP(A12907,Studies!A:BR,6,FALSE),"")</f>
        <v>Plasma</v>
      </c>
      <c r="G12907" s="265">
        <v>73.492999999999995</v>
      </c>
      <c r="H12907" s="192" t="s">
        <v>59</v>
      </c>
      <c r="I12907" s="185">
        <v>2.06</v>
      </c>
      <c r="J12907" s="185" t="s">
        <v>956</v>
      </c>
      <c r="K12907" s="185" t="s">
        <v>115</v>
      </c>
      <c r="L12907" s="193">
        <v>0</v>
      </c>
      <c r="M12907" s="193" t="s">
        <v>956</v>
      </c>
      <c r="N12907" s="193" t="s">
        <v>946</v>
      </c>
    </row>
    <row r="12908" spans="1:15" x14ac:dyDescent="0.25">
      <c r="A12908" s="181">
        <v>1388</v>
      </c>
      <c r="B12908" s="247" t="str">
        <f>IF(AND(A12908&lt;&gt;"",ISNUMBER(A12908)),VLOOKUP(A12908,Studies!A:BR,2,FALSE),"")</f>
        <v>Varhe 1996</v>
      </c>
      <c r="C12908" s="248" t="str">
        <f>IF(AND(A12908&lt;&gt;"",ISNUMBER(A12908)),VLOOKUP(A12908,Studies!A:BR,3,FALSE),"")</f>
        <v>https://pubmed.ncbi.nlm.nih.gov/8904618/</v>
      </c>
      <c r="D12908" s="248" t="str">
        <f>IF(AND(A12908&lt;&gt;"",ISNUMBER(A12908)),VLOOKUP(A12908,Studies!A:BR,4,FALSE),"")</f>
        <v>Fluconazole 50 mg oral</v>
      </c>
      <c r="E12908" s="248" t="str">
        <f>IF(AND(A12908&lt;&gt;"",ISNUMBER(A12908)),VLOOKUP(A12908,Studies!A:BR,5,FALSE),"")</f>
        <v>Fluconazole</v>
      </c>
      <c r="F12908" s="249" t="str">
        <f>IF(AND(A12908&lt;&gt;"",ISNUMBER(A12908)),VLOOKUP(A12908,Studies!A:BR,6,FALSE),"")</f>
        <v>Plasma</v>
      </c>
      <c r="G12908" s="265">
        <v>74.010000000000005</v>
      </c>
      <c r="H12908" s="192" t="s">
        <v>59</v>
      </c>
      <c r="I12908" s="185">
        <v>2.06</v>
      </c>
      <c r="J12908" s="185" t="s">
        <v>956</v>
      </c>
      <c r="K12908" s="185" t="s">
        <v>115</v>
      </c>
      <c r="L12908" s="193">
        <v>0</v>
      </c>
      <c r="M12908" s="193" t="s">
        <v>956</v>
      </c>
      <c r="N12908" s="193" t="s">
        <v>946</v>
      </c>
    </row>
    <row r="12909" spans="1:15" x14ac:dyDescent="0.25">
      <c r="A12909" s="181">
        <v>1388</v>
      </c>
      <c r="B12909" s="247" t="str">
        <f>IF(AND(A12909&lt;&gt;"",ISNUMBER(A12909)),VLOOKUP(A12909,Studies!A:BR,2,FALSE),"")</f>
        <v>Varhe 1996</v>
      </c>
      <c r="C12909" s="248" t="str">
        <f>IF(AND(A12909&lt;&gt;"",ISNUMBER(A12909)),VLOOKUP(A12909,Studies!A:BR,3,FALSE),"")</f>
        <v>https://pubmed.ncbi.nlm.nih.gov/8904618/</v>
      </c>
      <c r="D12909" s="248" t="str">
        <f>IF(AND(A12909&lt;&gt;"",ISNUMBER(A12909)),VLOOKUP(A12909,Studies!A:BR,4,FALSE),"")</f>
        <v>Fluconazole 50 mg oral</v>
      </c>
      <c r="E12909" s="248" t="str">
        <f>IF(AND(A12909&lt;&gt;"",ISNUMBER(A12909)),VLOOKUP(A12909,Studies!A:BR,5,FALSE),"")</f>
        <v>Fluconazole</v>
      </c>
      <c r="F12909" s="249" t="str">
        <f>IF(AND(A12909&lt;&gt;"",ISNUMBER(A12909)),VLOOKUP(A12909,Studies!A:BR,6,FALSE),"")</f>
        <v>Plasma</v>
      </c>
      <c r="G12909" s="265">
        <v>74.540000000000006</v>
      </c>
      <c r="H12909" s="192" t="s">
        <v>59</v>
      </c>
      <c r="I12909" s="185">
        <v>2.1800000000000002</v>
      </c>
      <c r="J12909" s="185" t="s">
        <v>956</v>
      </c>
      <c r="K12909" s="185" t="s">
        <v>115</v>
      </c>
      <c r="L12909" s="193">
        <v>0</v>
      </c>
      <c r="M12909" s="193" t="s">
        <v>956</v>
      </c>
      <c r="N12909" s="193" t="s">
        <v>946</v>
      </c>
    </row>
    <row r="12910" spans="1:15" x14ac:dyDescent="0.25">
      <c r="A12910" s="181">
        <v>1388</v>
      </c>
      <c r="B12910" s="247" t="str">
        <f>IF(AND(A12910&lt;&gt;"",ISNUMBER(A12910)),VLOOKUP(A12910,Studies!A:BR,2,FALSE),"")</f>
        <v>Varhe 1996</v>
      </c>
      <c r="C12910" s="248" t="str">
        <f>IF(AND(A12910&lt;&gt;"",ISNUMBER(A12910)),VLOOKUP(A12910,Studies!A:BR,3,FALSE),"")</f>
        <v>https://pubmed.ncbi.nlm.nih.gov/8904618/</v>
      </c>
      <c r="D12910" s="248" t="str">
        <f>IF(AND(A12910&lt;&gt;"",ISNUMBER(A12910)),VLOOKUP(A12910,Studies!A:BR,4,FALSE),"")</f>
        <v>Fluconazole 50 mg oral</v>
      </c>
      <c r="E12910" s="248" t="str">
        <f>IF(AND(A12910&lt;&gt;"",ISNUMBER(A12910)),VLOOKUP(A12910,Studies!A:BR,5,FALSE),"")</f>
        <v>Fluconazole</v>
      </c>
      <c r="F12910" s="249" t="str">
        <f>IF(AND(A12910&lt;&gt;"",ISNUMBER(A12910)),VLOOKUP(A12910,Studies!A:BR,6,FALSE),"")</f>
        <v>Plasma</v>
      </c>
      <c r="G12910" s="265">
        <v>75.06</v>
      </c>
      <c r="H12910" s="192" t="s">
        <v>59</v>
      </c>
      <c r="I12910" s="185">
        <v>2.12</v>
      </c>
      <c r="J12910" s="185" t="s">
        <v>956</v>
      </c>
      <c r="K12910" s="185" t="s">
        <v>115</v>
      </c>
      <c r="L12910" s="193">
        <v>0</v>
      </c>
      <c r="M12910" s="193" t="s">
        <v>956</v>
      </c>
      <c r="N12910" s="193" t="s">
        <v>946</v>
      </c>
    </row>
    <row r="12911" spans="1:15" x14ac:dyDescent="0.25">
      <c r="A12911" s="181">
        <v>1388</v>
      </c>
      <c r="B12911" s="247" t="str">
        <f>IF(AND(A12911&lt;&gt;"",ISNUMBER(A12911)),VLOOKUP(A12911,Studies!A:BR,2,FALSE),"")</f>
        <v>Varhe 1996</v>
      </c>
      <c r="C12911" s="248" t="str">
        <f>IF(AND(A12911&lt;&gt;"",ISNUMBER(A12911)),VLOOKUP(A12911,Studies!A:BR,3,FALSE),"")</f>
        <v>https://pubmed.ncbi.nlm.nih.gov/8904618/</v>
      </c>
      <c r="D12911" s="248" t="str">
        <f>IF(AND(A12911&lt;&gt;"",ISNUMBER(A12911)),VLOOKUP(A12911,Studies!A:BR,4,FALSE),"")</f>
        <v>Fluconazole 50 mg oral</v>
      </c>
      <c r="E12911" s="248" t="str">
        <f>IF(AND(A12911&lt;&gt;"",ISNUMBER(A12911)),VLOOKUP(A12911,Studies!A:BR,5,FALSE),"")</f>
        <v>Fluconazole</v>
      </c>
      <c r="F12911" s="249" t="str">
        <f>IF(AND(A12911&lt;&gt;"",ISNUMBER(A12911)),VLOOKUP(A12911,Studies!A:BR,6,FALSE),"")</f>
        <v>Plasma</v>
      </c>
      <c r="G12911" s="265">
        <v>75.959999999999994</v>
      </c>
      <c r="H12911" s="192" t="s">
        <v>59</v>
      </c>
      <c r="I12911" s="185">
        <v>2.12</v>
      </c>
      <c r="J12911" s="185" t="s">
        <v>956</v>
      </c>
      <c r="K12911" s="185" t="s">
        <v>115</v>
      </c>
      <c r="L12911" s="193">
        <v>0</v>
      </c>
      <c r="M12911" s="193" t="s">
        <v>956</v>
      </c>
      <c r="N12911" s="193" t="s">
        <v>946</v>
      </c>
    </row>
    <row r="12912" spans="1:15" x14ac:dyDescent="0.25">
      <c r="A12912" s="181">
        <v>1388</v>
      </c>
      <c r="B12912" s="247" t="str">
        <f>IF(AND(A12912&lt;&gt;"",ISNUMBER(A12912)),VLOOKUP(A12912,Studies!A:BR,2,FALSE),"")</f>
        <v>Varhe 1996</v>
      </c>
      <c r="C12912" s="248" t="str">
        <f>IF(AND(A12912&lt;&gt;"",ISNUMBER(A12912)),VLOOKUP(A12912,Studies!A:BR,3,FALSE),"")</f>
        <v>https://pubmed.ncbi.nlm.nih.gov/8904618/</v>
      </c>
      <c r="D12912" s="248" t="str">
        <f>IF(AND(A12912&lt;&gt;"",ISNUMBER(A12912)),VLOOKUP(A12912,Studies!A:BR,4,FALSE),"")</f>
        <v>Fluconazole 50 mg oral</v>
      </c>
      <c r="E12912" s="248" t="str">
        <f>IF(AND(A12912&lt;&gt;"",ISNUMBER(A12912)),VLOOKUP(A12912,Studies!A:BR,5,FALSE),"")</f>
        <v>Fluconazole</v>
      </c>
      <c r="F12912" s="249" t="str">
        <f>IF(AND(A12912&lt;&gt;"",ISNUMBER(A12912)),VLOOKUP(A12912,Studies!A:BR,6,FALSE),"")</f>
        <v>Plasma</v>
      </c>
      <c r="G12912" s="265">
        <v>77.03</v>
      </c>
      <c r="H12912" s="192" t="s">
        <v>59</v>
      </c>
      <c r="I12912" s="185">
        <v>2.06</v>
      </c>
      <c r="J12912" s="185" t="s">
        <v>956</v>
      </c>
      <c r="K12912" s="185" t="s">
        <v>115</v>
      </c>
      <c r="L12912" s="193">
        <v>0</v>
      </c>
      <c r="M12912" s="193" t="s">
        <v>956</v>
      </c>
      <c r="N12912" s="193" t="s">
        <v>946</v>
      </c>
    </row>
    <row r="12913" spans="1:14" x14ac:dyDescent="0.25">
      <c r="A12913" s="181">
        <v>1388</v>
      </c>
      <c r="B12913" s="247" t="str">
        <f>IF(AND(A12913&lt;&gt;"",ISNUMBER(A12913)),VLOOKUP(A12913,Studies!A:BR,2,FALSE),"")</f>
        <v>Varhe 1996</v>
      </c>
      <c r="C12913" s="248" t="str">
        <f>IF(AND(A12913&lt;&gt;"",ISNUMBER(A12913)),VLOOKUP(A12913,Studies!A:BR,3,FALSE),"")</f>
        <v>https://pubmed.ncbi.nlm.nih.gov/8904618/</v>
      </c>
      <c r="D12913" s="248" t="str">
        <f>IF(AND(A12913&lt;&gt;"",ISNUMBER(A12913)),VLOOKUP(A12913,Studies!A:BR,4,FALSE),"")</f>
        <v>Fluconazole 50 mg oral</v>
      </c>
      <c r="E12913" s="248" t="str">
        <f>IF(AND(A12913&lt;&gt;"",ISNUMBER(A12913)),VLOOKUP(A12913,Studies!A:BR,5,FALSE),"")</f>
        <v>Fluconazole</v>
      </c>
      <c r="F12913" s="249" t="str">
        <f>IF(AND(A12913&lt;&gt;"",ISNUMBER(A12913)),VLOOKUP(A12913,Studies!A:BR,6,FALSE),"")</f>
        <v>Plasma</v>
      </c>
      <c r="G12913" s="265">
        <v>77.989999999999995</v>
      </c>
      <c r="H12913" s="192" t="s">
        <v>59</v>
      </c>
      <c r="I12913" s="185">
        <v>1.97</v>
      </c>
      <c r="J12913" s="185" t="s">
        <v>956</v>
      </c>
      <c r="K12913" s="185" t="s">
        <v>115</v>
      </c>
      <c r="L12913" s="193">
        <v>0</v>
      </c>
      <c r="M12913" s="193" t="s">
        <v>956</v>
      </c>
      <c r="N12913" s="193" t="s">
        <v>946</v>
      </c>
    </row>
    <row r="12914" spans="1:14" x14ac:dyDescent="0.25">
      <c r="A12914" s="181">
        <v>1388</v>
      </c>
      <c r="B12914" s="247" t="str">
        <f>IF(AND(A12914&lt;&gt;"",ISNUMBER(A12914)),VLOOKUP(A12914,Studies!A:BR,2,FALSE),"")</f>
        <v>Varhe 1996</v>
      </c>
      <c r="C12914" s="248" t="str">
        <f>IF(AND(A12914&lt;&gt;"",ISNUMBER(A12914)),VLOOKUP(A12914,Studies!A:BR,3,FALSE),"")</f>
        <v>https://pubmed.ncbi.nlm.nih.gov/8904618/</v>
      </c>
      <c r="D12914" s="248" t="str">
        <f>IF(AND(A12914&lt;&gt;"",ISNUMBER(A12914)),VLOOKUP(A12914,Studies!A:BR,4,FALSE),"")</f>
        <v>Fluconazole 50 mg oral</v>
      </c>
      <c r="E12914" s="248" t="str">
        <f>IF(AND(A12914&lt;&gt;"",ISNUMBER(A12914)),VLOOKUP(A12914,Studies!A:BR,5,FALSE),"")</f>
        <v>Fluconazole</v>
      </c>
      <c r="F12914" s="249" t="str">
        <f>IF(AND(A12914&lt;&gt;"",ISNUMBER(A12914)),VLOOKUP(A12914,Studies!A:BR,6,FALSE),"")</f>
        <v>Plasma</v>
      </c>
      <c r="G12914" s="265">
        <v>79</v>
      </c>
      <c r="H12914" s="192" t="s">
        <v>59</v>
      </c>
      <c r="I12914" s="185">
        <v>1.91</v>
      </c>
      <c r="J12914" s="185" t="s">
        <v>956</v>
      </c>
      <c r="K12914" s="185" t="s">
        <v>115</v>
      </c>
      <c r="L12914" s="193">
        <v>0</v>
      </c>
      <c r="M12914" s="193" t="s">
        <v>956</v>
      </c>
      <c r="N12914" s="193" t="s">
        <v>946</v>
      </c>
    </row>
    <row r="12915" spans="1:14" x14ac:dyDescent="0.25">
      <c r="A12915" s="181">
        <v>1388</v>
      </c>
      <c r="B12915" s="247" t="str">
        <f>IF(AND(A12915&lt;&gt;"",ISNUMBER(A12915)),VLOOKUP(A12915,Studies!A:BR,2,FALSE),"")</f>
        <v>Varhe 1996</v>
      </c>
      <c r="C12915" s="248" t="str">
        <f>IF(AND(A12915&lt;&gt;"",ISNUMBER(A12915)),VLOOKUP(A12915,Studies!A:BR,3,FALSE),"")</f>
        <v>https://pubmed.ncbi.nlm.nih.gov/8904618/</v>
      </c>
      <c r="D12915" s="248" t="str">
        <f>IF(AND(A12915&lt;&gt;"",ISNUMBER(A12915)),VLOOKUP(A12915,Studies!A:BR,4,FALSE),"")</f>
        <v>Fluconazole 50 mg oral</v>
      </c>
      <c r="E12915" s="248" t="str">
        <f>IF(AND(A12915&lt;&gt;"",ISNUMBER(A12915)),VLOOKUP(A12915,Studies!A:BR,5,FALSE),"")</f>
        <v>Fluconazole</v>
      </c>
      <c r="F12915" s="249" t="str">
        <f>IF(AND(A12915&lt;&gt;"",ISNUMBER(A12915)),VLOOKUP(A12915,Studies!A:BR,6,FALSE),"")</f>
        <v>Plasma</v>
      </c>
      <c r="G12915" s="265">
        <v>79.959999999999994</v>
      </c>
      <c r="H12915" s="192" t="s">
        <v>59</v>
      </c>
      <c r="I12915" s="185">
        <v>1.85</v>
      </c>
      <c r="J12915" s="185" t="s">
        <v>956</v>
      </c>
      <c r="K12915" s="185" t="s">
        <v>115</v>
      </c>
      <c r="L12915" s="193">
        <v>0</v>
      </c>
      <c r="M12915" s="193" t="s">
        <v>956</v>
      </c>
      <c r="N12915" s="193" t="s">
        <v>946</v>
      </c>
    </row>
    <row r="12916" spans="1:14" x14ac:dyDescent="0.25">
      <c r="A12916" s="181">
        <v>1388</v>
      </c>
      <c r="B12916" s="247" t="str">
        <f>IF(AND(A12916&lt;&gt;"",ISNUMBER(A12916)),VLOOKUP(A12916,Studies!A:BR,2,FALSE),"")</f>
        <v>Varhe 1996</v>
      </c>
      <c r="C12916" s="248" t="str">
        <f>IF(AND(A12916&lt;&gt;"",ISNUMBER(A12916)),VLOOKUP(A12916,Studies!A:BR,3,FALSE),"")</f>
        <v>https://pubmed.ncbi.nlm.nih.gov/8904618/</v>
      </c>
      <c r="D12916" s="248" t="str">
        <f>IF(AND(A12916&lt;&gt;"",ISNUMBER(A12916)),VLOOKUP(A12916,Studies!A:BR,4,FALSE),"")</f>
        <v>Fluconazole 50 mg oral</v>
      </c>
      <c r="E12916" s="248" t="str">
        <f>IF(AND(A12916&lt;&gt;"",ISNUMBER(A12916)),VLOOKUP(A12916,Studies!A:BR,5,FALSE),"")</f>
        <v>Fluconazole</v>
      </c>
      <c r="F12916" s="249" t="str">
        <f>IF(AND(A12916&lt;&gt;"",ISNUMBER(A12916)),VLOOKUP(A12916,Studies!A:BR,6,FALSE),"")</f>
        <v>Plasma</v>
      </c>
      <c r="G12916" s="265">
        <v>91</v>
      </c>
      <c r="H12916" s="192" t="s">
        <v>59</v>
      </c>
      <c r="I12916" s="185">
        <v>1.49</v>
      </c>
      <c r="J12916" s="185" t="s">
        <v>956</v>
      </c>
      <c r="K12916" s="185" t="s">
        <v>115</v>
      </c>
      <c r="L12916" s="193">
        <v>0</v>
      </c>
      <c r="M12916" s="193" t="s">
        <v>956</v>
      </c>
      <c r="N12916" s="193" t="s">
        <v>946</v>
      </c>
    </row>
    <row r="12917" spans="1:14" x14ac:dyDescent="0.25">
      <c r="A12917" s="181">
        <v>1389</v>
      </c>
      <c r="B12917" s="247" t="str">
        <f>IF(AND(A12917&lt;&gt;"",ISNUMBER(A12917)),VLOOKUP(A12917,Studies!A:BR,2,FALSE),"")</f>
        <v>Varhe 1996</v>
      </c>
      <c r="C12917" s="248" t="str">
        <f>IF(AND(A12917&lt;&gt;"",ISNUMBER(A12917)),VLOOKUP(A12917,Studies!A:BR,3,FALSE),"")</f>
        <v>https://pubmed.ncbi.nlm.nih.gov/8904618/</v>
      </c>
      <c r="D12917" s="248" t="str">
        <f>IF(AND(A12917&lt;&gt;"",ISNUMBER(A12917)),VLOOKUP(A12917,Studies!A:BR,4,FALSE),"")</f>
        <v>Fluconazole 100 mg oral</v>
      </c>
      <c r="E12917" s="248" t="str">
        <f>IF(AND(A12917&lt;&gt;"",ISNUMBER(A12917)),VLOOKUP(A12917,Studies!A:BR,5,FALSE),"")</f>
        <v>Fluconazole</v>
      </c>
      <c r="F12917" s="249" t="str">
        <f>IF(AND(A12917&lt;&gt;"",ISNUMBER(A12917)),VLOOKUP(A12917,Studies!A:BR,6,FALSE),"")</f>
        <v>Plasma</v>
      </c>
      <c r="G12917" s="265">
        <v>73</v>
      </c>
      <c r="H12917" s="192" t="s">
        <v>59</v>
      </c>
      <c r="I12917" s="185">
        <v>2.42</v>
      </c>
      <c r="J12917" s="185" t="s">
        <v>956</v>
      </c>
      <c r="K12917" s="185" t="s">
        <v>115</v>
      </c>
      <c r="L12917" s="193">
        <v>0</v>
      </c>
      <c r="M12917" s="193" t="s">
        <v>956</v>
      </c>
      <c r="N12917" s="193" t="s">
        <v>946</v>
      </c>
    </row>
    <row r="12918" spans="1:14" x14ac:dyDescent="0.25">
      <c r="A12918" s="181">
        <v>1389</v>
      </c>
      <c r="B12918" s="247" t="str">
        <f>IF(AND(A12918&lt;&gt;"",ISNUMBER(A12918)),VLOOKUP(A12918,Studies!A:BR,2,FALSE),"")</f>
        <v>Varhe 1996</v>
      </c>
      <c r="C12918" s="248" t="str">
        <f>IF(AND(A12918&lt;&gt;"",ISNUMBER(A12918)),VLOOKUP(A12918,Studies!A:BR,3,FALSE),"")</f>
        <v>https://pubmed.ncbi.nlm.nih.gov/8904618/</v>
      </c>
      <c r="D12918" s="248" t="str">
        <f>IF(AND(A12918&lt;&gt;"",ISNUMBER(A12918)),VLOOKUP(A12918,Studies!A:BR,4,FALSE),"")</f>
        <v>Fluconazole 100 mg oral</v>
      </c>
      <c r="E12918" s="248" t="str">
        <f>IF(AND(A12918&lt;&gt;"",ISNUMBER(A12918)),VLOOKUP(A12918,Studies!A:BR,5,FALSE),"")</f>
        <v>Fluconazole</v>
      </c>
      <c r="F12918" s="249" t="str">
        <f>IF(AND(A12918&lt;&gt;"",ISNUMBER(A12918)),VLOOKUP(A12918,Studies!A:BR,6,FALSE),"")</f>
        <v>Plasma</v>
      </c>
      <c r="G12918" s="265">
        <v>73.551000000000002</v>
      </c>
      <c r="H12918" s="192" t="s">
        <v>59</v>
      </c>
      <c r="I12918" s="185">
        <v>3.73</v>
      </c>
      <c r="J12918" s="185" t="s">
        <v>956</v>
      </c>
      <c r="K12918" s="185" t="s">
        <v>115</v>
      </c>
      <c r="L12918" s="193">
        <v>0.41791044799999999</v>
      </c>
      <c r="M12918" s="193" t="s">
        <v>956</v>
      </c>
      <c r="N12918" s="193" t="s">
        <v>946</v>
      </c>
    </row>
    <row r="12919" spans="1:14" x14ac:dyDescent="0.25">
      <c r="A12919" s="181">
        <v>1389</v>
      </c>
      <c r="B12919" s="247" t="str">
        <f>IF(AND(A12919&lt;&gt;"",ISNUMBER(A12919)),VLOOKUP(A12919,Studies!A:BR,2,FALSE),"")</f>
        <v>Varhe 1996</v>
      </c>
      <c r="C12919" s="248" t="str">
        <f>IF(AND(A12919&lt;&gt;"",ISNUMBER(A12919)),VLOOKUP(A12919,Studies!A:BR,3,FALSE),"")</f>
        <v>https://pubmed.ncbi.nlm.nih.gov/8904618/</v>
      </c>
      <c r="D12919" s="248" t="str">
        <f>IF(AND(A12919&lt;&gt;"",ISNUMBER(A12919)),VLOOKUP(A12919,Studies!A:BR,4,FALSE),"")</f>
        <v>Fluconazole 100 mg oral</v>
      </c>
      <c r="E12919" s="248" t="str">
        <f>IF(AND(A12919&lt;&gt;"",ISNUMBER(A12919)),VLOOKUP(A12919,Studies!A:BR,5,FALSE),"")</f>
        <v>Fluconazole</v>
      </c>
      <c r="F12919" s="249" t="str">
        <f>IF(AND(A12919&lt;&gt;"",ISNUMBER(A12919)),VLOOKUP(A12919,Studies!A:BR,6,FALSE),"")</f>
        <v>Plasma</v>
      </c>
      <c r="G12919" s="265">
        <v>74.040000000000006</v>
      </c>
      <c r="H12919" s="192" t="s">
        <v>59</v>
      </c>
      <c r="I12919" s="185">
        <v>4.09</v>
      </c>
      <c r="J12919" s="185" t="s">
        <v>956</v>
      </c>
      <c r="K12919" s="185" t="s">
        <v>115</v>
      </c>
      <c r="L12919" s="193">
        <v>0.358208955</v>
      </c>
      <c r="M12919" s="193" t="s">
        <v>956</v>
      </c>
      <c r="N12919" s="193" t="s">
        <v>946</v>
      </c>
    </row>
    <row r="12920" spans="1:14" x14ac:dyDescent="0.25">
      <c r="A12920" s="181">
        <v>1389</v>
      </c>
      <c r="B12920" s="247" t="str">
        <f>IF(AND(A12920&lt;&gt;"",ISNUMBER(A12920)),VLOOKUP(A12920,Studies!A:BR,2,FALSE),"")</f>
        <v>Varhe 1996</v>
      </c>
      <c r="C12920" s="248" t="str">
        <f>IF(AND(A12920&lt;&gt;"",ISNUMBER(A12920)),VLOOKUP(A12920,Studies!A:BR,3,FALSE),"")</f>
        <v>https://pubmed.ncbi.nlm.nih.gov/8904618/</v>
      </c>
      <c r="D12920" s="248" t="str">
        <f>IF(AND(A12920&lt;&gt;"",ISNUMBER(A12920)),VLOOKUP(A12920,Studies!A:BR,4,FALSE),"")</f>
        <v>Fluconazole 100 mg oral</v>
      </c>
      <c r="E12920" s="248" t="str">
        <f>IF(AND(A12920&lt;&gt;"",ISNUMBER(A12920)),VLOOKUP(A12920,Studies!A:BR,5,FALSE),"")</f>
        <v>Fluconazole</v>
      </c>
      <c r="F12920" s="249" t="str">
        <f>IF(AND(A12920&lt;&gt;"",ISNUMBER(A12920)),VLOOKUP(A12920,Studies!A:BR,6,FALSE),"")</f>
        <v>Plasma</v>
      </c>
      <c r="G12920" s="265">
        <v>74.569999999999993</v>
      </c>
      <c r="H12920" s="192" t="s">
        <v>59</v>
      </c>
      <c r="I12920" s="185">
        <v>4.18</v>
      </c>
      <c r="J12920" s="185" t="s">
        <v>956</v>
      </c>
      <c r="K12920" s="185" t="s">
        <v>115</v>
      </c>
      <c r="L12920" s="193">
        <v>0.32835820900000001</v>
      </c>
      <c r="M12920" s="193" t="s">
        <v>956</v>
      </c>
      <c r="N12920" s="193" t="s">
        <v>946</v>
      </c>
    </row>
    <row r="12921" spans="1:14" x14ac:dyDescent="0.25">
      <c r="A12921" s="181">
        <v>1389</v>
      </c>
      <c r="B12921" s="247" t="str">
        <f>IF(AND(A12921&lt;&gt;"",ISNUMBER(A12921)),VLOOKUP(A12921,Studies!A:BR,2,FALSE),"")</f>
        <v>Varhe 1996</v>
      </c>
      <c r="C12921" s="248" t="str">
        <f>IF(AND(A12921&lt;&gt;"",ISNUMBER(A12921)),VLOOKUP(A12921,Studies!A:BR,3,FALSE),"")</f>
        <v>https://pubmed.ncbi.nlm.nih.gov/8904618/</v>
      </c>
      <c r="D12921" s="248" t="str">
        <f>IF(AND(A12921&lt;&gt;"",ISNUMBER(A12921)),VLOOKUP(A12921,Studies!A:BR,4,FALSE),"")</f>
        <v>Fluconazole 100 mg oral</v>
      </c>
      <c r="E12921" s="248" t="str">
        <f>IF(AND(A12921&lt;&gt;"",ISNUMBER(A12921)),VLOOKUP(A12921,Studies!A:BR,5,FALSE),"")</f>
        <v>Fluconazole</v>
      </c>
      <c r="F12921" s="249" t="str">
        <f>IF(AND(A12921&lt;&gt;"",ISNUMBER(A12921)),VLOOKUP(A12921,Studies!A:BR,6,FALSE),"")</f>
        <v>Plasma</v>
      </c>
      <c r="G12921" s="265">
        <v>75</v>
      </c>
      <c r="H12921" s="192" t="s">
        <v>59</v>
      </c>
      <c r="I12921" s="185">
        <v>4.1500000000000004</v>
      </c>
      <c r="J12921" s="185" t="s">
        <v>956</v>
      </c>
      <c r="K12921" s="185" t="s">
        <v>115</v>
      </c>
      <c r="L12921" s="193">
        <v>0</v>
      </c>
      <c r="M12921" s="193" t="s">
        <v>956</v>
      </c>
      <c r="N12921" s="193" t="s">
        <v>946</v>
      </c>
    </row>
    <row r="12922" spans="1:14" x14ac:dyDescent="0.25">
      <c r="A12922" s="181">
        <v>1389</v>
      </c>
      <c r="B12922" s="247" t="str">
        <f>IF(AND(A12922&lt;&gt;"",ISNUMBER(A12922)),VLOOKUP(A12922,Studies!A:BR,2,FALSE),"")</f>
        <v>Varhe 1996</v>
      </c>
      <c r="C12922" s="248" t="str">
        <f>IF(AND(A12922&lt;&gt;"",ISNUMBER(A12922)),VLOOKUP(A12922,Studies!A:BR,3,FALSE),"")</f>
        <v>https://pubmed.ncbi.nlm.nih.gov/8904618/</v>
      </c>
      <c r="D12922" s="248" t="str">
        <f>IF(AND(A12922&lt;&gt;"",ISNUMBER(A12922)),VLOOKUP(A12922,Studies!A:BR,4,FALSE),"")</f>
        <v>Fluconazole 100 mg oral</v>
      </c>
      <c r="E12922" s="248" t="str">
        <f>IF(AND(A12922&lt;&gt;"",ISNUMBER(A12922)),VLOOKUP(A12922,Studies!A:BR,5,FALSE),"")</f>
        <v>Fluconazole</v>
      </c>
      <c r="F12922" s="249" t="str">
        <f>IF(AND(A12922&lt;&gt;"",ISNUMBER(A12922)),VLOOKUP(A12922,Studies!A:BR,6,FALSE),"")</f>
        <v>Plasma</v>
      </c>
      <c r="G12922" s="265">
        <v>75.959999999999994</v>
      </c>
      <c r="H12922" s="192" t="s">
        <v>59</v>
      </c>
      <c r="I12922" s="185">
        <v>4.1500000000000004</v>
      </c>
      <c r="J12922" s="185" t="s">
        <v>956</v>
      </c>
      <c r="K12922" s="185" t="s">
        <v>115</v>
      </c>
      <c r="L12922" s="193">
        <v>0</v>
      </c>
      <c r="M12922" s="193" t="s">
        <v>956</v>
      </c>
      <c r="N12922" s="193" t="s">
        <v>946</v>
      </c>
    </row>
    <row r="12923" spans="1:14" x14ac:dyDescent="0.25">
      <c r="A12923" s="181">
        <v>1389</v>
      </c>
      <c r="B12923" s="247" t="str">
        <f>IF(AND(A12923&lt;&gt;"",ISNUMBER(A12923)),VLOOKUP(A12923,Studies!A:BR,2,FALSE),"")</f>
        <v>Varhe 1996</v>
      </c>
      <c r="C12923" s="248" t="str">
        <f>IF(AND(A12923&lt;&gt;"",ISNUMBER(A12923)),VLOOKUP(A12923,Studies!A:BR,3,FALSE),"")</f>
        <v>https://pubmed.ncbi.nlm.nih.gov/8904618/</v>
      </c>
      <c r="D12923" s="248" t="str">
        <f>IF(AND(A12923&lt;&gt;"",ISNUMBER(A12923)),VLOOKUP(A12923,Studies!A:BR,4,FALSE),"")</f>
        <v>Fluconazole 100 mg oral</v>
      </c>
      <c r="E12923" s="248" t="str">
        <f>IF(AND(A12923&lt;&gt;"",ISNUMBER(A12923)),VLOOKUP(A12923,Studies!A:BR,5,FALSE),"")</f>
        <v>Fluconazole</v>
      </c>
      <c r="F12923" s="249" t="str">
        <f>IF(AND(A12923&lt;&gt;"",ISNUMBER(A12923)),VLOOKUP(A12923,Studies!A:BR,6,FALSE),"")</f>
        <v>Plasma</v>
      </c>
      <c r="G12923" s="265">
        <v>77.03</v>
      </c>
      <c r="H12923" s="192" t="s">
        <v>59</v>
      </c>
      <c r="I12923" s="185">
        <v>4.18</v>
      </c>
      <c r="J12923" s="185" t="s">
        <v>956</v>
      </c>
      <c r="K12923" s="185" t="s">
        <v>115</v>
      </c>
      <c r="L12923" s="193">
        <v>0.29850746299999997</v>
      </c>
      <c r="M12923" s="193" t="s">
        <v>956</v>
      </c>
      <c r="N12923" s="193" t="s">
        <v>946</v>
      </c>
    </row>
    <row r="12924" spans="1:14" x14ac:dyDescent="0.25">
      <c r="A12924" s="181">
        <v>1389</v>
      </c>
      <c r="B12924" s="247" t="str">
        <f>IF(AND(A12924&lt;&gt;"",ISNUMBER(A12924)),VLOOKUP(A12924,Studies!A:BR,2,FALSE),"")</f>
        <v>Varhe 1996</v>
      </c>
      <c r="C12924" s="248" t="str">
        <f>IF(AND(A12924&lt;&gt;"",ISNUMBER(A12924)),VLOOKUP(A12924,Studies!A:BR,3,FALSE),"")</f>
        <v>https://pubmed.ncbi.nlm.nih.gov/8904618/</v>
      </c>
      <c r="D12924" s="248" t="str">
        <f>IF(AND(A12924&lt;&gt;"",ISNUMBER(A12924)),VLOOKUP(A12924,Studies!A:BR,4,FALSE),"")</f>
        <v>Fluconazole 100 mg oral</v>
      </c>
      <c r="E12924" s="248" t="str">
        <f>IF(AND(A12924&lt;&gt;"",ISNUMBER(A12924)),VLOOKUP(A12924,Studies!A:BR,5,FALSE),"")</f>
        <v>Fluconazole</v>
      </c>
      <c r="F12924" s="249" t="str">
        <f>IF(AND(A12924&lt;&gt;"",ISNUMBER(A12924)),VLOOKUP(A12924,Studies!A:BR,6,FALSE),"")</f>
        <v>Plasma</v>
      </c>
      <c r="G12924" s="265">
        <v>77.959999999999994</v>
      </c>
      <c r="H12924" s="192" t="s">
        <v>59</v>
      </c>
      <c r="I12924" s="185">
        <v>4.09</v>
      </c>
      <c r="J12924" s="185" t="s">
        <v>956</v>
      </c>
      <c r="K12924" s="185" t="s">
        <v>115</v>
      </c>
      <c r="L12924" s="193">
        <v>0.23880597000000001</v>
      </c>
      <c r="M12924" s="193" t="s">
        <v>956</v>
      </c>
      <c r="N12924" s="193" t="s">
        <v>946</v>
      </c>
    </row>
    <row r="12925" spans="1:14" x14ac:dyDescent="0.25">
      <c r="A12925" s="181">
        <v>1389</v>
      </c>
      <c r="B12925" s="247" t="str">
        <f>IF(AND(A12925&lt;&gt;"",ISNUMBER(A12925)),VLOOKUP(A12925,Studies!A:BR,2,FALSE),"")</f>
        <v>Varhe 1996</v>
      </c>
      <c r="C12925" s="248" t="str">
        <f>IF(AND(A12925&lt;&gt;"",ISNUMBER(A12925)),VLOOKUP(A12925,Studies!A:BR,3,FALSE),"")</f>
        <v>https://pubmed.ncbi.nlm.nih.gov/8904618/</v>
      </c>
      <c r="D12925" s="248" t="str">
        <f>IF(AND(A12925&lt;&gt;"",ISNUMBER(A12925)),VLOOKUP(A12925,Studies!A:BR,4,FALSE),"")</f>
        <v>Fluconazole 100 mg oral</v>
      </c>
      <c r="E12925" s="248" t="str">
        <f>IF(AND(A12925&lt;&gt;"",ISNUMBER(A12925)),VLOOKUP(A12925,Studies!A:BR,5,FALSE),"")</f>
        <v>Fluconazole</v>
      </c>
      <c r="F12925" s="249" t="str">
        <f>IF(AND(A12925&lt;&gt;"",ISNUMBER(A12925)),VLOOKUP(A12925,Studies!A:BR,6,FALSE),"")</f>
        <v>Plasma</v>
      </c>
      <c r="G12925" s="265">
        <v>79</v>
      </c>
      <c r="H12925" s="192" t="s">
        <v>59</v>
      </c>
      <c r="I12925" s="185">
        <v>3.88</v>
      </c>
      <c r="J12925" s="185" t="s">
        <v>956</v>
      </c>
      <c r="K12925" s="185" t="s">
        <v>115</v>
      </c>
      <c r="L12925" s="193">
        <v>0</v>
      </c>
      <c r="M12925" s="193" t="s">
        <v>956</v>
      </c>
      <c r="N12925" s="193" t="s">
        <v>946</v>
      </c>
    </row>
    <row r="12926" spans="1:14" x14ac:dyDescent="0.25">
      <c r="A12926" s="181">
        <v>1389</v>
      </c>
      <c r="B12926" s="247" t="str">
        <f>IF(AND(A12926&lt;&gt;"",ISNUMBER(A12926)),VLOOKUP(A12926,Studies!A:BR,2,FALSE),"")</f>
        <v>Varhe 1996</v>
      </c>
      <c r="C12926" s="248" t="str">
        <f>IF(AND(A12926&lt;&gt;"",ISNUMBER(A12926)),VLOOKUP(A12926,Studies!A:BR,3,FALSE),"")</f>
        <v>https://pubmed.ncbi.nlm.nih.gov/8904618/</v>
      </c>
      <c r="D12926" s="248" t="str">
        <f>IF(AND(A12926&lt;&gt;"",ISNUMBER(A12926)),VLOOKUP(A12926,Studies!A:BR,4,FALSE),"")</f>
        <v>Fluconazole 100 mg oral</v>
      </c>
      <c r="E12926" s="248" t="str">
        <f>IF(AND(A12926&lt;&gt;"",ISNUMBER(A12926)),VLOOKUP(A12926,Studies!A:BR,5,FALSE),"")</f>
        <v>Fluconazole</v>
      </c>
      <c r="F12926" s="249" t="str">
        <f>IF(AND(A12926&lt;&gt;"",ISNUMBER(A12926)),VLOOKUP(A12926,Studies!A:BR,6,FALSE),"")</f>
        <v>Plasma</v>
      </c>
      <c r="G12926" s="265">
        <v>79.989999999999995</v>
      </c>
      <c r="H12926" s="192" t="s">
        <v>59</v>
      </c>
      <c r="I12926" s="185">
        <v>3.82</v>
      </c>
      <c r="J12926" s="185" t="s">
        <v>956</v>
      </c>
      <c r="K12926" s="185" t="s">
        <v>115</v>
      </c>
      <c r="L12926" s="193">
        <v>0</v>
      </c>
      <c r="M12926" s="193" t="s">
        <v>956</v>
      </c>
      <c r="N12926" s="193" t="s">
        <v>946</v>
      </c>
    </row>
    <row r="12927" spans="1:14" x14ac:dyDescent="0.25">
      <c r="A12927" s="181">
        <v>1389</v>
      </c>
      <c r="B12927" s="247" t="str">
        <f>IF(AND(A12927&lt;&gt;"",ISNUMBER(A12927)),VLOOKUP(A12927,Studies!A:BR,2,FALSE),"")</f>
        <v>Varhe 1996</v>
      </c>
      <c r="C12927" s="248" t="str">
        <f>IF(AND(A12927&lt;&gt;"",ISNUMBER(A12927)),VLOOKUP(A12927,Studies!A:BR,3,FALSE),"")</f>
        <v>https://pubmed.ncbi.nlm.nih.gov/8904618/</v>
      </c>
      <c r="D12927" s="248" t="str">
        <f>IF(AND(A12927&lt;&gt;"",ISNUMBER(A12927)),VLOOKUP(A12927,Studies!A:BR,4,FALSE),"")</f>
        <v>Fluconazole 100 mg oral</v>
      </c>
      <c r="E12927" s="248" t="str">
        <f>IF(AND(A12927&lt;&gt;"",ISNUMBER(A12927)),VLOOKUP(A12927,Studies!A:BR,5,FALSE),"")</f>
        <v>Fluconazole</v>
      </c>
      <c r="F12927" s="249" t="str">
        <f>IF(AND(A12927&lt;&gt;"",ISNUMBER(A12927)),VLOOKUP(A12927,Studies!A:BR,6,FALSE),"")</f>
        <v>Plasma</v>
      </c>
      <c r="G12927" s="265">
        <v>91</v>
      </c>
      <c r="H12927" s="192" t="s">
        <v>59</v>
      </c>
      <c r="I12927" s="185">
        <v>3.13</v>
      </c>
      <c r="J12927" s="185" t="s">
        <v>956</v>
      </c>
      <c r="K12927" s="185" t="s">
        <v>115</v>
      </c>
      <c r="L12927" s="193">
        <v>0</v>
      </c>
      <c r="M12927" s="193" t="s">
        <v>956</v>
      </c>
      <c r="N12927" s="193" t="s">
        <v>946</v>
      </c>
    </row>
    <row r="12928" spans="1:14" x14ac:dyDescent="0.25">
      <c r="A12928" s="181">
        <v>1390</v>
      </c>
      <c r="B12928" s="247" t="str">
        <f>IF(AND(A12928&lt;&gt;"",ISNUMBER(A12928)),VLOOKUP(A12928,Studies!A:BR,2,FALSE),"")</f>
        <v>Varhe 1996</v>
      </c>
      <c r="C12928" s="248" t="str">
        <f>IF(AND(A12928&lt;&gt;"",ISNUMBER(A12928)),VLOOKUP(A12928,Studies!A:BR,3,FALSE),"")</f>
        <v>https://pubmed.ncbi.nlm.nih.gov/8904618/</v>
      </c>
      <c r="D12928" s="248" t="str">
        <f>IF(AND(A12928&lt;&gt;"",ISNUMBER(A12928)),VLOOKUP(A12928,Studies!A:BR,4,FALSE),"")</f>
        <v>Fluconazole 200 mg oral</v>
      </c>
      <c r="E12928" s="248" t="str">
        <f>IF(AND(A12928&lt;&gt;"",ISNUMBER(A12928)),VLOOKUP(A12928,Studies!A:BR,5,FALSE),"")</f>
        <v>Fluconazole</v>
      </c>
      <c r="F12928" s="249" t="str">
        <f>IF(AND(A12928&lt;&gt;"",ISNUMBER(A12928)),VLOOKUP(A12928,Studies!A:BR,6,FALSE),"")</f>
        <v>Plasma</v>
      </c>
      <c r="G12928" s="265">
        <v>73</v>
      </c>
      <c r="H12928" s="192" t="s">
        <v>59</v>
      </c>
      <c r="I12928" s="185">
        <v>6.33</v>
      </c>
      <c r="J12928" s="185" t="s">
        <v>956</v>
      </c>
      <c r="K12928" s="185" t="s">
        <v>115</v>
      </c>
      <c r="L12928" s="193">
        <v>0.44776119399999997</v>
      </c>
      <c r="M12928" s="193" t="s">
        <v>956</v>
      </c>
      <c r="N12928" s="193" t="s">
        <v>946</v>
      </c>
    </row>
    <row r="12929" spans="1:14" x14ac:dyDescent="0.25">
      <c r="A12929" s="181">
        <v>1390</v>
      </c>
      <c r="B12929" s="247" t="str">
        <f>IF(AND(A12929&lt;&gt;"",ISNUMBER(A12929)),VLOOKUP(A12929,Studies!A:BR,2,FALSE),"")</f>
        <v>Varhe 1996</v>
      </c>
      <c r="C12929" s="248" t="str">
        <f>IF(AND(A12929&lt;&gt;"",ISNUMBER(A12929)),VLOOKUP(A12929,Studies!A:BR,3,FALSE),"")</f>
        <v>https://pubmed.ncbi.nlm.nih.gov/8904618/</v>
      </c>
      <c r="D12929" s="248" t="str">
        <f>IF(AND(A12929&lt;&gt;"",ISNUMBER(A12929)),VLOOKUP(A12929,Studies!A:BR,4,FALSE),"")</f>
        <v>Fluconazole 200 mg oral</v>
      </c>
      <c r="E12929" s="248" t="str">
        <f>IF(AND(A12929&lt;&gt;"",ISNUMBER(A12929)),VLOOKUP(A12929,Studies!A:BR,5,FALSE),"")</f>
        <v>Fluconazole</v>
      </c>
      <c r="F12929" s="249" t="str">
        <f>IF(AND(A12929&lt;&gt;"",ISNUMBER(A12929)),VLOOKUP(A12929,Studies!A:BR,6,FALSE),"")</f>
        <v>Plasma</v>
      </c>
      <c r="G12929" s="265">
        <v>73.492999999999995</v>
      </c>
      <c r="H12929" s="192" t="s">
        <v>59</v>
      </c>
      <c r="I12929" s="185">
        <v>9.76</v>
      </c>
      <c r="J12929" s="185" t="s">
        <v>956</v>
      </c>
      <c r="K12929" s="185" t="s">
        <v>115</v>
      </c>
      <c r="L12929" s="193">
        <v>0.746268657</v>
      </c>
      <c r="M12929" s="193" t="s">
        <v>956</v>
      </c>
      <c r="N12929" s="193" t="s">
        <v>946</v>
      </c>
    </row>
    <row r="12930" spans="1:14" x14ac:dyDescent="0.25">
      <c r="A12930" s="181">
        <v>1390</v>
      </c>
      <c r="B12930" s="247" t="str">
        <f>IF(AND(A12930&lt;&gt;"",ISNUMBER(A12930)),VLOOKUP(A12930,Studies!A:BR,2,FALSE),"")</f>
        <v>Varhe 1996</v>
      </c>
      <c r="C12930" s="248" t="str">
        <f>IF(AND(A12930&lt;&gt;"",ISNUMBER(A12930)),VLOOKUP(A12930,Studies!A:BR,3,FALSE),"")</f>
        <v>https://pubmed.ncbi.nlm.nih.gov/8904618/</v>
      </c>
      <c r="D12930" s="248" t="str">
        <f>IF(AND(A12930&lt;&gt;"",ISNUMBER(A12930)),VLOOKUP(A12930,Studies!A:BR,4,FALSE),"")</f>
        <v>Fluconazole 200 mg oral</v>
      </c>
      <c r="E12930" s="248" t="str">
        <f>IF(AND(A12930&lt;&gt;"",ISNUMBER(A12930)),VLOOKUP(A12930,Studies!A:BR,5,FALSE),"")</f>
        <v>Fluconazole</v>
      </c>
      <c r="F12930" s="249" t="str">
        <f>IF(AND(A12930&lt;&gt;"",ISNUMBER(A12930)),VLOOKUP(A12930,Studies!A:BR,6,FALSE),"")</f>
        <v>Plasma</v>
      </c>
      <c r="G12930" s="265">
        <v>74.040000000000006</v>
      </c>
      <c r="H12930" s="192" t="s">
        <v>59</v>
      </c>
      <c r="I12930" s="185">
        <v>10.1</v>
      </c>
      <c r="J12930" s="185" t="s">
        <v>956</v>
      </c>
      <c r="K12930" s="185" t="s">
        <v>115</v>
      </c>
      <c r="L12930" s="193">
        <v>0.71641790999999999</v>
      </c>
      <c r="M12930" s="193" t="s">
        <v>956</v>
      </c>
      <c r="N12930" s="193" t="s">
        <v>946</v>
      </c>
    </row>
    <row r="12931" spans="1:14" x14ac:dyDescent="0.25">
      <c r="A12931" s="181">
        <v>1390</v>
      </c>
      <c r="B12931" s="247" t="str">
        <f>IF(AND(A12931&lt;&gt;"",ISNUMBER(A12931)),VLOOKUP(A12931,Studies!A:BR,2,FALSE),"")</f>
        <v>Varhe 1996</v>
      </c>
      <c r="C12931" s="248" t="str">
        <f>IF(AND(A12931&lt;&gt;"",ISNUMBER(A12931)),VLOOKUP(A12931,Studies!A:BR,3,FALSE),"")</f>
        <v>https://pubmed.ncbi.nlm.nih.gov/8904618/</v>
      </c>
      <c r="D12931" s="248" t="str">
        <f>IF(AND(A12931&lt;&gt;"",ISNUMBER(A12931)),VLOOKUP(A12931,Studies!A:BR,4,FALSE),"")</f>
        <v>Fluconazole 200 mg oral</v>
      </c>
      <c r="E12931" s="248" t="str">
        <f>IF(AND(A12931&lt;&gt;"",ISNUMBER(A12931)),VLOOKUP(A12931,Studies!A:BR,5,FALSE),"")</f>
        <v>Fluconazole</v>
      </c>
      <c r="F12931" s="249" t="str">
        <f>IF(AND(A12931&lt;&gt;"",ISNUMBER(A12931)),VLOOKUP(A12931,Studies!A:BR,6,FALSE),"")</f>
        <v>Plasma</v>
      </c>
      <c r="G12931" s="265">
        <v>74.540000000000006</v>
      </c>
      <c r="H12931" s="192" t="s">
        <v>59</v>
      </c>
      <c r="I12931" s="185">
        <v>10.1</v>
      </c>
      <c r="J12931" s="185" t="s">
        <v>956</v>
      </c>
      <c r="K12931" s="185" t="s">
        <v>115</v>
      </c>
      <c r="L12931" s="193">
        <v>0.71641790999999999</v>
      </c>
      <c r="M12931" s="193" t="s">
        <v>956</v>
      </c>
      <c r="N12931" s="193" t="s">
        <v>946</v>
      </c>
    </row>
    <row r="12932" spans="1:14" x14ac:dyDescent="0.25">
      <c r="A12932" s="181">
        <v>1390</v>
      </c>
      <c r="B12932" s="247" t="str">
        <f>IF(AND(A12932&lt;&gt;"",ISNUMBER(A12932)),VLOOKUP(A12932,Studies!A:BR,2,FALSE),"")</f>
        <v>Varhe 1996</v>
      </c>
      <c r="C12932" s="248" t="str">
        <f>IF(AND(A12932&lt;&gt;"",ISNUMBER(A12932)),VLOOKUP(A12932,Studies!A:BR,3,FALSE),"")</f>
        <v>https://pubmed.ncbi.nlm.nih.gov/8904618/</v>
      </c>
      <c r="D12932" s="248" t="str">
        <f>IF(AND(A12932&lt;&gt;"",ISNUMBER(A12932)),VLOOKUP(A12932,Studies!A:BR,4,FALSE),"")</f>
        <v>Fluconazole 200 mg oral</v>
      </c>
      <c r="E12932" s="248" t="str">
        <f>IF(AND(A12932&lt;&gt;"",ISNUMBER(A12932)),VLOOKUP(A12932,Studies!A:BR,5,FALSE),"")</f>
        <v>Fluconazole</v>
      </c>
      <c r="F12932" s="249" t="str">
        <f>IF(AND(A12932&lt;&gt;"",ISNUMBER(A12932)),VLOOKUP(A12932,Studies!A:BR,6,FALSE),"")</f>
        <v>Plasma</v>
      </c>
      <c r="G12932" s="265">
        <v>75.03</v>
      </c>
      <c r="H12932" s="192" t="s">
        <v>59</v>
      </c>
      <c r="I12932" s="185">
        <v>10.1</v>
      </c>
      <c r="J12932" s="185" t="s">
        <v>956</v>
      </c>
      <c r="K12932" s="185" t="s">
        <v>115</v>
      </c>
      <c r="L12932" s="193">
        <v>0.746268657</v>
      </c>
      <c r="M12932" s="193" t="s">
        <v>956</v>
      </c>
      <c r="N12932" s="193" t="s">
        <v>946</v>
      </c>
    </row>
    <row r="12933" spans="1:14" x14ac:dyDescent="0.25">
      <c r="A12933" s="181">
        <v>1390</v>
      </c>
      <c r="B12933" s="247" t="str">
        <f>IF(AND(A12933&lt;&gt;"",ISNUMBER(A12933)),VLOOKUP(A12933,Studies!A:BR,2,FALSE),"")</f>
        <v>Varhe 1996</v>
      </c>
      <c r="C12933" s="248" t="str">
        <f>IF(AND(A12933&lt;&gt;"",ISNUMBER(A12933)),VLOOKUP(A12933,Studies!A:BR,3,FALSE),"")</f>
        <v>https://pubmed.ncbi.nlm.nih.gov/8904618/</v>
      </c>
      <c r="D12933" s="248" t="str">
        <f>IF(AND(A12933&lt;&gt;"",ISNUMBER(A12933)),VLOOKUP(A12933,Studies!A:BR,4,FALSE),"")</f>
        <v>Fluconazole 200 mg oral</v>
      </c>
      <c r="E12933" s="248" t="str">
        <f>IF(AND(A12933&lt;&gt;"",ISNUMBER(A12933)),VLOOKUP(A12933,Studies!A:BR,5,FALSE),"")</f>
        <v>Fluconazole</v>
      </c>
      <c r="F12933" s="249" t="str">
        <f>IF(AND(A12933&lt;&gt;"",ISNUMBER(A12933)),VLOOKUP(A12933,Studies!A:BR,6,FALSE),"")</f>
        <v>Plasma</v>
      </c>
      <c r="G12933" s="265">
        <v>76.040000000000006</v>
      </c>
      <c r="H12933" s="192" t="s">
        <v>59</v>
      </c>
      <c r="I12933" s="185">
        <v>10.1</v>
      </c>
      <c r="J12933" s="185" t="s">
        <v>956</v>
      </c>
      <c r="K12933" s="185" t="s">
        <v>115</v>
      </c>
      <c r="L12933" s="193">
        <v>0.71641790999999999</v>
      </c>
      <c r="M12933" s="193" t="s">
        <v>956</v>
      </c>
      <c r="N12933" s="193" t="s">
        <v>946</v>
      </c>
    </row>
    <row r="12934" spans="1:14" x14ac:dyDescent="0.25">
      <c r="A12934" s="181">
        <v>1390</v>
      </c>
      <c r="B12934" s="247" t="str">
        <f>IF(AND(A12934&lt;&gt;"",ISNUMBER(A12934)),VLOOKUP(A12934,Studies!A:BR,2,FALSE),"")</f>
        <v>Varhe 1996</v>
      </c>
      <c r="C12934" s="248" t="str">
        <f>IF(AND(A12934&lt;&gt;"",ISNUMBER(A12934)),VLOOKUP(A12934,Studies!A:BR,3,FALSE),"")</f>
        <v>https://pubmed.ncbi.nlm.nih.gov/8904618/</v>
      </c>
      <c r="D12934" s="248" t="str">
        <f>IF(AND(A12934&lt;&gt;"",ISNUMBER(A12934)),VLOOKUP(A12934,Studies!A:BR,4,FALSE),"")</f>
        <v>Fluconazole 200 mg oral</v>
      </c>
      <c r="E12934" s="248" t="str">
        <f>IF(AND(A12934&lt;&gt;"",ISNUMBER(A12934)),VLOOKUP(A12934,Studies!A:BR,5,FALSE),"")</f>
        <v>Fluconazole</v>
      </c>
      <c r="F12934" s="249" t="str">
        <f>IF(AND(A12934&lt;&gt;"",ISNUMBER(A12934)),VLOOKUP(A12934,Studies!A:BR,6,FALSE),"")</f>
        <v>Plasma</v>
      </c>
      <c r="G12934" s="265">
        <v>76.94</v>
      </c>
      <c r="H12934" s="192" t="s">
        <v>59</v>
      </c>
      <c r="I12934" s="185">
        <v>10</v>
      </c>
      <c r="J12934" s="185" t="s">
        <v>956</v>
      </c>
      <c r="K12934" s="185" t="s">
        <v>115</v>
      </c>
      <c r="L12934" s="193">
        <v>0.746268657</v>
      </c>
      <c r="M12934" s="193" t="s">
        <v>956</v>
      </c>
      <c r="N12934" s="193" t="s">
        <v>946</v>
      </c>
    </row>
    <row r="12935" spans="1:14" x14ac:dyDescent="0.25">
      <c r="A12935" s="181">
        <v>1390</v>
      </c>
      <c r="B12935" s="247" t="str">
        <f>IF(AND(A12935&lt;&gt;"",ISNUMBER(A12935)),VLOOKUP(A12935,Studies!A:BR,2,FALSE),"")</f>
        <v>Varhe 1996</v>
      </c>
      <c r="C12935" s="248" t="str">
        <f>IF(AND(A12935&lt;&gt;"",ISNUMBER(A12935)),VLOOKUP(A12935,Studies!A:BR,3,FALSE),"")</f>
        <v>https://pubmed.ncbi.nlm.nih.gov/8904618/</v>
      </c>
      <c r="D12935" s="248" t="str">
        <f>IF(AND(A12935&lt;&gt;"",ISNUMBER(A12935)),VLOOKUP(A12935,Studies!A:BR,4,FALSE),"")</f>
        <v>Fluconazole 200 mg oral</v>
      </c>
      <c r="E12935" s="248" t="str">
        <f>IF(AND(A12935&lt;&gt;"",ISNUMBER(A12935)),VLOOKUP(A12935,Studies!A:BR,5,FALSE),"")</f>
        <v>Fluconazole</v>
      </c>
      <c r="F12935" s="249" t="str">
        <f>IF(AND(A12935&lt;&gt;"",ISNUMBER(A12935)),VLOOKUP(A12935,Studies!A:BR,6,FALSE),"")</f>
        <v>Plasma</v>
      </c>
      <c r="G12935" s="265">
        <v>77.989999999999995</v>
      </c>
      <c r="H12935" s="192" t="s">
        <v>59</v>
      </c>
      <c r="I12935" s="185">
        <v>9.67</v>
      </c>
      <c r="J12935" s="185" t="s">
        <v>956</v>
      </c>
      <c r="K12935" s="185" t="s">
        <v>115</v>
      </c>
      <c r="L12935" s="193">
        <v>0.59701492499999997</v>
      </c>
      <c r="M12935" s="193" t="s">
        <v>956</v>
      </c>
      <c r="N12935" s="193" t="s">
        <v>946</v>
      </c>
    </row>
    <row r="12936" spans="1:14" x14ac:dyDescent="0.25">
      <c r="A12936" s="181">
        <v>1390</v>
      </c>
      <c r="B12936" s="247" t="str">
        <f>IF(AND(A12936&lt;&gt;"",ISNUMBER(A12936)),VLOOKUP(A12936,Studies!A:BR,2,FALSE),"")</f>
        <v>Varhe 1996</v>
      </c>
      <c r="C12936" s="248" t="str">
        <f>IF(AND(A12936&lt;&gt;"",ISNUMBER(A12936)),VLOOKUP(A12936,Studies!A:BR,3,FALSE),"")</f>
        <v>https://pubmed.ncbi.nlm.nih.gov/8904618/</v>
      </c>
      <c r="D12936" s="248" t="str">
        <f>IF(AND(A12936&lt;&gt;"",ISNUMBER(A12936)),VLOOKUP(A12936,Studies!A:BR,4,FALSE),"")</f>
        <v>Fluconazole 200 mg oral</v>
      </c>
      <c r="E12936" s="248" t="str">
        <f>IF(AND(A12936&lt;&gt;"",ISNUMBER(A12936)),VLOOKUP(A12936,Studies!A:BR,5,FALSE),"")</f>
        <v>Fluconazole</v>
      </c>
      <c r="F12936" s="249" t="str">
        <f>IF(AND(A12936&lt;&gt;"",ISNUMBER(A12936)),VLOOKUP(A12936,Studies!A:BR,6,FALSE),"")</f>
        <v>Plasma</v>
      </c>
      <c r="G12936" s="265">
        <v>79.06</v>
      </c>
      <c r="H12936" s="192" t="s">
        <v>59</v>
      </c>
      <c r="I12936" s="185">
        <v>9.58</v>
      </c>
      <c r="J12936" s="185" t="s">
        <v>956</v>
      </c>
      <c r="K12936" s="185" t="s">
        <v>115</v>
      </c>
      <c r="L12936" s="193">
        <v>0.56716417900000005</v>
      </c>
      <c r="M12936" s="193" t="s">
        <v>956</v>
      </c>
      <c r="N12936" s="193" t="s">
        <v>946</v>
      </c>
    </row>
    <row r="12937" spans="1:14" x14ac:dyDescent="0.25">
      <c r="A12937" s="181">
        <v>1390</v>
      </c>
      <c r="B12937" s="247" t="str">
        <f>IF(AND(A12937&lt;&gt;"",ISNUMBER(A12937)),VLOOKUP(A12937,Studies!A:BR,2,FALSE),"")</f>
        <v>Varhe 1996</v>
      </c>
      <c r="C12937" s="248" t="str">
        <f>IF(AND(A12937&lt;&gt;"",ISNUMBER(A12937)),VLOOKUP(A12937,Studies!A:BR,3,FALSE),"")</f>
        <v>https://pubmed.ncbi.nlm.nih.gov/8904618/</v>
      </c>
      <c r="D12937" s="248" t="str">
        <f>IF(AND(A12937&lt;&gt;"",ISNUMBER(A12937)),VLOOKUP(A12937,Studies!A:BR,4,FALSE),"")</f>
        <v>Fluconazole 200 mg oral</v>
      </c>
      <c r="E12937" s="248" t="str">
        <f>IF(AND(A12937&lt;&gt;"",ISNUMBER(A12937)),VLOOKUP(A12937,Studies!A:BR,5,FALSE),"")</f>
        <v>Fluconazole</v>
      </c>
      <c r="F12937" s="249" t="str">
        <f>IF(AND(A12937&lt;&gt;"",ISNUMBER(A12937)),VLOOKUP(A12937,Studies!A:BR,6,FALSE),"")</f>
        <v>Plasma</v>
      </c>
      <c r="G12937" s="265">
        <v>79.959999999999994</v>
      </c>
      <c r="H12937" s="192" t="s">
        <v>59</v>
      </c>
      <c r="I12937" s="185">
        <v>9.4</v>
      </c>
      <c r="J12937" s="185" t="s">
        <v>956</v>
      </c>
      <c r="K12937" s="185" t="s">
        <v>115</v>
      </c>
      <c r="L12937" s="193">
        <v>0.77611940300000004</v>
      </c>
      <c r="M12937" s="193" t="s">
        <v>956</v>
      </c>
      <c r="N12937" s="193" t="s">
        <v>946</v>
      </c>
    </row>
    <row r="12938" spans="1:14" x14ac:dyDescent="0.25">
      <c r="A12938" s="181">
        <v>1390</v>
      </c>
      <c r="B12938" s="247" t="str">
        <f>IF(AND(A12938&lt;&gt;"",ISNUMBER(A12938)),VLOOKUP(A12938,Studies!A:BR,2,FALSE),"")</f>
        <v>Varhe 1996</v>
      </c>
      <c r="C12938" s="248" t="str">
        <f>IF(AND(A12938&lt;&gt;"",ISNUMBER(A12938)),VLOOKUP(A12938,Studies!A:BR,3,FALSE),"")</f>
        <v>https://pubmed.ncbi.nlm.nih.gov/8904618/</v>
      </c>
      <c r="D12938" s="248" t="str">
        <f>IF(AND(A12938&lt;&gt;"",ISNUMBER(A12938)),VLOOKUP(A12938,Studies!A:BR,4,FALSE),"")</f>
        <v>Fluconazole 200 mg oral</v>
      </c>
      <c r="E12938" s="248" t="str">
        <f>IF(AND(A12938&lt;&gt;"",ISNUMBER(A12938)),VLOOKUP(A12938,Studies!A:BR,5,FALSE),"")</f>
        <v>Fluconazole</v>
      </c>
      <c r="F12938" s="249" t="str">
        <f>IF(AND(A12938&lt;&gt;"",ISNUMBER(A12938)),VLOOKUP(A12938,Studies!A:BR,6,FALSE),"")</f>
        <v>Plasma</v>
      </c>
      <c r="G12938" s="265">
        <v>91</v>
      </c>
      <c r="H12938" s="192" t="s">
        <v>59</v>
      </c>
      <c r="I12938" s="185">
        <v>7.7</v>
      </c>
      <c r="J12938" s="185" t="s">
        <v>956</v>
      </c>
      <c r="K12938" s="185" t="s">
        <v>115</v>
      </c>
      <c r="L12938" s="193">
        <v>0.56716417900000005</v>
      </c>
      <c r="M12938" s="193" t="s">
        <v>956</v>
      </c>
      <c r="N12938" s="193" t="s">
        <v>946</v>
      </c>
    </row>
  </sheetData>
  <autoFilter ref="A1:Q12587"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P1048576"/>
  <sheetViews>
    <sheetView zoomScale="115" zoomScaleNormal="115" workbookViewId="0">
      <pane xSplit="4" ySplit="1" topLeftCell="G8" activePane="bottomRight" state="frozen"/>
      <selection pane="topRight" activeCell="E1" sqref="E1"/>
      <selection pane="bottomLeft" activeCell="A2" sqref="A2"/>
      <selection pane="bottomRight" activeCell="K8" sqref="K8"/>
    </sheetView>
  </sheetViews>
  <sheetFormatPr defaultColWidth="11" defaultRowHeight="13.2" x14ac:dyDescent="0.25"/>
  <cols>
    <col min="1" max="1" width="5.09765625" style="30" bestFit="1" customWidth="1"/>
    <col min="2" max="2" width="19.09765625" style="97" customWidth="1"/>
    <col min="3" max="3" width="25.5" style="97" customWidth="1"/>
    <col min="4" max="4" width="43.09765625" style="97" customWidth="1"/>
    <col min="5" max="5" width="17" style="103" customWidth="1"/>
    <col min="6" max="6" width="14.59765625" style="42" customWidth="1"/>
    <col min="7" max="7" width="9.8984375" style="105" customWidth="1"/>
    <col min="8" max="8" width="9.8984375" style="68" customWidth="1"/>
    <col min="9" max="9" width="26.09765625" style="138" customWidth="1"/>
    <col min="10" max="10" width="13.59765625" style="105" bestFit="1" customWidth="1"/>
    <col min="11" max="11" width="11" style="43" bestFit="1" customWidth="1"/>
    <col min="12" max="12" width="10.8984375" style="43" customWidth="1"/>
    <col min="13" max="13" width="13.69921875" style="76" customWidth="1"/>
    <col min="14" max="14" width="14.5" style="76" bestFit="1" customWidth="1"/>
    <col min="15" max="15" width="12.19921875" style="52" bestFit="1" customWidth="1"/>
    <col min="16" max="16" width="12.09765625" style="52" customWidth="1"/>
    <col min="17" max="17" width="11.8984375" style="84" bestFit="1" customWidth="1"/>
    <col min="18" max="18" width="15.69921875" style="84" bestFit="1" customWidth="1"/>
    <col min="19" max="19" width="12.5" style="38" bestFit="1" customWidth="1"/>
    <col min="20" max="20" width="14.5" style="39" bestFit="1" customWidth="1"/>
    <col min="21" max="21" width="13.69921875" style="40" bestFit="1" customWidth="1"/>
    <col min="22" max="22" width="15.69921875" style="41" bestFit="1" customWidth="1"/>
    <col min="23" max="23" width="7" style="42" bestFit="1" customWidth="1"/>
    <col min="24" max="24" width="25.3984375" style="202" bestFit="1" customWidth="1"/>
    <col min="25" max="25" width="9.19921875" style="181" bestFit="1" customWidth="1"/>
    <col min="26" max="26" width="7.09765625" style="22" bestFit="1" customWidth="1"/>
    <col min="27" max="27" width="13.69921875" style="28" bestFit="1" customWidth="1"/>
    <col min="28" max="28" width="10.5" style="28" bestFit="1" customWidth="1"/>
    <col min="29" max="29" width="7.59765625" style="22" bestFit="1" customWidth="1"/>
    <col min="30" max="30" width="26.5" style="22" bestFit="1" customWidth="1"/>
    <col min="31" max="31" width="11.3984375" style="22" bestFit="1" customWidth="1"/>
    <col min="32" max="32" width="19" style="176" customWidth="1"/>
    <col min="33" max="33" width="28.3984375" style="176" bestFit="1" customWidth="1"/>
    <col min="34" max="34" width="23.59765625" style="23" bestFit="1" customWidth="1"/>
    <col min="35" max="35" width="27.69921875" style="177" bestFit="1" customWidth="1"/>
    <col min="36" max="36" width="19" style="24" bestFit="1" customWidth="1"/>
    <col min="37" max="37" width="38" style="23" bestFit="1" customWidth="1"/>
    <col min="38" max="38" width="38" style="23" customWidth="1"/>
    <col min="39" max="39" width="13.8984375" style="52" bestFit="1" customWidth="1"/>
    <col min="40" max="40" width="40.09765625" style="52" bestFit="1" customWidth="1"/>
    <col min="41" max="41" width="38.59765625" style="52" bestFit="1" customWidth="1"/>
    <col min="42" max="42" width="23.59765625" style="52" bestFit="1" customWidth="1"/>
    <col min="43" max="16384" width="11" style="30"/>
  </cols>
  <sheetData>
    <row r="1" spans="1:42" s="29" customFormat="1" x14ac:dyDescent="0.25">
      <c r="A1" s="29" t="s">
        <v>11</v>
      </c>
      <c r="B1" s="95" t="s">
        <v>1076</v>
      </c>
      <c r="C1" s="96" t="s">
        <v>13</v>
      </c>
      <c r="D1" s="95" t="s">
        <v>14</v>
      </c>
      <c r="E1" s="102" t="s">
        <v>1392</v>
      </c>
      <c r="F1" s="36" t="s">
        <v>1077</v>
      </c>
      <c r="G1" s="104" t="s">
        <v>1393</v>
      </c>
      <c r="H1" s="67" t="s">
        <v>1078</v>
      </c>
      <c r="I1" s="67" t="s">
        <v>3050</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63" t="s">
        <v>4273</v>
      </c>
      <c r="Y1" s="29" t="s">
        <v>934</v>
      </c>
      <c r="Z1" s="10" t="s">
        <v>20</v>
      </c>
      <c r="AA1" s="11" t="s">
        <v>21</v>
      </c>
      <c r="AB1" s="11" t="s">
        <v>22</v>
      </c>
      <c r="AC1" s="10" t="s">
        <v>23</v>
      </c>
      <c r="AD1" s="10" t="s">
        <v>24</v>
      </c>
      <c r="AE1" s="10" t="s">
        <v>25</v>
      </c>
      <c r="AF1" s="10" t="s">
        <v>3043</v>
      </c>
      <c r="AG1" s="10" t="s">
        <v>26</v>
      </c>
      <c r="AH1" s="12" t="s">
        <v>27</v>
      </c>
      <c r="AI1" s="12" t="s">
        <v>28</v>
      </c>
      <c r="AJ1" s="13" t="s">
        <v>29</v>
      </c>
      <c r="AK1" s="12" t="s">
        <v>30</v>
      </c>
      <c r="AL1" s="12" t="s">
        <v>31</v>
      </c>
      <c r="AM1" s="14" t="s">
        <v>32</v>
      </c>
      <c r="AN1" s="74" t="s">
        <v>33</v>
      </c>
      <c r="AO1" s="74" t="s">
        <v>34</v>
      </c>
      <c r="AP1" s="14" t="s">
        <v>35</v>
      </c>
    </row>
    <row r="2" spans="1:42" x14ac:dyDescent="0.25">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 si="0">AC2</f>
        <v>PO</v>
      </c>
      <c r="I2" s="138" t="s">
        <v>3052</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Z2" s="176">
        <v>100</v>
      </c>
      <c r="AA2" s="180"/>
      <c r="AB2" s="180" t="s">
        <v>57</v>
      </c>
      <c r="AC2" s="176" t="s">
        <v>58</v>
      </c>
      <c r="AD2" s="176" t="s">
        <v>1314</v>
      </c>
      <c r="AE2" s="176" t="s">
        <v>59</v>
      </c>
      <c r="AF2" s="176" t="s">
        <v>3008</v>
      </c>
      <c r="AG2" s="176" t="s">
        <v>166</v>
      </c>
      <c r="AH2" s="177"/>
      <c r="AI2" s="177" t="s">
        <v>361</v>
      </c>
      <c r="AJ2" s="178"/>
      <c r="AK2" s="177"/>
      <c r="AL2" s="177" t="s">
        <v>1315</v>
      </c>
      <c r="AM2" s="193"/>
      <c r="AN2" s="193"/>
      <c r="AO2" s="193"/>
      <c r="AP2" s="193"/>
    </row>
    <row r="3" spans="1:42" x14ac:dyDescent="0.25">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ref="H3:H26" si="1">AC3</f>
        <v>PO</v>
      </c>
      <c r="I3" s="138" t="s">
        <v>3051</v>
      </c>
      <c r="J3" s="205" t="str">
        <f>IF(AND(A3&lt;&gt;"",ISNUMBER(A3)),VLOOKUP(A3,Studies!A:BR,6,FALSE),"")</f>
        <v>Plasma</v>
      </c>
      <c r="K3" s="187">
        <v>4.1000000000000002E-2</v>
      </c>
      <c r="L3" s="187" t="s">
        <v>1117</v>
      </c>
      <c r="M3" s="201"/>
      <c r="N3" s="201"/>
      <c r="O3" s="193">
        <f>3.4/55</f>
        <v>6.1818181818181814E-2</v>
      </c>
      <c r="P3" s="193" t="s">
        <v>1100</v>
      </c>
      <c r="Q3" s="202"/>
      <c r="R3" s="202"/>
      <c r="S3" s="182">
        <v>0</v>
      </c>
      <c r="T3" s="183" t="s">
        <v>935</v>
      </c>
      <c r="U3" s="184">
        <v>113</v>
      </c>
      <c r="V3" s="185" t="s">
        <v>935</v>
      </c>
      <c r="W3" s="186" t="s">
        <v>59</v>
      </c>
      <c r="X3" s="202">
        <v>1</v>
      </c>
      <c r="Z3" s="176">
        <v>600</v>
      </c>
      <c r="AA3" s="180"/>
      <c r="AB3" s="180" t="s">
        <v>57</v>
      </c>
      <c r="AC3" s="176" t="s">
        <v>58</v>
      </c>
      <c r="AD3" s="176" t="s">
        <v>182</v>
      </c>
      <c r="AE3" s="176" t="s">
        <v>59</v>
      </c>
      <c r="AF3" s="176" t="s">
        <v>3011</v>
      </c>
      <c r="AH3" s="177"/>
      <c r="AI3" s="177" t="s">
        <v>1118</v>
      </c>
      <c r="AJ3" s="178"/>
      <c r="AK3" s="177"/>
      <c r="AL3" s="177"/>
      <c r="AM3" s="193"/>
      <c r="AN3" s="193"/>
      <c r="AO3" s="193"/>
      <c r="AP3" s="193"/>
    </row>
    <row r="4" spans="1:42" x14ac:dyDescent="0.25">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1"/>
        <v>PO</v>
      </c>
      <c r="I4" s="138" t="s">
        <v>3051</v>
      </c>
      <c r="J4" s="205" t="str">
        <f>IF(AND(A4&lt;&gt;"",ISNUMBER(A4)),VLOOKUP(A4,Studies!A:BR,6,FALSE),"")</f>
        <v>Plasma</v>
      </c>
      <c r="K4" s="187">
        <v>2.3E-2</v>
      </c>
      <c r="L4" s="187" t="s">
        <v>115</v>
      </c>
      <c r="M4" s="201">
        <v>6.0000000000000001E-3</v>
      </c>
      <c r="N4" s="201" t="s">
        <v>1119</v>
      </c>
      <c r="O4" s="193">
        <v>5.3999999999999999E-2</v>
      </c>
      <c r="P4" s="193" t="s">
        <v>1120</v>
      </c>
      <c r="Q4" s="202">
        <v>1.2E-2</v>
      </c>
      <c r="R4" s="202" t="s">
        <v>1119</v>
      </c>
      <c r="S4" s="182">
        <v>0</v>
      </c>
      <c r="T4" s="183" t="s">
        <v>935</v>
      </c>
      <c r="U4" s="184">
        <v>113</v>
      </c>
      <c r="V4" s="185">
        <v>185</v>
      </c>
      <c r="W4" s="186" t="s">
        <v>59</v>
      </c>
      <c r="X4" s="202">
        <v>1</v>
      </c>
      <c r="Z4" s="176">
        <v>600</v>
      </c>
      <c r="AA4" s="180"/>
      <c r="AB4" s="180" t="s">
        <v>57</v>
      </c>
      <c r="AC4" s="176" t="s">
        <v>58</v>
      </c>
      <c r="AD4" s="176" t="s">
        <v>182</v>
      </c>
      <c r="AE4" s="176" t="s">
        <v>59</v>
      </c>
      <c r="AF4" s="176" t="s">
        <v>3011</v>
      </c>
      <c r="AH4" s="177"/>
      <c r="AI4" s="177" t="s">
        <v>1118</v>
      </c>
      <c r="AJ4" s="178"/>
      <c r="AK4" s="177"/>
      <c r="AL4" s="177"/>
      <c r="AM4" s="193" t="s">
        <v>61</v>
      </c>
      <c r="AN4" s="193"/>
      <c r="AO4" s="193"/>
      <c r="AP4" s="193"/>
    </row>
    <row r="5" spans="1:42" x14ac:dyDescent="0.25">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1"/>
        <v>PO</v>
      </c>
      <c r="I5" s="138" t="s">
        <v>3051</v>
      </c>
      <c r="J5" s="205" t="str">
        <f>IF(AND(A5&lt;&gt;"",ISNUMBER(A5)),VLOOKUP(A5,Studies!A:BR,6,FALSE),"")</f>
        <v>Plasma</v>
      </c>
      <c r="K5" s="187">
        <v>0.13200000000000001</v>
      </c>
      <c r="L5" s="187" t="s">
        <v>115</v>
      </c>
      <c r="M5" s="201">
        <v>2.8000000000000001E-2</v>
      </c>
      <c r="N5" s="201" t="s">
        <v>1119</v>
      </c>
      <c r="O5" s="193">
        <v>0.20200000000000001</v>
      </c>
      <c r="P5" s="193" t="s">
        <v>1120</v>
      </c>
      <c r="Q5" s="202">
        <v>4.2000000000000003E-2</v>
      </c>
      <c r="R5" s="202" t="s">
        <v>1119</v>
      </c>
      <c r="S5" s="182">
        <v>0</v>
      </c>
      <c r="T5" s="183" t="s">
        <v>935</v>
      </c>
      <c r="U5" s="184">
        <v>185</v>
      </c>
      <c r="V5" s="185" t="s">
        <v>935</v>
      </c>
      <c r="W5" s="186" t="s">
        <v>59</v>
      </c>
      <c r="X5" s="202">
        <v>1</v>
      </c>
      <c r="Z5" s="176">
        <v>600</v>
      </c>
      <c r="AA5" s="180"/>
      <c r="AB5" s="180" t="s">
        <v>57</v>
      </c>
      <c r="AC5" s="176" t="s">
        <v>58</v>
      </c>
      <c r="AD5" s="176" t="s">
        <v>182</v>
      </c>
      <c r="AE5" s="176" t="s">
        <v>59</v>
      </c>
      <c r="AF5" s="176" t="s">
        <v>3011</v>
      </c>
      <c r="AH5" s="177"/>
      <c r="AI5" s="177" t="s">
        <v>1118</v>
      </c>
      <c r="AJ5" s="178"/>
      <c r="AK5" s="177"/>
      <c r="AL5" s="177"/>
      <c r="AM5" s="193" t="s">
        <v>61</v>
      </c>
      <c r="AN5" s="193"/>
      <c r="AO5" s="193"/>
      <c r="AP5" s="193"/>
    </row>
    <row r="6" spans="1:42" x14ac:dyDescent="0.25">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1"/>
        <v>PO</v>
      </c>
      <c r="I6" s="138" t="s">
        <v>3052</v>
      </c>
      <c r="J6" s="205" t="str">
        <f>IF(AND(A6&lt;&gt;"",ISNUMBER(A6)),VLOOKUP(A6,Studies!A:BR,6,FALSE),"")</f>
        <v>Plasma</v>
      </c>
      <c r="K6" s="187">
        <v>7.97</v>
      </c>
      <c r="L6" s="187" t="s">
        <v>115</v>
      </c>
      <c r="M6" s="201">
        <v>1.1399999999999999</v>
      </c>
      <c r="N6" s="201" t="s">
        <v>1119</v>
      </c>
      <c r="O6" s="193">
        <v>3.12</v>
      </c>
      <c r="P6" s="193" t="s">
        <v>1120</v>
      </c>
      <c r="Q6" s="202">
        <v>0.37</v>
      </c>
      <c r="R6" s="202" t="s">
        <v>1119</v>
      </c>
      <c r="S6" s="182">
        <v>0</v>
      </c>
      <c r="T6" s="183" t="s">
        <v>935</v>
      </c>
      <c r="U6" s="184">
        <v>74</v>
      </c>
      <c r="V6" s="185">
        <v>170</v>
      </c>
      <c r="W6" s="186" t="s">
        <v>59</v>
      </c>
      <c r="X6" s="202">
        <v>1</v>
      </c>
      <c r="Y6" s="181" t="s">
        <v>2974</v>
      </c>
      <c r="Z6" s="176">
        <v>200</v>
      </c>
      <c r="AA6" s="180"/>
      <c r="AB6" s="180" t="s">
        <v>57</v>
      </c>
      <c r="AC6" s="176" t="s">
        <v>58</v>
      </c>
      <c r="AD6" s="176" t="s">
        <v>830</v>
      </c>
      <c r="AE6" s="176" t="s">
        <v>59</v>
      </c>
      <c r="AF6" s="176" t="s">
        <v>3008</v>
      </c>
      <c r="AH6" s="177"/>
      <c r="AI6" s="177" t="s">
        <v>1121</v>
      </c>
      <c r="AJ6" s="178"/>
      <c r="AK6" s="177"/>
      <c r="AL6" s="177"/>
      <c r="AM6" s="193" t="s">
        <v>61</v>
      </c>
      <c r="AN6" s="193"/>
      <c r="AO6" s="193"/>
      <c r="AP6" s="193"/>
    </row>
    <row r="7" spans="1:42" x14ac:dyDescent="0.25">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1"/>
        <v>PO</v>
      </c>
      <c r="I7" s="138" t="s">
        <v>3052</v>
      </c>
      <c r="J7" s="205" t="str">
        <f>IF(AND(A7&lt;&gt;"",ISNUMBER(A7)),VLOOKUP(A7,Studies!A:BR,6,FALSE),"")</f>
        <v>Plasma</v>
      </c>
      <c r="K7" s="187">
        <v>2.63</v>
      </c>
      <c r="L7" s="187" t="s">
        <v>115</v>
      </c>
      <c r="M7" s="201">
        <v>0.4</v>
      </c>
      <c r="N7" s="201" t="s">
        <v>1119</v>
      </c>
      <c r="O7" s="193">
        <v>1.92</v>
      </c>
      <c r="P7" s="193" t="s">
        <v>1120</v>
      </c>
      <c r="Q7" s="202">
        <v>0.31</v>
      </c>
      <c r="R7" s="202" t="s">
        <v>1119</v>
      </c>
      <c r="S7" s="182">
        <v>0</v>
      </c>
      <c r="T7" s="183" t="s">
        <v>935</v>
      </c>
      <c r="U7" s="184">
        <v>170</v>
      </c>
      <c r="V7" s="185" t="s">
        <v>935</v>
      </c>
      <c r="W7" s="186" t="s">
        <v>59</v>
      </c>
      <c r="X7" s="202">
        <v>1</v>
      </c>
      <c r="Y7" s="181" t="s">
        <v>2974</v>
      </c>
      <c r="Z7" s="176">
        <v>200</v>
      </c>
      <c r="AA7" s="180"/>
      <c r="AB7" s="180" t="s">
        <v>57</v>
      </c>
      <c r="AC7" s="176" t="s">
        <v>58</v>
      </c>
      <c r="AD7" s="176" t="s">
        <v>830</v>
      </c>
      <c r="AE7" s="176" t="s">
        <v>59</v>
      </c>
      <c r="AF7" s="176" t="s">
        <v>3008</v>
      </c>
      <c r="AH7" s="177"/>
      <c r="AI7" s="177" t="s">
        <v>1121</v>
      </c>
      <c r="AJ7" s="178"/>
      <c r="AK7" s="177"/>
      <c r="AL7" s="177"/>
      <c r="AM7" s="193" t="s">
        <v>61</v>
      </c>
      <c r="AN7" s="193"/>
      <c r="AO7" s="193"/>
      <c r="AP7" s="193"/>
    </row>
    <row r="8" spans="1:42" x14ac:dyDescent="0.25">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1"/>
        <v>PO</v>
      </c>
      <c r="I8" s="138" t="s">
        <v>3051</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X8" s="202">
        <v>1</v>
      </c>
      <c r="Z8" s="176">
        <v>600</v>
      </c>
      <c r="AA8" s="180"/>
      <c r="AB8" s="180" t="s">
        <v>57</v>
      </c>
      <c r="AC8" s="176" t="s">
        <v>58</v>
      </c>
      <c r="AD8" s="176" t="s">
        <v>4251</v>
      </c>
      <c r="AE8" s="176" t="s">
        <v>59</v>
      </c>
      <c r="AF8" s="176" t="s">
        <v>3009</v>
      </c>
      <c r="AH8" s="177" t="s">
        <v>1101</v>
      </c>
      <c r="AJ8" s="178"/>
      <c r="AK8" s="177"/>
      <c r="AL8" s="177" t="s">
        <v>1102</v>
      </c>
      <c r="AM8" s="193"/>
      <c r="AN8" s="193"/>
      <c r="AO8" s="193"/>
      <c r="AP8" s="193"/>
    </row>
    <row r="9" spans="1:42" x14ac:dyDescent="0.25">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1"/>
        <v>PO</v>
      </c>
      <c r="I9" s="138" t="s">
        <v>3052</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Z9" s="176">
        <v>400</v>
      </c>
      <c r="AA9" s="180"/>
      <c r="AB9" s="180" t="s">
        <v>57</v>
      </c>
      <c r="AC9" s="176" t="s">
        <v>58</v>
      </c>
      <c r="AD9" s="176" t="s">
        <v>508</v>
      </c>
      <c r="AE9" s="176" t="s">
        <v>59</v>
      </c>
      <c r="AF9" s="176" t="s">
        <v>3010</v>
      </c>
      <c r="AH9" s="177" t="s">
        <v>1103</v>
      </c>
      <c r="AJ9" s="178"/>
      <c r="AK9" s="177"/>
      <c r="AL9" s="177" t="s">
        <v>1104</v>
      </c>
      <c r="AM9" s="193"/>
      <c r="AN9" s="193"/>
      <c r="AO9" s="193"/>
      <c r="AP9" s="193"/>
    </row>
    <row r="10" spans="1:42" x14ac:dyDescent="0.25">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1"/>
        <v>PO</v>
      </c>
      <c r="I10" s="138" t="s">
        <v>3051</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X10" s="202">
        <v>1</v>
      </c>
      <c r="Z10" s="176">
        <v>600</v>
      </c>
      <c r="AA10" s="180"/>
      <c r="AB10" s="180" t="s">
        <v>57</v>
      </c>
      <c r="AC10" s="176" t="s">
        <v>58</v>
      </c>
      <c r="AD10" s="176" t="s">
        <v>4251</v>
      </c>
      <c r="AE10" s="176" t="s">
        <v>59</v>
      </c>
      <c r="AF10" s="176" t="s">
        <v>3009</v>
      </c>
      <c r="AH10" s="177" t="s">
        <v>1101</v>
      </c>
      <c r="AJ10" s="178"/>
      <c r="AK10" s="177"/>
      <c r="AL10" s="177" t="s">
        <v>1102</v>
      </c>
      <c r="AM10" s="193"/>
      <c r="AN10" s="193"/>
      <c r="AO10" s="193"/>
      <c r="AP10" s="193"/>
    </row>
    <row r="11" spans="1:42" x14ac:dyDescent="0.25">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1"/>
        <v>PO</v>
      </c>
      <c r="I11" s="138" t="s">
        <v>3052</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Z11" s="176">
        <v>400</v>
      </c>
      <c r="AA11" s="180"/>
      <c r="AB11" s="180" t="s">
        <v>57</v>
      </c>
      <c r="AC11" s="176" t="s">
        <v>58</v>
      </c>
      <c r="AD11" s="176" t="s">
        <v>508</v>
      </c>
      <c r="AE11" s="176" t="s">
        <v>59</v>
      </c>
      <c r="AF11" s="176" t="s">
        <v>3010</v>
      </c>
      <c r="AH11" s="177" t="s">
        <v>1103</v>
      </c>
      <c r="AJ11" s="178"/>
      <c r="AK11" s="177"/>
      <c r="AL11" s="177" t="s">
        <v>1104</v>
      </c>
      <c r="AM11" s="193"/>
      <c r="AN11" s="193"/>
      <c r="AO11" s="193"/>
      <c r="AP11" s="193"/>
    </row>
    <row r="12" spans="1:42" x14ac:dyDescent="0.25">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1"/>
        <v>PO</v>
      </c>
      <c r="I12" s="138" t="s">
        <v>3051</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X12" s="202">
        <v>1</v>
      </c>
      <c r="Z12" s="176">
        <v>450</v>
      </c>
      <c r="AA12" s="180"/>
      <c r="AB12" s="180" t="s">
        <v>57</v>
      </c>
      <c r="AC12" s="176" t="s">
        <v>58</v>
      </c>
      <c r="AD12" s="176" t="s">
        <v>4129</v>
      </c>
      <c r="AE12" s="176" t="s">
        <v>59</v>
      </c>
      <c r="AF12" s="176" t="s">
        <v>3011</v>
      </c>
      <c r="AG12" s="176" t="s">
        <v>1312</v>
      </c>
      <c r="AH12" s="177"/>
      <c r="AJ12" s="178"/>
      <c r="AK12" s="177"/>
      <c r="AL12" s="177"/>
      <c r="AM12" s="193"/>
      <c r="AN12" s="193"/>
      <c r="AO12" s="193"/>
      <c r="AP12" s="193"/>
    </row>
    <row r="13" spans="1:42" x14ac:dyDescent="0.25">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1"/>
        <v>PO</v>
      </c>
      <c r="I13" s="138" t="s">
        <v>3052</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Z13" s="176">
        <v>200</v>
      </c>
      <c r="AA13" s="180"/>
      <c r="AB13" s="180" t="s">
        <v>57</v>
      </c>
      <c r="AC13" s="176" t="s">
        <v>58</v>
      </c>
      <c r="AD13" s="176" t="s">
        <v>1313</v>
      </c>
      <c r="AE13" s="176" t="s">
        <v>59</v>
      </c>
      <c r="AF13" s="176" t="s">
        <v>3014</v>
      </c>
      <c r="AG13" s="176" t="s">
        <v>111</v>
      </c>
      <c r="AH13" s="177"/>
      <c r="AJ13" s="178"/>
      <c r="AK13" s="177"/>
      <c r="AL13" s="177"/>
      <c r="AM13" s="193"/>
      <c r="AN13" s="193"/>
      <c r="AO13" s="193"/>
      <c r="AP13" s="193"/>
    </row>
    <row r="14" spans="1:42" x14ac:dyDescent="0.25">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1"/>
        <v>PO</v>
      </c>
      <c r="I14" s="138" t="s">
        <v>3051</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X14" s="202">
        <v>1</v>
      </c>
      <c r="Z14" s="176">
        <v>450</v>
      </c>
      <c r="AA14" s="180"/>
      <c r="AB14" s="180" t="s">
        <v>57</v>
      </c>
      <c r="AC14" s="176" t="s">
        <v>58</v>
      </c>
      <c r="AD14" s="176" t="s">
        <v>4129</v>
      </c>
      <c r="AE14" s="176" t="s">
        <v>59</v>
      </c>
      <c r="AF14" s="176" t="s">
        <v>3011</v>
      </c>
      <c r="AG14" s="176" t="s">
        <v>1312</v>
      </c>
      <c r="AH14" s="177"/>
      <c r="AJ14" s="178"/>
      <c r="AK14" s="177"/>
      <c r="AL14" s="177"/>
      <c r="AM14" s="193"/>
      <c r="AN14" s="193"/>
      <c r="AO14" s="193"/>
      <c r="AP14" s="193"/>
    </row>
    <row r="15" spans="1:42" x14ac:dyDescent="0.25">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1108</v>
      </c>
      <c r="G15" s="205" t="str">
        <f>IF(AND(A15&lt;&gt;"",ISNUMBER(A15)),VLOOKUP(A15,Studies!A:BR,13,FALSE),"")</f>
        <v>PO</v>
      </c>
      <c r="H15" s="138" t="str">
        <f t="shared" si="1"/>
        <v>PO</v>
      </c>
      <c r="I15" s="138" t="s">
        <v>3053</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Y15" s="181" t="s">
        <v>1123</v>
      </c>
      <c r="Z15" s="158">
        <v>500</v>
      </c>
      <c r="AA15" s="159"/>
      <c r="AB15" s="159" t="s">
        <v>57</v>
      </c>
      <c r="AC15" s="158" t="s">
        <v>58</v>
      </c>
      <c r="AD15" s="176" t="s">
        <v>3015</v>
      </c>
      <c r="AE15" s="158" t="s">
        <v>59</v>
      </c>
      <c r="AF15" s="176" t="s">
        <v>3018</v>
      </c>
      <c r="AG15" s="158" t="s">
        <v>91</v>
      </c>
      <c r="AH15" s="160"/>
      <c r="AI15" s="160" t="s">
        <v>1144</v>
      </c>
      <c r="AJ15" s="174"/>
      <c r="AK15" s="175"/>
      <c r="AL15" s="175"/>
      <c r="AM15" s="193"/>
      <c r="AN15" s="193"/>
      <c r="AO15" s="193"/>
      <c r="AP15" s="193"/>
    </row>
    <row r="16" spans="1:42" x14ac:dyDescent="0.25">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1108</v>
      </c>
      <c r="G16" s="205" t="str">
        <f>IF(AND(A16&lt;&gt;"",ISNUMBER(A16)),VLOOKUP(A16,Studies!A:BR,13,FALSE),"")</f>
        <v>IV</v>
      </c>
      <c r="H16" s="138" t="str">
        <f t="shared" si="1"/>
        <v>PO</v>
      </c>
      <c r="I16" s="138" t="s">
        <v>3053</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Y16" s="181" t="s">
        <v>1123</v>
      </c>
      <c r="Z16" s="158">
        <v>500</v>
      </c>
      <c r="AA16" s="159"/>
      <c r="AB16" s="159" t="s">
        <v>57</v>
      </c>
      <c r="AC16" s="158" t="s">
        <v>58</v>
      </c>
      <c r="AD16" s="176" t="s">
        <v>3015</v>
      </c>
      <c r="AE16" s="158" t="s">
        <v>59</v>
      </c>
      <c r="AF16" s="176" t="s">
        <v>3018</v>
      </c>
      <c r="AG16" s="158" t="s">
        <v>91</v>
      </c>
      <c r="AH16" s="160"/>
      <c r="AI16" s="160" t="s">
        <v>1144</v>
      </c>
      <c r="AJ16" s="174"/>
      <c r="AK16" s="175"/>
      <c r="AL16" s="175"/>
      <c r="AM16" s="193"/>
      <c r="AN16" s="193"/>
      <c r="AO16" s="193"/>
      <c r="AP16" s="193"/>
    </row>
    <row r="17" spans="1:42" x14ac:dyDescent="0.25">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1"/>
        <v>PO</v>
      </c>
      <c r="I17" s="138" t="s">
        <v>3051</v>
      </c>
      <c r="J17" s="205" t="str">
        <f>IF(AND(A17&lt;&gt;"",ISNUMBER(A17)),VLOOKUP(A17,Studies!A:BR,6,FALSE),"")</f>
        <v>Whole Blood</v>
      </c>
      <c r="K17" s="187">
        <f>3.7/35.8</f>
        <v>0.10335195530726259</v>
      </c>
      <c r="L17" s="187" t="s">
        <v>1099</v>
      </c>
      <c r="M17" s="201"/>
      <c r="N17" s="201"/>
      <c r="O17" s="193">
        <f>1.8/17.9</f>
        <v>0.1005586592178771</v>
      </c>
      <c r="P17" s="193" t="s">
        <v>334</v>
      </c>
      <c r="Q17" s="202"/>
      <c r="R17" s="202"/>
      <c r="S17" s="182">
        <v>0</v>
      </c>
      <c r="T17" s="183" t="s">
        <v>935</v>
      </c>
      <c r="U17" s="184">
        <v>132</v>
      </c>
      <c r="V17" s="185" t="s">
        <v>935</v>
      </c>
      <c r="W17" s="186" t="s">
        <v>59</v>
      </c>
      <c r="X17" s="202">
        <f>6/4</f>
        <v>1.5</v>
      </c>
      <c r="Y17" s="181" t="s">
        <v>4274</v>
      </c>
      <c r="Z17" s="176">
        <v>600</v>
      </c>
      <c r="AA17" s="180"/>
      <c r="AB17" s="180" t="s">
        <v>57</v>
      </c>
      <c r="AC17" s="176" t="s">
        <v>58</v>
      </c>
      <c r="AD17" s="176" t="s">
        <v>2607</v>
      </c>
      <c r="AE17" s="176" t="s">
        <v>59</v>
      </c>
      <c r="AF17" s="176" t="s">
        <v>3013</v>
      </c>
      <c r="AG17" s="176" t="s">
        <v>91</v>
      </c>
      <c r="AH17" s="177"/>
      <c r="AI17" s="160" t="s">
        <v>1122</v>
      </c>
      <c r="AJ17" s="178"/>
      <c r="AK17" s="177"/>
      <c r="AL17" s="177"/>
      <c r="AM17" s="193"/>
      <c r="AN17" s="193"/>
      <c r="AO17" s="193"/>
      <c r="AP17" s="193"/>
    </row>
    <row r="18" spans="1:42" x14ac:dyDescent="0.25">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1"/>
        <v>PO</v>
      </c>
      <c r="I18" s="138" t="s">
        <v>3051</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X18" s="202">
        <v>1</v>
      </c>
      <c r="Z18" s="176">
        <v>600</v>
      </c>
      <c r="AA18" s="180"/>
      <c r="AB18" s="180" t="s">
        <v>57</v>
      </c>
      <c r="AC18" s="176" t="s">
        <v>58</v>
      </c>
      <c r="AD18" s="176" t="s">
        <v>2607</v>
      </c>
      <c r="AE18" s="176" t="s">
        <v>59</v>
      </c>
      <c r="AF18" s="176" t="s">
        <v>3013</v>
      </c>
      <c r="AG18" s="176" t="s">
        <v>91</v>
      </c>
      <c r="AH18" s="177"/>
      <c r="AI18" s="160" t="s">
        <v>1122</v>
      </c>
      <c r="AJ18" s="178"/>
      <c r="AK18" s="177"/>
      <c r="AL18" s="177"/>
      <c r="AM18" s="193"/>
      <c r="AN18" s="193"/>
      <c r="AO18" s="193"/>
      <c r="AP18" s="193"/>
    </row>
    <row r="19" spans="1:42" x14ac:dyDescent="0.25">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1"/>
        <v>PO</v>
      </c>
      <c r="I19" s="138" t="s">
        <v>3051</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X19" s="202">
        <v>1</v>
      </c>
      <c r="Z19" s="176">
        <v>600</v>
      </c>
      <c r="AA19" s="180"/>
      <c r="AB19" s="137" t="s">
        <v>57</v>
      </c>
      <c r="AC19" s="176" t="s">
        <v>58</v>
      </c>
      <c r="AD19" s="176" t="s">
        <v>4250</v>
      </c>
      <c r="AE19" s="176" t="s">
        <v>59</v>
      </c>
      <c r="AF19" s="176" t="s">
        <v>3017</v>
      </c>
      <c r="AG19" s="176" t="s">
        <v>91</v>
      </c>
      <c r="AH19" s="177" t="s">
        <v>1134</v>
      </c>
      <c r="AI19" s="177" t="s">
        <v>2926</v>
      </c>
      <c r="AJ19" s="178"/>
      <c r="AK19" s="177"/>
      <c r="AL19" s="177"/>
      <c r="AM19" s="193"/>
      <c r="AN19" s="193"/>
      <c r="AO19" s="193"/>
      <c r="AP19" s="193"/>
    </row>
    <row r="20" spans="1:42" x14ac:dyDescent="0.25">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1"/>
        <v>PO</v>
      </c>
      <c r="I20" s="138" t="s">
        <v>3051</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X20" s="202">
        <v>1</v>
      </c>
      <c r="Z20" s="136">
        <v>600</v>
      </c>
      <c r="AA20" s="137"/>
      <c r="AB20" s="137" t="s">
        <v>57</v>
      </c>
      <c r="AC20" s="176" t="s">
        <v>58</v>
      </c>
      <c r="AD20" s="176" t="s">
        <v>4250</v>
      </c>
      <c r="AE20" s="176" t="s">
        <v>59</v>
      </c>
      <c r="AF20" s="176" t="s">
        <v>3017</v>
      </c>
      <c r="AG20" s="136" t="s">
        <v>91</v>
      </c>
      <c r="AH20" s="177" t="s">
        <v>1134</v>
      </c>
      <c r="AI20" s="177" t="s">
        <v>2926</v>
      </c>
      <c r="AJ20" s="174"/>
      <c r="AK20" s="175"/>
      <c r="AL20" s="175"/>
      <c r="AM20" s="193"/>
      <c r="AN20" s="193"/>
      <c r="AO20" s="193"/>
      <c r="AP20" s="193"/>
    </row>
    <row r="21" spans="1:42" x14ac:dyDescent="0.25">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1"/>
        <v>PO</v>
      </c>
      <c r="I21" s="138" t="s">
        <v>3051</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02">
        <v>1</v>
      </c>
      <c r="Y21" s="220"/>
      <c r="Z21" s="206">
        <v>300</v>
      </c>
      <c r="AA21" s="207"/>
      <c r="AB21" s="207" t="s">
        <v>57</v>
      </c>
      <c r="AC21" s="206" t="s">
        <v>58</v>
      </c>
      <c r="AD21" s="176" t="s">
        <v>2868</v>
      </c>
      <c r="AE21" s="206" t="s">
        <v>59</v>
      </c>
      <c r="AF21" s="176" t="s">
        <v>3018</v>
      </c>
      <c r="AG21" s="206" t="s">
        <v>91</v>
      </c>
      <c r="AH21" s="208" t="s">
        <v>1125</v>
      </c>
      <c r="AI21" s="208" t="s">
        <v>1126</v>
      </c>
      <c r="AJ21" s="209"/>
      <c r="AK21" s="208"/>
      <c r="AL21" s="208" t="s">
        <v>1127</v>
      </c>
      <c r="AM21" s="193"/>
      <c r="AN21" s="193"/>
      <c r="AO21" s="193"/>
      <c r="AP21" s="193"/>
    </row>
    <row r="22" spans="1:42" x14ac:dyDescent="0.25">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1108</v>
      </c>
      <c r="G22" s="205" t="str">
        <f>IF(AND(A22&lt;&gt;"",ISNUMBER(A22)),VLOOKUP(A22,Studies!A:BR,13,FALSE),"")</f>
        <v>PO</v>
      </c>
      <c r="H22" s="138" t="str">
        <f t="shared" si="1"/>
        <v>PO</v>
      </c>
      <c r="I22" s="138" t="s">
        <v>3053</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14"/>
      <c r="Y22" s="220"/>
      <c r="Z22" s="206">
        <v>500</v>
      </c>
      <c r="AA22" s="207"/>
      <c r="AB22" s="207" t="s">
        <v>57</v>
      </c>
      <c r="AC22" s="206" t="s">
        <v>58</v>
      </c>
      <c r="AD22" s="176" t="s">
        <v>1124</v>
      </c>
      <c r="AE22" s="206" t="s">
        <v>59</v>
      </c>
      <c r="AF22" s="176" t="s">
        <v>3018</v>
      </c>
      <c r="AG22" s="206" t="s">
        <v>91</v>
      </c>
      <c r="AH22" s="208" t="s">
        <v>1128</v>
      </c>
      <c r="AI22" s="208" t="s">
        <v>1129</v>
      </c>
      <c r="AJ22" s="209"/>
      <c r="AK22" s="208"/>
      <c r="AL22" s="208" t="s">
        <v>1127</v>
      </c>
      <c r="AM22" s="193"/>
      <c r="AN22" s="193"/>
      <c r="AO22" s="193"/>
      <c r="AP22" s="193"/>
    </row>
    <row r="23" spans="1:42" x14ac:dyDescent="0.25">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1"/>
        <v>PO</v>
      </c>
      <c r="I23" s="138" t="s">
        <v>3051</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02">
        <v>1</v>
      </c>
      <c r="Y23" s="220"/>
      <c r="Z23" s="206">
        <v>300</v>
      </c>
      <c r="AA23" s="207"/>
      <c r="AB23" s="207" t="s">
        <v>57</v>
      </c>
      <c r="AC23" s="206" t="s">
        <v>58</v>
      </c>
      <c r="AD23" s="176" t="s">
        <v>2868</v>
      </c>
      <c r="AE23" s="206" t="s">
        <v>59</v>
      </c>
      <c r="AF23" s="176" t="s">
        <v>3018</v>
      </c>
      <c r="AG23" s="206" t="s">
        <v>91</v>
      </c>
      <c r="AH23" s="208" t="s">
        <v>1125</v>
      </c>
      <c r="AI23" s="208" t="s">
        <v>1126</v>
      </c>
      <c r="AJ23" s="209"/>
      <c r="AK23" s="208"/>
      <c r="AL23" s="208" t="s">
        <v>1127</v>
      </c>
      <c r="AM23" s="193"/>
      <c r="AN23" s="193"/>
      <c r="AO23" s="193"/>
      <c r="AP23" s="193"/>
    </row>
    <row r="24" spans="1:42" x14ac:dyDescent="0.25">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1108</v>
      </c>
      <c r="G24" s="205" t="str">
        <f>IF(AND(A24&lt;&gt;"",ISNUMBER(A24)),VLOOKUP(A24,Studies!A:BR,13,FALSE),"")</f>
        <v>PO</v>
      </c>
      <c r="H24" s="138" t="str">
        <f t="shared" si="1"/>
        <v>PO</v>
      </c>
      <c r="I24" s="138" t="s">
        <v>3053</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14"/>
      <c r="Y24" s="220"/>
      <c r="Z24" s="206">
        <v>500</v>
      </c>
      <c r="AA24" s="207"/>
      <c r="AB24" s="207" t="s">
        <v>57</v>
      </c>
      <c r="AC24" s="206" t="s">
        <v>58</v>
      </c>
      <c r="AD24" s="176" t="s">
        <v>1124</v>
      </c>
      <c r="AE24" s="206" t="s">
        <v>59</v>
      </c>
      <c r="AF24" s="176" t="s">
        <v>3018</v>
      </c>
      <c r="AG24" s="206" t="s">
        <v>91</v>
      </c>
      <c r="AH24" s="208" t="s">
        <v>1128</v>
      </c>
      <c r="AI24" s="208" t="s">
        <v>1129</v>
      </c>
      <c r="AJ24" s="209"/>
      <c r="AK24" s="208"/>
      <c r="AL24" s="208" t="s">
        <v>1127</v>
      </c>
      <c r="AM24" s="193"/>
      <c r="AN24" s="193"/>
      <c r="AO24" s="193"/>
      <c r="AP24" s="193"/>
    </row>
    <row r="25" spans="1:42" s="135" customFormat="1" ht="13.8" x14ac:dyDescent="0.25">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1"/>
        <v>PO</v>
      </c>
      <c r="I25" s="138" t="s">
        <v>3051</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202">
        <v>1</v>
      </c>
      <c r="Y25" s="181"/>
      <c r="Z25" s="176">
        <v>300</v>
      </c>
      <c r="AA25" s="180"/>
      <c r="AB25" s="180" t="s">
        <v>57</v>
      </c>
      <c r="AC25" s="206" t="s">
        <v>58</v>
      </c>
      <c r="AD25" s="176" t="s">
        <v>2868</v>
      </c>
      <c r="AE25" s="176" t="s">
        <v>59</v>
      </c>
      <c r="AF25" s="176" t="s">
        <v>3018</v>
      </c>
      <c r="AG25" s="176" t="s">
        <v>91</v>
      </c>
      <c r="AH25" s="177" t="s">
        <v>1125</v>
      </c>
      <c r="AI25" s="177" t="s">
        <v>1130</v>
      </c>
      <c r="AJ25" s="178"/>
      <c r="AK25" s="177"/>
      <c r="AL25" s="177" t="s">
        <v>1127</v>
      </c>
      <c r="AM25" s="193"/>
      <c r="AN25" s="193"/>
      <c r="AO25" s="193"/>
      <c r="AP25" s="193"/>
    </row>
    <row r="26" spans="1:42" s="135" customFormat="1" ht="13.8" x14ac:dyDescent="0.25">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1108</v>
      </c>
      <c r="G26" s="205" t="str">
        <f>IF(AND(A26&lt;&gt;"",ISNUMBER(A26)),VLOOKUP(A26,Studies!A:BR,13,FALSE),"")</f>
        <v>PO</v>
      </c>
      <c r="H26" s="138" t="str">
        <f t="shared" si="1"/>
        <v>PO</v>
      </c>
      <c r="I26" s="138" t="s">
        <v>3053</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202"/>
      <c r="Y26" s="181"/>
      <c r="Z26" s="176">
        <v>500</v>
      </c>
      <c r="AA26" s="180"/>
      <c r="AB26" s="180" t="s">
        <v>57</v>
      </c>
      <c r="AC26" s="206" t="s">
        <v>58</v>
      </c>
      <c r="AD26" s="176" t="s">
        <v>1124</v>
      </c>
      <c r="AE26" s="176" t="s">
        <v>59</v>
      </c>
      <c r="AF26" s="176" t="s">
        <v>3018</v>
      </c>
      <c r="AG26" s="176" t="s">
        <v>91</v>
      </c>
      <c r="AH26" s="177" t="s">
        <v>1128</v>
      </c>
      <c r="AI26" s="177" t="s">
        <v>1131</v>
      </c>
      <c r="AJ26" s="178"/>
      <c r="AK26" s="177"/>
      <c r="AL26" s="177" t="s">
        <v>1127</v>
      </c>
      <c r="AM26" s="193"/>
      <c r="AN26" s="193"/>
      <c r="AO26" s="193"/>
      <c r="AP26" s="193"/>
    </row>
    <row r="27" spans="1:42" s="135" customFormat="1" ht="13.8" x14ac:dyDescent="0.25">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3052</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202"/>
      <c r="Y27" s="181"/>
      <c r="Z27" s="136">
        <v>200</v>
      </c>
      <c r="AA27" s="137"/>
      <c r="AB27" s="137" t="s">
        <v>57</v>
      </c>
      <c r="AC27" s="136"/>
      <c r="AD27" s="136" t="s">
        <v>182</v>
      </c>
      <c r="AE27" s="136"/>
      <c r="AF27" s="176" t="s">
        <v>3011</v>
      </c>
      <c r="AG27" s="136"/>
      <c r="AH27" s="174"/>
      <c r="AI27" s="174" t="s">
        <v>1387</v>
      </c>
      <c r="AJ27" s="174"/>
      <c r="AK27" s="175">
        <v>120</v>
      </c>
      <c r="AL27" s="175"/>
      <c r="AM27" s="193"/>
      <c r="AN27" s="193"/>
      <c r="AO27" s="193"/>
      <c r="AP27" s="193"/>
    </row>
    <row r="28" spans="1:42" s="135" customFormat="1" ht="13.8" x14ac:dyDescent="0.25">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2">AC28</f>
        <v>PO</v>
      </c>
      <c r="I28" s="138" t="s">
        <v>3051</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202">
        <v>1</v>
      </c>
      <c r="Y28" s="120" t="s">
        <v>1145</v>
      </c>
      <c r="Z28" s="158">
        <v>600</v>
      </c>
      <c r="AA28" s="159"/>
      <c r="AB28" s="159" t="s">
        <v>57</v>
      </c>
      <c r="AC28" s="158" t="s">
        <v>58</v>
      </c>
      <c r="AD28" s="176" t="s">
        <v>182</v>
      </c>
      <c r="AE28" s="158" t="s">
        <v>59</v>
      </c>
      <c r="AF28" s="176" t="s">
        <v>3011</v>
      </c>
      <c r="AG28" s="158" t="s">
        <v>91</v>
      </c>
      <c r="AH28" s="174"/>
      <c r="AI28" s="174"/>
      <c r="AJ28" s="174"/>
      <c r="AK28" s="175"/>
      <c r="AL28" s="175"/>
      <c r="AM28" s="193"/>
      <c r="AN28" s="193"/>
      <c r="AO28" s="193"/>
      <c r="AP28" s="193"/>
    </row>
    <row r="29" spans="1:42" s="135" customFormat="1" ht="13.8" x14ac:dyDescent="0.25">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2"/>
        <v>PO</v>
      </c>
      <c r="I29" s="138" t="s">
        <v>3051</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202">
        <v>1</v>
      </c>
      <c r="Y29" s="120" t="s">
        <v>1145</v>
      </c>
      <c r="Z29" s="158">
        <v>600</v>
      </c>
      <c r="AA29" s="159"/>
      <c r="AB29" s="159" t="s">
        <v>57</v>
      </c>
      <c r="AC29" s="158" t="s">
        <v>58</v>
      </c>
      <c r="AD29" s="176" t="s">
        <v>182</v>
      </c>
      <c r="AE29" s="158" t="s">
        <v>59</v>
      </c>
      <c r="AF29" s="176" t="s">
        <v>3011</v>
      </c>
      <c r="AG29" s="158" t="s">
        <v>91</v>
      </c>
      <c r="AH29" s="174"/>
      <c r="AI29" s="174"/>
      <c r="AJ29" s="174"/>
      <c r="AK29" s="175"/>
      <c r="AL29" s="175"/>
      <c r="AM29" s="193"/>
      <c r="AN29" s="193"/>
      <c r="AO29" s="193"/>
      <c r="AP29" s="193"/>
    </row>
    <row r="30" spans="1:42" s="135" customFormat="1" ht="13.8" x14ac:dyDescent="0.25">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2"/>
        <v>PO</v>
      </c>
      <c r="I30" s="138" t="s">
        <v>3051</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202">
        <v>1</v>
      </c>
      <c r="Y30" s="181"/>
      <c r="Z30" s="176">
        <v>600</v>
      </c>
      <c r="AA30" s="180"/>
      <c r="AB30" s="180" t="s">
        <v>57</v>
      </c>
      <c r="AC30" s="176" t="s">
        <v>58</v>
      </c>
      <c r="AD30" s="176" t="s">
        <v>3641</v>
      </c>
      <c r="AE30" s="176" t="s">
        <v>59</v>
      </c>
      <c r="AF30" s="176" t="s">
        <v>3019</v>
      </c>
      <c r="AG30" s="176" t="s">
        <v>460</v>
      </c>
      <c r="AH30" s="177"/>
      <c r="AI30" s="177"/>
      <c r="AJ30" s="178"/>
      <c r="AK30" s="177"/>
      <c r="AL30" s="177"/>
      <c r="AM30" s="193"/>
      <c r="AN30" s="193"/>
      <c r="AO30" s="193"/>
      <c r="AP30" s="193"/>
    </row>
    <row r="31" spans="1:42" s="135" customFormat="1" ht="13.8" x14ac:dyDescent="0.25">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2"/>
        <v>PO</v>
      </c>
      <c r="I31" s="138" t="s">
        <v>3051</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202">
        <v>1</v>
      </c>
      <c r="Y31" s="181"/>
      <c r="Z31" s="176">
        <v>600</v>
      </c>
      <c r="AA31" s="180"/>
      <c r="AB31" s="180" t="s">
        <v>57</v>
      </c>
      <c r="AC31" s="176" t="s">
        <v>58</v>
      </c>
      <c r="AD31" s="176" t="s">
        <v>3641</v>
      </c>
      <c r="AE31" s="176" t="s">
        <v>59</v>
      </c>
      <c r="AF31" s="176" t="s">
        <v>3019</v>
      </c>
      <c r="AG31" s="176" t="s">
        <v>460</v>
      </c>
      <c r="AH31" s="177"/>
      <c r="AI31" s="177"/>
      <c r="AJ31" s="178"/>
      <c r="AK31" s="177"/>
      <c r="AL31" s="177"/>
      <c r="AM31" s="193"/>
      <c r="AN31" s="193"/>
      <c r="AO31" s="193"/>
      <c r="AP31" s="193"/>
    </row>
    <row r="32" spans="1:42" s="135" customFormat="1" ht="13.8" x14ac:dyDescent="0.25">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2"/>
        <v>PO</v>
      </c>
      <c r="I32" s="138" t="s">
        <v>3051</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202">
        <v>1</v>
      </c>
      <c r="Y32" s="181"/>
      <c r="Z32" s="176">
        <v>600</v>
      </c>
      <c r="AA32" s="180"/>
      <c r="AB32" s="180" t="s">
        <v>57</v>
      </c>
      <c r="AC32" s="176" t="s">
        <v>58</v>
      </c>
      <c r="AD32" s="176" t="s">
        <v>3641</v>
      </c>
      <c r="AE32" s="176" t="s">
        <v>59</v>
      </c>
      <c r="AF32" s="176" t="s">
        <v>3019</v>
      </c>
      <c r="AG32" s="176" t="s">
        <v>460</v>
      </c>
      <c r="AH32" s="177"/>
      <c r="AI32" s="177"/>
      <c r="AJ32" s="178"/>
      <c r="AK32" s="177"/>
      <c r="AL32" s="177"/>
      <c r="AM32" s="193"/>
      <c r="AN32" s="193"/>
      <c r="AO32" s="193"/>
      <c r="AP32" s="193"/>
    </row>
    <row r="33" spans="1:42" s="135" customFormat="1" ht="13.8" x14ac:dyDescent="0.25">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2"/>
        <v>PO</v>
      </c>
      <c r="I33" s="138" t="s">
        <v>3051</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202">
        <v>1</v>
      </c>
      <c r="Y33" s="181"/>
      <c r="Z33" s="176">
        <v>600</v>
      </c>
      <c r="AA33" s="180"/>
      <c r="AB33" s="180" t="s">
        <v>57</v>
      </c>
      <c r="AC33" s="176" t="s">
        <v>58</v>
      </c>
      <c r="AD33" s="176" t="s">
        <v>3641</v>
      </c>
      <c r="AE33" s="176" t="s">
        <v>59</v>
      </c>
      <c r="AF33" s="176" t="s">
        <v>3019</v>
      </c>
      <c r="AG33" s="176" t="s">
        <v>460</v>
      </c>
      <c r="AH33" s="177"/>
      <c r="AI33" s="177"/>
      <c r="AJ33" s="178"/>
      <c r="AK33" s="177"/>
      <c r="AL33" s="177"/>
      <c r="AM33" s="193"/>
      <c r="AN33" s="193"/>
      <c r="AO33" s="193"/>
      <c r="AP33" s="193"/>
    </row>
    <row r="34" spans="1:42" s="135" customFormat="1" ht="13.8" x14ac:dyDescent="0.25">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2"/>
        <v>PO</v>
      </c>
      <c r="I34" s="138" t="s">
        <v>3051</v>
      </c>
      <c r="J34" s="205" t="str">
        <f>IF(AND(A34&lt;&gt;"",ISNUMBER(A34)),VLOOKUP(A34,Studies!A:BR,6,FALSE),"")</f>
        <v>Plasma</v>
      </c>
      <c r="K34" s="187">
        <v>0.84</v>
      </c>
      <c r="L34" s="187" t="s">
        <v>1000</v>
      </c>
      <c r="M34" s="201">
        <v>0.13</v>
      </c>
      <c r="N34" s="121" t="s">
        <v>1132</v>
      </c>
      <c r="O34" s="193">
        <v>1.03225806</v>
      </c>
      <c r="P34" s="193" t="s">
        <v>334</v>
      </c>
      <c r="Q34" s="202"/>
      <c r="R34" s="202"/>
      <c r="S34" s="182">
        <v>0</v>
      </c>
      <c r="T34" s="183" t="s">
        <v>935</v>
      </c>
      <c r="U34" s="184">
        <v>108</v>
      </c>
      <c r="V34" s="185">
        <v>132</v>
      </c>
      <c r="W34" s="186" t="s">
        <v>59</v>
      </c>
      <c r="X34" s="202">
        <v>1</v>
      </c>
      <c r="Y34" s="181"/>
      <c r="Z34" s="176">
        <v>5</v>
      </c>
      <c r="AA34" s="180"/>
      <c r="AB34" s="180" t="s">
        <v>57</v>
      </c>
      <c r="AC34" s="176" t="s">
        <v>58</v>
      </c>
      <c r="AD34" s="176" t="s">
        <v>1133</v>
      </c>
      <c r="AE34" s="176" t="s">
        <v>59</v>
      </c>
      <c r="AF34" s="176" t="s">
        <v>3019</v>
      </c>
      <c r="AG34" s="176" t="s">
        <v>91</v>
      </c>
      <c r="AH34" s="177" t="s">
        <v>1134</v>
      </c>
      <c r="AI34" s="177" t="s">
        <v>1135</v>
      </c>
      <c r="AJ34" s="178"/>
      <c r="AK34" s="177"/>
      <c r="AL34" s="177" t="s">
        <v>1136</v>
      </c>
      <c r="AM34" s="193"/>
      <c r="AN34" s="193"/>
      <c r="AO34" s="193"/>
      <c r="AP34" s="193"/>
    </row>
    <row r="35" spans="1:42" s="135" customFormat="1" ht="13.8" x14ac:dyDescent="0.25">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2"/>
        <v>PO</v>
      </c>
      <c r="I35" s="138" t="s">
        <v>3051</v>
      </c>
      <c r="J35" s="205" t="str">
        <f>IF(AND(A35&lt;&gt;"",ISNUMBER(A35)),VLOOKUP(A35,Studies!A:BR,6,FALSE),"")</f>
        <v>Plasma</v>
      </c>
      <c r="K35" s="187">
        <v>0.77</v>
      </c>
      <c r="L35" s="187" t="s">
        <v>1000</v>
      </c>
      <c r="M35" s="201">
        <v>0.12</v>
      </c>
      <c r="N35" s="121" t="s">
        <v>1132</v>
      </c>
      <c r="O35" s="193">
        <v>1.064516129</v>
      </c>
      <c r="P35" s="193" t="s">
        <v>334</v>
      </c>
      <c r="Q35" s="202"/>
      <c r="R35" s="202"/>
      <c r="S35" s="182">
        <v>0</v>
      </c>
      <c r="T35" s="183" t="s">
        <v>935</v>
      </c>
      <c r="U35" s="184">
        <v>108</v>
      </c>
      <c r="V35" s="185">
        <v>132</v>
      </c>
      <c r="W35" s="186" t="s">
        <v>59</v>
      </c>
      <c r="X35" s="202">
        <v>1</v>
      </c>
      <c r="Y35" s="181"/>
      <c r="Z35" s="176">
        <v>10</v>
      </c>
      <c r="AA35" s="180"/>
      <c r="AB35" s="180" t="s">
        <v>57</v>
      </c>
      <c r="AC35" s="176" t="s">
        <v>58</v>
      </c>
      <c r="AD35" s="176" t="s">
        <v>1133</v>
      </c>
      <c r="AE35" s="176" t="s">
        <v>59</v>
      </c>
      <c r="AF35" s="176" t="s">
        <v>3019</v>
      </c>
      <c r="AG35" s="176" t="s">
        <v>91</v>
      </c>
      <c r="AH35" s="177" t="s">
        <v>1134</v>
      </c>
      <c r="AI35" s="177" t="s">
        <v>1135</v>
      </c>
      <c r="AJ35" s="178"/>
      <c r="AK35" s="177"/>
      <c r="AL35" s="177" t="s">
        <v>1136</v>
      </c>
      <c r="AM35" s="193"/>
      <c r="AN35" s="193"/>
      <c r="AO35" s="193"/>
      <c r="AP35" s="193"/>
    </row>
    <row r="36" spans="1:42" s="135" customFormat="1" ht="13.8" x14ac:dyDescent="0.25">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2"/>
        <v>PO</v>
      </c>
      <c r="I36" s="138" t="s">
        <v>3051</v>
      </c>
      <c r="J36" s="205" t="str">
        <f>IF(AND(A36&lt;&gt;"",ISNUMBER(A36)),VLOOKUP(A36,Studies!A:BR,6,FALSE),"")</f>
        <v>Plasma</v>
      </c>
      <c r="K36" s="187">
        <v>0.63</v>
      </c>
      <c r="L36" s="187" t="s">
        <v>1000</v>
      </c>
      <c r="M36" s="201">
        <v>0.11</v>
      </c>
      <c r="N36" s="121" t="s">
        <v>1132</v>
      </c>
      <c r="O36" s="193">
        <v>0.83870967699999999</v>
      </c>
      <c r="P36" s="193" t="s">
        <v>334</v>
      </c>
      <c r="Q36" s="202"/>
      <c r="R36" s="202"/>
      <c r="S36" s="182">
        <v>0</v>
      </c>
      <c r="T36" s="183" t="s">
        <v>935</v>
      </c>
      <c r="U36" s="184">
        <v>108</v>
      </c>
      <c r="V36" s="185">
        <v>132</v>
      </c>
      <c r="W36" s="186" t="s">
        <v>59</v>
      </c>
      <c r="X36" s="202">
        <v>1</v>
      </c>
      <c r="Y36" s="181"/>
      <c r="Z36" s="176">
        <v>25</v>
      </c>
      <c r="AA36" s="180"/>
      <c r="AB36" s="180" t="s">
        <v>57</v>
      </c>
      <c r="AC36" s="176" t="s">
        <v>58</v>
      </c>
      <c r="AD36" s="176" t="s">
        <v>1133</v>
      </c>
      <c r="AE36" s="176" t="s">
        <v>59</v>
      </c>
      <c r="AF36" s="176" t="s">
        <v>3019</v>
      </c>
      <c r="AG36" s="176" t="s">
        <v>91</v>
      </c>
      <c r="AH36" s="177" t="s">
        <v>1134</v>
      </c>
      <c r="AI36" s="177" t="s">
        <v>1135</v>
      </c>
      <c r="AJ36" s="178"/>
      <c r="AK36" s="177"/>
      <c r="AL36" s="177" t="s">
        <v>1136</v>
      </c>
      <c r="AM36" s="193"/>
      <c r="AN36" s="193"/>
      <c r="AO36" s="193"/>
      <c r="AP36" s="193"/>
    </row>
    <row r="37" spans="1:42" s="135" customFormat="1" ht="13.8" x14ac:dyDescent="0.25">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2"/>
        <v>PO</v>
      </c>
      <c r="I37" s="138" t="s">
        <v>3051</v>
      </c>
      <c r="J37" s="205" t="str">
        <f>IF(AND(A37&lt;&gt;"",ISNUMBER(A37)),VLOOKUP(A37,Studies!A:BR,6,FALSE),"")</f>
        <v>Plasma</v>
      </c>
      <c r="K37" s="187">
        <v>0.6</v>
      </c>
      <c r="L37" s="187" t="s">
        <v>1000</v>
      </c>
      <c r="M37" s="201">
        <v>0.12</v>
      </c>
      <c r="N37" s="121" t="s">
        <v>1132</v>
      </c>
      <c r="O37" s="193">
        <v>1.3225806449999999</v>
      </c>
      <c r="P37" s="193" t="s">
        <v>334</v>
      </c>
      <c r="Q37" s="202"/>
      <c r="R37" s="202"/>
      <c r="S37" s="182">
        <v>0</v>
      </c>
      <c r="T37" s="183" t="s">
        <v>935</v>
      </c>
      <c r="U37" s="184">
        <v>108</v>
      </c>
      <c r="V37" s="185">
        <v>132</v>
      </c>
      <c r="W37" s="186" t="s">
        <v>59</v>
      </c>
      <c r="X37" s="202">
        <v>1</v>
      </c>
      <c r="Y37" s="181"/>
      <c r="Z37" s="176">
        <v>75</v>
      </c>
      <c r="AA37" s="180"/>
      <c r="AB37" s="180" t="s">
        <v>57</v>
      </c>
      <c r="AC37" s="176" t="s">
        <v>58</v>
      </c>
      <c r="AD37" s="176" t="s">
        <v>1133</v>
      </c>
      <c r="AE37" s="176" t="s">
        <v>59</v>
      </c>
      <c r="AF37" s="176" t="s">
        <v>3019</v>
      </c>
      <c r="AG37" s="176" t="s">
        <v>91</v>
      </c>
      <c r="AH37" s="177" t="s">
        <v>1134</v>
      </c>
      <c r="AI37" s="177" t="s">
        <v>1135</v>
      </c>
      <c r="AJ37" s="178"/>
      <c r="AK37" s="177"/>
      <c r="AL37" s="177" t="s">
        <v>1136</v>
      </c>
      <c r="AM37" s="193"/>
      <c r="AN37" s="193"/>
      <c r="AO37" s="193"/>
      <c r="AP37" s="193"/>
    </row>
    <row r="38" spans="1:42" s="135" customFormat="1" ht="13.8" x14ac:dyDescent="0.25">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2"/>
        <v>PO</v>
      </c>
      <c r="I38" s="138" t="s">
        <v>3051</v>
      </c>
      <c r="J38" s="205" t="str">
        <f>IF(AND(A38&lt;&gt;"",ISNUMBER(A38)),VLOOKUP(A38,Studies!A:BR,6,FALSE),"")</f>
        <v>Plasma</v>
      </c>
      <c r="K38" s="187">
        <v>0.83</v>
      </c>
      <c r="L38" s="187" t="s">
        <v>1000</v>
      </c>
      <c r="M38" s="201">
        <v>0.16</v>
      </c>
      <c r="N38" s="121" t="s">
        <v>1132</v>
      </c>
      <c r="O38" s="193">
        <v>1.0392156859999999</v>
      </c>
      <c r="P38" s="193" t="s">
        <v>334</v>
      </c>
      <c r="Q38" s="202"/>
      <c r="R38" s="202"/>
      <c r="S38" s="182">
        <v>0</v>
      </c>
      <c r="T38" s="183" t="s">
        <v>935</v>
      </c>
      <c r="U38" s="184">
        <v>109</v>
      </c>
      <c r="V38" s="185">
        <v>133</v>
      </c>
      <c r="W38" s="186" t="s">
        <v>59</v>
      </c>
      <c r="X38" s="202">
        <v>1</v>
      </c>
      <c r="Y38" s="181"/>
      <c r="Z38" s="176">
        <v>5</v>
      </c>
      <c r="AA38" s="180"/>
      <c r="AB38" s="180" t="s">
        <v>57</v>
      </c>
      <c r="AC38" s="176" t="s">
        <v>58</v>
      </c>
      <c r="AD38" s="176" t="s">
        <v>1133</v>
      </c>
      <c r="AE38" s="176" t="s">
        <v>59</v>
      </c>
      <c r="AF38" s="176" t="s">
        <v>3019</v>
      </c>
      <c r="AG38" s="176" t="s">
        <v>91</v>
      </c>
      <c r="AH38" s="177" t="s">
        <v>1134</v>
      </c>
      <c r="AI38" s="177" t="s">
        <v>1135</v>
      </c>
      <c r="AJ38" s="178"/>
      <c r="AK38" s="177"/>
      <c r="AL38" s="177" t="s">
        <v>1136</v>
      </c>
      <c r="AM38" s="193"/>
      <c r="AN38" s="193"/>
      <c r="AO38" s="193"/>
      <c r="AP38" s="193"/>
    </row>
    <row r="39" spans="1:42" s="135" customFormat="1" ht="13.8" x14ac:dyDescent="0.25">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2"/>
        <v>PO</v>
      </c>
      <c r="I39" s="138" t="s">
        <v>3051</v>
      </c>
      <c r="J39" s="205" t="str">
        <f>IF(AND(A39&lt;&gt;"",ISNUMBER(A39)),VLOOKUP(A39,Studies!A:BR,6,FALSE),"")</f>
        <v>Plasma</v>
      </c>
      <c r="K39" s="187">
        <v>0.75</v>
      </c>
      <c r="L39" s="187" t="s">
        <v>1000</v>
      </c>
      <c r="M39" s="201">
        <v>0.15</v>
      </c>
      <c r="N39" s="121" t="s">
        <v>1132</v>
      </c>
      <c r="O39" s="193">
        <v>1.0490196078</v>
      </c>
      <c r="P39" s="193" t="s">
        <v>334</v>
      </c>
      <c r="Q39" s="202"/>
      <c r="R39" s="202"/>
      <c r="S39" s="182">
        <v>0</v>
      </c>
      <c r="T39" s="183" t="s">
        <v>935</v>
      </c>
      <c r="U39" s="184">
        <v>109</v>
      </c>
      <c r="V39" s="185">
        <v>133</v>
      </c>
      <c r="W39" s="186" t="s">
        <v>59</v>
      </c>
      <c r="X39" s="202">
        <v>1</v>
      </c>
      <c r="Y39" s="181"/>
      <c r="Z39" s="176">
        <v>10</v>
      </c>
      <c r="AA39" s="180"/>
      <c r="AB39" s="180" t="s">
        <v>57</v>
      </c>
      <c r="AC39" s="176" t="s">
        <v>58</v>
      </c>
      <c r="AD39" s="176" t="s">
        <v>1133</v>
      </c>
      <c r="AE39" s="176" t="s">
        <v>59</v>
      </c>
      <c r="AF39" s="176" t="s">
        <v>3019</v>
      </c>
      <c r="AG39" s="176" t="s">
        <v>91</v>
      </c>
      <c r="AH39" s="177" t="s">
        <v>1134</v>
      </c>
      <c r="AI39" s="177" t="s">
        <v>1135</v>
      </c>
      <c r="AJ39" s="178"/>
      <c r="AK39" s="177"/>
      <c r="AL39" s="177" t="s">
        <v>1136</v>
      </c>
      <c r="AM39" s="193"/>
      <c r="AN39" s="193"/>
      <c r="AO39" s="193"/>
      <c r="AP39" s="193"/>
    </row>
    <row r="40" spans="1:42" s="135" customFormat="1" ht="13.8" x14ac:dyDescent="0.25">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2"/>
        <v>PO</v>
      </c>
      <c r="I40" s="138" t="s">
        <v>3051</v>
      </c>
      <c r="J40" s="205" t="str">
        <f>IF(AND(A40&lt;&gt;"",ISNUMBER(A40)),VLOOKUP(A40,Studies!A:BR,6,FALSE),"")</f>
        <v>Plasma</v>
      </c>
      <c r="K40" s="187">
        <v>0.59</v>
      </c>
      <c r="L40" s="187" t="s">
        <v>1000</v>
      </c>
      <c r="M40" s="201">
        <v>0.12</v>
      </c>
      <c r="N40" s="121" t="s">
        <v>1132</v>
      </c>
      <c r="O40" s="193">
        <v>1</v>
      </c>
      <c r="P40" s="193" t="s">
        <v>334</v>
      </c>
      <c r="Q40" s="202"/>
      <c r="R40" s="202"/>
      <c r="S40" s="182">
        <v>0</v>
      </c>
      <c r="T40" s="183" t="s">
        <v>935</v>
      </c>
      <c r="U40" s="184">
        <v>109</v>
      </c>
      <c r="V40" s="185">
        <v>133</v>
      </c>
      <c r="W40" s="186" t="s">
        <v>59</v>
      </c>
      <c r="X40" s="202">
        <v>1</v>
      </c>
      <c r="Y40" s="181"/>
      <c r="Z40" s="176">
        <v>25</v>
      </c>
      <c r="AA40" s="180"/>
      <c r="AB40" s="180" t="s">
        <v>57</v>
      </c>
      <c r="AC40" s="176" t="s">
        <v>58</v>
      </c>
      <c r="AD40" s="176" t="s">
        <v>1133</v>
      </c>
      <c r="AE40" s="176" t="s">
        <v>59</v>
      </c>
      <c r="AF40" s="176" t="s">
        <v>3019</v>
      </c>
      <c r="AG40" s="176" t="s">
        <v>91</v>
      </c>
      <c r="AH40" s="177" t="s">
        <v>1134</v>
      </c>
      <c r="AI40" s="177" t="s">
        <v>1135</v>
      </c>
      <c r="AJ40" s="178"/>
      <c r="AK40" s="177"/>
      <c r="AL40" s="177" t="s">
        <v>1136</v>
      </c>
      <c r="AM40" s="193"/>
      <c r="AN40" s="193"/>
      <c r="AO40" s="193"/>
      <c r="AP40" s="193"/>
    </row>
    <row r="41" spans="1:42" s="135" customFormat="1" ht="13.8" x14ac:dyDescent="0.25">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2"/>
        <v>PO</v>
      </c>
      <c r="I41" s="138" t="s">
        <v>3051</v>
      </c>
      <c r="J41" s="205" t="str">
        <f>IF(AND(A41&lt;&gt;"",ISNUMBER(A41)),VLOOKUP(A41,Studies!A:BR,6,FALSE),"")</f>
        <v>Plasma</v>
      </c>
      <c r="K41" s="187">
        <v>0.51</v>
      </c>
      <c r="L41" s="187" t="s">
        <v>1000</v>
      </c>
      <c r="M41" s="201">
        <v>0.12</v>
      </c>
      <c r="N41" s="121" t="s">
        <v>1132</v>
      </c>
      <c r="O41" s="193">
        <v>1.0294117647000001</v>
      </c>
      <c r="P41" s="193" t="s">
        <v>334</v>
      </c>
      <c r="Q41" s="202"/>
      <c r="R41" s="202"/>
      <c r="S41" s="182">
        <v>0</v>
      </c>
      <c r="T41" s="183" t="s">
        <v>935</v>
      </c>
      <c r="U41" s="184">
        <v>109</v>
      </c>
      <c r="V41" s="185">
        <v>133</v>
      </c>
      <c r="W41" s="186" t="s">
        <v>59</v>
      </c>
      <c r="X41" s="202">
        <v>1</v>
      </c>
      <c r="Y41" s="181"/>
      <c r="Z41" s="176">
        <v>75</v>
      </c>
      <c r="AA41" s="180"/>
      <c r="AB41" s="180" t="s">
        <v>57</v>
      </c>
      <c r="AC41" s="176" t="s">
        <v>58</v>
      </c>
      <c r="AD41" s="176" t="s">
        <v>1133</v>
      </c>
      <c r="AE41" s="176" t="s">
        <v>59</v>
      </c>
      <c r="AF41" s="176" t="s">
        <v>3019</v>
      </c>
      <c r="AG41" s="176" t="s">
        <v>91</v>
      </c>
      <c r="AH41" s="177" t="s">
        <v>1134</v>
      </c>
      <c r="AI41" s="177" t="s">
        <v>1135</v>
      </c>
      <c r="AJ41" s="178"/>
      <c r="AK41" s="177"/>
      <c r="AL41" s="177" t="s">
        <v>1136</v>
      </c>
      <c r="AM41" s="193"/>
      <c r="AN41" s="193"/>
      <c r="AO41" s="193"/>
      <c r="AP41" s="193"/>
    </row>
    <row r="42" spans="1:42" s="135" customFormat="1" ht="13.8" x14ac:dyDescent="0.25">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2"/>
        <v>PO</v>
      </c>
      <c r="I42" s="138" t="s">
        <v>3051</v>
      </c>
      <c r="J42" s="205" t="str">
        <f>IF(AND(A42&lt;&gt;"",ISNUMBER(A42)),VLOOKUP(A42,Studies!A:BR,6,FALSE),"")</f>
        <v>Plasma</v>
      </c>
      <c r="K42" s="187">
        <v>0.8</v>
      </c>
      <c r="L42" s="187" t="s">
        <v>1000</v>
      </c>
      <c r="M42" s="201">
        <v>0.19</v>
      </c>
      <c r="N42" s="121" t="s">
        <v>1132</v>
      </c>
      <c r="O42" s="193">
        <v>0.8</v>
      </c>
      <c r="P42" s="193" t="s">
        <v>334</v>
      </c>
      <c r="Q42" s="202"/>
      <c r="R42" s="202"/>
      <c r="S42" s="182">
        <v>0</v>
      </c>
      <c r="T42" s="183" t="s">
        <v>935</v>
      </c>
      <c r="U42" s="184">
        <v>132</v>
      </c>
      <c r="V42" s="185" t="s">
        <v>935</v>
      </c>
      <c r="W42" s="186" t="s">
        <v>59</v>
      </c>
      <c r="X42" s="202">
        <v>1</v>
      </c>
      <c r="Y42" s="181"/>
      <c r="Z42" s="176">
        <v>5</v>
      </c>
      <c r="AA42" s="180"/>
      <c r="AB42" s="180" t="s">
        <v>57</v>
      </c>
      <c r="AC42" s="176" t="s">
        <v>58</v>
      </c>
      <c r="AD42" s="176" t="s">
        <v>1133</v>
      </c>
      <c r="AE42" s="176" t="s">
        <v>59</v>
      </c>
      <c r="AF42" s="176" t="s">
        <v>3019</v>
      </c>
      <c r="AG42" s="176" t="s">
        <v>91</v>
      </c>
      <c r="AH42" s="177" t="s">
        <v>1134</v>
      </c>
      <c r="AI42" s="177" t="s">
        <v>1135</v>
      </c>
      <c r="AJ42" s="178"/>
      <c r="AK42" s="177"/>
      <c r="AL42" s="177" t="s">
        <v>1136</v>
      </c>
      <c r="AM42" s="193"/>
      <c r="AN42" s="193"/>
      <c r="AO42" s="193"/>
      <c r="AP42" s="193"/>
    </row>
    <row r="43" spans="1:42" s="135" customFormat="1" ht="13.8" x14ac:dyDescent="0.25">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2"/>
        <v>PO</v>
      </c>
      <c r="I43" s="138" t="s">
        <v>3051</v>
      </c>
      <c r="J43" s="205" t="str">
        <f>IF(AND(A43&lt;&gt;"",ISNUMBER(A43)),VLOOKUP(A43,Studies!A:BR,6,FALSE),"")</f>
        <v>Plasma</v>
      </c>
      <c r="K43" s="187">
        <v>0.68</v>
      </c>
      <c r="L43" s="187" t="s">
        <v>1000</v>
      </c>
      <c r="M43" s="201">
        <v>0.17</v>
      </c>
      <c r="N43" s="121" t="s">
        <v>1132</v>
      </c>
      <c r="O43" s="193">
        <v>0.93333332999999996</v>
      </c>
      <c r="P43" s="193" t="s">
        <v>334</v>
      </c>
      <c r="Q43" s="202"/>
      <c r="R43" s="202"/>
      <c r="S43" s="182">
        <v>0</v>
      </c>
      <c r="T43" s="183" t="s">
        <v>935</v>
      </c>
      <c r="U43" s="184">
        <v>132</v>
      </c>
      <c r="V43" s="185" t="s">
        <v>935</v>
      </c>
      <c r="W43" s="186" t="s">
        <v>59</v>
      </c>
      <c r="X43" s="202">
        <v>1</v>
      </c>
      <c r="Y43" s="181"/>
      <c r="Z43" s="176">
        <v>10</v>
      </c>
      <c r="AA43" s="180"/>
      <c r="AB43" s="180" t="s">
        <v>57</v>
      </c>
      <c r="AC43" s="176" t="s">
        <v>58</v>
      </c>
      <c r="AD43" s="176" t="s">
        <v>1133</v>
      </c>
      <c r="AE43" s="176" t="s">
        <v>59</v>
      </c>
      <c r="AF43" s="176" t="s">
        <v>3019</v>
      </c>
      <c r="AG43" s="176" t="s">
        <v>91</v>
      </c>
      <c r="AH43" s="177" t="s">
        <v>1134</v>
      </c>
      <c r="AI43" s="177" t="s">
        <v>1135</v>
      </c>
      <c r="AJ43" s="178"/>
      <c r="AK43" s="177"/>
      <c r="AL43" s="177" t="s">
        <v>1136</v>
      </c>
      <c r="AM43" s="193"/>
      <c r="AN43" s="193"/>
      <c r="AO43" s="193"/>
      <c r="AP43" s="193"/>
    </row>
    <row r="44" spans="1:42" s="135" customFormat="1" ht="13.8" x14ac:dyDescent="0.25">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2"/>
        <v>PO</v>
      </c>
      <c r="I44" s="138" t="s">
        <v>3051</v>
      </c>
      <c r="J44" s="205" t="str">
        <f>IF(AND(A44&lt;&gt;"",ISNUMBER(A44)),VLOOKUP(A44,Studies!A:BR,6,FALSE),"")</f>
        <v>Plasma</v>
      </c>
      <c r="K44" s="187">
        <v>0.4</v>
      </c>
      <c r="L44" s="187" t="s">
        <v>1000</v>
      </c>
      <c r="M44" s="201">
        <v>0.1</v>
      </c>
      <c r="N44" s="121" t="s">
        <v>1132</v>
      </c>
      <c r="O44" s="193">
        <v>0.50666666660000004</v>
      </c>
      <c r="P44" s="193" t="s">
        <v>334</v>
      </c>
      <c r="Q44" s="202"/>
      <c r="R44" s="202"/>
      <c r="S44" s="182">
        <v>0</v>
      </c>
      <c r="T44" s="183" t="s">
        <v>935</v>
      </c>
      <c r="U44" s="184">
        <v>132</v>
      </c>
      <c r="V44" s="185" t="s">
        <v>935</v>
      </c>
      <c r="W44" s="186" t="s">
        <v>59</v>
      </c>
      <c r="X44" s="202">
        <v>1</v>
      </c>
      <c r="Y44" s="181"/>
      <c r="Z44" s="176">
        <v>25</v>
      </c>
      <c r="AA44" s="180"/>
      <c r="AB44" s="180" t="s">
        <v>57</v>
      </c>
      <c r="AC44" s="176" t="s">
        <v>58</v>
      </c>
      <c r="AD44" s="176" t="s">
        <v>1133</v>
      </c>
      <c r="AE44" s="176" t="s">
        <v>59</v>
      </c>
      <c r="AF44" s="176" t="s">
        <v>3019</v>
      </c>
      <c r="AG44" s="176" t="s">
        <v>91</v>
      </c>
      <c r="AH44" s="177" t="s">
        <v>1134</v>
      </c>
      <c r="AI44" s="177" t="s">
        <v>1135</v>
      </c>
      <c r="AJ44" s="178"/>
      <c r="AK44" s="177"/>
      <c r="AL44" s="177" t="s">
        <v>1136</v>
      </c>
      <c r="AM44" s="193"/>
      <c r="AN44" s="193"/>
      <c r="AO44" s="193"/>
      <c r="AP44" s="193"/>
    </row>
    <row r="45" spans="1:42" s="135" customFormat="1" ht="13.8" x14ac:dyDescent="0.25">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2"/>
        <v>PO</v>
      </c>
      <c r="I45" s="138" t="s">
        <v>3051</v>
      </c>
      <c r="J45" s="205" t="str">
        <f>IF(AND(A45&lt;&gt;"",ISNUMBER(A45)),VLOOKUP(A45,Studies!A:BR,6,FALSE),"")</f>
        <v>Plasma</v>
      </c>
      <c r="K45" s="187">
        <v>0.25</v>
      </c>
      <c r="L45" s="187" t="s">
        <v>1000</v>
      </c>
      <c r="M45" s="201">
        <v>0.09</v>
      </c>
      <c r="N45" s="121" t="s">
        <v>1132</v>
      </c>
      <c r="O45" s="193">
        <v>0.34</v>
      </c>
      <c r="P45" s="193" t="s">
        <v>334</v>
      </c>
      <c r="Q45" s="202"/>
      <c r="R45" s="202"/>
      <c r="S45" s="182">
        <v>0</v>
      </c>
      <c r="T45" s="183" t="s">
        <v>935</v>
      </c>
      <c r="U45" s="184">
        <v>132</v>
      </c>
      <c r="V45" s="185" t="s">
        <v>935</v>
      </c>
      <c r="W45" s="186" t="s">
        <v>59</v>
      </c>
      <c r="X45" s="202">
        <v>1</v>
      </c>
      <c r="Y45" s="181"/>
      <c r="Z45" s="176">
        <v>75</v>
      </c>
      <c r="AA45" s="180"/>
      <c r="AB45" s="180" t="s">
        <v>57</v>
      </c>
      <c r="AC45" s="176" t="s">
        <v>58</v>
      </c>
      <c r="AD45" s="176" t="s">
        <v>1133</v>
      </c>
      <c r="AE45" s="176" t="s">
        <v>59</v>
      </c>
      <c r="AF45" s="176" t="s">
        <v>3019</v>
      </c>
      <c r="AG45" s="176" t="s">
        <v>91</v>
      </c>
      <c r="AH45" s="177" t="s">
        <v>1134</v>
      </c>
      <c r="AI45" s="177" t="s">
        <v>1135</v>
      </c>
      <c r="AJ45" s="178"/>
      <c r="AK45" s="177"/>
      <c r="AL45" s="177" t="s">
        <v>1136</v>
      </c>
      <c r="AM45" s="193"/>
      <c r="AN45" s="193"/>
      <c r="AO45" s="193"/>
      <c r="AP45" s="193"/>
    </row>
    <row r="46" spans="1:42" s="135" customFormat="1" ht="13.8" x14ac:dyDescent="0.25">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2"/>
        <v>PO</v>
      </c>
      <c r="I46" s="138" t="s">
        <v>3051</v>
      </c>
      <c r="J46" s="205" t="str">
        <f>IF(AND(A46&lt;&gt;"",ISNUMBER(A46)),VLOOKUP(A46,Studies!A:BR,6,FALSE),"")</f>
        <v>Plasma</v>
      </c>
      <c r="K46" s="187">
        <v>0.74</v>
      </c>
      <c r="L46" s="187" t="s">
        <v>1000</v>
      </c>
      <c r="M46" s="201">
        <v>0.16</v>
      </c>
      <c r="N46" s="121" t="s">
        <v>1132</v>
      </c>
      <c r="O46" s="193">
        <v>0.86274509799999999</v>
      </c>
      <c r="P46" s="193" t="s">
        <v>334</v>
      </c>
      <c r="Q46" s="202"/>
      <c r="R46" s="202"/>
      <c r="S46" s="182">
        <v>0</v>
      </c>
      <c r="T46" s="183" t="s">
        <v>935</v>
      </c>
      <c r="U46" s="184">
        <v>133</v>
      </c>
      <c r="V46" s="185" t="s">
        <v>935</v>
      </c>
      <c r="W46" s="186" t="s">
        <v>59</v>
      </c>
      <c r="X46" s="202">
        <v>1</v>
      </c>
      <c r="Y46" s="181"/>
      <c r="Z46" s="176">
        <v>5</v>
      </c>
      <c r="AA46" s="180"/>
      <c r="AB46" s="180" t="s">
        <v>57</v>
      </c>
      <c r="AC46" s="176" t="s">
        <v>58</v>
      </c>
      <c r="AD46" s="176" t="s">
        <v>1133</v>
      </c>
      <c r="AE46" s="176" t="s">
        <v>59</v>
      </c>
      <c r="AF46" s="176" t="s">
        <v>3019</v>
      </c>
      <c r="AG46" s="176" t="s">
        <v>91</v>
      </c>
      <c r="AH46" s="177" t="s">
        <v>1134</v>
      </c>
      <c r="AI46" s="177" t="s">
        <v>1135</v>
      </c>
      <c r="AJ46" s="178"/>
      <c r="AK46" s="177"/>
      <c r="AL46" s="177" t="s">
        <v>1136</v>
      </c>
      <c r="AM46" s="193"/>
      <c r="AN46" s="193"/>
      <c r="AO46" s="193"/>
      <c r="AP46" s="193"/>
    </row>
    <row r="47" spans="1:42" s="135" customFormat="1" ht="13.8" x14ac:dyDescent="0.25">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2"/>
        <v>PO</v>
      </c>
      <c r="I47" s="138" t="s">
        <v>3051</v>
      </c>
      <c r="J47" s="205" t="str">
        <f>IF(AND(A47&lt;&gt;"",ISNUMBER(A47)),VLOOKUP(A47,Studies!A:BR,6,FALSE),"")</f>
        <v>Plasma</v>
      </c>
      <c r="K47" s="187">
        <v>0.61</v>
      </c>
      <c r="L47" s="187" t="s">
        <v>1000</v>
      </c>
      <c r="M47" s="201">
        <v>0.23</v>
      </c>
      <c r="N47" s="121" t="s">
        <v>1132</v>
      </c>
      <c r="O47" s="193">
        <v>0.86274509799999999</v>
      </c>
      <c r="P47" s="193" t="s">
        <v>334</v>
      </c>
      <c r="Q47" s="202"/>
      <c r="R47" s="202"/>
      <c r="S47" s="182">
        <v>0</v>
      </c>
      <c r="T47" s="183" t="s">
        <v>935</v>
      </c>
      <c r="U47" s="184">
        <v>133</v>
      </c>
      <c r="V47" s="185" t="s">
        <v>935</v>
      </c>
      <c r="W47" s="186" t="s">
        <v>59</v>
      </c>
      <c r="X47" s="202">
        <v>1</v>
      </c>
      <c r="Y47" s="181"/>
      <c r="Z47" s="176">
        <v>10</v>
      </c>
      <c r="AA47" s="180"/>
      <c r="AB47" s="180" t="s">
        <v>57</v>
      </c>
      <c r="AC47" s="176" t="s">
        <v>58</v>
      </c>
      <c r="AD47" s="176" t="s">
        <v>1133</v>
      </c>
      <c r="AE47" s="176" t="s">
        <v>59</v>
      </c>
      <c r="AF47" s="176" t="s">
        <v>3019</v>
      </c>
      <c r="AG47" s="176" t="s">
        <v>91</v>
      </c>
      <c r="AH47" s="177" t="s">
        <v>1134</v>
      </c>
      <c r="AI47" s="177" t="s">
        <v>1135</v>
      </c>
      <c r="AJ47" s="178"/>
      <c r="AK47" s="177"/>
      <c r="AL47" s="177" t="s">
        <v>1136</v>
      </c>
      <c r="AM47" s="193"/>
      <c r="AN47" s="193"/>
      <c r="AO47" s="193"/>
      <c r="AP47" s="193"/>
    </row>
    <row r="48" spans="1:42" s="135" customFormat="1" ht="13.8" x14ac:dyDescent="0.25">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2"/>
        <v>PO</v>
      </c>
      <c r="I48" s="138" t="s">
        <v>3051</v>
      </c>
      <c r="J48" s="205" t="str">
        <f>IF(AND(A48&lt;&gt;"",ISNUMBER(A48)),VLOOKUP(A48,Studies!A:BR,6,FALSE),"")</f>
        <v>Plasma</v>
      </c>
      <c r="K48" s="187">
        <v>0.3</v>
      </c>
      <c r="L48" s="187" t="s">
        <v>1000</v>
      </c>
      <c r="M48" s="201">
        <v>0.1</v>
      </c>
      <c r="N48" s="121" t="s">
        <v>1132</v>
      </c>
      <c r="O48" s="193">
        <v>0.49019607840000001</v>
      </c>
      <c r="P48" s="193" t="s">
        <v>334</v>
      </c>
      <c r="Q48" s="202"/>
      <c r="R48" s="202"/>
      <c r="S48" s="182">
        <v>0</v>
      </c>
      <c r="T48" s="183" t="s">
        <v>935</v>
      </c>
      <c r="U48" s="184">
        <v>133</v>
      </c>
      <c r="V48" s="185" t="s">
        <v>935</v>
      </c>
      <c r="W48" s="186" t="s">
        <v>59</v>
      </c>
      <c r="X48" s="202">
        <v>1</v>
      </c>
      <c r="Y48" s="181"/>
      <c r="Z48" s="176">
        <v>25</v>
      </c>
      <c r="AA48" s="180"/>
      <c r="AB48" s="180" t="s">
        <v>57</v>
      </c>
      <c r="AC48" s="176" t="s">
        <v>58</v>
      </c>
      <c r="AD48" s="176" t="s">
        <v>1133</v>
      </c>
      <c r="AE48" s="176" t="s">
        <v>59</v>
      </c>
      <c r="AF48" s="176" t="s">
        <v>3019</v>
      </c>
      <c r="AG48" s="176" t="s">
        <v>91</v>
      </c>
      <c r="AH48" s="177" t="s">
        <v>1134</v>
      </c>
      <c r="AI48" s="177" t="s">
        <v>1135</v>
      </c>
      <c r="AJ48" s="178"/>
      <c r="AK48" s="177"/>
      <c r="AL48" s="177" t="s">
        <v>1136</v>
      </c>
      <c r="AM48" s="193"/>
      <c r="AN48" s="193"/>
      <c r="AO48" s="193"/>
      <c r="AP48" s="193"/>
    </row>
    <row r="49" spans="1:42" s="135" customFormat="1" ht="13.8" x14ac:dyDescent="0.25">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2"/>
        <v>PO</v>
      </c>
      <c r="I49" s="138" t="s">
        <v>3051</v>
      </c>
      <c r="J49" s="205" t="str">
        <f>IF(AND(A49&lt;&gt;"",ISNUMBER(A49)),VLOOKUP(A49,Studies!A:BR,6,FALSE),"")</f>
        <v>Plasma</v>
      </c>
      <c r="K49" s="187">
        <v>0.13</v>
      </c>
      <c r="L49" s="187" t="s">
        <v>1000</v>
      </c>
      <c r="M49" s="201">
        <v>0.06</v>
      </c>
      <c r="N49" s="121" t="s">
        <v>1132</v>
      </c>
      <c r="O49" s="193">
        <v>0.25490196078400001</v>
      </c>
      <c r="P49" s="193" t="s">
        <v>334</v>
      </c>
      <c r="Q49" s="202"/>
      <c r="R49" s="202"/>
      <c r="S49" s="182">
        <v>0</v>
      </c>
      <c r="T49" s="183" t="s">
        <v>935</v>
      </c>
      <c r="U49" s="184">
        <v>133</v>
      </c>
      <c r="V49" s="185" t="s">
        <v>935</v>
      </c>
      <c r="W49" s="186" t="s">
        <v>59</v>
      </c>
      <c r="X49" s="202">
        <v>1</v>
      </c>
      <c r="Y49" s="181"/>
      <c r="Z49" s="176">
        <v>75</v>
      </c>
      <c r="AA49" s="180"/>
      <c r="AB49" s="180" t="s">
        <v>57</v>
      </c>
      <c r="AC49" s="176" t="s">
        <v>58</v>
      </c>
      <c r="AD49" s="176" t="s">
        <v>1133</v>
      </c>
      <c r="AE49" s="176" t="s">
        <v>59</v>
      </c>
      <c r="AF49" s="176" t="s">
        <v>3019</v>
      </c>
      <c r="AG49" s="176" t="s">
        <v>91</v>
      </c>
      <c r="AH49" s="177" t="s">
        <v>1134</v>
      </c>
      <c r="AI49" s="177" t="s">
        <v>1135</v>
      </c>
      <c r="AJ49" s="178"/>
      <c r="AK49" s="177"/>
      <c r="AL49" s="177" t="s">
        <v>1136</v>
      </c>
      <c r="AM49" s="193"/>
      <c r="AN49" s="193"/>
      <c r="AO49" s="193"/>
      <c r="AP49" s="193"/>
    </row>
    <row r="50" spans="1:42" s="135" customFormat="1" ht="13.8" x14ac:dyDescent="0.25">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2"/>
        <v>PO</v>
      </c>
      <c r="I50" s="138" t="s">
        <v>3051</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202">
        <v>1</v>
      </c>
      <c r="Y50" s="181"/>
      <c r="Z50" s="136">
        <v>600</v>
      </c>
      <c r="AA50" s="137"/>
      <c r="AB50" s="137" t="s">
        <v>57</v>
      </c>
      <c r="AC50" s="136" t="s">
        <v>58</v>
      </c>
      <c r="AD50" s="136" t="s">
        <v>2474</v>
      </c>
      <c r="AE50" s="136" t="s">
        <v>59</v>
      </c>
      <c r="AF50" s="176" t="s">
        <v>3020</v>
      </c>
      <c r="AG50" s="136" t="s">
        <v>1312</v>
      </c>
      <c r="AH50" s="174" t="s">
        <v>1134</v>
      </c>
      <c r="AI50" s="174" t="s">
        <v>2927</v>
      </c>
      <c r="AJ50" s="174"/>
      <c r="AK50" s="175"/>
      <c r="AL50" s="175"/>
      <c r="AM50" s="193"/>
      <c r="AN50" s="193"/>
      <c r="AO50" s="193"/>
      <c r="AP50" s="193"/>
    </row>
    <row r="51" spans="1:42" s="135" customFormat="1" ht="13.8" x14ac:dyDescent="0.25">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2"/>
        <v>PO</v>
      </c>
      <c r="I51" s="138" t="s">
        <v>3051</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202">
        <v>1</v>
      </c>
      <c r="Y51" s="181"/>
      <c r="Z51" s="136">
        <v>600</v>
      </c>
      <c r="AA51" s="137"/>
      <c r="AB51" s="137" t="s">
        <v>57</v>
      </c>
      <c r="AC51" s="136" t="s">
        <v>58</v>
      </c>
      <c r="AD51" s="136" t="s">
        <v>2474</v>
      </c>
      <c r="AE51" s="136" t="s">
        <v>59</v>
      </c>
      <c r="AF51" s="176" t="s">
        <v>3020</v>
      </c>
      <c r="AG51" s="136" t="s">
        <v>1312</v>
      </c>
      <c r="AH51" s="174" t="s">
        <v>1134</v>
      </c>
      <c r="AI51" s="174" t="s">
        <v>2927</v>
      </c>
      <c r="AJ51" s="174"/>
      <c r="AK51" s="175"/>
      <c r="AL51" s="175"/>
      <c r="AM51" s="193"/>
      <c r="AN51" s="193"/>
      <c r="AO51" s="193"/>
      <c r="AP51" s="193"/>
    </row>
    <row r="52" spans="1:42" s="135" customFormat="1" ht="13.8" x14ac:dyDescent="0.25">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2"/>
        <v>PO</v>
      </c>
      <c r="I52" s="138" t="s">
        <v>3053</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202"/>
      <c r="Y52" s="181"/>
      <c r="Z52" s="176">
        <v>500</v>
      </c>
      <c r="AA52" s="137"/>
      <c r="AB52" s="137" t="s">
        <v>57</v>
      </c>
      <c r="AC52" s="176" t="s">
        <v>58</v>
      </c>
      <c r="AD52" s="176" t="s">
        <v>356</v>
      </c>
      <c r="AE52" s="136" t="s">
        <v>59</v>
      </c>
      <c r="AF52" s="176" t="s">
        <v>3021</v>
      </c>
      <c r="AG52" s="176" t="s">
        <v>91</v>
      </c>
      <c r="AH52" s="174" t="s">
        <v>357</v>
      </c>
      <c r="AI52" s="177" t="s">
        <v>358</v>
      </c>
      <c r="AJ52" s="178"/>
      <c r="AK52" s="178">
        <v>150</v>
      </c>
      <c r="AL52" s="178"/>
      <c r="AM52" s="19" t="s">
        <v>61</v>
      </c>
      <c r="AN52" s="166">
        <v>2</v>
      </c>
      <c r="AO52" s="166">
        <v>3</v>
      </c>
      <c r="AP52" s="165" t="s">
        <v>352</v>
      </c>
    </row>
    <row r="53" spans="1:42" s="135" customFormat="1" ht="13.8" x14ac:dyDescent="0.25">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2"/>
        <v>PO</v>
      </c>
      <c r="I53" s="138" t="s">
        <v>3052</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202"/>
      <c r="Y53" s="181"/>
      <c r="Z53" s="176">
        <v>100</v>
      </c>
      <c r="AA53" s="137"/>
      <c r="AB53" s="137" t="s">
        <v>57</v>
      </c>
      <c r="AC53" s="176" t="s">
        <v>58</v>
      </c>
      <c r="AD53" s="27" t="s">
        <v>360</v>
      </c>
      <c r="AE53" s="136" t="s">
        <v>59</v>
      </c>
      <c r="AF53" s="176" t="s">
        <v>3022</v>
      </c>
      <c r="AG53" s="176" t="s">
        <v>91</v>
      </c>
      <c r="AH53" s="174"/>
      <c r="AI53" s="177" t="s">
        <v>361</v>
      </c>
      <c r="AJ53" s="178"/>
      <c r="AK53" s="178">
        <v>150</v>
      </c>
      <c r="AL53" s="178"/>
      <c r="AM53" s="19" t="s">
        <v>61</v>
      </c>
      <c r="AN53" s="166">
        <v>2</v>
      </c>
      <c r="AO53" s="166">
        <v>3</v>
      </c>
      <c r="AP53" s="165" t="s">
        <v>352</v>
      </c>
    </row>
    <row r="54" spans="1:42" s="135" customFormat="1" ht="13.8" x14ac:dyDescent="0.25">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2"/>
        <v>PO</v>
      </c>
      <c r="I54" s="138" t="s">
        <v>3052</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202"/>
      <c r="Y54" s="181"/>
      <c r="Z54" s="176">
        <v>100</v>
      </c>
      <c r="AA54" s="137"/>
      <c r="AB54" s="137" t="s">
        <v>57</v>
      </c>
      <c r="AC54" s="176" t="s">
        <v>58</v>
      </c>
      <c r="AD54" s="176" t="s">
        <v>182</v>
      </c>
      <c r="AE54" s="136" t="s">
        <v>59</v>
      </c>
      <c r="AF54" s="176" t="s">
        <v>3011</v>
      </c>
      <c r="AG54" s="176" t="s">
        <v>78</v>
      </c>
      <c r="AH54" s="174"/>
      <c r="AI54" s="177" t="s">
        <v>1094</v>
      </c>
      <c r="AJ54" s="178"/>
      <c r="AK54" s="178">
        <v>150</v>
      </c>
      <c r="AL54" s="178"/>
      <c r="AM54" s="19" t="s">
        <v>61</v>
      </c>
      <c r="AN54" s="166">
        <v>2</v>
      </c>
      <c r="AO54" s="166">
        <v>3</v>
      </c>
      <c r="AP54" s="165" t="s">
        <v>352</v>
      </c>
    </row>
    <row r="55" spans="1:42" s="135" customFormat="1" ht="13.8" x14ac:dyDescent="0.25">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2"/>
        <v>PO</v>
      </c>
      <c r="I55" s="138" t="s">
        <v>3051</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202">
        <v>1</v>
      </c>
      <c r="Y55" s="181"/>
      <c r="Z55" s="176">
        <v>30</v>
      </c>
      <c r="AA55" s="137"/>
      <c r="AB55" s="137" t="s">
        <v>57</v>
      </c>
      <c r="AC55" s="176" t="s">
        <v>58</v>
      </c>
      <c r="AD55" s="176" t="s">
        <v>182</v>
      </c>
      <c r="AE55" s="136" t="s">
        <v>59</v>
      </c>
      <c r="AF55" s="176" t="s">
        <v>3011</v>
      </c>
      <c r="AG55" s="176" t="s">
        <v>78</v>
      </c>
      <c r="AH55" s="174"/>
      <c r="AI55" s="177" t="s">
        <v>1098</v>
      </c>
      <c r="AJ55" s="178"/>
      <c r="AK55" s="178">
        <v>150</v>
      </c>
      <c r="AL55" s="178"/>
      <c r="AM55" s="165" t="s">
        <v>61</v>
      </c>
      <c r="AN55" s="166">
        <v>2</v>
      </c>
      <c r="AO55" s="166">
        <v>3</v>
      </c>
      <c r="AP55" s="165" t="s">
        <v>352</v>
      </c>
    </row>
    <row r="56" spans="1:42" s="135" customFormat="1" ht="13.8" x14ac:dyDescent="0.25">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2"/>
        <v>PO</v>
      </c>
      <c r="I56" s="138" t="s">
        <v>3053</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202"/>
      <c r="Y56" s="181"/>
      <c r="Z56" s="176">
        <v>80</v>
      </c>
      <c r="AA56" s="137"/>
      <c r="AB56" s="137" t="s">
        <v>57</v>
      </c>
      <c r="AC56" s="176" t="s">
        <v>58</v>
      </c>
      <c r="AD56" s="176" t="s">
        <v>383</v>
      </c>
      <c r="AE56" s="136" t="s">
        <v>59</v>
      </c>
      <c r="AF56" s="176"/>
      <c r="AG56" s="176" t="s">
        <v>78</v>
      </c>
      <c r="AH56" s="174"/>
      <c r="AI56" s="177" t="s">
        <v>384</v>
      </c>
      <c r="AJ56" s="178"/>
      <c r="AK56" s="178">
        <v>150</v>
      </c>
      <c r="AL56" s="178"/>
      <c r="AM56" s="165" t="s">
        <v>61</v>
      </c>
      <c r="AN56" s="166">
        <v>2</v>
      </c>
      <c r="AO56" s="166">
        <v>3</v>
      </c>
      <c r="AP56" s="165" t="s">
        <v>352</v>
      </c>
    </row>
    <row r="57" spans="1:42" s="135" customFormat="1" ht="13.8" x14ac:dyDescent="0.25">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2"/>
        <v>PO</v>
      </c>
      <c r="I57" s="138" t="s">
        <v>3053</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202"/>
      <c r="Y57" s="181"/>
      <c r="Z57" s="176">
        <v>60</v>
      </c>
      <c r="AA57" s="137"/>
      <c r="AB57" s="137" t="s">
        <v>57</v>
      </c>
      <c r="AC57" s="176" t="s">
        <v>58</v>
      </c>
      <c r="AD57" s="176" t="s">
        <v>383</v>
      </c>
      <c r="AE57" s="136" t="s">
        <v>59</v>
      </c>
      <c r="AF57" s="176"/>
      <c r="AG57" s="176" t="s">
        <v>78</v>
      </c>
      <c r="AH57" s="174"/>
      <c r="AI57" s="177" t="s">
        <v>387</v>
      </c>
      <c r="AJ57" s="178"/>
      <c r="AK57" s="178">
        <v>150</v>
      </c>
      <c r="AL57" s="178"/>
      <c r="AM57" s="165" t="s">
        <v>61</v>
      </c>
      <c r="AN57" s="166">
        <v>2</v>
      </c>
      <c r="AO57" s="166">
        <v>3</v>
      </c>
      <c r="AP57" s="165" t="s">
        <v>352</v>
      </c>
    </row>
    <row r="58" spans="1:42" s="135" customFormat="1" ht="13.8" x14ac:dyDescent="0.25">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2"/>
        <v>PO</v>
      </c>
      <c r="I58" s="138" t="s">
        <v>3051</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202">
        <v>1</v>
      </c>
      <c r="Y58" s="181"/>
      <c r="Z58" s="136">
        <v>600</v>
      </c>
      <c r="AA58" s="137"/>
      <c r="AB58" s="137" t="s">
        <v>57</v>
      </c>
      <c r="AC58" s="136" t="s">
        <v>58</v>
      </c>
      <c r="AD58" s="136" t="s">
        <v>1133</v>
      </c>
      <c r="AE58" s="136" t="s">
        <v>59</v>
      </c>
      <c r="AF58" s="176" t="s">
        <v>3019</v>
      </c>
      <c r="AG58" s="136" t="s">
        <v>91</v>
      </c>
      <c r="AH58" s="174"/>
      <c r="AI58" s="174"/>
      <c r="AJ58" s="174"/>
      <c r="AK58" s="175"/>
      <c r="AL58" s="175"/>
      <c r="AM58" s="193"/>
      <c r="AN58" s="193"/>
      <c r="AO58" s="193"/>
      <c r="AP58" s="193"/>
    </row>
    <row r="59" spans="1:42" s="135" customFormat="1" ht="13.8" x14ac:dyDescent="0.25">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2"/>
        <v>PO</v>
      </c>
      <c r="I59" s="138" t="s">
        <v>3052</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202"/>
      <c r="Y59" s="181"/>
      <c r="Z59" s="136">
        <v>200</v>
      </c>
      <c r="AA59" s="137"/>
      <c r="AB59" s="137" t="s">
        <v>57</v>
      </c>
      <c r="AC59" s="136" t="s">
        <v>58</v>
      </c>
      <c r="AD59" s="136" t="s">
        <v>830</v>
      </c>
      <c r="AE59" s="136" t="s">
        <v>59</v>
      </c>
      <c r="AF59" s="176" t="s">
        <v>3011</v>
      </c>
      <c r="AG59" s="136" t="s">
        <v>91</v>
      </c>
      <c r="AH59" s="174"/>
      <c r="AI59" s="174"/>
      <c r="AJ59" s="174"/>
      <c r="AK59" s="175"/>
      <c r="AL59" s="175"/>
      <c r="AM59" s="193"/>
      <c r="AN59" s="193"/>
      <c r="AO59" s="193"/>
      <c r="AP59" s="193"/>
    </row>
    <row r="60" spans="1:42" s="135" customFormat="1" ht="13.8" x14ac:dyDescent="0.25">
      <c r="A60" s="181">
        <v>2036</v>
      </c>
      <c r="B60" s="204" t="str">
        <f>IF(AND(A60&lt;&gt;"",ISNUMBER(A60)),VLOOKUP(A60,Studies!A:BR,2,FALSE),"")</f>
        <v>Kim 2018</v>
      </c>
      <c r="C60" s="204" t="str">
        <f>IF(AND(A60&lt;&gt;"",ISNUMBER(A60)),VLOOKUP(A60,Studies!A:BR,3,FALSE),"")</f>
        <v>https://www.ncbi.nlm.nih.gov/pubmed/28877336</v>
      </c>
      <c r="D60" s="204" t="str">
        <f>IF(AND(A60&lt;&gt;"",ISNUMBER(A60)),VLOOKUP(A60,Studies!A:BR,4,FALSE),"")</f>
        <v>Midazolam + Rifampicin Male</v>
      </c>
      <c r="E60" s="139" t="str">
        <f>IF(AND(A60&lt;&gt;"",ISNUMBER(A60)),VLOOKUP(A60,Studies!A:BR,5,FALSE),"")</f>
        <v>Midazolam</v>
      </c>
      <c r="F60" s="186" t="s">
        <v>53</v>
      </c>
      <c r="G60" s="205" t="str">
        <f>IF(AND(A60&lt;&gt;"",ISNUMBER(A60)),VLOOKUP(A60,Studies!A:BR,13,FALSE),"")</f>
        <v>IV</v>
      </c>
      <c r="H60" s="138" t="s">
        <v>58</v>
      </c>
      <c r="I60" s="138" t="s">
        <v>3051</v>
      </c>
      <c r="J60" s="205" t="str">
        <f>IF(AND(A60&lt;&gt;"",ISNUMBER(A60)),VLOOKUP(A60,Studies!A:BR,6,FALSE),"")</f>
        <v>Plasma</v>
      </c>
      <c r="K60" s="187">
        <f>0.46*X60</f>
        <v>1.1500000000000001</v>
      </c>
      <c r="L60" s="187" t="s">
        <v>2620</v>
      </c>
      <c r="M60" s="201" t="str">
        <f>0.41*2.5&amp;" - "&amp;2.5*0.51</f>
        <v>1.025 - 1.275</v>
      </c>
      <c r="N60" s="201" t="s">
        <v>1151</v>
      </c>
      <c r="O60" s="193"/>
      <c r="P60" s="193"/>
      <c r="Q60" s="202"/>
      <c r="R60" s="202"/>
      <c r="S60" s="182">
        <v>0</v>
      </c>
      <c r="T60" s="183" t="s">
        <v>935</v>
      </c>
      <c r="U60" s="184">
        <v>216</v>
      </c>
      <c r="V60" s="185" t="s">
        <v>935</v>
      </c>
      <c r="W60" s="186" t="s">
        <v>59</v>
      </c>
      <c r="X60" s="202">
        <v>2.5</v>
      </c>
      <c r="Y60" s="181" t="s">
        <v>4275</v>
      </c>
      <c r="Z60" s="176">
        <v>600</v>
      </c>
      <c r="AA60" s="180"/>
      <c r="AB60" s="180" t="s">
        <v>57</v>
      </c>
      <c r="AC60" s="176" t="s">
        <v>58</v>
      </c>
      <c r="AD60" s="176" t="s">
        <v>2611</v>
      </c>
      <c r="AE60" s="176" t="s">
        <v>59</v>
      </c>
      <c r="AF60" s="176" t="s">
        <v>3010</v>
      </c>
      <c r="AG60" s="176" t="s">
        <v>2643</v>
      </c>
      <c r="AH60" s="177" t="s">
        <v>1138</v>
      </c>
      <c r="AI60" s="177" t="s">
        <v>2655</v>
      </c>
      <c r="AJ60" s="178"/>
      <c r="AK60" s="177"/>
      <c r="AL60" s="177"/>
      <c r="AM60" s="193"/>
      <c r="AN60" s="193"/>
      <c r="AO60" s="193"/>
      <c r="AP60" s="193"/>
    </row>
    <row r="61" spans="1:42" s="135" customFormat="1" ht="13.8" x14ac:dyDescent="0.25">
      <c r="A61" s="181">
        <v>2039</v>
      </c>
      <c r="B61" s="204" t="str">
        <f>IF(AND(A61&lt;&gt;"",ISNUMBER(A61)),VLOOKUP(A61,Studies!A:BR,2,FALSE),"")</f>
        <v>Kim 2018</v>
      </c>
      <c r="C61" s="204" t="str">
        <f>IF(AND(A61&lt;&gt;"",ISNUMBER(A61)),VLOOKUP(A61,Studies!A:BR,3,FALSE),"")</f>
        <v>https://www.ncbi.nlm.nih.gov/pubmed/28877336</v>
      </c>
      <c r="D61" s="204" t="str">
        <f>IF(AND(A61&lt;&gt;"",ISNUMBER(A61)),VLOOKUP(A61,Studies!A:BR,4,FALSE),"")</f>
        <v>Midazolam + Rifampicin Female</v>
      </c>
      <c r="E61" s="139" t="str">
        <f>IF(AND(A61&lt;&gt;"",ISNUMBER(A61)),VLOOKUP(A61,Studies!A:BR,5,FALSE),"")</f>
        <v>Midazolam</v>
      </c>
      <c r="F61" s="186" t="s">
        <v>53</v>
      </c>
      <c r="G61" s="205" t="str">
        <f>IF(AND(A61&lt;&gt;"",ISNUMBER(A61)),VLOOKUP(A61,Studies!A:BR,13,FALSE),"")</f>
        <v>IV</v>
      </c>
      <c r="H61" s="138" t="s">
        <v>58</v>
      </c>
      <c r="I61" s="138" t="s">
        <v>3051</v>
      </c>
      <c r="J61" s="205" t="str">
        <f>IF(AND(A61&lt;&gt;"",ISNUMBER(A61)),VLOOKUP(A61,Studies!A:BR,6,FALSE),"")</f>
        <v>Plasma</v>
      </c>
      <c r="K61" s="187">
        <f>0.49*X61</f>
        <v>1.2250000000000001</v>
      </c>
      <c r="L61" s="187" t="s">
        <v>2620</v>
      </c>
      <c r="M61" s="201" t="str">
        <f>2.5*0.46&amp;" - "&amp;0.53*2.5</f>
        <v>1.15 - 1.325</v>
      </c>
      <c r="N61" s="201" t="s">
        <v>1151</v>
      </c>
      <c r="O61" s="193"/>
      <c r="P61" s="193"/>
      <c r="Q61" s="202"/>
      <c r="R61" s="202"/>
      <c r="S61" s="182">
        <v>0</v>
      </c>
      <c r="T61" s="183" t="s">
        <v>935</v>
      </c>
      <c r="U61" s="184">
        <v>216</v>
      </c>
      <c r="V61" s="185" t="s">
        <v>935</v>
      </c>
      <c r="W61" s="186" t="s">
        <v>59</v>
      </c>
      <c r="X61" s="202">
        <v>2.5</v>
      </c>
      <c r="Y61" s="181" t="s">
        <v>4275</v>
      </c>
      <c r="Z61" s="176">
        <v>600</v>
      </c>
      <c r="AA61" s="180"/>
      <c r="AB61" s="180" t="s">
        <v>57</v>
      </c>
      <c r="AC61" s="176" t="s">
        <v>58</v>
      </c>
      <c r="AD61" s="176" t="s">
        <v>2611</v>
      </c>
      <c r="AE61" s="176" t="s">
        <v>59</v>
      </c>
      <c r="AF61" s="176" t="s">
        <v>3010</v>
      </c>
      <c r="AG61" s="176" t="s">
        <v>2643</v>
      </c>
      <c r="AH61" s="177" t="s">
        <v>1138</v>
      </c>
      <c r="AI61" s="177" t="s">
        <v>2655</v>
      </c>
      <c r="AJ61" s="178"/>
      <c r="AK61" s="177"/>
      <c r="AL61" s="177"/>
      <c r="AM61" s="193"/>
      <c r="AN61" s="193"/>
      <c r="AO61" s="193"/>
      <c r="AP61" s="193"/>
    </row>
    <row r="62" spans="1:42" s="135" customFormat="1" ht="13.8" x14ac:dyDescent="0.25">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1108</v>
      </c>
      <c r="G62" s="205" t="str">
        <f>IF(AND(A62&lt;&gt;"",ISNUMBER(A62)),VLOOKUP(A62,Studies!A:BR,13,FALSE),"")</f>
        <v>PO</v>
      </c>
      <c r="H62" s="138" t="s">
        <v>58</v>
      </c>
      <c r="I62" s="138" t="s">
        <v>3053</v>
      </c>
      <c r="J62" s="205" t="str">
        <f>IF(AND(A62&lt;&gt;"",ISNUMBER(A62)),VLOOKUP(A62,Studies!A:BR,6,FALSE),"")</f>
        <v>Plasma</v>
      </c>
      <c r="K62" s="187">
        <f>1/0.18</f>
        <v>5.5555555555555554</v>
      </c>
      <c r="L62" s="187" t="s">
        <v>2864</v>
      </c>
      <c r="M62" s="201" t="str">
        <f>1/0.21&amp;"-"&amp;1/0.15</f>
        <v>4.76190476190476-6.66666666666667</v>
      </c>
      <c r="N62" s="201"/>
      <c r="O62" s="193"/>
      <c r="P62" s="193"/>
      <c r="Q62" s="202"/>
      <c r="R62" s="202"/>
      <c r="S62" s="182">
        <v>0</v>
      </c>
      <c r="T62" s="183" t="s">
        <v>935</v>
      </c>
      <c r="U62" s="184">
        <f>3*24+15/60</f>
        <v>72.25</v>
      </c>
      <c r="V62" s="185" t="s">
        <v>935</v>
      </c>
      <c r="W62" s="186" t="s">
        <v>59</v>
      </c>
      <c r="X62" s="202"/>
      <c r="Y62" s="181" t="s">
        <v>2863</v>
      </c>
      <c r="Z62" s="176">
        <v>500</v>
      </c>
      <c r="AA62" s="180"/>
      <c r="AB62" s="180" t="s">
        <v>57</v>
      </c>
      <c r="AC62" s="176" t="s">
        <v>58</v>
      </c>
      <c r="AD62" s="136" t="s">
        <v>2861</v>
      </c>
      <c r="AE62" s="176" t="s">
        <v>59</v>
      </c>
      <c r="AF62" s="176" t="s">
        <v>3023</v>
      </c>
      <c r="AG62" s="176" t="s">
        <v>91</v>
      </c>
      <c r="AH62" s="177"/>
      <c r="AI62" s="177" t="s">
        <v>2862</v>
      </c>
      <c r="AJ62" s="178"/>
      <c r="AK62" s="177"/>
      <c r="AL62" s="177"/>
      <c r="AM62" s="193"/>
      <c r="AN62" s="193"/>
      <c r="AO62" s="193"/>
      <c r="AP62" s="193"/>
    </row>
    <row r="63" spans="1:42" s="135" customFormat="1" ht="13.8" x14ac:dyDescent="0.25">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79" si="3">AC63</f>
        <v>PO</v>
      </c>
      <c r="I63" s="138" t="s">
        <v>3053</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202"/>
      <c r="Y63" s="181" t="s">
        <v>2971</v>
      </c>
      <c r="Z63" s="176">
        <v>200</v>
      </c>
      <c r="AA63" s="180"/>
      <c r="AB63" s="180" t="s">
        <v>57</v>
      </c>
      <c r="AC63" s="176" t="s">
        <v>58</v>
      </c>
      <c r="AD63" s="176" t="s">
        <v>1154</v>
      </c>
      <c r="AE63" s="176" t="s">
        <v>59</v>
      </c>
      <c r="AF63" s="176" t="s">
        <v>3024</v>
      </c>
      <c r="AG63" s="176" t="s">
        <v>91</v>
      </c>
      <c r="AH63" s="177" t="s">
        <v>1155</v>
      </c>
      <c r="AI63" s="177" t="s">
        <v>2928</v>
      </c>
      <c r="AJ63" s="178"/>
      <c r="AK63" s="177">
        <v>150</v>
      </c>
      <c r="AL63" s="177"/>
      <c r="AM63" s="193" t="s">
        <v>435</v>
      </c>
      <c r="AN63" s="193"/>
      <c r="AO63" s="193"/>
      <c r="AP63" s="193" t="s">
        <v>1156</v>
      </c>
    </row>
    <row r="64" spans="1:42" s="135" customFormat="1" ht="13.8" x14ac:dyDescent="0.25">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3"/>
        <v>PO</v>
      </c>
      <c r="I64" s="138" t="s">
        <v>3053</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202"/>
      <c r="Y64" s="181" t="s">
        <v>2971</v>
      </c>
      <c r="Z64" s="176">
        <v>200</v>
      </c>
      <c r="AA64" s="180"/>
      <c r="AB64" s="180" t="s">
        <v>57</v>
      </c>
      <c r="AC64" s="176" t="s">
        <v>58</v>
      </c>
      <c r="AD64" s="176" t="s">
        <v>1157</v>
      </c>
      <c r="AE64" s="176" t="s">
        <v>59</v>
      </c>
      <c r="AF64" s="176" t="s">
        <v>3026</v>
      </c>
      <c r="AG64" s="176" t="s">
        <v>91</v>
      </c>
      <c r="AH64" s="177" t="s">
        <v>1155</v>
      </c>
      <c r="AI64" s="177" t="s">
        <v>2928</v>
      </c>
      <c r="AJ64" s="178"/>
      <c r="AK64" s="177">
        <v>150</v>
      </c>
      <c r="AL64" s="177"/>
      <c r="AM64" s="193" t="s">
        <v>435</v>
      </c>
      <c r="AN64" s="193"/>
      <c r="AO64" s="193"/>
      <c r="AP64" s="193" t="s">
        <v>1156</v>
      </c>
    </row>
    <row r="65" spans="1:42" s="135" customFormat="1" ht="13.8" x14ac:dyDescent="0.25">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3"/>
        <v>PO</v>
      </c>
      <c r="I65" s="138" t="s">
        <v>3053</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202"/>
      <c r="Y65" s="181" t="s">
        <v>2971</v>
      </c>
      <c r="Z65" s="176">
        <v>200</v>
      </c>
      <c r="AA65" s="180"/>
      <c r="AB65" s="180" t="s">
        <v>57</v>
      </c>
      <c r="AC65" s="176" t="s">
        <v>58</v>
      </c>
      <c r="AD65" s="176" t="s">
        <v>1158</v>
      </c>
      <c r="AE65" s="176" t="s">
        <v>59</v>
      </c>
      <c r="AF65" s="176" t="s">
        <v>3025</v>
      </c>
      <c r="AG65" s="176" t="s">
        <v>91</v>
      </c>
      <c r="AH65" s="177" t="s">
        <v>1155</v>
      </c>
      <c r="AI65" s="177" t="s">
        <v>2928</v>
      </c>
      <c r="AJ65" s="178"/>
      <c r="AK65" s="177">
        <v>150</v>
      </c>
      <c r="AL65" s="177"/>
      <c r="AM65" s="193" t="s">
        <v>435</v>
      </c>
      <c r="AN65" s="193"/>
      <c r="AO65" s="193"/>
      <c r="AP65" s="193" t="s">
        <v>1156</v>
      </c>
    </row>
    <row r="66" spans="1:42" s="135" customFormat="1" ht="13.8" x14ac:dyDescent="0.25">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3"/>
        <v>PO</v>
      </c>
      <c r="I66" s="138" t="s">
        <v>3053</v>
      </c>
      <c r="J66" s="205" t="str">
        <f>IF(AND(A66&lt;&gt;"",ISNUMBER(A66)),VLOOKUP(A66,Studies!A:BR,6,FALSE),"")</f>
        <v>Plasma</v>
      </c>
      <c r="K66" s="187">
        <v>4.0674020000000004</v>
      </c>
      <c r="L66" s="187" t="s">
        <v>1000</v>
      </c>
      <c r="M66" s="201" t="s">
        <v>2848</v>
      </c>
      <c r="N66" s="201" t="s">
        <v>971</v>
      </c>
      <c r="O66" s="193">
        <v>2.7</v>
      </c>
      <c r="P66" s="193" t="s">
        <v>1099</v>
      </c>
      <c r="Q66" s="202"/>
      <c r="R66" s="202"/>
      <c r="S66" s="182">
        <v>0</v>
      </c>
      <c r="T66" s="183" t="s">
        <v>935</v>
      </c>
      <c r="U66" s="184">
        <v>128</v>
      </c>
      <c r="V66" s="185" t="s">
        <v>935</v>
      </c>
      <c r="W66" s="186" t="s">
        <v>59</v>
      </c>
      <c r="X66" s="202"/>
      <c r="Y66" s="181" t="s">
        <v>2942</v>
      </c>
      <c r="Z66" s="176">
        <v>500</v>
      </c>
      <c r="AA66" s="180"/>
      <c r="AB66" s="180" t="s">
        <v>57</v>
      </c>
      <c r="AC66" s="176" t="s">
        <v>58</v>
      </c>
      <c r="AD66" s="176" t="s">
        <v>1147</v>
      </c>
      <c r="AE66" s="176" t="s">
        <v>59</v>
      </c>
      <c r="AF66" s="176" t="s">
        <v>3027</v>
      </c>
      <c r="AG66" s="176" t="s">
        <v>1148</v>
      </c>
      <c r="AH66" s="177" t="s">
        <v>357</v>
      </c>
      <c r="AI66" s="177" t="s">
        <v>1149</v>
      </c>
      <c r="AJ66" s="178"/>
      <c r="AK66" s="177">
        <v>200</v>
      </c>
      <c r="AL66" s="177"/>
      <c r="AM66" s="193"/>
      <c r="AN66" s="193"/>
      <c r="AO66" s="193"/>
      <c r="AP66" s="193"/>
    </row>
    <row r="67" spans="1:42" s="135" customFormat="1" ht="13.8" x14ac:dyDescent="0.25">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3"/>
        <v>PO</v>
      </c>
      <c r="I67" s="138" t="s">
        <v>3053</v>
      </c>
      <c r="J67" s="205" t="str">
        <f>IF(AND(A67&lt;&gt;"",ISNUMBER(A67)),VLOOKUP(A67,Studies!A:BR,6,FALSE),"")</f>
        <v>Plasma</v>
      </c>
      <c r="K67" s="187">
        <v>1.9619340000000001</v>
      </c>
      <c r="L67" s="187" t="s">
        <v>1000</v>
      </c>
      <c r="M67" s="201" t="s">
        <v>2849</v>
      </c>
      <c r="N67" s="201" t="s">
        <v>971</v>
      </c>
      <c r="O67" s="193"/>
      <c r="P67" s="193"/>
      <c r="Q67" s="202"/>
      <c r="R67" s="202"/>
      <c r="S67" s="182">
        <v>0</v>
      </c>
      <c r="T67" s="183" t="s">
        <v>935</v>
      </c>
      <c r="U67" s="184">
        <v>128</v>
      </c>
      <c r="V67" s="185" t="s">
        <v>935</v>
      </c>
      <c r="W67" s="186" t="s">
        <v>59</v>
      </c>
      <c r="X67" s="202"/>
      <c r="Y67" s="181" t="s">
        <v>2942</v>
      </c>
      <c r="Z67" s="176">
        <v>500</v>
      </c>
      <c r="AA67" s="180"/>
      <c r="AB67" s="180" t="s">
        <v>57</v>
      </c>
      <c r="AC67" s="176" t="s">
        <v>58</v>
      </c>
      <c r="AD67" s="176" t="s">
        <v>1147</v>
      </c>
      <c r="AE67" s="176" t="s">
        <v>59</v>
      </c>
      <c r="AF67" s="176" t="s">
        <v>3027</v>
      </c>
      <c r="AG67" s="176" t="s">
        <v>1148</v>
      </c>
      <c r="AH67" s="177" t="s">
        <v>357</v>
      </c>
      <c r="AI67" s="177" t="s">
        <v>1149</v>
      </c>
      <c r="AJ67" s="178"/>
      <c r="AK67" s="177">
        <v>200</v>
      </c>
      <c r="AL67" s="177"/>
      <c r="AM67" s="193"/>
      <c r="AN67" s="193"/>
      <c r="AO67" s="193"/>
      <c r="AP67" s="193"/>
    </row>
    <row r="68" spans="1:42" s="135" customFormat="1" ht="13.8" x14ac:dyDescent="0.25">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3"/>
        <v>PO</v>
      </c>
      <c r="I68" s="138" t="s">
        <v>3052</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14"/>
      <c r="Y68" s="220"/>
      <c r="Z68" s="206">
        <v>200</v>
      </c>
      <c r="AA68" s="207"/>
      <c r="AB68" s="207" t="s">
        <v>57</v>
      </c>
      <c r="AC68" s="206" t="s">
        <v>58</v>
      </c>
      <c r="AD68" s="206" t="s">
        <v>830</v>
      </c>
      <c r="AE68" s="206" t="s">
        <v>59</v>
      </c>
      <c r="AF68" s="176" t="s">
        <v>3008</v>
      </c>
      <c r="AG68" s="206" t="s">
        <v>91</v>
      </c>
      <c r="AH68" s="208" t="s">
        <v>831</v>
      </c>
      <c r="AI68" s="208" t="s">
        <v>832</v>
      </c>
      <c r="AJ68" s="209"/>
      <c r="AK68" s="223"/>
      <c r="AL68" s="223"/>
      <c r="AM68" s="193" t="s">
        <v>61</v>
      </c>
      <c r="AN68" s="193">
        <v>2</v>
      </c>
      <c r="AO68" s="193">
        <v>5</v>
      </c>
      <c r="AP68" s="193"/>
    </row>
    <row r="69" spans="1:42" s="135" customFormat="1" ht="13.8" x14ac:dyDescent="0.25">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3"/>
        <v>PO</v>
      </c>
      <c r="I69" s="138" t="s">
        <v>3052</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14"/>
      <c r="Y69" s="220"/>
      <c r="Z69" s="206">
        <v>400</v>
      </c>
      <c r="AA69" s="207"/>
      <c r="AB69" s="207" t="s">
        <v>57</v>
      </c>
      <c r="AC69" s="206" t="s">
        <v>58</v>
      </c>
      <c r="AD69" s="206" t="s">
        <v>830</v>
      </c>
      <c r="AE69" s="206" t="s">
        <v>59</v>
      </c>
      <c r="AF69" s="176" t="s">
        <v>3008</v>
      </c>
      <c r="AG69" s="206" t="s">
        <v>91</v>
      </c>
      <c r="AH69" s="208" t="s">
        <v>834</v>
      </c>
      <c r="AI69" s="208" t="s">
        <v>835</v>
      </c>
      <c r="AJ69" s="209"/>
      <c r="AK69" s="223"/>
      <c r="AL69" s="223"/>
      <c r="AM69" s="193" t="s">
        <v>61</v>
      </c>
      <c r="AN69" s="193">
        <v>2</v>
      </c>
      <c r="AO69" s="193">
        <v>5</v>
      </c>
      <c r="AP69" s="193"/>
    </row>
    <row r="70" spans="1:42" s="135" customFormat="1" ht="13.8" x14ac:dyDescent="0.25">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3"/>
        <v>PO</v>
      </c>
      <c r="I70" s="138" t="s">
        <v>3052</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14"/>
      <c r="Y70" s="220"/>
      <c r="Z70" s="221">
        <v>200</v>
      </c>
      <c r="AA70" s="222"/>
      <c r="AB70" s="222" t="s">
        <v>57</v>
      </c>
      <c r="AC70" s="221" t="s">
        <v>58</v>
      </c>
      <c r="AD70" s="206">
        <v>0</v>
      </c>
      <c r="AE70" s="221" t="s">
        <v>59</v>
      </c>
      <c r="AF70" s="221" t="s">
        <v>78</v>
      </c>
      <c r="AG70" s="221" t="s">
        <v>78</v>
      </c>
      <c r="AH70" s="174"/>
      <c r="AI70" s="174"/>
      <c r="AJ70" s="174"/>
      <c r="AK70" s="175"/>
      <c r="AL70" s="175"/>
      <c r="AM70" s="193"/>
      <c r="AN70" s="193"/>
      <c r="AO70" s="193"/>
      <c r="AP70" s="193"/>
    </row>
    <row r="71" spans="1:42" s="135" customFormat="1" ht="13.8" x14ac:dyDescent="0.25">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3"/>
        <v>PO</v>
      </c>
      <c r="I71" s="138" t="s">
        <v>3052</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14"/>
      <c r="Y71" s="220"/>
      <c r="Z71" s="221">
        <v>200</v>
      </c>
      <c r="AA71" s="222"/>
      <c r="AB71" s="222" t="s">
        <v>57</v>
      </c>
      <c r="AC71" s="221" t="s">
        <v>58</v>
      </c>
      <c r="AD71" s="206" t="s">
        <v>830</v>
      </c>
      <c r="AE71" s="221" t="s">
        <v>59</v>
      </c>
      <c r="AF71" s="176" t="s">
        <v>3008</v>
      </c>
      <c r="AG71" s="221" t="s">
        <v>91</v>
      </c>
      <c r="AH71" s="174"/>
      <c r="AI71" s="174"/>
      <c r="AJ71" s="174"/>
      <c r="AK71" s="175"/>
      <c r="AL71" s="175"/>
      <c r="AM71" s="193"/>
      <c r="AN71" s="193"/>
      <c r="AO71" s="193"/>
      <c r="AP71" s="193"/>
    </row>
    <row r="72" spans="1:42" s="135" customFormat="1" ht="13.8" x14ac:dyDescent="0.25">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3"/>
        <v>PO</v>
      </c>
      <c r="I72" s="138" t="s">
        <v>3052</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14"/>
      <c r="Y72" s="220"/>
      <c r="Z72" s="221">
        <v>200</v>
      </c>
      <c r="AA72" s="222"/>
      <c r="AB72" s="222" t="s">
        <v>57</v>
      </c>
      <c r="AC72" s="221" t="s">
        <v>58</v>
      </c>
      <c r="AD72" s="206" t="s">
        <v>1133</v>
      </c>
      <c r="AE72" s="221" t="s">
        <v>59</v>
      </c>
      <c r="AF72" s="176" t="s">
        <v>3019</v>
      </c>
      <c r="AG72" s="221" t="s">
        <v>91</v>
      </c>
      <c r="AH72" s="174"/>
      <c r="AI72" s="174"/>
      <c r="AJ72" s="174"/>
      <c r="AK72" s="175"/>
      <c r="AL72" s="175"/>
      <c r="AM72" s="193"/>
      <c r="AN72" s="193"/>
      <c r="AO72" s="193"/>
      <c r="AP72" s="193"/>
    </row>
    <row r="73" spans="1:42" s="135" customFormat="1" ht="13.8" x14ac:dyDescent="0.25">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1146</v>
      </c>
      <c r="G73" s="205" t="str">
        <f>IF(AND(A73&lt;&gt;"",ISNUMBER(A73)),VLOOKUP(A73,Studies!A:BR,13,FALSE),"")</f>
        <v>PO</v>
      </c>
      <c r="H73" s="138" t="str">
        <f t="shared" si="3"/>
        <v>PO</v>
      </c>
      <c r="I73" s="138"/>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14"/>
      <c r="Y73" s="220"/>
      <c r="Z73" s="221">
        <v>400</v>
      </c>
      <c r="AA73" s="222"/>
      <c r="AB73" s="222" t="s">
        <v>57</v>
      </c>
      <c r="AC73" s="221" t="s">
        <v>58</v>
      </c>
      <c r="AD73" s="206">
        <v>0</v>
      </c>
      <c r="AE73" s="221" t="s">
        <v>59</v>
      </c>
      <c r="AF73" s="221" t="s">
        <v>78</v>
      </c>
      <c r="AG73" s="221" t="s">
        <v>91</v>
      </c>
      <c r="AH73" s="174"/>
      <c r="AI73" s="174"/>
      <c r="AJ73" s="174"/>
      <c r="AK73" s="175"/>
      <c r="AL73" s="175"/>
      <c r="AM73" s="193"/>
      <c r="AN73" s="193"/>
      <c r="AO73" s="193"/>
      <c r="AP73" s="193"/>
    </row>
    <row r="74" spans="1:42" s="135" customFormat="1" ht="13.8" x14ac:dyDescent="0.25">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1146</v>
      </c>
      <c r="G74" s="205" t="str">
        <f>IF(AND(A74&lt;&gt;"",ISNUMBER(A74)),VLOOKUP(A74,Studies!A:BR,13,FALSE),"")</f>
        <v>IV</v>
      </c>
      <c r="H74" s="138" t="str">
        <f t="shared" si="3"/>
        <v>PO</v>
      </c>
      <c r="I74" s="138"/>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14"/>
      <c r="Y74" s="220"/>
      <c r="Z74" s="221" t="s">
        <v>873</v>
      </c>
      <c r="AA74" s="222"/>
      <c r="AB74" s="222" t="s">
        <v>57</v>
      </c>
      <c r="AC74" s="221" t="s">
        <v>58</v>
      </c>
      <c r="AD74" s="206" t="s">
        <v>2934</v>
      </c>
      <c r="AE74" s="221" t="s">
        <v>59</v>
      </c>
      <c r="AF74" s="176" t="s">
        <v>3008</v>
      </c>
      <c r="AG74" s="221" t="s">
        <v>91</v>
      </c>
      <c r="AH74" s="174"/>
      <c r="AI74" s="174"/>
      <c r="AJ74" s="174"/>
      <c r="AK74" s="175"/>
      <c r="AL74" s="175"/>
      <c r="AM74" s="193"/>
      <c r="AN74" s="193"/>
      <c r="AO74" s="193"/>
      <c r="AP74" s="193"/>
    </row>
    <row r="75" spans="1:42" s="135" customFormat="1" ht="13.8" x14ac:dyDescent="0.25">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1146</v>
      </c>
      <c r="G75" s="205" t="str">
        <f>IF(AND(A75&lt;&gt;"",ISNUMBER(A75)),VLOOKUP(A75,Studies!A:BR,13,FALSE),"")</f>
        <v>PO</v>
      </c>
      <c r="H75" s="138" t="str">
        <f t="shared" si="3"/>
        <v>PO</v>
      </c>
      <c r="I75" s="138"/>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14"/>
      <c r="Y75" s="220"/>
      <c r="Z75" s="221" t="s">
        <v>873</v>
      </c>
      <c r="AA75" s="222"/>
      <c r="AB75" s="222" t="s">
        <v>57</v>
      </c>
      <c r="AC75" s="221" t="s">
        <v>58</v>
      </c>
      <c r="AD75" s="206" t="s">
        <v>2935</v>
      </c>
      <c r="AE75" s="221" t="s">
        <v>59</v>
      </c>
      <c r="AF75" s="176" t="s">
        <v>3019</v>
      </c>
      <c r="AG75" s="221" t="s">
        <v>91</v>
      </c>
      <c r="AH75" s="174"/>
      <c r="AI75" s="174"/>
      <c r="AJ75" s="174"/>
      <c r="AK75" s="175"/>
      <c r="AL75" s="175"/>
      <c r="AM75" s="193"/>
      <c r="AN75" s="193"/>
      <c r="AO75" s="193"/>
      <c r="AP75" s="193"/>
    </row>
    <row r="76" spans="1:42" s="135" customFormat="1" ht="13.8" x14ac:dyDescent="0.25">
      <c r="A76" s="187">
        <v>342</v>
      </c>
      <c r="B76" s="204" t="str">
        <f>IF(AND(A76&lt;&gt;"",ISNUMBER(A76)),VLOOKUP(A76,Studies!A:BR,2,FALSE),"")</f>
        <v>Link 2008</v>
      </c>
      <c r="C76" s="204" t="str">
        <f>IF(AND(A76&lt;&gt;"",ISNUMBER(A76)),VLOOKUP(A76,Studies!A:BR,3,FALSE),"")</f>
        <v>https://www.ncbi.nlm.nih.gov/pubmed/18537963</v>
      </c>
      <c r="D76" s="204" t="str">
        <f>IF(AND(A76&lt;&gt;"",ISNUMBER(A76)),VLOOKUP(A76,Studies!A:BR,4,FALSE),"")</f>
        <v>iv with Perpetrator (Rifampicin)</v>
      </c>
      <c r="E76" s="139" t="str">
        <f>IF(AND(A76&lt;&gt;"",ISNUMBER(A76)),VLOOKUP(A76,Studies!A:BR,5,FALSE),"")</f>
        <v>Midazolam</v>
      </c>
      <c r="F76" s="186" t="s">
        <v>53</v>
      </c>
      <c r="G76" s="205" t="str">
        <f>IF(AND(A76&lt;&gt;"",ISNUMBER(A76)),VLOOKUP(A76,Studies!A:BR,13,FALSE),"")</f>
        <v>IV</v>
      </c>
      <c r="H76" s="138" t="str">
        <f t="shared" si="3"/>
        <v>PO</v>
      </c>
      <c r="I76" s="138" t="s">
        <v>3051</v>
      </c>
      <c r="J76" s="205" t="str">
        <f>IF(AND(A76&lt;&gt;"",ISNUMBER(A76)),VLOOKUP(A76,Studies!A:BR,6,FALSE),"")</f>
        <v>Plasma</v>
      </c>
      <c r="K76" s="187">
        <v>0.65500794910000004</v>
      </c>
      <c r="L76" s="187" t="s">
        <v>1137</v>
      </c>
      <c r="M76" s="201"/>
      <c r="N76" s="201"/>
      <c r="O76" s="193">
        <v>1.1059602649</v>
      </c>
      <c r="P76" s="193" t="s">
        <v>1137</v>
      </c>
      <c r="Q76" s="202"/>
      <c r="R76" s="202"/>
      <c r="S76" s="182">
        <v>0</v>
      </c>
      <c r="T76" s="183" t="s">
        <v>935</v>
      </c>
      <c r="U76" s="184">
        <v>144</v>
      </c>
      <c r="V76" s="185" t="s">
        <v>935</v>
      </c>
      <c r="W76" s="186" t="s">
        <v>59</v>
      </c>
      <c r="X76" s="202">
        <v>1</v>
      </c>
      <c r="Y76" s="181"/>
      <c r="Z76" s="176">
        <v>600</v>
      </c>
      <c r="AA76" s="180"/>
      <c r="AB76" s="180" t="s">
        <v>57</v>
      </c>
      <c r="AC76" s="176" t="s">
        <v>58</v>
      </c>
      <c r="AD76" s="176" t="s">
        <v>1133</v>
      </c>
      <c r="AE76" s="176" t="s">
        <v>59</v>
      </c>
      <c r="AF76" s="176" t="s">
        <v>3019</v>
      </c>
      <c r="AG76" s="176" t="s">
        <v>91</v>
      </c>
      <c r="AH76" s="177" t="s">
        <v>1138</v>
      </c>
      <c r="AI76" s="177" t="s">
        <v>1139</v>
      </c>
      <c r="AJ76" s="178"/>
      <c r="AK76" s="177"/>
      <c r="AL76" s="177" t="s">
        <v>1140</v>
      </c>
      <c r="AM76" s="193"/>
      <c r="AN76" s="193"/>
      <c r="AO76" s="193"/>
      <c r="AP76" s="193"/>
    </row>
    <row r="77" spans="1:42" s="135" customFormat="1" ht="13.8" x14ac:dyDescent="0.25">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3"/>
        <v>PO</v>
      </c>
      <c r="I77" s="138" t="s">
        <v>3051</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02">
        <v>1</v>
      </c>
      <c r="Y77" s="220"/>
      <c r="Z77" s="206">
        <v>600</v>
      </c>
      <c r="AA77" s="207"/>
      <c r="AB77" s="207" t="s">
        <v>57</v>
      </c>
      <c r="AC77" s="206" t="s">
        <v>58</v>
      </c>
      <c r="AD77" s="176" t="s">
        <v>182</v>
      </c>
      <c r="AE77" s="206" t="s">
        <v>59</v>
      </c>
      <c r="AF77" s="176" t="s">
        <v>3011</v>
      </c>
      <c r="AG77" s="206" t="s">
        <v>91</v>
      </c>
      <c r="AH77" s="208" t="s">
        <v>1134</v>
      </c>
      <c r="AI77" s="208"/>
      <c r="AJ77" s="209"/>
      <c r="AK77" s="208"/>
      <c r="AL77" s="208" t="s">
        <v>1141</v>
      </c>
      <c r="AM77" s="193"/>
      <c r="AN77" s="193"/>
      <c r="AO77" s="193"/>
      <c r="AP77" s="193"/>
    </row>
    <row r="78" spans="1:42" s="135" customFormat="1" ht="13.8" x14ac:dyDescent="0.25">
      <c r="A78" s="187">
        <v>344</v>
      </c>
      <c r="B78" s="204" t="str">
        <f>IF(AND(A78&lt;&gt;"",ISNUMBER(A78)),VLOOKUP(A78,Studies!A:BR,2,FALSE),"")</f>
        <v>Link 2008</v>
      </c>
      <c r="C78" s="204" t="str">
        <f>IF(AND(A78&lt;&gt;"",ISNUMBER(A78)),VLOOKUP(A78,Studies!A:BR,3,FALSE),"")</f>
        <v>https://www.ncbi.nlm.nih.gov/pubmed/18537963</v>
      </c>
      <c r="D78" s="204" t="str">
        <f>IF(AND(A78&lt;&gt;"",ISNUMBER(A78)),VLOOKUP(A78,Studies!A:BR,4,FALSE),"")</f>
        <v>po with Perpetrator (Rifampicin)</v>
      </c>
      <c r="E78" s="139" t="str">
        <f>IF(AND(A78&lt;&gt;"",ISNUMBER(A78)),VLOOKUP(A78,Studies!A:BR,5,FALSE),"")</f>
        <v>Midazolam</v>
      </c>
      <c r="F78" s="186" t="s">
        <v>53</v>
      </c>
      <c r="G78" s="205" t="str">
        <f>IF(AND(A78&lt;&gt;"",ISNUMBER(A78)),VLOOKUP(A78,Studies!A:BR,13,FALSE),"")</f>
        <v>PO</v>
      </c>
      <c r="H78" s="138" t="str">
        <f t="shared" si="3"/>
        <v>PO</v>
      </c>
      <c r="I78" s="138" t="s">
        <v>3051</v>
      </c>
      <c r="J78" s="205" t="str">
        <f>IF(AND(A78&lt;&gt;"",ISNUMBER(A78)),VLOOKUP(A78,Studies!A:BR,6,FALSE),"")</f>
        <v>Plasma</v>
      </c>
      <c r="K78" s="187">
        <v>1.554907677E-2</v>
      </c>
      <c r="L78" s="187" t="s">
        <v>1137</v>
      </c>
      <c r="M78" s="201"/>
      <c r="N78" s="201"/>
      <c r="O78" s="193">
        <v>3.4865292999999999E-2</v>
      </c>
      <c r="P78" s="193" t="s">
        <v>1137</v>
      </c>
      <c r="Q78" s="202"/>
      <c r="R78" s="202"/>
      <c r="S78" s="182">
        <v>0</v>
      </c>
      <c r="T78" s="183" t="s">
        <v>935</v>
      </c>
      <c r="U78" s="184">
        <v>144</v>
      </c>
      <c r="V78" s="185" t="s">
        <v>935</v>
      </c>
      <c r="W78" s="186" t="s">
        <v>59</v>
      </c>
      <c r="X78" s="202">
        <v>1</v>
      </c>
      <c r="Y78" s="181"/>
      <c r="Z78" s="176">
        <v>600</v>
      </c>
      <c r="AA78" s="180"/>
      <c r="AB78" s="180" t="s">
        <v>57</v>
      </c>
      <c r="AC78" s="176" t="s">
        <v>58</v>
      </c>
      <c r="AD78" s="176" t="s">
        <v>1133</v>
      </c>
      <c r="AE78" s="176" t="s">
        <v>59</v>
      </c>
      <c r="AF78" s="176" t="s">
        <v>3019</v>
      </c>
      <c r="AG78" s="176" t="s">
        <v>91</v>
      </c>
      <c r="AH78" s="177" t="s">
        <v>1138</v>
      </c>
      <c r="AI78" s="177" t="s">
        <v>1139</v>
      </c>
      <c r="AJ78" s="178"/>
      <c r="AK78" s="177"/>
      <c r="AL78" s="177" t="s">
        <v>1140</v>
      </c>
      <c r="AM78" s="193"/>
      <c r="AN78" s="193"/>
      <c r="AO78" s="193"/>
      <c r="AP78" s="193"/>
    </row>
    <row r="79" spans="1:42" s="135" customFormat="1" ht="13.8" x14ac:dyDescent="0.25">
      <c r="A79" s="187">
        <v>389</v>
      </c>
      <c r="B79" s="204" t="str">
        <f>IF(AND(A79&lt;&gt;"",ISNUMBER(A79)),VLOOKUP(A79,Studies!A:BR,2,FALSE),"")</f>
        <v>Phimmasone 2001</v>
      </c>
      <c r="C79" s="204" t="str">
        <f>IF(AND(A79&lt;&gt;"",ISNUMBER(A79)),VLOOKUP(A79,Studies!A:BR,3,FALSE),"")</f>
        <v>https://www.ncbi.nlm.nih.gov/pubmed/11753266</v>
      </c>
      <c r="D79" s="204" t="str">
        <f>IF(AND(A79&lt;&gt;"",ISNUMBER(A79)),VLOOKUP(A79,Studies!A:BR,4,FALSE),"")</f>
        <v>with Perpetrator (Rifampicin)</v>
      </c>
      <c r="E79" s="139" t="str">
        <f>IF(AND(A79&lt;&gt;"",ISNUMBER(A79)),VLOOKUP(A79,Studies!A:BR,5,FALSE),"")</f>
        <v>Midazolam</v>
      </c>
      <c r="F79" s="186" t="s">
        <v>53</v>
      </c>
      <c r="G79" s="205" t="str">
        <f>IF(AND(A79&lt;&gt;"",ISNUMBER(A79)),VLOOKUP(A79,Studies!A:BR,13,FALSE),"")</f>
        <v>IV</v>
      </c>
      <c r="H79" s="138" t="str">
        <f t="shared" si="3"/>
        <v>PO</v>
      </c>
      <c r="I79" s="138" t="s">
        <v>3051</v>
      </c>
      <c r="J79" s="205" t="str">
        <f>IF(AND(A79&lt;&gt;"",ISNUMBER(A79)),VLOOKUP(A79,Studies!A:BR,6,FALSE),"")</f>
        <v>Plasma</v>
      </c>
      <c r="K79" s="211">
        <v>0.51</v>
      </c>
      <c r="L79" s="211" t="s">
        <v>115</v>
      </c>
      <c r="M79" s="201"/>
      <c r="N79" s="201"/>
      <c r="O79" s="213"/>
      <c r="P79" s="213"/>
      <c r="Q79" s="202"/>
      <c r="R79" s="202"/>
      <c r="S79" s="182">
        <v>0</v>
      </c>
      <c r="T79" s="183" t="s">
        <v>935</v>
      </c>
      <c r="U79" s="184">
        <v>106</v>
      </c>
      <c r="V79" s="185" t="s">
        <v>935</v>
      </c>
      <c r="W79" s="219" t="s">
        <v>59</v>
      </c>
      <c r="X79" s="202">
        <v>1</v>
      </c>
      <c r="Y79" s="220"/>
      <c r="Z79" s="206">
        <v>600</v>
      </c>
      <c r="AA79" s="207"/>
      <c r="AB79" s="207" t="s">
        <v>57</v>
      </c>
      <c r="AC79" s="206" t="s">
        <v>58</v>
      </c>
      <c r="AD79" s="176" t="s">
        <v>182</v>
      </c>
      <c r="AE79" s="206" t="s">
        <v>59</v>
      </c>
      <c r="AF79" s="176" t="s">
        <v>3011</v>
      </c>
      <c r="AG79" s="206" t="s">
        <v>91</v>
      </c>
      <c r="AH79" s="208" t="s">
        <v>1134</v>
      </c>
      <c r="AI79" s="208"/>
      <c r="AJ79" s="209"/>
      <c r="AK79" s="208"/>
      <c r="AL79" s="208" t="s">
        <v>1141</v>
      </c>
      <c r="AM79" s="193"/>
      <c r="AN79" s="193"/>
      <c r="AO79" s="193"/>
      <c r="AP79" s="193"/>
    </row>
    <row r="80" spans="1:42" s="135" customFormat="1" ht="13.8" x14ac:dyDescent="0.25">
      <c r="A80" s="181">
        <v>1098</v>
      </c>
      <c r="B80" s="204" t="str">
        <f>IF(AND(A80&lt;&gt;"",ISNUMBER(A80)),VLOOKUP(A80,Studies!A:BR,2,FALSE),"")</f>
        <v>Prueksaritanont 2017</v>
      </c>
      <c r="C80" s="204" t="str">
        <f>IF(AND(A80&lt;&gt;"",ISNUMBER(A80)),VLOOKUP(A80,Studies!A:BR,3,FALSE),"")</f>
        <v>https://www.ncbi.nlm.nih.gov/pubmed/27943276</v>
      </c>
      <c r="D80" s="204" t="str">
        <f>IF(AND(A80&lt;&gt;"",ISNUMBER(A80)),VLOOKUP(A80,Studies!A:BR,4,FALSE),"")</f>
        <v>Midazolam in microdosecocktail + Rifampin</v>
      </c>
      <c r="E80" s="139" t="str">
        <f>IF(AND(A80&lt;&gt;"",ISNUMBER(A80)),VLOOKUP(A80,Studies!A:BR,5,FALSE),"")</f>
        <v>Midazolam</v>
      </c>
      <c r="F80" s="186" t="s">
        <v>53</v>
      </c>
      <c r="G80" s="205" t="str">
        <f>IF(AND(A80&lt;&gt;"",ISNUMBER(A80)),VLOOKUP(A80,Studies!A:BR,13,FALSE),"")</f>
        <v>PO</v>
      </c>
      <c r="H80" s="138" t="s">
        <v>58</v>
      </c>
      <c r="I80" s="138" t="s">
        <v>3051</v>
      </c>
      <c r="J80" s="205" t="str">
        <f>IF(AND(A80&lt;&gt;"",ISNUMBER(A80)),VLOOKUP(A80,Studies!A:BR,6,FALSE),"")</f>
        <v>Plasma</v>
      </c>
      <c r="K80" s="187">
        <v>0.94</v>
      </c>
      <c r="L80" s="187" t="s">
        <v>2132</v>
      </c>
      <c r="M80" s="201" t="s">
        <v>2627</v>
      </c>
      <c r="N80" s="201" t="s">
        <v>1151</v>
      </c>
      <c r="O80" s="193">
        <v>1.3</v>
      </c>
      <c r="P80" s="193" t="s">
        <v>2132</v>
      </c>
      <c r="Q80" s="202" t="s">
        <v>2628</v>
      </c>
      <c r="R80" s="202" t="s">
        <v>1151</v>
      </c>
      <c r="S80" s="182">
        <v>0</v>
      </c>
      <c r="T80" s="183" t="s">
        <v>935</v>
      </c>
      <c r="U80" s="184">
        <v>0</v>
      </c>
      <c r="V80" s="185" t="s">
        <v>935</v>
      </c>
      <c r="W80" s="186" t="s">
        <v>59</v>
      </c>
      <c r="X80" s="202">
        <v>1</v>
      </c>
      <c r="Y80" s="181" t="s">
        <v>2629</v>
      </c>
      <c r="Z80" s="176">
        <v>600</v>
      </c>
      <c r="AA80" s="180"/>
      <c r="AB80" s="180" t="s">
        <v>57</v>
      </c>
      <c r="AC80" s="176" t="s">
        <v>58</v>
      </c>
      <c r="AD80" s="176">
        <v>0</v>
      </c>
      <c r="AE80" s="176" t="s">
        <v>59</v>
      </c>
      <c r="AF80" s="176" t="s">
        <v>78</v>
      </c>
      <c r="AG80" s="176" t="s">
        <v>78</v>
      </c>
      <c r="AH80" s="177" t="s">
        <v>1134</v>
      </c>
      <c r="AI80" s="177" t="s">
        <v>2630</v>
      </c>
      <c r="AJ80" s="178"/>
      <c r="AK80" s="177"/>
      <c r="AL80" s="177"/>
      <c r="AM80" s="193"/>
      <c r="AN80" s="193"/>
      <c r="AO80" s="193"/>
      <c r="AP80" s="193"/>
    </row>
    <row r="81" spans="1:42" s="135" customFormat="1" ht="13.8" x14ac:dyDescent="0.25">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ref="H81:H93" si="4">AC81</f>
        <v>PO</v>
      </c>
      <c r="I81" s="138" t="s">
        <v>3051</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202">
        <v>1</v>
      </c>
      <c r="Y81" s="181" t="s">
        <v>1105</v>
      </c>
      <c r="Z81" s="176">
        <v>600</v>
      </c>
      <c r="AA81" s="180"/>
      <c r="AB81" s="180" t="s">
        <v>57</v>
      </c>
      <c r="AC81" s="176" t="s">
        <v>58</v>
      </c>
      <c r="AD81" s="176" t="s">
        <v>4270</v>
      </c>
      <c r="AE81" s="176" t="s">
        <v>59</v>
      </c>
      <c r="AF81" s="176" t="s">
        <v>3029</v>
      </c>
      <c r="AG81" s="176"/>
      <c r="AH81" s="177"/>
      <c r="AI81" s="177" t="s">
        <v>1106</v>
      </c>
      <c r="AJ81" s="178"/>
      <c r="AK81" s="177"/>
      <c r="AL81" s="177" t="s">
        <v>1107</v>
      </c>
      <c r="AM81" s="193" t="s">
        <v>61</v>
      </c>
      <c r="AN81" s="193"/>
      <c r="AO81" s="193"/>
      <c r="AP81" s="193"/>
    </row>
    <row r="82" spans="1:42" s="135" customFormat="1" ht="13.8" x14ac:dyDescent="0.25">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4"/>
        <v>PO</v>
      </c>
      <c r="I82" s="138" t="s">
        <v>3051</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202">
        <v>1</v>
      </c>
      <c r="Y82" s="181" t="s">
        <v>1105</v>
      </c>
      <c r="Z82" s="176">
        <v>600</v>
      </c>
      <c r="AA82" s="180"/>
      <c r="AB82" s="180" t="s">
        <v>57</v>
      </c>
      <c r="AC82" s="176" t="s">
        <v>58</v>
      </c>
      <c r="AD82" s="176" t="s">
        <v>4270</v>
      </c>
      <c r="AE82" s="176" t="s">
        <v>59</v>
      </c>
      <c r="AF82" s="176" t="s">
        <v>3029</v>
      </c>
      <c r="AG82" s="176"/>
      <c r="AH82" s="177"/>
      <c r="AI82" s="177" t="s">
        <v>1106</v>
      </c>
      <c r="AJ82" s="178"/>
      <c r="AK82" s="177"/>
      <c r="AL82" s="177" t="s">
        <v>1107</v>
      </c>
      <c r="AM82" s="193" t="s">
        <v>61</v>
      </c>
      <c r="AN82" s="193"/>
      <c r="AO82" s="193"/>
      <c r="AP82" s="193"/>
    </row>
    <row r="83" spans="1:42" s="135" customFormat="1" ht="13.8" x14ac:dyDescent="0.25">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4"/>
        <v>PO</v>
      </c>
      <c r="I83" s="138" t="s">
        <v>3051</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202">
        <v>1</v>
      </c>
      <c r="Y83" s="181" t="s">
        <v>1105</v>
      </c>
      <c r="Z83" s="176">
        <v>600</v>
      </c>
      <c r="AA83" s="180"/>
      <c r="AB83" s="180" t="s">
        <v>57</v>
      </c>
      <c r="AC83" s="176" t="s">
        <v>58</v>
      </c>
      <c r="AD83" s="176" t="s">
        <v>4270</v>
      </c>
      <c r="AE83" s="176" t="s">
        <v>59</v>
      </c>
      <c r="AF83" s="176" t="s">
        <v>3029</v>
      </c>
      <c r="AG83" s="176"/>
      <c r="AH83" s="177"/>
      <c r="AI83" s="177" t="s">
        <v>1106</v>
      </c>
      <c r="AJ83" s="178"/>
      <c r="AK83" s="177"/>
      <c r="AL83" s="177" t="s">
        <v>1107</v>
      </c>
      <c r="AM83" s="193" t="s">
        <v>61</v>
      </c>
      <c r="AN83" s="193"/>
      <c r="AO83" s="193"/>
      <c r="AP83" s="193"/>
    </row>
    <row r="84" spans="1:42" s="135" customFormat="1" ht="13.8" x14ac:dyDescent="0.25">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4"/>
        <v>PO</v>
      </c>
      <c r="I84" s="138"/>
      <c r="J84" s="205" t="str">
        <f>IF(AND(A84&lt;&gt;"",ISNUMBER(A84)),VLOOKUP(A84,Studies!A:BR,6,FALSE),"")</f>
        <v>Plasma</v>
      </c>
      <c r="K84" s="187">
        <v>9.85</v>
      </c>
      <c r="L84" s="187" t="s">
        <v>1000</v>
      </c>
      <c r="M84" s="201" t="s">
        <v>1150</v>
      </c>
      <c r="N84" s="201" t="s">
        <v>1151</v>
      </c>
      <c r="O84" s="213">
        <v>3.56</v>
      </c>
      <c r="P84" s="213" t="s">
        <v>1000</v>
      </c>
      <c r="Q84" s="202" t="s">
        <v>1152</v>
      </c>
      <c r="R84" s="202" t="s">
        <v>1151</v>
      </c>
      <c r="S84" s="182">
        <v>0</v>
      </c>
      <c r="T84" s="183" t="s">
        <v>935</v>
      </c>
      <c r="U84" s="184">
        <v>37</v>
      </c>
      <c r="V84" s="185" t="s">
        <v>935</v>
      </c>
      <c r="W84" s="219" t="s">
        <v>59</v>
      </c>
      <c r="X84" s="214"/>
      <c r="Y84" s="220"/>
      <c r="Z84" s="206" t="s">
        <v>873</v>
      </c>
      <c r="AA84" s="207"/>
      <c r="AB84" s="176" t="s">
        <v>57</v>
      </c>
      <c r="AC84" s="176" t="s">
        <v>58</v>
      </c>
      <c r="AD84" s="176" t="s">
        <v>2937</v>
      </c>
      <c r="AE84" s="176" t="s">
        <v>59</v>
      </c>
      <c r="AF84" s="176" t="s">
        <v>3033</v>
      </c>
      <c r="AG84" s="176" t="s">
        <v>91</v>
      </c>
      <c r="AH84" s="177" t="s">
        <v>875</v>
      </c>
      <c r="AI84" s="177" t="s">
        <v>2929</v>
      </c>
      <c r="AJ84" s="209"/>
      <c r="AK84" s="208">
        <v>150</v>
      </c>
      <c r="AL84" s="177" t="s">
        <v>877</v>
      </c>
      <c r="AM84" s="165" t="s">
        <v>61</v>
      </c>
      <c r="AN84" s="166">
        <v>11</v>
      </c>
      <c r="AO84" s="166">
        <v>5</v>
      </c>
      <c r="AP84" s="165"/>
    </row>
    <row r="85" spans="1:42" s="135" customFormat="1" ht="13.8" x14ac:dyDescent="0.25">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4"/>
        <v>PO</v>
      </c>
      <c r="I85" s="138"/>
      <c r="J85" s="205" t="str">
        <f>IF(AND(A85&lt;&gt;"",ISNUMBER(A85)),VLOOKUP(A85,Studies!A:BR,6,FALSE),"")</f>
        <v>Plasma</v>
      </c>
      <c r="K85" s="187">
        <v>3.61</v>
      </c>
      <c r="L85" s="187" t="s">
        <v>1000</v>
      </c>
      <c r="M85" s="201" t="s">
        <v>1153</v>
      </c>
      <c r="N85" s="201" t="s">
        <v>1151</v>
      </c>
      <c r="O85" s="213"/>
      <c r="P85" s="213"/>
      <c r="Q85" s="202"/>
      <c r="R85" s="202"/>
      <c r="S85" s="182">
        <v>0</v>
      </c>
      <c r="T85" s="183" t="s">
        <v>935</v>
      </c>
      <c r="U85" s="184">
        <v>37</v>
      </c>
      <c r="V85" s="185" t="s">
        <v>935</v>
      </c>
      <c r="W85" s="219" t="s">
        <v>59</v>
      </c>
      <c r="X85" s="214"/>
      <c r="Y85" s="220"/>
      <c r="Z85" s="206" t="s">
        <v>873</v>
      </c>
      <c r="AA85" s="207"/>
      <c r="AB85" s="176" t="s">
        <v>57</v>
      </c>
      <c r="AC85" s="176" t="s">
        <v>58</v>
      </c>
      <c r="AD85" s="176" t="s">
        <v>2937</v>
      </c>
      <c r="AE85" s="176" t="s">
        <v>59</v>
      </c>
      <c r="AF85" s="176" t="s">
        <v>3033</v>
      </c>
      <c r="AG85" s="176" t="s">
        <v>91</v>
      </c>
      <c r="AH85" s="177" t="s">
        <v>875</v>
      </c>
      <c r="AI85" s="177" t="s">
        <v>2929</v>
      </c>
      <c r="AJ85" s="209"/>
      <c r="AK85" s="208">
        <v>150</v>
      </c>
      <c r="AL85" s="177" t="s">
        <v>877</v>
      </c>
      <c r="AM85" s="165" t="s">
        <v>61</v>
      </c>
      <c r="AN85" s="166">
        <v>11</v>
      </c>
      <c r="AO85" s="166">
        <v>5</v>
      </c>
      <c r="AP85" s="165"/>
    </row>
    <row r="86" spans="1:42" s="135" customFormat="1" ht="13.8" x14ac:dyDescent="0.25">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4"/>
        <v>PO</v>
      </c>
      <c r="I86" s="138" t="s">
        <v>3053</v>
      </c>
      <c r="J86" s="205" t="str">
        <f>IF(AND(A86&lt;&gt;"",ISNUMBER(A86)),VLOOKUP(A86,Studies!A:BR,6,FALSE),"")</f>
        <v>Plasma</v>
      </c>
      <c r="K86" s="187">
        <v>1.5977859999999999</v>
      </c>
      <c r="L86" s="187" t="s">
        <v>1000</v>
      </c>
      <c r="M86" s="201" t="s">
        <v>2870</v>
      </c>
      <c r="N86" s="201" t="s">
        <v>971</v>
      </c>
      <c r="O86" s="213"/>
      <c r="P86" s="213"/>
      <c r="Q86" s="202"/>
      <c r="R86" s="202"/>
      <c r="S86" s="182">
        <v>0</v>
      </c>
      <c r="T86" s="183" t="s">
        <v>935</v>
      </c>
      <c r="U86" s="184">
        <v>96</v>
      </c>
      <c r="V86" s="185" t="s">
        <v>935</v>
      </c>
      <c r="W86" s="219" t="s">
        <v>59</v>
      </c>
      <c r="X86" s="214"/>
      <c r="Y86" s="220" t="s">
        <v>1372</v>
      </c>
      <c r="Z86" s="206">
        <v>500</v>
      </c>
      <c r="AA86" s="207"/>
      <c r="AB86" s="180" t="s">
        <v>57</v>
      </c>
      <c r="AC86" s="176" t="s">
        <v>58</v>
      </c>
      <c r="AD86" s="136" t="s">
        <v>3030</v>
      </c>
      <c r="AE86" s="176" t="s">
        <v>59</v>
      </c>
      <c r="AF86" s="176" t="s">
        <v>3031</v>
      </c>
      <c r="AG86" s="176" t="s">
        <v>1373</v>
      </c>
      <c r="AH86" s="177"/>
      <c r="AI86" s="177" t="s">
        <v>149</v>
      </c>
      <c r="AJ86" s="209"/>
      <c r="AK86" s="208">
        <v>200</v>
      </c>
      <c r="AL86" s="177" t="s">
        <v>150</v>
      </c>
      <c r="AM86" s="193"/>
      <c r="AN86" s="193"/>
      <c r="AO86" s="193"/>
      <c r="AP86" s="193"/>
    </row>
    <row r="87" spans="1:42" s="135" customFormat="1" ht="13.8" x14ac:dyDescent="0.25">
      <c r="A87" s="181">
        <v>392</v>
      </c>
      <c r="B87" s="204" t="str">
        <f>IF(AND(A87&lt;&gt;"",ISNUMBER(A87)),VLOOKUP(A87,Studies!A:BR,2,FALSE),"")</f>
        <v>Reitman 2011</v>
      </c>
      <c r="C87" s="204" t="str">
        <f>IF(AND(A87&lt;&gt;"",ISNUMBER(A87)),VLOOKUP(A87,Studies!A:BR,3,FALSE),"")</f>
        <v>https://www.ncbi.nlm.nih.gov/pubmed/21191377</v>
      </c>
      <c r="D87" s="204" t="str">
        <f>IF(AND(A87&lt;&gt;"",ISNUMBER(A87)),VLOOKUP(A87,Studies!A:BR,4,FALSE),"")</f>
        <v>Week 0 after Perpetrator (Rifampicin)</v>
      </c>
      <c r="E87" s="139" t="str">
        <f>IF(AND(A87&lt;&gt;"",ISNUMBER(A87)),VLOOKUP(A87,Studies!A:BR,5,FALSE),"")</f>
        <v>Midazolam</v>
      </c>
      <c r="F87" s="186" t="s">
        <v>53</v>
      </c>
      <c r="G87" s="205" t="str">
        <f>IF(AND(A87&lt;&gt;"",ISNUMBER(A87)),VLOOKUP(A87,Studies!A:BR,13,FALSE),"")</f>
        <v>PO</v>
      </c>
      <c r="H87" s="138" t="str">
        <f t="shared" si="4"/>
        <v>PO</v>
      </c>
      <c r="I87" s="138" t="s">
        <v>3051</v>
      </c>
      <c r="J87" s="205" t="str">
        <f>IF(AND(A87&lt;&gt;"",ISNUMBER(A87)),VLOOKUP(A87,Studies!A:BR,6,FALSE),"")</f>
        <v>Plasma</v>
      </c>
      <c r="K87" s="187">
        <v>0.123</v>
      </c>
      <c r="L87" s="187" t="s">
        <v>115</v>
      </c>
      <c r="M87" s="201"/>
      <c r="N87" s="201"/>
      <c r="O87" s="193">
        <v>0.16200000000000001</v>
      </c>
      <c r="P87" s="193" t="s">
        <v>115</v>
      </c>
      <c r="Q87" s="202"/>
      <c r="R87" s="202"/>
      <c r="S87" s="182">
        <v>1320</v>
      </c>
      <c r="T87" s="183" t="s">
        <v>935</v>
      </c>
      <c r="U87" s="184">
        <v>648</v>
      </c>
      <c r="V87" s="185">
        <v>816</v>
      </c>
      <c r="W87" s="186" t="s">
        <v>59</v>
      </c>
      <c r="X87" s="202">
        <v>1</v>
      </c>
      <c r="Y87" s="181" t="s">
        <v>1105</v>
      </c>
      <c r="Z87" s="176">
        <v>600</v>
      </c>
      <c r="AA87" s="180"/>
      <c r="AB87" s="180" t="s">
        <v>57</v>
      </c>
      <c r="AC87" s="176" t="s">
        <v>58</v>
      </c>
      <c r="AD87" s="176" t="s">
        <v>4270</v>
      </c>
      <c r="AE87" s="176" t="s">
        <v>59</v>
      </c>
      <c r="AF87" s="176" t="s">
        <v>3029</v>
      </c>
      <c r="AG87" s="176"/>
      <c r="AH87" s="177"/>
      <c r="AI87" s="177" t="s">
        <v>1106</v>
      </c>
      <c r="AJ87" s="178"/>
      <c r="AK87" s="177"/>
      <c r="AL87" s="177" t="s">
        <v>1107</v>
      </c>
      <c r="AM87" s="193" t="s">
        <v>61</v>
      </c>
      <c r="AN87" s="193"/>
      <c r="AO87" s="193"/>
      <c r="AP87" s="193"/>
    </row>
    <row r="88" spans="1:42" s="135" customFormat="1" ht="13.8" x14ac:dyDescent="0.25">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4"/>
        <v>PO</v>
      </c>
      <c r="I88" s="138" t="s">
        <v>3052</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14"/>
      <c r="Y88" s="220"/>
      <c r="Z88" s="206">
        <v>50</v>
      </c>
      <c r="AA88" s="207"/>
      <c r="AB88" s="137" t="s">
        <v>57</v>
      </c>
      <c r="AC88" s="176" t="s">
        <v>58</v>
      </c>
      <c r="AD88" s="176">
        <v>0</v>
      </c>
      <c r="AE88" s="176" t="s">
        <v>59</v>
      </c>
      <c r="AF88" s="176" t="s">
        <v>78</v>
      </c>
      <c r="AG88" s="176" t="s">
        <v>78</v>
      </c>
      <c r="AH88" s="177"/>
      <c r="AI88" s="177" t="s">
        <v>757</v>
      </c>
      <c r="AJ88" s="209"/>
      <c r="AK88" s="208"/>
      <c r="AL88" s="177"/>
      <c r="AM88" s="193" t="s">
        <v>61</v>
      </c>
      <c r="AN88" s="193"/>
      <c r="AO88" s="193">
        <v>0.5</v>
      </c>
      <c r="AP88" s="193" t="s">
        <v>1159</v>
      </c>
    </row>
    <row r="89" spans="1:42" s="135" customFormat="1" ht="13.8" x14ac:dyDescent="0.25">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4"/>
        <v>PO</v>
      </c>
      <c r="I89" s="138" t="s">
        <v>3052</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14"/>
      <c r="Y89" s="220"/>
      <c r="Z89" s="206">
        <v>200</v>
      </c>
      <c r="AA89" s="207"/>
      <c r="AB89" s="137" t="s">
        <v>57</v>
      </c>
      <c r="AC89" s="176" t="s">
        <v>58</v>
      </c>
      <c r="AD89" s="176">
        <v>0</v>
      </c>
      <c r="AE89" s="176" t="s">
        <v>59</v>
      </c>
      <c r="AF89" s="176" t="s">
        <v>78</v>
      </c>
      <c r="AG89" s="176" t="s">
        <v>78</v>
      </c>
      <c r="AH89" s="177"/>
      <c r="AI89" s="177" t="s">
        <v>757</v>
      </c>
      <c r="AJ89" s="209"/>
      <c r="AK89" s="208"/>
      <c r="AL89" s="177"/>
      <c r="AM89" s="193" t="s">
        <v>61</v>
      </c>
      <c r="AN89" s="193"/>
      <c r="AO89" s="193">
        <v>0.5</v>
      </c>
      <c r="AP89" s="193" t="s">
        <v>1159</v>
      </c>
    </row>
    <row r="90" spans="1:42" s="135" customFormat="1" ht="13.8" x14ac:dyDescent="0.25">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4"/>
        <v>PO</v>
      </c>
      <c r="I90" s="138" t="s">
        <v>3052</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14"/>
      <c r="Y90" s="220"/>
      <c r="Z90" s="206">
        <v>400</v>
      </c>
      <c r="AA90" s="207"/>
      <c r="AB90" s="137" t="s">
        <v>57</v>
      </c>
      <c r="AC90" s="176" t="s">
        <v>58</v>
      </c>
      <c r="AD90" s="176">
        <v>0</v>
      </c>
      <c r="AE90" s="176" t="s">
        <v>59</v>
      </c>
      <c r="AF90" s="176" t="s">
        <v>78</v>
      </c>
      <c r="AG90" s="176" t="s">
        <v>78</v>
      </c>
      <c r="AH90" s="177"/>
      <c r="AI90" s="177" t="s">
        <v>757</v>
      </c>
      <c r="AJ90" s="209"/>
      <c r="AK90" s="208"/>
      <c r="AL90" s="177"/>
      <c r="AM90" s="193" t="s">
        <v>61</v>
      </c>
      <c r="AN90" s="193"/>
      <c r="AO90" s="193">
        <v>0.5</v>
      </c>
      <c r="AP90" s="193" t="s">
        <v>1159</v>
      </c>
    </row>
    <row r="91" spans="1:42" s="135" customFormat="1" ht="13.8" x14ac:dyDescent="0.25">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4"/>
        <v>PO</v>
      </c>
      <c r="I91" s="138" t="s">
        <v>3052</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14"/>
      <c r="Y91" s="220"/>
      <c r="Z91" s="206">
        <v>200</v>
      </c>
      <c r="AA91" s="207"/>
      <c r="AB91" s="180" t="s">
        <v>57</v>
      </c>
      <c r="AC91" s="176" t="s">
        <v>58</v>
      </c>
      <c r="AD91" s="176" t="s">
        <v>1160</v>
      </c>
      <c r="AE91" s="176" t="s">
        <v>59</v>
      </c>
      <c r="AF91" s="176" t="s">
        <v>3022</v>
      </c>
      <c r="AG91" s="176" t="s">
        <v>91</v>
      </c>
      <c r="AH91" s="177" t="s">
        <v>834</v>
      </c>
      <c r="AI91" s="177" t="s">
        <v>1161</v>
      </c>
      <c r="AJ91" s="209"/>
      <c r="AK91" s="208"/>
      <c r="AL91" s="177" t="s">
        <v>1162</v>
      </c>
      <c r="AM91" s="193"/>
      <c r="AN91" s="193"/>
      <c r="AO91" s="193"/>
      <c r="AP91" s="193"/>
    </row>
    <row r="92" spans="1:42" s="135" customFormat="1" ht="13.8" x14ac:dyDescent="0.25">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1108</v>
      </c>
      <c r="G92" s="205" t="str">
        <f>IF(AND(A92&lt;&gt;"",ISNUMBER(A92)),VLOOKUP(A92,Studies!A:BR,13,FALSE),"")</f>
        <v>PO</v>
      </c>
      <c r="H92" s="138" t="str">
        <f t="shared" si="4"/>
        <v>PO</v>
      </c>
      <c r="I92" s="138" t="s">
        <v>3053</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202"/>
      <c r="Y92" s="181"/>
      <c r="Z92" s="176">
        <v>250</v>
      </c>
      <c r="AA92" s="180"/>
      <c r="AB92" s="180" t="s">
        <v>57</v>
      </c>
      <c r="AC92" s="176" t="s">
        <v>58</v>
      </c>
      <c r="AD92" s="176" t="s">
        <v>1109</v>
      </c>
      <c r="AE92" s="176" t="s">
        <v>59</v>
      </c>
      <c r="AF92" s="176" t="s">
        <v>3032</v>
      </c>
      <c r="AG92" s="176" t="s">
        <v>1110</v>
      </c>
      <c r="AH92" s="177"/>
      <c r="AI92" s="177" t="s">
        <v>1111</v>
      </c>
      <c r="AJ92" s="178"/>
      <c r="AK92" s="177"/>
      <c r="AL92" s="177" t="s">
        <v>1112</v>
      </c>
      <c r="AM92" s="193" t="s">
        <v>61</v>
      </c>
      <c r="AN92" s="193"/>
      <c r="AO92" s="193">
        <v>2</v>
      </c>
      <c r="AP92" s="193"/>
    </row>
    <row r="93" spans="1:42" s="135" customFormat="1" ht="13.8" x14ac:dyDescent="0.25">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4"/>
        <v>PO</v>
      </c>
      <c r="I93" s="138" t="s">
        <v>3053</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202"/>
      <c r="Y93" s="181"/>
      <c r="Z93" s="176">
        <v>500</v>
      </c>
      <c r="AA93" s="180"/>
      <c r="AB93" s="180" t="s">
        <v>57</v>
      </c>
      <c r="AC93" s="176" t="s">
        <v>58</v>
      </c>
      <c r="AD93" s="176" t="s">
        <v>1113</v>
      </c>
      <c r="AE93" s="176" t="s">
        <v>59</v>
      </c>
      <c r="AF93" s="176" t="s">
        <v>3021</v>
      </c>
      <c r="AG93" s="176" t="s">
        <v>1114</v>
      </c>
      <c r="AH93" s="177"/>
      <c r="AI93" s="177" t="s">
        <v>1115</v>
      </c>
      <c r="AJ93" s="178"/>
      <c r="AK93" s="177">
        <v>100</v>
      </c>
      <c r="AL93" s="177" t="s">
        <v>1116</v>
      </c>
      <c r="AM93" s="193" t="s">
        <v>61</v>
      </c>
      <c r="AN93" s="193">
        <v>10</v>
      </c>
      <c r="AO93" s="193">
        <v>3.5</v>
      </c>
      <c r="AP93" s="193"/>
    </row>
    <row r="94" spans="1:42" x14ac:dyDescent="0.25">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1398</v>
      </c>
      <c r="G94" s="205" t="str">
        <f>IF(AND(A94&lt;&gt;"",ISNUMBER(A94)),VLOOKUP(A94,Studies!A:BR,13,FALSE),"")</f>
        <v>PO</v>
      </c>
      <c r="H94" s="138" t="s">
        <v>58</v>
      </c>
      <c r="I94" s="138" t="s">
        <v>3052</v>
      </c>
      <c r="J94" s="205" t="str">
        <f>IF(AND(A94&lt;&gt;"",ISNUMBER(A94)),VLOOKUP(A94,Studies!A:BR,6,FALSE),"")</f>
        <v>Plasma</v>
      </c>
      <c r="K94" s="187">
        <v>1.72</v>
      </c>
      <c r="L94" s="187" t="s">
        <v>1000</v>
      </c>
      <c r="M94" s="201" t="s">
        <v>1487</v>
      </c>
      <c r="N94" s="201" t="s">
        <v>1151</v>
      </c>
      <c r="O94" s="193">
        <v>1.53</v>
      </c>
      <c r="P94" s="193" t="s">
        <v>1000</v>
      </c>
      <c r="Q94" s="202" t="s">
        <v>1488</v>
      </c>
      <c r="R94" s="202" t="s">
        <v>1151</v>
      </c>
      <c r="S94" s="182">
        <v>0</v>
      </c>
      <c r="T94" s="183" t="s">
        <v>935</v>
      </c>
      <c r="U94" s="184">
        <v>144</v>
      </c>
      <c r="V94" s="185" t="s">
        <v>935</v>
      </c>
      <c r="W94" s="186" t="s">
        <v>59</v>
      </c>
      <c r="Z94" s="176">
        <v>400</v>
      </c>
      <c r="AA94" s="137"/>
      <c r="AB94" s="137" t="s">
        <v>57</v>
      </c>
      <c r="AC94" s="176" t="s">
        <v>58</v>
      </c>
      <c r="AD94" s="176" t="s">
        <v>1489</v>
      </c>
      <c r="AE94" s="136" t="s">
        <v>59</v>
      </c>
      <c r="AF94" s="176" t="s">
        <v>3009</v>
      </c>
      <c r="AG94" s="176" t="s">
        <v>1490</v>
      </c>
      <c r="AH94" s="174"/>
      <c r="AJ94" s="178"/>
      <c r="AK94" s="178"/>
      <c r="AL94" s="178"/>
      <c r="AM94" s="193" t="s">
        <v>435</v>
      </c>
      <c r="AN94" s="193"/>
      <c r="AO94" s="193"/>
      <c r="AP94" s="193"/>
    </row>
    <row r="95" spans="1:42" x14ac:dyDescent="0.25">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1398</v>
      </c>
      <c r="G95" s="205" t="str">
        <f>IF(AND(A95&lt;&gt;"",ISNUMBER(A95)),VLOOKUP(A95,Studies!A:BR,13,FALSE),"")</f>
        <v>PO</v>
      </c>
      <c r="H95" s="138" t="s">
        <v>58</v>
      </c>
      <c r="I95" s="138" t="s">
        <v>3052</v>
      </c>
      <c r="J95" s="205" t="str">
        <f>IF(AND(A95&lt;&gt;"",ISNUMBER(A95)),VLOOKUP(A95,Studies!A:BR,6,FALSE),"")</f>
        <v>Plasma</v>
      </c>
      <c r="K95" s="187">
        <v>1.72</v>
      </c>
      <c r="L95" s="187" t="s">
        <v>1000</v>
      </c>
      <c r="M95" s="201" t="s">
        <v>1717</v>
      </c>
      <c r="N95" s="201" t="s">
        <v>1151</v>
      </c>
      <c r="O95" s="193">
        <v>1.37</v>
      </c>
      <c r="P95" s="193" t="s">
        <v>1000</v>
      </c>
      <c r="Q95" s="202" t="s">
        <v>1718</v>
      </c>
      <c r="R95" s="202" t="s">
        <v>1151</v>
      </c>
      <c r="S95" s="182">
        <v>168</v>
      </c>
      <c r="T95" s="183">
        <v>180</v>
      </c>
      <c r="U95" s="184">
        <v>168</v>
      </c>
      <c r="V95" s="185">
        <v>192</v>
      </c>
      <c r="W95" s="186" t="s">
        <v>59</v>
      </c>
      <c r="Z95" s="176">
        <v>400</v>
      </c>
      <c r="AA95" s="137"/>
      <c r="AB95" s="137" t="s">
        <v>57</v>
      </c>
      <c r="AC95" s="176" t="s">
        <v>58</v>
      </c>
      <c r="AD95" s="176" t="s">
        <v>1440</v>
      </c>
      <c r="AE95" s="136" t="s">
        <v>59</v>
      </c>
      <c r="AF95" s="176" t="s">
        <v>3028</v>
      </c>
      <c r="AG95" s="176" t="s">
        <v>1490</v>
      </c>
      <c r="AH95" s="174"/>
      <c r="AJ95" s="178"/>
      <c r="AK95" s="178"/>
      <c r="AL95" s="178" t="s">
        <v>149</v>
      </c>
      <c r="AM95" s="193" t="s">
        <v>1438</v>
      </c>
      <c r="AN95" s="193">
        <v>1</v>
      </c>
      <c r="AO95" s="193">
        <v>2</v>
      </c>
      <c r="AP95" s="193"/>
    </row>
    <row r="96" spans="1:42" x14ac:dyDescent="0.25">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1398</v>
      </c>
      <c r="G96" s="205" t="str">
        <f>IF(AND(A96&lt;&gt;"",ISNUMBER(A96)),VLOOKUP(A96,Studies!A:BR,13,FALSE),"")</f>
        <v>PO</v>
      </c>
      <c r="H96" s="68" t="s">
        <v>58</v>
      </c>
      <c r="I96" s="138" t="s">
        <v>3052</v>
      </c>
      <c r="J96" s="205" t="str">
        <f>IF(AND(A96&lt;&gt;"",ISNUMBER(A96)),VLOOKUP(A96,Studies!A:BR,6,FALSE),"")</f>
        <v>Plasma</v>
      </c>
      <c r="K96" s="43">
        <v>1.67</v>
      </c>
      <c r="L96" s="187" t="s">
        <v>1000</v>
      </c>
      <c r="M96" s="76" t="s">
        <v>1491</v>
      </c>
      <c r="N96" s="76" t="s">
        <v>1151</v>
      </c>
      <c r="O96" s="52">
        <v>1.1599999999999999</v>
      </c>
      <c r="P96" s="193" t="s">
        <v>1000</v>
      </c>
      <c r="Q96" s="84" t="s">
        <v>1492</v>
      </c>
      <c r="R96" s="84" t="s">
        <v>1151</v>
      </c>
      <c r="S96" s="38">
        <v>0</v>
      </c>
      <c r="T96" s="39" t="s">
        <v>935</v>
      </c>
      <c r="U96" s="40">
        <v>144</v>
      </c>
      <c r="V96" s="41" t="s">
        <v>935</v>
      </c>
      <c r="W96" s="42" t="s">
        <v>59</v>
      </c>
      <c r="Z96" s="22">
        <v>400</v>
      </c>
      <c r="AA96" s="137"/>
      <c r="AB96" s="137" t="s">
        <v>57</v>
      </c>
      <c r="AC96" s="176" t="s">
        <v>58</v>
      </c>
      <c r="AD96" s="176" t="s">
        <v>1489</v>
      </c>
      <c r="AE96" s="136" t="s">
        <v>59</v>
      </c>
      <c r="AF96" s="176" t="s">
        <v>3009</v>
      </c>
      <c r="AG96" s="176" t="s">
        <v>1490</v>
      </c>
      <c r="AH96" s="174"/>
      <c r="AJ96" s="178"/>
      <c r="AK96" s="178"/>
      <c r="AL96" s="178"/>
      <c r="AM96" s="52" t="s">
        <v>435</v>
      </c>
      <c r="AP96" s="52" t="s">
        <v>1493</v>
      </c>
    </row>
    <row r="97" spans="1:42" x14ac:dyDescent="0.25">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1398</v>
      </c>
      <c r="G97" s="205" t="str">
        <f>IF(AND(A97&lt;&gt;"",ISNUMBER(A97)),VLOOKUP(A97,Studies!A:BR,13,FALSE),"")</f>
        <v>PO</v>
      </c>
      <c r="H97" s="68" t="s">
        <v>58</v>
      </c>
      <c r="I97" s="138" t="s">
        <v>3052</v>
      </c>
      <c r="J97" s="205" t="str">
        <f>IF(AND(A97&lt;&gt;"",ISNUMBER(A97)),VLOOKUP(A97,Studies!A:BR,6,FALSE),"")</f>
        <v>Plasma</v>
      </c>
      <c r="K97" s="43">
        <v>1.536</v>
      </c>
      <c r="L97" s="187" t="s">
        <v>1000</v>
      </c>
      <c r="M97" s="76" t="s">
        <v>1494</v>
      </c>
      <c r="N97" s="201" t="s">
        <v>1151</v>
      </c>
      <c r="O97" s="52">
        <v>1.3939999999999999</v>
      </c>
      <c r="P97" s="193" t="s">
        <v>1000</v>
      </c>
      <c r="Q97" s="84" t="s">
        <v>1495</v>
      </c>
      <c r="R97" s="202" t="s">
        <v>1151</v>
      </c>
      <c r="S97" s="38">
        <v>96</v>
      </c>
      <c r="T97" s="39">
        <v>108</v>
      </c>
      <c r="U97" s="40">
        <v>600</v>
      </c>
      <c r="V97" s="41">
        <v>612</v>
      </c>
      <c r="W97" s="42" t="s">
        <v>59</v>
      </c>
      <c r="Z97" s="22">
        <v>400</v>
      </c>
      <c r="AA97" s="137"/>
      <c r="AB97" s="137" t="s">
        <v>57</v>
      </c>
      <c r="AC97" s="176" t="s">
        <v>58</v>
      </c>
      <c r="AD97" s="176" t="s">
        <v>1590</v>
      </c>
      <c r="AE97" s="136" t="s">
        <v>59</v>
      </c>
      <c r="AF97" s="176" t="s">
        <v>3016</v>
      </c>
      <c r="AG97" s="176" t="s">
        <v>1110</v>
      </c>
      <c r="AH97" s="177" t="s">
        <v>1496</v>
      </c>
      <c r="AI97" s="177" t="s">
        <v>2930</v>
      </c>
      <c r="AJ97" s="178"/>
      <c r="AK97" s="178"/>
      <c r="AL97" s="178"/>
      <c r="AM97" s="52" t="s">
        <v>435</v>
      </c>
      <c r="AP97" s="52" t="s">
        <v>1497</v>
      </c>
    </row>
    <row r="98" spans="1:42" x14ac:dyDescent="0.25">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1630</v>
      </c>
      <c r="G98" s="205" t="str">
        <f>IF(AND(A98&lt;&gt;"",ISNUMBER(A98)),VLOOKUP(A98,Studies!A:BR,13,FALSE),"")</f>
        <v>PO</v>
      </c>
      <c r="H98" s="138" t="s">
        <v>58</v>
      </c>
      <c r="I98" s="138" t="s">
        <v>3052</v>
      </c>
      <c r="J98" s="205" t="str">
        <f>IF(AND(A98&lt;&gt;"",ISNUMBER(A98)),VLOOKUP(A98,Studies!A:BR,6,FALSE),"")</f>
        <v>Plasma</v>
      </c>
      <c r="K98" s="43">
        <v>1.51</v>
      </c>
      <c r="L98" s="187" t="s">
        <v>1000</v>
      </c>
      <c r="M98" s="76" t="s">
        <v>1632</v>
      </c>
      <c r="N98" s="201" t="s">
        <v>1151</v>
      </c>
      <c r="O98" s="52">
        <v>1.1299999999999999</v>
      </c>
      <c r="P98" s="193" t="s">
        <v>1000</v>
      </c>
      <c r="Q98" s="84" t="s">
        <v>1634</v>
      </c>
      <c r="R98" s="202" t="s">
        <v>1151</v>
      </c>
      <c r="S98" s="38">
        <v>0</v>
      </c>
      <c r="T98" s="39" t="s">
        <v>935</v>
      </c>
      <c r="U98" s="40">
        <v>24</v>
      </c>
      <c r="V98" s="41" t="s">
        <v>935</v>
      </c>
      <c r="W98" s="42" t="s">
        <v>59</v>
      </c>
      <c r="Z98" s="22" t="s">
        <v>1719</v>
      </c>
      <c r="AA98" s="137"/>
      <c r="AB98" s="137" t="s">
        <v>57</v>
      </c>
      <c r="AC98" s="176" t="s">
        <v>58</v>
      </c>
      <c r="AD98" s="176" t="s">
        <v>1638</v>
      </c>
      <c r="AE98" s="136" t="s">
        <v>59</v>
      </c>
      <c r="AF98" s="176" t="s">
        <v>3034</v>
      </c>
      <c r="AG98" s="176" t="s">
        <v>1635</v>
      </c>
      <c r="AH98" s="174"/>
      <c r="AJ98" s="178"/>
      <c r="AK98" s="178"/>
      <c r="AL98" s="178"/>
      <c r="AM98" s="52" t="s">
        <v>1636</v>
      </c>
      <c r="AP98" s="52" t="s">
        <v>1637</v>
      </c>
    </row>
    <row r="99" spans="1:42" x14ac:dyDescent="0.25">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3051</v>
      </c>
      <c r="J99" s="205" t="str">
        <f>IF(AND(A99&lt;&gt;"",ISNUMBER(A99)),VLOOKUP(A99,Studies!A:BR,6,FALSE),"")</f>
        <v>Plasma</v>
      </c>
      <c r="K99" s="43">
        <v>0.78</v>
      </c>
      <c r="L99" s="187" t="s">
        <v>1000</v>
      </c>
      <c r="M99" s="76" t="s">
        <v>1631</v>
      </c>
      <c r="N99" s="201" t="s">
        <v>1151</v>
      </c>
      <c r="O99" s="52">
        <v>0.93</v>
      </c>
      <c r="P99" s="193" t="s">
        <v>1000</v>
      </c>
      <c r="Q99" s="84" t="s">
        <v>1633</v>
      </c>
      <c r="R99" s="202" t="s">
        <v>1151</v>
      </c>
      <c r="S99" s="38">
        <v>0</v>
      </c>
      <c r="T99" s="39" t="s">
        <v>935</v>
      </c>
      <c r="U99" s="40">
        <v>120</v>
      </c>
      <c r="V99" s="41" t="s">
        <v>935</v>
      </c>
      <c r="W99" s="42" t="s">
        <v>59</v>
      </c>
      <c r="X99" s="202">
        <v>1</v>
      </c>
      <c r="Z99" s="22">
        <v>600</v>
      </c>
      <c r="AA99" s="137"/>
      <c r="AB99" s="137" t="s">
        <v>57</v>
      </c>
      <c r="AC99" s="176" t="s">
        <v>58</v>
      </c>
      <c r="AD99" s="176" t="s">
        <v>1470</v>
      </c>
      <c r="AE99" s="136" t="s">
        <v>59</v>
      </c>
      <c r="AF99" s="176" t="s">
        <v>3010</v>
      </c>
      <c r="AG99" s="176" t="s">
        <v>166</v>
      </c>
      <c r="AH99" s="177"/>
      <c r="AJ99" s="178"/>
      <c r="AK99" s="178"/>
      <c r="AL99" s="178"/>
    </row>
    <row r="100" spans="1:42" x14ac:dyDescent="0.25">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3053</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Y100" s="181" t="s">
        <v>2938</v>
      </c>
      <c r="Z100" s="22">
        <v>333</v>
      </c>
      <c r="AA100" s="180"/>
      <c r="AB100" s="180" t="s">
        <v>57</v>
      </c>
      <c r="AC100" s="176" t="s">
        <v>58</v>
      </c>
      <c r="AD100" s="176" t="s">
        <v>2168</v>
      </c>
      <c r="AE100" s="176" t="s">
        <v>59</v>
      </c>
      <c r="AF100" s="176" t="s">
        <v>3021</v>
      </c>
      <c r="AG100" s="176" t="s">
        <v>1114</v>
      </c>
      <c r="AH100" s="177"/>
      <c r="AI100" s="177" t="s">
        <v>2164</v>
      </c>
      <c r="AJ100" s="178"/>
      <c r="AK100" s="177"/>
      <c r="AL100" s="177"/>
    </row>
    <row r="101" spans="1:42" x14ac:dyDescent="0.25">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2131</v>
      </c>
      <c r="G101" s="205" t="str">
        <f>IF(AND(A101&lt;&gt;"",ISNUMBER(A101)),VLOOKUP(A101,Studies!A:BR,13,FALSE),"")</f>
        <v>IV</v>
      </c>
      <c r="H101" s="68" t="s">
        <v>58</v>
      </c>
      <c r="J101" s="205" t="str">
        <f>IF(AND(A101&lt;&gt;"",ISNUMBER(A101)),VLOOKUP(A101,Studies!A:BR,6,FALSE),"")</f>
        <v>Plasma</v>
      </c>
      <c r="K101" s="43">
        <v>1</v>
      </c>
      <c r="L101" s="43" t="s">
        <v>2132</v>
      </c>
      <c r="M101" s="76" t="s">
        <v>2133</v>
      </c>
      <c r="N101" s="76" t="s">
        <v>1151</v>
      </c>
      <c r="S101" s="38">
        <v>0</v>
      </c>
      <c r="T101" s="39" t="s">
        <v>935</v>
      </c>
      <c r="U101" s="40">
        <v>0</v>
      </c>
      <c r="V101" s="41" t="s">
        <v>935</v>
      </c>
      <c r="W101" s="42" t="s">
        <v>59</v>
      </c>
      <c r="Z101" s="22">
        <v>8</v>
      </c>
      <c r="AA101" s="137"/>
      <c r="AB101" s="137" t="s">
        <v>2134</v>
      </c>
      <c r="AC101" s="22" t="s">
        <v>58</v>
      </c>
      <c r="AD101" s="22">
        <v>0</v>
      </c>
      <c r="AE101" s="136" t="s">
        <v>59</v>
      </c>
      <c r="AF101" s="176" t="s">
        <v>78</v>
      </c>
      <c r="AH101" s="174"/>
      <c r="AK101" s="178"/>
      <c r="AL101" s="178"/>
    </row>
    <row r="102" spans="1:42" x14ac:dyDescent="0.25">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3052</v>
      </c>
      <c r="J102" s="205" t="str">
        <f>IF(AND(A102&lt;&gt;"",ISNUMBER(A102)),VLOOKUP(A102,Studies!A:BR,6,FALSE),"")</f>
        <v>Plasma</v>
      </c>
      <c r="K102" s="43">
        <v>2.4</v>
      </c>
      <c r="L102" s="43" t="s">
        <v>2132</v>
      </c>
      <c r="S102" s="38">
        <v>0</v>
      </c>
      <c r="T102" s="39" t="s">
        <v>935</v>
      </c>
      <c r="U102" s="40">
        <v>60</v>
      </c>
      <c r="V102" s="41" t="s">
        <v>935</v>
      </c>
      <c r="W102" s="42" t="s">
        <v>59</v>
      </c>
      <c r="Y102" s="181" t="s">
        <v>2135</v>
      </c>
      <c r="Z102" s="22">
        <v>400</v>
      </c>
      <c r="AB102" s="28" t="s">
        <v>57</v>
      </c>
      <c r="AC102" s="22" t="s">
        <v>58</v>
      </c>
      <c r="AD102" s="22" t="s">
        <v>830</v>
      </c>
      <c r="AE102" s="22" t="s">
        <v>59</v>
      </c>
      <c r="AF102" s="176" t="s">
        <v>3008</v>
      </c>
      <c r="AG102" s="176" t="s">
        <v>1490</v>
      </c>
    </row>
    <row r="103" spans="1:42" x14ac:dyDescent="0.25">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3051</v>
      </c>
      <c r="J103" s="205" t="str">
        <f>IF(AND(A103&lt;&gt;"",ISNUMBER(A103)),VLOOKUP(A103,Studies!A:BR,6,FALSE),"")</f>
        <v>Plasma</v>
      </c>
      <c r="K103" s="43">
        <v>0.4</v>
      </c>
      <c r="L103" s="43" t="s">
        <v>2132</v>
      </c>
      <c r="M103" s="76" t="s">
        <v>2136</v>
      </c>
      <c r="N103" s="76" t="s">
        <v>1151</v>
      </c>
      <c r="S103" s="38">
        <v>0</v>
      </c>
      <c r="T103" s="39">
        <v>24</v>
      </c>
      <c r="U103" s="40">
        <v>108</v>
      </c>
      <c r="V103" s="41">
        <v>132</v>
      </c>
      <c r="W103" s="42" t="s">
        <v>59</v>
      </c>
      <c r="X103" s="202">
        <v>1</v>
      </c>
      <c r="Z103" s="22">
        <v>600</v>
      </c>
      <c r="AB103" s="28" t="s">
        <v>57</v>
      </c>
      <c r="AC103" s="22" t="s">
        <v>58</v>
      </c>
      <c r="AD103" s="22" t="s">
        <v>1133</v>
      </c>
      <c r="AE103" s="22" t="s">
        <v>59</v>
      </c>
      <c r="AF103" s="176" t="s">
        <v>3019</v>
      </c>
      <c r="AG103" s="176" t="s">
        <v>1490</v>
      </c>
    </row>
    <row r="104" spans="1:42" x14ac:dyDescent="0.25">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2131</v>
      </c>
      <c r="G104" s="205" t="str">
        <f>IF(AND(A104&lt;&gt;"",ISNUMBER(A104)),VLOOKUP(A104,Studies!A:BR,13,FALSE),"")</f>
        <v>IV</v>
      </c>
      <c r="H104" s="68" t="s">
        <v>58</v>
      </c>
      <c r="J104" s="205" t="str">
        <f>IF(AND(A104&lt;&gt;"",ISNUMBER(A104)),VLOOKUP(A104,Studies!A:BR,6,FALSE),"")</f>
        <v>Plasma</v>
      </c>
      <c r="K104" s="43">
        <v>1.2</v>
      </c>
      <c r="L104" s="43" t="s">
        <v>2132</v>
      </c>
      <c r="M104" s="76" t="s">
        <v>2137</v>
      </c>
      <c r="N104" s="76" t="s">
        <v>1151</v>
      </c>
      <c r="S104" s="38">
        <v>0</v>
      </c>
      <c r="T104" s="39" t="s">
        <v>935</v>
      </c>
      <c r="U104" s="40">
        <v>24</v>
      </c>
      <c r="V104" s="41" t="s">
        <v>935</v>
      </c>
      <c r="W104" s="42" t="s">
        <v>59</v>
      </c>
      <c r="Z104" s="22">
        <v>8</v>
      </c>
      <c r="AB104" s="28" t="s">
        <v>2134</v>
      </c>
      <c r="AC104" s="22" t="s">
        <v>58</v>
      </c>
      <c r="AD104" s="22">
        <v>0</v>
      </c>
      <c r="AE104" s="22" t="s">
        <v>59</v>
      </c>
      <c r="AF104" s="176" t="s">
        <v>78</v>
      </c>
    </row>
    <row r="105" spans="1:42" x14ac:dyDescent="0.25">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3052</v>
      </c>
      <c r="J105" s="205" t="str">
        <f>IF(AND(A105&lt;&gt;"",ISNUMBER(A105)),VLOOKUP(A105,Studies!A:BR,6,FALSE),"")</f>
        <v>Plasma</v>
      </c>
      <c r="K105" s="43">
        <v>2.5</v>
      </c>
      <c r="L105" s="43" t="s">
        <v>2132</v>
      </c>
      <c r="S105" s="38">
        <v>0</v>
      </c>
      <c r="T105" s="39" t="s">
        <v>935</v>
      </c>
      <c r="U105" s="40">
        <v>84</v>
      </c>
      <c r="V105" s="41" t="s">
        <v>935</v>
      </c>
      <c r="W105" s="42" t="s">
        <v>59</v>
      </c>
      <c r="Y105" s="181" t="s">
        <v>2135</v>
      </c>
      <c r="Z105" s="22">
        <v>400</v>
      </c>
      <c r="AB105" s="28" t="s">
        <v>57</v>
      </c>
      <c r="AC105" s="22" t="s">
        <v>58</v>
      </c>
      <c r="AD105" s="22" t="s">
        <v>830</v>
      </c>
      <c r="AE105" s="22" t="s">
        <v>59</v>
      </c>
      <c r="AF105" s="176" t="s">
        <v>3008</v>
      </c>
      <c r="AG105" s="176" t="s">
        <v>1490</v>
      </c>
    </row>
    <row r="106" spans="1:42" x14ac:dyDescent="0.25">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3051</v>
      </c>
      <c r="J106" s="205" t="str">
        <f>IF(AND(A106&lt;&gt;"",ISNUMBER(A106)),VLOOKUP(A106,Studies!A:BR,6,FALSE),"")</f>
        <v>Plasma</v>
      </c>
      <c r="K106" s="43">
        <v>0.4</v>
      </c>
      <c r="L106" s="43" t="s">
        <v>2132</v>
      </c>
      <c r="M106" s="76" t="s">
        <v>2138</v>
      </c>
      <c r="N106" s="76" t="s">
        <v>1151</v>
      </c>
      <c r="S106" s="38">
        <v>24</v>
      </c>
      <c r="T106" s="39" t="s">
        <v>935</v>
      </c>
      <c r="U106" s="40">
        <v>132</v>
      </c>
      <c r="V106" s="41" t="s">
        <v>935</v>
      </c>
      <c r="W106" s="42" t="s">
        <v>59</v>
      </c>
      <c r="X106" s="202">
        <v>1</v>
      </c>
      <c r="Z106" s="22">
        <v>600</v>
      </c>
      <c r="AB106" s="28" t="s">
        <v>57</v>
      </c>
      <c r="AC106" s="22" t="s">
        <v>58</v>
      </c>
      <c r="AD106" s="22" t="s">
        <v>1133</v>
      </c>
      <c r="AE106" s="22" t="s">
        <v>59</v>
      </c>
      <c r="AF106" s="176" t="s">
        <v>3019</v>
      </c>
      <c r="AG106" s="176" t="s">
        <v>1490</v>
      </c>
    </row>
    <row r="107" spans="1:42" x14ac:dyDescent="0.25">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2131</v>
      </c>
      <c r="G107" s="205" t="str">
        <f>IF(AND(A107&lt;&gt;"",ISNUMBER(A107)),VLOOKUP(A107,Studies!A:BR,13,FALSE),"")</f>
        <v>PO</v>
      </c>
      <c r="H107" s="68" t="s">
        <v>58</v>
      </c>
      <c r="J107" s="205" t="str">
        <f>IF(AND(A107&lt;&gt;"",ISNUMBER(A107)),VLOOKUP(A107,Studies!A:BR,6,FALSE),"")</f>
        <v>Plasma</v>
      </c>
      <c r="K107" s="43">
        <v>1.7</v>
      </c>
      <c r="L107" s="43" t="s">
        <v>2132</v>
      </c>
      <c r="M107" s="76" t="s">
        <v>2139</v>
      </c>
      <c r="N107" s="76" t="s">
        <v>1151</v>
      </c>
      <c r="S107" s="38">
        <v>0</v>
      </c>
      <c r="T107" s="39" t="s">
        <v>935</v>
      </c>
      <c r="U107" s="40">
        <v>0</v>
      </c>
      <c r="V107" s="41" t="s">
        <v>935</v>
      </c>
      <c r="W107" s="42" t="s">
        <v>59</v>
      </c>
      <c r="Z107" s="22">
        <v>8</v>
      </c>
      <c r="AB107" s="28" t="s">
        <v>2134</v>
      </c>
      <c r="AC107" s="22" t="s">
        <v>58</v>
      </c>
      <c r="AD107" s="22">
        <v>0</v>
      </c>
      <c r="AE107" s="22" t="s">
        <v>59</v>
      </c>
      <c r="AF107" s="176" t="s">
        <v>78</v>
      </c>
    </row>
    <row r="108" spans="1:42" x14ac:dyDescent="0.25">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3052</v>
      </c>
      <c r="J108" s="205" t="str">
        <f>IF(AND(A108&lt;&gt;"",ISNUMBER(A108)),VLOOKUP(A108,Studies!A:BR,6,FALSE),"")</f>
        <v>Plasma</v>
      </c>
      <c r="K108" s="43">
        <v>2.2999999999999998</v>
      </c>
      <c r="L108" s="43" t="s">
        <v>2132</v>
      </c>
      <c r="S108" s="38">
        <v>0</v>
      </c>
      <c r="T108" s="39" t="s">
        <v>935</v>
      </c>
      <c r="U108" s="40">
        <v>63</v>
      </c>
      <c r="V108" s="41" t="s">
        <v>935</v>
      </c>
      <c r="W108" s="42" t="s">
        <v>59</v>
      </c>
      <c r="Y108" s="181" t="s">
        <v>2135</v>
      </c>
      <c r="Z108" s="22">
        <v>400</v>
      </c>
      <c r="AB108" s="28" t="s">
        <v>57</v>
      </c>
      <c r="AC108" s="22" t="s">
        <v>58</v>
      </c>
      <c r="AD108" s="22" t="s">
        <v>830</v>
      </c>
      <c r="AE108" s="22" t="s">
        <v>59</v>
      </c>
      <c r="AF108" s="176" t="s">
        <v>3008</v>
      </c>
      <c r="AG108" s="176" t="s">
        <v>1490</v>
      </c>
    </row>
    <row r="109" spans="1:42" x14ac:dyDescent="0.25">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3051</v>
      </c>
      <c r="J109" s="205" t="str">
        <f>IF(AND(A109&lt;&gt;"",ISNUMBER(A109)),VLOOKUP(A109,Studies!A:BR,6,FALSE),"")</f>
        <v>Plasma</v>
      </c>
      <c r="K109" s="43">
        <v>0.06</v>
      </c>
      <c r="L109" s="43" t="s">
        <v>2132</v>
      </c>
      <c r="M109" s="76" t="s">
        <v>2140</v>
      </c>
      <c r="N109" s="76" t="s">
        <v>1151</v>
      </c>
      <c r="S109" s="38">
        <v>0</v>
      </c>
      <c r="T109" s="39">
        <v>21</v>
      </c>
      <c r="U109" s="40">
        <v>111</v>
      </c>
      <c r="V109" s="41">
        <v>132</v>
      </c>
      <c r="W109" s="42" t="s">
        <v>59</v>
      </c>
      <c r="X109" s="202">
        <v>1</v>
      </c>
      <c r="Z109" s="22">
        <v>600</v>
      </c>
      <c r="AB109" s="28" t="s">
        <v>57</v>
      </c>
      <c r="AC109" s="22" t="s">
        <v>58</v>
      </c>
      <c r="AD109" s="22" t="s">
        <v>1133</v>
      </c>
      <c r="AE109" s="22" t="s">
        <v>59</v>
      </c>
      <c r="AF109" s="176" t="s">
        <v>3019</v>
      </c>
      <c r="AG109" s="176" t="s">
        <v>1490</v>
      </c>
    </row>
    <row r="110" spans="1:42" x14ac:dyDescent="0.25">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2131</v>
      </c>
      <c r="G110" s="205" t="str">
        <f>IF(AND(A110&lt;&gt;"",ISNUMBER(A110)),VLOOKUP(A110,Studies!A:BR,13,FALSE),"")</f>
        <v>PO</v>
      </c>
      <c r="H110" s="68" t="s">
        <v>58</v>
      </c>
      <c r="J110" s="205" t="str">
        <f>IF(AND(A110&lt;&gt;"",ISNUMBER(A110)),VLOOKUP(A110,Studies!A:BR,6,FALSE),"")</f>
        <v>Plasma</v>
      </c>
      <c r="K110" s="43">
        <v>2.2000000000000002</v>
      </c>
      <c r="L110" s="43" t="s">
        <v>2132</v>
      </c>
      <c r="M110" s="76" t="s">
        <v>2141</v>
      </c>
      <c r="N110" s="76" t="s">
        <v>1151</v>
      </c>
      <c r="S110" s="38">
        <v>0</v>
      </c>
      <c r="T110" s="39" t="s">
        <v>935</v>
      </c>
      <c r="U110" s="40">
        <v>21</v>
      </c>
      <c r="V110" s="41" t="s">
        <v>935</v>
      </c>
      <c r="W110" s="42" t="s">
        <v>59</v>
      </c>
      <c r="Z110" s="22">
        <v>8</v>
      </c>
      <c r="AB110" s="28" t="s">
        <v>2134</v>
      </c>
      <c r="AC110" s="22" t="s">
        <v>58</v>
      </c>
      <c r="AD110" s="22">
        <v>0</v>
      </c>
      <c r="AE110" s="22" t="s">
        <v>59</v>
      </c>
      <c r="AF110" s="176" t="s">
        <v>78</v>
      </c>
    </row>
    <row r="111" spans="1:42" x14ac:dyDescent="0.25">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3052</v>
      </c>
      <c r="J111" s="205" t="str">
        <f>IF(AND(A111&lt;&gt;"",ISNUMBER(A111)),VLOOKUP(A111,Studies!A:BR,6,FALSE),"")</f>
        <v>Plasma</v>
      </c>
      <c r="K111" s="43">
        <v>3</v>
      </c>
      <c r="L111" s="43" t="s">
        <v>2132</v>
      </c>
      <c r="N111" s="201"/>
      <c r="S111" s="38">
        <v>0</v>
      </c>
      <c r="T111" s="39" t="s">
        <v>935</v>
      </c>
      <c r="U111" s="40">
        <v>84</v>
      </c>
      <c r="V111" s="41" t="s">
        <v>935</v>
      </c>
      <c r="W111" s="42" t="s">
        <v>59</v>
      </c>
      <c r="Y111" s="181" t="s">
        <v>2135</v>
      </c>
      <c r="Z111" s="22">
        <v>400</v>
      </c>
      <c r="AB111" s="28" t="s">
        <v>57</v>
      </c>
      <c r="AC111" s="22" t="s">
        <v>58</v>
      </c>
      <c r="AD111" s="22" t="s">
        <v>830</v>
      </c>
      <c r="AE111" s="22" t="s">
        <v>59</v>
      </c>
      <c r="AF111" s="176" t="s">
        <v>3008</v>
      </c>
      <c r="AG111" s="176" t="s">
        <v>1490</v>
      </c>
    </row>
    <row r="112" spans="1:42" x14ac:dyDescent="0.25">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3051</v>
      </c>
      <c r="J112" s="205" t="str">
        <f>IF(AND(A112&lt;&gt;"",ISNUMBER(A112)),VLOOKUP(A112,Studies!A:BR,6,FALSE),"")</f>
        <v>Plasma</v>
      </c>
      <c r="K112" s="43">
        <v>0.06</v>
      </c>
      <c r="L112" s="187" t="s">
        <v>2132</v>
      </c>
      <c r="M112" s="76" t="s">
        <v>2142</v>
      </c>
      <c r="N112" s="201" t="s">
        <v>1151</v>
      </c>
      <c r="P112" s="193"/>
      <c r="S112" s="38">
        <v>21</v>
      </c>
      <c r="T112" s="39" t="s">
        <v>935</v>
      </c>
      <c r="U112" s="40">
        <v>132</v>
      </c>
      <c r="V112" s="41" t="s">
        <v>935</v>
      </c>
      <c r="W112" s="42" t="s">
        <v>59</v>
      </c>
      <c r="X112" s="202">
        <v>1</v>
      </c>
      <c r="Z112" s="22">
        <v>600</v>
      </c>
      <c r="AB112" s="28" t="s">
        <v>57</v>
      </c>
      <c r="AC112" s="22" t="s">
        <v>58</v>
      </c>
      <c r="AD112" s="22" t="s">
        <v>1133</v>
      </c>
      <c r="AE112" s="22" t="s">
        <v>59</v>
      </c>
      <c r="AF112" s="176" t="s">
        <v>3019</v>
      </c>
      <c r="AG112" s="176" t="s">
        <v>1490</v>
      </c>
      <c r="AM112" s="193"/>
      <c r="AN112" s="193"/>
    </row>
    <row r="113" spans="1:42" x14ac:dyDescent="0.25">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3053</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Z113" s="22">
        <v>400</v>
      </c>
      <c r="AB113" s="28" t="s">
        <v>57</v>
      </c>
      <c r="AC113" s="22" t="s">
        <v>58</v>
      </c>
      <c r="AD113" s="22" t="s">
        <v>2153</v>
      </c>
      <c r="AE113" s="22" t="s">
        <v>59</v>
      </c>
      <c r="AF113" s="176" t="s">
        <v>3035</v>
      </c>
      <c r="AG113" s="176" t="s">
        <v>1114</v>
      </c>
      <c r="AI113" s="177" t="s">
        <v>2154</v>
      </c>
      <c r="AM113" s="52" t="s">
        <v>61</v>
      </c>
      <c r="AN113" s="52" t="s">
        <v>1953</v>
      </c>
    </row>
    <row r="114" spans="1:42" x14ac:dyDescent="0.25">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3053</v>
      </c>
      <c r="J114" s="205" t="str">
        <f>IF(AND(A114&lt;&gt;"",ISNUMBER(A114)),VLOOKUP(A114,Studies!A:BR,6,FALSE),"")</f>
        <v>Serum</v>
      </c>
      <c r="K114" s="43">
        <v>1.026178</v>
      </c>
      <c r="L114" s="187" t="s">
        <v>2132</v>
      </c>
      <c r="M114" s="76">
        <v>1.204995</v>
      </c>
      <c r="N114" s="201" t="s">
        <v>2161</v>
      </c>
      <c r="S114" s="38">
        <v>0</v>
      </c>
      <c r="T114" s="39" t="s">
        <v>935</v>
      </c>
      <c r="U114" s="40">
        <v>1.5</v>
      </c>
      <c r="V114" s="41" t="s">
        <v>935</v>
      </c>
      <c r="W114" s="42" t="s">
        <v>59</v>
      </c>
      <c r="Y114" s="181" t="s">
        <v>2162</v>
      </c>
      <c r="Z114" s="22">
        <v>500</v>
      </c>
      <c r="AB114" s="28" t="s">
        <v>57</v>
      </c>
      <c r="AC114" s="22" t="s">
        <v>58</v>
      </c>
      <c r="AD114" s="22">
        <v>0</v>
      </c>
      <c r="AE114" s="22" t="s">
        <v>59</v>
      </c>
      <c r="AF114" s="176" t="s">
        <v>78</v>
      </c>
      <c r="AG114" s="176" t="s">
        <v>78</v>
      </c>
      <c r="AI114" s="177" t="s">
        <v>2164</v>
      </c>
      <c r="AM114" s="52" t="s">
        <v>61</v>
      </c>
      <c r="AN114" s="52" t="s">
        <v>1953</v>
      </c>
    </row>
    <row r="115" spans="1:42" x14ac:dyDescent="0.25">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3053</v>
      </c>
      <c r="J115" s="205" t="str">
        <f>IF(AND(A115&lt;&gt;"",ISNUMBER(A115)),VLOOKUP(A115,Studies!A:BR,6,FALSE),"")</f>
        <v>Serum</v>
      </c>
      <c r="K115" s="43">
        <v>1.4610939999999999</v>
      </c>
      <c r="L115" s="43" t="s">
        <v>2132</v>
      </c>
      <c r="M115" s="76">
        <v>1.312773</v>
      </c>
      <c r="N115" s="201" t="s">
        <v>2161</v>
      </c>
      <c r="P115" s="193"/>
      <c r="S115" s="38">
        <v>0</v>
      </c>
      <c r="T115" s="39" t="s">
        <v>935</v>
      </c>
      <c r="U115" s="40">
        <v>145.5</v>
      </c>
      <c r="V115" s="41" t="s">
        <v>935</v>
      </c>
      <c r="W115" s="42" t="s">
        <v>59</v>
      </c>
      <c r="Y115" s="181" t="s">
        <v>2162</v>
      </c>
      <c r="Z115" s="22">
        <v>500</v>
      </c>
      <c r="AB115" s="28" t="s">
        <v>57</v>
      </c>
      <c r="AC115" s="22" t="s">
        <v>58</v>
      </c>
      <c r="AD115" s="22" t="s">
        <v>2163</v>
      </c>
      <c r="AE115" s="22" t="s">
        <v>59</v>
      </c>
      <c r="AF115" s="176" t="s">
        <v>3036</v>
      </c>
      <c r="AG115" s="176" t="s">
        <v>1110</v>
      </c>
      <c r="AI115" s="177" t="s">
        <v>2164</v>
      </c>
      <c r="AM115" s="193" t="s">
        <v>61</v>
      </c>
      <c r="AN115" s="193" t="s">
        <v>1953</v>
      </c>
      <c r="AO115" s="193"/>
      <c r="AP115" s="193"/>
    </row>
    <row r="116" spans="1:42" x14ac:dyDescent="0.25">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3053</v>
      </c>
      <c r="J116" s="205" t="str">
        <f>IF(AND(A116&lt;&gt;"",ISNUMBER(A116)),VLOOKUP(A116,Studies!A:BR,6,FALSE),"")</f>
        <v>Plasma</v>
      </c>
      <c r="K116" s="43">
        <v>3.65</v>
      </c>
      <c r="L116" s="187" t="s">
        <v>1120</v>
      </c>
      <c r="M116" s="76">
        <v>0.42</v>
      </c>
      <c r="N116" s="201" t="s">
        <v>1119</v>
      </c>
      <c r="O116" s="52">
        <v>1.768</v>
      </c>
      <c r="P116" s="193" t="s">
        <v>1099</v>
      </c>
      <c r="S116" s="38">
        <v>0</v>
      </c>
      <c r="T116" s="39" t="s">
        <v>935</v>
      </c>
      <c r="U116" s="40">
        <v>25</v>
      </c>
      <c r="V116" s="41" t="s">
        <v>935</v>
      </c>
      <c r="W116" s="42" t="s">
        <v>59</v>
      </c>
      <c r="Z116" s="22">
        <v>500</v>
      </c>
      <c r="AB116" s="28" t="s">
        <v>57</v>
      </c>
      <c r="AC116" s="22" t="s">
        <v>58</v>
      </c>
      <c r="AD116" s="22" t="s">
        <v>2167</v>
      </c>
      <c r="AE116" s="22" t="s">
        <v>59</v>
      </c>
      <c r="AF116" s="176" t="s">
        <v>3012</v>
      </c>
      <c r="AG116" s="176" t="s">
        <v>2613</v>
      </c>
      <c r="AI116" s="177" t="s">
        <v>1135</v>
      </c>
      <c r="AL116" s="23" t="s">
        <v>2614</v>
      </c>
      <c r="AM116" s="165" t="s">
        <v>435</v>
      </c>
      <c r="AN116" s="166"/>
      <c r="AO116" s="106" t="s">
        <v>202</v>
      </c>
      <c r="AP116" s="165" t="s">
        <v>516</v>
      </c>
    </row>
    <row r="117" spans="1:42" x14ac:dyDescent="0.25">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2178</v>
      </c>
      <c r="G117" s="205" t="str">
        <f>IF(AND(A117&lt;&gt;"",ISNUMBER(A117)),VLOOKUP(A117,Studies!A:BR,13,FALSE),"")</f>
        <v>PO</v>
      </c>
      <c r="H117" s="138" t="s">
        <v>58</v>
      </c>
      <c r="I117" s="138" t="s">
        <v>3051</v>
      </c>
      <c r="J117" s="205" t="str">
        <f>IF(AND(A117&lt;&gt;"",ISNUMBER(A117)),VLOOKUP(A117,Studies!A:BR,6,FALSE),"")</f>
        <v>Plasma</v>
      </c>
      <c r="K117" s="43">
        <v>0.22</v>
      </c>
      <c r="L117" s="43" t="s">
        <v>2132</v>
      </c>
      <c r="M117" s="201" t="s">
        <v>2242</v>
      </c>
      <c r="N117" s="201" t="s">
        <v>1151</v>
      </c>
      <c r="O117" s="52">
        <v>0.42857139999999999</v>
      </c>
      <c r="P117" s="193" t="s">
        <v>1099</v>
      </c>
      <c r="S117" s="38">
        <v>0</v>
      </c>
      <c r="T117" s="39" t="s">
        <v>935</v>
      </c>
      <c r="U117" s="40">
        <v>336.5</v>
      </c>
      <c r="V117" s="41" t="s">
        <v>935</v>
      </c>
      <c r="W117" s="42" t="s">
        <v>59</v>
      </c>
      <c r="Y117" s="181" t="s">
        <v>2939</v>
      </c>
      <c r="Z117" s="22">
        <v>600</v>
      </c>
      <c r="AB117" s="28" t="s">
        <v>57</v>
      </c>
      <c r="AC117" s="22" t="s">
        <v>58</v>
      </c>
      <c r="AD117" s="22" t="s">
        <v>2239</v>
      </c>
      <c r="AE117" s="22" t="s">
        <v>59</v>
      </c>
      <c r="AF117" s="176" t="s">
        <v>3037</v>
      </c>
      <c r="AG117" s="176" t="s">
        <v>1490</v>
      </c>
    </row>
    <row r="118" spans="1:42" x14ac:dyDescent="0.25">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2178</v>
      </c>
      <c r="G118" s="205" t="str">
        <f>IF(AND(A118&lt;&gt;"",ISNUMBER(A118)),VLOOKUP(A118,Studies!A:BR,13,FALSE),"")</f>
        <v>IV</v>
      </c>
      <c r="H118" s="138" t="s">
        <v>58</v>
      </c>
      <c r="I118" s="138" t="s">
        <v>3051</v>
      </c>
      <c r="J118" s="205" t="str">
        <f>IF(AND(A118&lt;&gt;"",ISNUMBER(A118)),VLOOKUP(A118,Studies!A:BR,6,FALSE),"")</f>
        <v>Plasma</v>
      </c>
      <c r="K118" s="43">
        <v>0.54</v>
      </c>
      <c r="L118" s="43" t="s">
        <v>2132</v>
      </c>
      <c r="M118" s="201" t="s">
        <v>2241</v>
      </c>
      <c r="N118" s="201" t="s">
        <v>1151</v>
      </c>
      <c r="O118" s="52">
        <v>1.097826</v>
      </c>
      <c r="P118" s="193" t="s">
        <v>1099</v>
      </c>
      <c r="S118" s="38">
        <v>0</v>
      </c>
      <c r="T118" s="39" t="s">
        <v>935</v>
      </c>
      <c r="U118" s="40">
        <v>360.5</v>
      </c>
      <c r="V118" s="41" t="s">
        <v>935</v>
      </c>
      <c r="W118" s="42" t="s">
        <v>59</v>
      </c>
      <c r="Y118" s="181" t="s">
        <v>2939</v>
      </c>
      <c r="Z118" s="22">
        <v>600</v>
      </c>
      <c r="AB118" s="28" t="s">
        <v>57</v>
      </c>
      <c r="AC118" s="22" t="s">
        <v>58</v>
      </c>
      <c r="AD118" s="22" t="s">
        <v>2239</v>
      </c>
      <c r="AE118" s="22" t="s">
        <v>59</v>
      </c>
      <c r="AF118" s="176" t="s">
        <v>3037</v>
      </c>
      <c r="AG118" s="176" t="s">
        <v>1490</v>
      </c>
    </row>
    <row r="119" spans="1:42" x14ac:dyDescent="0.25">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3053</v>
      </c>
      <c r="J119" s="205" t="str">
        <f>IF(AND(A119&lt;&gt;"",ISNUMBER(A119)),VLOOKUP(A119,Studies!A:BR,6,FALSE),"")</f>
        <v>Plasma</v>
      </c>
      <c r="K119" s="268">
        <f>9.74/5.67</f>
        <v>1.7178130511463845</v>
      </c>
      <c r="L119" s="43" t="s">
        <v>1099</v>
      </c>
      <c r="M119" s="201"/>
      <c r="N119" s="201"/>
      <c r="S119" s="38">
        <v>2</v>
      </c>
      <c r="T119" s="39">
        <v>4</v>
      </c>
      <c r="U119" s="40">
        <v>3</v>
      </c>
      <c r="V119" s="41">
        <v>5</v>
      </c>
      <c r="W119" s="42" t="s">
        <v>59</v>
      </c>
      <c r="Z119" s="22">
        <v>250</v>
      </c>
      <c r="AB119" s="28" t="s">
        <v>57</v>
      </c>
      <c r="AC119" s="22" t="s">
        <v>58</v>
      </c>
      <c r="AD119" s="22">
        <v>0</v>
      </c>
      <c r="AE119" s="22" t="s">
        <v>59</v>
      </c>
      <c r="AF119" s="176" t="s">
        <v>78</v>
      </c>
      <c r="AG119" s="176" t="s">
        <v>78</v>
      </c>
      <c r="AI119" s="177" t="s">
        <v>2873</v>
      </c>
    </row>
    <row r="120" spans="1:42" x14ac:dyDescent="0.25">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3053</v>
      </c>
      <c r="J120" s="205" t="str">
        <f>IF(AND(A120&lt;&gt;"",ISNUMBER(A120)),VLOOKUP(A120,Studies!A:BR,6,FALSE),"")</f>
        <v>Plasma</v>
      </c>
      <c r="K120" s="268">
        <f>28.3/5.67</f>
        <v>4.9911816578483243</v>
      </c>
      <c r="L120" s="43" t="s">
        <v>1099</v>
      </c>
      <c r="N120" s="201"/>
      <c r="S120" s="38">
        <v>2</v>
      </c>
      <c r="T120" s="39">
        <v>4</v>
      </c>
      <c r="U120" s="40">
        <v>3</v>
      </c>
      <c r="V120" s="41">
        <v>5</v>
      </c>
      <c r="W120" s="42" t="s">
        <v>59</v>
      </c>
      <c r="Z120" s="22">
        <v>1000</v>
      </c>
      <c r="AB120" s="28" t="s">
        <v>57</v>
      </c>
      <c r="AC120" s="22" t="s">
        <v>58</v>
      </c>
      <c r="AD120" s="22">
        <v>0</v>
      </c>
      <c r="AE120" s="22" t="s">
        <v>59</v>
      </c>
      <c r="AF120" s="176" t="s">
        <v>78</v>
      </c>
      <c r="AG120" s="176" t="s">
        <v>78</v>
      </c>
      <c r="AI120" s="177" t="s">
        <v>2873</v>
      </c>
    </row>
    <row r="121" spans="1:42" x14ac:dyDescent="0.25">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3051</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202">
        <v>1</v>
      </c>
      <c r="Y121" s="181" t="s">
        <v>2940</v>
      </c>
      <c r="Z121" s="22">
        <v>450</v>
      </c>
      <c r="AB121" s="28" t="s">
        <v>57</v>
      </c>
      <c r="AD121" s="22" t="s">
        <v>2277</v>
      </c>
      <c r="AE121" s="22" t="s">
        <v>59</v>
      </c>
      <c r="AF121" s="176" t="s">
        <v>3008</v>
      </c>
      <c r="AG121" s="176" t="s">
        <v>1490</v>
      </c>
    </row>
    <row r="122" spans="1:42" x14ac:dyDescent="0.25">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3052</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Y122" s="181" t="s">
        <v>2941</v>
      </c>
      <c r="Z122" s="22">
        <v>200</v>
      </c>
      <c r="AB122" s="28" t="s">
        <v>57</v>
      </c>
      <c r="AD122" s="22" t="s">
        <v>2637</v>
      </c>
      <c r="AE122" s="22" t="s">
        <v>59</v>
      </c>
      <c r="AF122" s="176" t="s">
        <v>3014</v>
      </c>
      <c r="AG122" s="176" t="s">
        <v>1110</v>
      </c>
    </row>
    <row r="123" spans="1:42" x14ac:dyDescent="0.25">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3051</v>
      </c>
      <c r="J123" s="205" t="str">
        <f>IF(AND(A123&lt;&gt;"",ISNUMBER(A123)),VLOOKUP(A123,Studies!A:BR,6,FALSE),"")</f>
        <v>Plasma</v>
      </c>
      <c r="K123" s="43">
        <v>5.0999999999999997E-2</v>
      </c>
      <c r="L123" s="43" t="s">
        <v>1120</v>
      </c>
      <c r="M123" s="76" t="s">
        <v>2787</v>
      </c>
      <c r="N123" s="201" t="s">
        <v>2788</v>
      </c>
      <c r="O123" s="52">
        <v>0.12413793103448276</v>
      </c>
      <c r="P123" s="52" t="s">
        <v>1100</v>
      </c>
      <c r="S123" s="38">
        <v>0</v>
      </c>
      <c r="T123" s="39" t="s">
        <v>935</v>
      </c>
      <c r="U123" s="40">
        <v>113</v>
      </c>
      <c r="V123" s="41" t="s">
        <v>935</v>
      </c>
      <c r="W123" s="42" t="s">
        <v>59</v>
      </c>
      <c r="X123" s="202">
        <v>1</v>
      </c>
      <c r="Y123" s="181" t="s">
        <v>2789</v>
      </c>
      <c r="Z123" s="22">
        <v>600</v>
      </c>
      <c r="AB123" s="28" t="s">
        <v>57</v>
      </c>
      <c r="AC123" s="22" t="s">
        <v>58</v>
      </c>
      <c r="AD123" s="22" t="s">
        <v>4129</v>
      </c>
      <c r="AE123" s="22" t="s">
        <v>59</v>
      </c>
      <c r="AF123" s="176" t="s">
        <v>3011</v>
      </c>
      <c r="AG123" s="176" t="s">
        <v>2790</v>
      </c>
      <c r="AI123" s="177" t="s">
        <v>2648</v>
      </c>
    </row>
    <row r="124" spans="1:42" x14ac:dyDescent="0.25">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3052</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Z124" s="22">
        <v>200</v>
      </c>
      <c r="AB124" s="28" t="s">
        <v>57</v>
      </c>
      <c r="AC124" s="22" t="s">
        <v>58</v>
      </c>
      <c r="AD124" s="22" t="s">
        <v>2653</v>
      </c>
      <c r="AE124" s="22" t="s">
        <v>59</v>
      </c>
      <c r="AF124" s="176" t="s">
        <v>3019</v>
      </c>
      <c r="AG124" s="176" t="s">
        <v>2792</v>
      </c>
      <c r="AI124" s="177" t="s">
        <v>2654</v>
      </c>
    </row>
    <row r="125" spans="1:42" x14ac:dyDescent="0.25">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3052</v>
      </c>
      <c r="J125" s="205" t="str">
        <f>IF(AND(A125&lt;&gt;"",ISNUMBER(A125)),VLOOKUP(A125,Studies!A:BR,6,FALSE),"")</f>
        <v>Plasma</v>
      </c>
      <c r="K125" s="43">
        <v>20.0638618873603</v>
      </c>
      <c r="L125" s="43" t="s">
        <v>2793</v>
      </c>
      <c r="M125" s="76" t="s">
        <v>2794</v>
      </c>
      <c r="N125" s="201" t="s">
        <v>971</v>
      </c>
      <c r="O125" s="52">
        <v>3.1074871263980901</v>
      </c>
      <c r="P125" s="52" t="s">
        <v>2793</v>
      </c>
      <c r="Q125" s="84" t="s">
        <v>2795</v>
      </c>
      <c r="R125" s="84" t="s">
        <v>971</v>
      </c>
      <c r="S125" s="38">
        <v>0</v>
      </c>
      <c r="T125" s="39" t="s">
        <v>935</v>
      </c>
      <c r="U125" s="40">
        <v>73</v>
      </c>
      <c r="V125" s="41" t="s">
        <v>935</v>
      </c>
      <c r="W125" s="42" t="s">
        <v>59</v>
      </c>
      <c r="Y125" s="181" t="s">
        <v>2796</v>
      </c>
      <c r="Z125" s="22">
        <v>400</v>
      </c>
      <c r="AB125" s="28" t="s">
        <v>57</v>
      </c>
      <c r="AD125" s="22" t="s">
        <v>2277</v>
      </c>
      <c r="AE125" s="22" t="s">
        <v>59</v>
      </c>
      <c r="AF125" s="176" t="s">
        <v>3008</v>
      </c>
      <c r="AG125" s="176" t="s">
        <v>2797</v>
      </c>
      <c r="AI125" s="177" t="s">
        <v>2279</v>
      </c>
      <c r="AP125" s="52" t="s">
        <v>2964</v>
      </c>
    </row>
    <row r="126" spans="1:42" x14ac:dyDescent="0.25">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3052</v>
      </c>
      <c r="J126" s="205" t="str">
        <f>IF(AND(A126&lt;&gt;"",ISNUMBER(A126)),VLOOKUP(A126,Studies!A:BR,6,FALSE),"")</f>
        <v>Plasma</v>
      </c>
      <c r="K126" s="43">
        <v>19.0287455476447</v>
      </c>
      <c r="L126" s="43" t="s">
        <v>2793</v>
      </c>
      <c r="M126" s="76" t="s">
        <v>2798</v>
      </c>
      <c r="N126" s="201" t="s">
        <v>971</v>
      </c>
      <c r="O126" s="52">
        <v>2.6854478328357501</v>
      </c>
      <c r="P126" s="52" t="s">
        <v>2793</v>
      </c>
      <c r="Q126" s="84" t="s">
        <v>2799</v>
      </c>
      <c r="R126" s="84" t="s">
        <v>971</v>
      </c>
      <c r="S126" s="38">
        <v>0</v>
      </c>
      <c r="T126" s="39" t="s">
        <v>935</v>
      </c>
      <c r="U126" s="40">
        <v>73</v>
      </c>
      <c r="V126" s="41" t="s">
        <v>935</v>
      </c>
      <c r="W126" s="42" t="s">
        <v>59</v>
      </c>
      <c r="Y126" s="181" t="s">
        <v>2796</v>
      </c>
      <c r="Z126" s="22">
        <v>200</v>
      </c>
      <c r="AB126" s="28" t="s">
        <v>57</v>
      </c>
      <c r="AD126" s="22" t="s">
        <v>2277</v>
      </c>
      <c r="AE126" s="22" t="s">
        <v>59</v>
      </c>
      <c r="AF126" s="176" t="s">
        <v>3008</v>
      </c>
      <c r="AG126" s="176" t="s">
        <v>2797</v>
      </c>
      <c r="AI126" s="177" t="s">
        <v>832</v>
      </c>
      <c r="AP126" s="52" t="s">
        <v>2964</v>
      </c>
    </row>
    <row r="127" spans="1:42" x14ac:dyDescent="0.25">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3052</v>
      </c>
      <c r="J127" s="205" t="str">
        <f>IF(AND(A127&lt;&gt;"",ISNUMBER(A127)),VLOOKUP(A127,Studies!A:BR,6,FALSE),"")</f>
        <v>Plasma</v>
      </c>
      <c r="K127" s="43">
        <v>3.11</v>
      </c>
      <c r="L127" s="43" t="s">
        <v>2713</v>
      </c>
      <c r="O127" s="52">
        <v>1.41</v>
      </c>
      <c r="P127" s="52" t="s">
        <v>334</v>
      </c>
      <c r="S127" s="38">
        <v>0</v>
      </c>
      <c r="T127" s="39" t="s">
        <v>935</v>
      </c>
      <c r="U127" s="40">
        <v>0</v>
      </c>
      <c r="V127" s="41" t="s">
        <v>935</v>
      </c>
      <c r="W127" s="42" t="s">
        <v>59</v>
      </c>
      <c r="Y127" s="181" t="s">
        <v>2800</v>
      </c>
      <c r="Z127" s="22">
        <v>200</v>
      </c>
      <c r="AB127" s="28" t="s">
        <v>57</v>
      </c>
      <c r="AC127" s="22" t="s">
        <v>58</v>
      </c>
      <c r="AD127" s="22">
        <v>0</v>
      </c>
      <c r="AE127" s="22" t="s">
        <v>59</v>
      </c>
      <c r="AF127" s="176" t="s">
        <v>78</v>
      </c>
      <c r="AG127" s="176" t="s">
        <v>78</v>
      </c>
      <c r="AI127" s="177" t="s">
        <v>2338</v>
      </c>
      <c r="AK127" s="23">
        <v>150</v>
      </c>
      <c r="AM127" s="52" t="s">
        <v>613</v>
      </c>
      <c r="AN127" s="52">
        <v>3</v>
      </c>
      <c r="AO127" s="52">
        <v>4</v>
      </c>
      <c r="AP127" s="52" t="s">
        <v>2965</v>
      </c>
    </row>
    <row r="128" spans="1:42" x14ac:dyDescent="0.25">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3052</v>
      </c>
      <c r="J128" s="205" t="str">
        <f>IF(AND(A128&lt;&gt;"",ISNUMBER(A128)),VLOOKUP(A128,Studies!A:BR,6,FALSE),"")</f>
        <v>Plasma</v>
      </c>
      <c r="K128" s="43">
        <v>4.79</v>
      </c>
      <c r="L128" s="43" t="s">
        <v>2713</v>
      </c>
      <c r="O128" s="52">
        <v>1.76</v>
      </c>
      <c r="P128" s="52" t="s">
        <v>334</v>
      </c>
      <c r="S128" s="38">
        <v>0</v>
      </c>
      <c r="T128" s="39" t="s">
        <v>935</v>
      </c>
      <c r="U128" s="40">
        <v>3</v>
      </c>
      <c r="V128" s="41" t="s">
        <v>935</v>
      </c>
      <c r="W128" s="42" t="s">
        <v>59</v>
      </c>
      <c r="Y128" s="181" t="s">
        <v>2800</v>
      </c>
      <c r="Z128" s="22">
        <v>200</v>
      </c>
      <c r="AB128" s="28" t="s">
        <v>57</v>
      </c>
      <c r="AC128" s="22" t="s">
        <v>58</v>
      </c>
      <c r="AD128" s="22">
        <v>0</v>
      </c>
      <c r="AE128" s="22" t="s">
        <v>59</v>
      </c>
      <c r="AF128" s="176" t="s">
        <v>78</v>
      </c>
      <c r="AG128" s="176" t="s">
        <v>78</v>
      </c>
      <c r="AI128" s="177" t="s">
        <v>2338</v>
      </c>
      <c r="AK128" s="23">
        <v>150</v>
      </c>
      <c r="AM128" s="52" t="s">
        <v>2976</v>
      </c>
      <c r="AN128" s="52">
        <v>3</v>
      </c>
      <c r="AP128" s="52" t="s">
        <v>2966</v>
      </c>
    </row>
    <row r="129" spans="1:42" x14ac:dyDescent="0.25">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3052</v>
      </c>
      <c r="J129" s="205" t="str">
        <f>IF(AND(A129&lt;&gt;"",ISNUMBER(A129)),VLOOKUP(A129,Studies!A:BR,6,FALSE),"")</f>
        <v>Plasma</v>
      </c>
      <c r="K129" s="43">
        <v>4.63</v>
      </c>
      <c r="L129" s="43" t="s">
        <v>2713</v>
      </c>
      <c r="O129" s="52">
        <v>1.76</v>
      </c>
      <c r="P129" s="52" t="s">
        <v>334</v>
      </c>
      <c r="S129" s="38">
        <v>0</v>
      </c>
      <c r="T129" s="39" t="s">
        <v>935</v>
      </c>
      <c r="U129" s="40">
        <v>12</v>
      </c>
      <c r="V129" s="41" t="s">
        <v>935</v>
      </c>
      <c r="W129" s="42" t="s">
        <v>59</v>
      </c>
      <c r="Y129" s="181" t="s">
        <v>2800</v>
      </c>
      <c r="Z129" s="22">
        <v>200</v>
      </c>
      <c r="AB129" s="28" t="s">
        <v>57</v>
      </c>
      <c r="AC129" s="22" t="s">
        <v>58</v>
      </c>
      <c r="AD129" s="22">
        <v>0</v>
      </c>
      <c r="AE129" s="22" t="s">
        <v>59</v>
      </c>
      <c r="AF129" s="176" t="s">
        <v>78</v>
      </c>
      <c r="AG129" s="176" t="s">
        <v>78</v>
      </c>
      <c r="AI129" s="177" t="s">
        <v>2338</v>
      </c>
      <c r="AK129" s="23">
        <v>150</v>
      </c>
      <c r="AM129" s="52" t="s">
        <v>2976</v>
      </c>
      <c r="AN129" s="52">
        <v>3</v>
      </c>
      <c r="AP129" s="52" t="s">
        <v>2967</v>
      </c>
    </row>
    <row r="130" spans="1:42" x14ac:dyDescent="0.25">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3052</v>
      </c>
      <c r="J130" s="205" t="str">
        <f>IF(AND(A130&lt;&gt;"",ISNUMBER(A130)),VLOOKUP(A130,Studies!A:BR,6,FALSE),"")</f>
        <v>Plasma</v>
      </c>
      <c r="K130" s="43">
        <v>3.82</v>
      </c>
      <c r="L130" s="43" t="s">
        <v>2713</v>
      </c>
      <c r="O130" s="52">
        <v>1.71</v>
      </c>
      <c r="P130" s="52" t="s">
        <v>334</v>
      </c>
      <c r="S130" s="38">
        <v>0</v>
      </c>
      <c r="T130" s="39" t="s">
        <v>935</v>
      </c>
      <c r="U130" s="40">
        <v>24</v>
      </c>
      <c r="V130" s="41" t="s">
        <v>935</v>
      </c>
      <c r="W130" s="42" t="s">
        <v>59</v>
      </c>
      <c r="Y130" s="181" t="s">
        <v>2800</v>
      </c>
      <c r="Z130" s="22">
        <v>200</v>
      </c>
      <c r="AB130" s="28" t="s">
        <v>57</v>
      </c>
      <c r="AC130" s="22" t="s">
        <v>58</v>
      </c>
      <c r="AD130" s="22">
        <v>0</v>
      </c>
      <c r="AE130" s="22" t="s">
        <v>59</v>
      </c>
      <c r="AF130" s="176" t="s">
        <v>78</v>
      </c>
      <c r="AG130" s="176" t="s">
        <v>78</v>
      </c>
      <c r="AI130" s="177" t="s">
        <v>2338</v>
      </c>
      <c r="AK130" s="23">
        <v>150</v>
      </c>
      <c r="AM130" s="52" t="s">
        <v>2976</v>
      </c>
      <c r="AN130" s="52">
        <v>3</v>
      </c>
      <c r="AP130" s="52" t="s">
        <v>2977</v>
      </c>
    </row>
    <row r="131" spans="1:42" x14ac:dyDescent="0.25">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3052</v>
      </c>
      <c r="J131" s="205" t="str">
        <f>IF(AND(A131&lt;&gt;"",ISNUMBER(A131)),VLOOKUP(A131,Studies!A:BR,6,FALSE),"")</f>
        <v>Plasma</v>
      </c>
      <c r="K131" s="43">
        <f>772/100+1</f>
        <v>8.7199999999999989</v>
      </c>
      <c r="L131" s="43" t="s">
        <v>2615</v>
      </c>
      <c r="M131" s="76">
        <f>596/100</f>
        <v>5.96</v>
      </c>
      <c r="N131" s="76" t="s">
        <v>78</v>
      </c>
      <c r="O131" s="52">
        <f>268/100+1</f>
        <v>3.68</v>
      </c>
      <c r="P131" s="52" t="s">
        <v>2615</v>
      </c>
      <c r="Q131" s="84">
        <f>222/100</f>
        <v>2.2200000000000002</v>
      </c>
      <c r="R131" s="84" t="s">
        <v>78</v>
      </c>
      <c r="S131" s="38">
        <v>0</v>
      </c>
      <c r="T131" s="39" t="s">
        <v>935</v>
      </c>
      <c r="U131" s="40">
        <v>265</v>
      </c>
      <c r="V131" s="41" t="s">
        <v>935</v>
      </c>
      <c r="W131" s="42" t="s">
        <v>59</v>
      </c>
      <c r="Z131" s="176">
        <v>200</v>
      </c>
      <c r="AA131" s="180"/>
      <c r="AB131" s="180" t="s">
        <v>57</v>
      </c>
      <c r="AC131" s="176"/>
      <c r="AD131" s="22" t="s">
        <v>2616</v>
      </c>
      <c r="AE131" s="176" t="s">
        <v>59</v>
      </c>
      <c r="AF131" s="176" t="s">
        <v>3038</v>
      </c>
      <c r="AG131" s="176" t="s">
        <v>2617</v>
      </c>
      <c r="AH131" s="177" t="s">
        <v>834</v>
      </c>
      <c r="AJ131" s="178"/>
      <c r="AK131" s="177"/>
      <c r="AL131" s="177"/>
    </row>
    <row r="132" spans="1:42" x14ac:dyDescent="0.25">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3052</v>
      </c>
      <c r="J132" s="205" t="str">
        <f>IF(AND(A132&lt;&gt;"",ISNUMBER(A132)),VLOOKUP(A132,Studies!A:BR,6,FALSE),"")</f>
        <v>Plasma</v>
      </c>
      <c r="K132" s="43">
        <f>66/100+1</f>
        <v>1.6600000000000001</v>
      </c>
      <c r="L132" s="43" t="s">
        <v>2615</v>
      </c>
      <c r="M132" s="76">
        <f>80/100</f>
        <v>0.8</v>
      </c>
      <c r="N132" s="76" t="s">
        <v>78</v>
      </c>
      <c r="O132" s="52">
        <f>63/100+1</f>
        <v>1.63</v>
      </c>
      <c r="P132" s="52" t="s">
        <v>2615</v>
      </c>
      <c r="Q132" s="84">
        <f>107/100</f>
        <v>1.07</v>
      </c>
      <c r="R132" s="84" t="s">
        <v>78</v>
      </c>
      <c r="S132" s="38">
        <v>0</v>
      </c>
      <c r="T132" s="39" t="s">
        <v>935</v>
      </c>
      <c r="U132" s="40">
        <v>265</v>
      </c>
      <c r="V132" s="41" t="s">
        <v>935</v>
      </c>
      <c r="W132" s="42" t="s">
        <v>59</v>
      </c>
      <c r="Z132" s="176" t="s">
        <v>2606</v>
      </c>
      <c r="AA132" s="180"/>
      <c r="AB132" s="180" t="s">
        <v>57</v>
      </c>
      <c r="AC132" s="176"/>
      <c r="AD132" s="22" t="s">
        <v>2618</v>
      </c>
      <c r="AE132" s="176" t="s">
        <v>59</v>
      </c>
      <c r="AF132" s="176" t="s">
        <v>3039</v>
      </c>
      <c r="AG132" s="176" t="s">
        <v>2968</v>
      </c>
      <c r="AH132" s="177" t="s">
        <v>2619</v>
      </c>
      <c r="AJ132" s="178"/>
      <c r="AK132" s="177"/>
      <c r="AL132" s="177"/>
    </row>
    <row r="133" spans="1:42" x14ac:dyDescent="0.25">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3052</v>
      </c>
      <c r="J133" s="205" t="str">
        <f>IF(AND(A133&lt;&gt;"",ISNUMBER(A133)),VLOOKUP(A133,Studies!A:BR,6,FALSE),"")</f>
        <v>Plasma</v>
      </c>
      <c r="K133" s="43">
        <v>2.89</v>
      </c>
      <c r="L133" s="43" t="s">
        <v>2620</v>
      </c>
      <c r="M133" s="76" t="s">
        <v>2638</v>
      </c>
      <c r="N133" s="76" t="s">
        <v>1151</v>
      </c>
      <c r="S133" s="38">
        <v>0</v>
      </c>
      <c r="T133" s="39" t="s">
        <v>935</v>
      </c>
      <c r="U133" s="40">
        <v>73</v>
      </c>
      <c r="V133" s="41" t="s">
        <v>935</v>
      </c>
      <c r="W133" s="42" t="s">
        <v>59</v>
      </c>
      <c r="X133" s="202">
        <v>1</v>
      </c>
      <c r="Y133" s="181" t="s">
        <v>2734</v>
      </c>
      <c r="Z133" s="22">
        <v>400</v>
      </c>
      <c r="AA133" s="180"/>
      <c r="AB133" s="180" t="s">
        <v>57</v>
      </c>
      <c r="AC133" s="22" t="s">
        <v>58</v>
      </c>
      <c r="AD133" s="22" t="s">
        <v>2639</v>
      </c>
      <c r="AE133" s="176" t="s">
        <v>59</v>
      </c>
      <c r="AF133" s="176" t="s">
        <v>3008</v>
      </c>
      <c r="AG133" s="176" t="s">
        <v>2640</v>
      </c>
      <c r="AH133" s="177" t="s">
        <v>2641</v>
      </c>
      <c r="AI133" s="177" t="s">
        <v>2642</v>
      </c>
      <c r="AK133" s="177"/>
      <c r="AL133" s="177"/>
    </row>
    <row r="134" spans="1:42" x14ac:dyDescent="0.25">
      <c r="A134" s="30">
        <v>393</v>
      </c>
      <c r="B134" s="204" t="str">
        <f>IF(AND(A134&lt;&gt;"",ISNUMBER(A134)),VLOOKUP(A134,Studies!A:BR,2,FALSE),"")</f>
        <v>Reitman 2011</v>
      </c>
      <c r="C134" s="204" t="str">
        <f>IF(AND(A134&lt;&gt;"",ISNUMBER(A134)),VLOOKUP(A134,Studies!A:BR,3,FALSE),"")</f>
        <v>https://www.ncbi.nlm.nih.gov/pubmed/21191377</v>
      </c>
      <c r="D134" s="204" t="str">
        <f>IF(AND(A134&lt;&gt;"",ISNUMBER(A134)),VLOOKUP(A134,Studies!A:BR,4,FALSE),"")</f>
        <v>Week 1 after Perpetrator (Rifampicin)</v>
      </c>
      <c r="E134" s="139" t="str">
        <f>IF(AND(A134&lt;&gt;"",ISNUMBER(A134)),VLOOKUP(A134,Studies!A:BR,5,FALSE),"")</f>
        <v>Midazolam</v>
      </c>
      <c r="F134" s="42" t="s">
        <v>53</v>
      </c>
      <c r="G134" s="205" t="str">
        <f>IF(AND(A134&lt;&gt;"",ISNUMBER(A134)),VLOOKUP(A134,Studies!A:BR,13,FALSE),"")</f>
        <v>PO</v>
      </c>
      <c r="H134" s="68" t="str">
        <f>AC134</f>
        <v>PO</v>
      </c>
      <c r="I134" s="138" t="s">
        <v>3051</v>
      </c>
      <c r="J134" s="205" t="str">
        <f>IF(AND(A134&lt;&gt;"",ISNUMBER(A134)),VLOOKUP(A134,Studies!A:BR,6,FALSE),"")</f>
        <v>Plasma</v>
      </c>
      <c r="K134" s="43">
        <v>0.38300000000000001</v>
      </c>
      <c r="L134" s="43" t="s">
        <v>115</v>
      </c>
      <c r="O134" s="52">
        <v>0.40300000000000002</v>
      </c>
      <c r="P134" s="52" t="s">
        <v>115</v>
      </c>
      <c r="S134" s="38">
        <v>1320</v>
      </c>
      <c r="T134" s="39" t="s">
        <v>935</v>
      </c>
      <c r="U134" s="40">
        <v>816</v>
      </c>
      <c r="V134" s="41">
        <v>984</v>
      </c>
      <c r="W134" s="42" t="s">
        <v>59</v>
      </c>
      <c r="X134" s="202">
        <v>1</v>
      </c>
      <c r="Y134" s="181" t="s">
        <v>1105</v>
      </c>
      <c r="Z134" s="22">
        <v>600</v>
      </c>
      <c r="AA134" s="180"/>
      <c r="AB134" s="180" t="s">
        <v>57</v>
      </c>
      <c r="AC134" s="22" t="s">
        <v>58</v>
      </c>
      <c r="AD134" s="176" t="s">
        <v>4270</v>
      </c>
      <c r="AE134" s="176" t="s">
        <v>59</v>
      </c>
      <c r="AF134" s="176" t="s">
        <v>3029</v>
      </c>
      <c r="AI134" s="177" t="s">
        <v>1106</v>
      </c>
      <c r="AK134" s="177"/>
      <c r="AL134" s="177" t="s">
        <v>1107</v>
      </c>
      <c r="AM134" s="52" t="s">
        <v>61</v>
      </c>
    </row>
    <row r="135" spans="1:42" x14ac:dyDescent="0.25">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3052</v>
      </c>
      <c r="J135" s="205" t="str">
        <f>IF(AND(A135&lt;&gt;"",ISNUMBER(A135)),VLOOKUP(A135,Studies!A:BR,6,FALSE),"")</f>
        <v>Plasma</v>
      </c>
      <c r="K135" s="43">
        <v>4.7699999999999996</v>
      </c>
      <c r="L135" s="43" t="s">
        <v>2620</v>
      </c>
      <c r="M135" s="76" t="s">
        <v>2646</v>
      </c>
      <c r="N135" s="76" t="s">
        <v>1151</v>
      </c>
      <c r="O135" s="52">
        <v>1.45</v>
      </c>
      <c r="P135" s="52" t="s">
        <v>2620</v>
      </c>
      <c r="Q135" s="84" t="s">
        <v>2647</v>
      </c>
      <c r="R135" s="84" t="s">
        <v>1151</v>
      </c>
      <c r="S135" s="38">
        <v>0</v>
      </c>
      <c r="T135" s="39" t="s">
        <v>935</v>
      </c>
      <c r="U135" s="40">
        <v>73</v>
      </c>
      <c r="V135" s="41" t="s">
        <v>935</v>
      </c>
      <c r="W135" s="42" t="s">
        <v>59</v>
      </c>
      <c r="X135" s="202">
        <v>1</v>
      </c>
      <c r="Z135" s="176">
        <v>400</v>
      </c>
      <c r="AA135" s="180"/>
      <c r="AB135" s="180" t="s">
        <v>57</v>
      </c>
      <c r="AC135" s="176"/>
      <c r="AD135" s="176" t="s">
        <v>2639</v>
      </c>
      <c r="AE135" s="176" t="s">
        <v>59</v>
      </c>
      <c r="AF135" s="176" t="s">
        <v>3008</v>
      </c>
      <c r="AG135" s="176" t="s">
        <v>2640</v>
      </c>
      <c r="AH135" s="23" t="s">
        <v>834</v>
      </c>
      <c r="AI135" s="177" t="s">
        <v>2970</v>
      </c>
    </row>
    <row r="136" spans="1:42" x14ac:dyDescent="0.25">
      <c r="A136" s="181">
        <v>394</v>
      </c>
      <c r="B136" s="204" t="str">
        <f>IF(AND(A136&lt;&gt;"",ISNUMBER(A136)),VLOOKUP(A136,Studies!A:BR,2,FALSE),"")</f>
        <v>Reitman 2011</v>
      </c>
      <c r="C136" s="204" t="str">
        <f>IF(AND(A136&lt;&gt;"",ISNUMBER(A136)),VLOOKUP(A136,Studies!A:BR,3,FALSE),"")</f>
        <v>https://www.ncbi.nlm.nih.gov/pubmed/21191377</v>
      </c>
      <c r="D136" s="204" t="str">
        <f>IF(AND(A136&lt;&gt;"",ISNUMBER(A136)),VLOOKUP(A136,Studies!A:BR,4,FALSE),"")</f>
        <v>Week 2 after Perpetrator (Rifampicin)</v>
      </c>
      <c r="E136" s="139" t="str">
        <f>IF(AND(A136&lt;&gt;"",ISNUMBER(A136)),VLOOKUP(A136,Studies!A:BR,5,FALSE),"")</f>
        <v>Midazolam</v>
      </c>
      <c r="F136" s="42" t="s">
        <v>53</v>
      </c>
      <c r="G136" s="205" t="str">
        <f>IF(AND(A136&lt;&gt;"",ISNUMBER(A136)),VLOOKUP(A136,Studies!A:BR,13,FALSE),"")</f>
        <v>PO</v>
      </c>
      <c r="H136" s="68" t="str">
        <f>AC136</f>
        <v>PO</v>
      </c>
      <c r="I136" s="138" t="s">
        <v>3051</v>
      </c>
      <c r="J136" s="205" t="str">
        <f>IF(AND(A136&lt;&gt;"",ISNUMBER(A136)),VLOOKUP(A136,Studies!A:BR,6,FALSE),"")</f>
        <v>Plasma</v>
      </c>
      <c r="K136" s="43">
        <v>0.81499999999999995</v>
      </c>
      <c r="L136" s="43" t="s">
        <v>115</v>
      </c>
      <c r="O136" s="52">
        <v>0.73099999999999998</v>
      </c>
      <c r="P136" s="52" t="s">
        <v>115</v>
      </c>
      <c r="S136" s="38">
        <v>1320</v>
      </c>
      <c r="T136" s="39" t="s">
        <v>935</v>
      </c>
      <c r="U136" s="40">
        <v>984</v>
      </c>
      <c r="V136" s="41">
        <v>1320</v>
      </c>
      <c r="W136" s="42" t="s">
        <v>59</v>
      </c>
      <c r="X136" s="202">
        <v>1</v>
      </c>
      <c r="Y136" s="181" t="s">
        <v>1105</v>
      </c>
      <c r="Z136" s="176">
        <v>600</v>
      </c>
      <c r="AA136" s="180"/>
      <c r="AB136" s="180" t="s">
        <v>57</v>
      </c>
      <c r="AC136" s="176" t="s">
        <v>58</v>
      </c>
      <c r="AD136" s="176" t="s">
        <v>4270</v>
      </c>
      <c r="AE136" s="176" t="s">
        <v>59</v>
      </c>
      <c r="AF136" s="176" t="s">
        <v>3029</v>
      </c>
      <c r="AH136" s="177"/>
      <c r="AI136" s="177" t="s">
        <v>1106</v>
      </c>
      <c r="AJ136" s="178"/>
      <c r="AK136" s="177"/>
      <c r="AL136" s="177" t="s">
        <v>1107</v>
      </c>
      <c r="AM136" s="52" t="s">
        <v>61</v>
      </c>
    </row>
    <row r="137" spans="1:42" x14ac:dyDescent="0.25">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3052</v>
      </c>
      <c r="J137" s="205" t="str">
        <f>IF(AND(A137&lt;&gt;"",ISNUMBER(A137)),VLOOKUP(A137,Studies!A:BR,6,FALSE),"")</f>
        <v>Plasma</v>
      </c>
      <c r="K137" s="43">
        <v>7.04</v>
      </c>
      <c r="L137" s="43" t="s">
        <v>2132</v>
      </c>
      <c r="M137" s="76" t="s">
        <v>2621</v>
      </c>
      <c r="N137" s="76" t="s">
        <v>1151</v>
      </c>
      <c r="O137" s="52">
        <v>3.71</v>
      </c>
      <c r="P137" s="52" t="s">
        <v>2132</v>
      </c>
      <c r="Q137" s="84" t="s">
        <v>2622</v>
      </c>
      <c r="R137" s="84" t="s">
        <v>1151</v>
      </c>
      <c r="S137" s="38">
        <v>0</v>
      </c>
      <c r="T137" s="39" t="s">
        <v>935</v>
      </c>
      <c r="U137" s="40">
        <v>72</v>
      </c>
      <c r="V137" s="41" t="s">
        <v>935</v>
      </c>
      <c r="W137" s="42" t="s">
        <v>59</v>
      </c>
      <c r="Y137" s="181" t="s">
        <v>2623</v>
      </c>
      <c r="Z137" s="22">
        <v>200</v>
      </c>
      <c r="AA137" s="180"/>
      <c r="AB137" s="180" t="s">
        <v>57</v>
      </c>
      <c r="AC137" s="22" t="s">
        <v>58</v>
      </c>
      <c r="AD137" s="22" t="s">
        <v>2624</v>
      </c>
      <c r="AE137" s="176" t="s">
        <v>59</v>
      </c>
      <c r="AF137" s="176" t="s">
        <v>3011</v>
      </c>
      <c r="AG137" s="176" t="s">
        <v>2625</v>
      </c>
      <c r="AH137" s="177" t="s">
        <v>831</v>
      </c>
      <c r="AI137" s="177" t="s">
        <v>2626</v>
      </c>
      <c r="AK137" s="177"/>
      <c r="AL137" s="177"/>
    </row>
    <row r="138" spans="1:42" x14ac:dyDescent="0.25">
      <c r="A138" s="181">
        <v>1092</v>
      </c>
      <c r="B138" s="204" t="str">
        <f>IF(AND(A138&lt;&gt;"",ISNUMBER(A138)),VLOOKUP(A138,Studies!A:BR,2,FALSE),"")</f>
        <v>Shin 2013</v>
      </c>
      <c r="C138" s="204" t="str">
        <f>IF(AND(A138&lt;&gt;"",ISNUMBER(A138)),VLOOKUP(A138,Studies!A:BR,3,FALSE),"")</f>
        <v>https://www.ncbi.nlm.nih.gov/pubmed/23784264</v>
      </c>
      <c r="D138" s="204" t="str">
        <f>IF(AND(A138&lt;&gt;"",ISNUMBER(A138)),VLOOKUP(A138,Studies!A:BR,4,FALSE),"")</f>
        <v>CYP3A4 induced phase (Midazolam + rifampicin)</v>
      </c>
      <c r="E138" s="139" t="str">
        <f>IF(AND(A138&lt;&gt;"",ISNUMBER(A138)),VLOOKUP(A138,Studies!A:BR,5,FALSE),"")</f>
        <v>Midazolam</v>
      </c>
      <c r="F138" s="42" t="s">
        <v>53</v>
      </c>
      <c r="G138" s="205" t="str">
        <f>IF(AND(A138&lt;&gt;"",ISNUMBER(A138)),VLOOKUP(A138,Studies!A:BR,13,FALSE),"")</f>
        <v>IV</v>
      </c>
      <c r="H138" s="68" t="s">
        <v>58</v>
      </c>
      <c r="I138" s="138" t="s">
        <v>3051</v>
      </c>
      <c r="J138" s="205" t="str">
        <f>IF(AND(A138&lt;&gt;"",ISNUMBER(A138)),VLOOKUP(A138,Studies!A:BR,6,FALSE),"")</f>
        <v>Plasma</v>
      </c>
      <c r="K138" s="43">
        <f>0.46*X138</f>
        <v>1.1500000000000001</v>
      </c>
      <c r="L138" s="187" t="s">
        <v>2620</v>
      </c>
      <c r="M138" s="76" t="str">
        <f>0.41*2.5&amp;" - "&amp;0.51*2.5</f>
        <v>1.025 - 1.275</v>
      </c>
      <c r="N138" s="76" t="s">
        <v>1151</v>
      </c>
      <c r="S138" s="38">
        <v>0</v>
      </c>
      <c r="T138" s="39" t="s">
        <v>935</v>
      </c>
      <c r="U138" s="40">
        <v>216</v>
      </c>
      <c r="V138" s="41" t="s">
        <v>935</v>
      </c>
      <c r="W138" s="42" t="s">
        <v>59</v>
      </c>
      <c r="X138" s="202">
        <v>2.5</v>
      </c>
      <c r="Y138" s="181" t="s">
        <v>4276</v>
      </c>
      <c r="Z138" s="22">
        <v>600</v>
      </c>
      <c r="AB138" s="28" t="s">
        <v>57</v>
      </c>
      <c r="AC138" s="176" t="s">
        <v>58</v>
      </c>
      <c r="AD138" s="22" t="s">
        <v>2611</v>
      </c>
      <c r="AE138" s="22" t="s">
        <v>59</v>
      </c>
      <c r="AF138" s="176" t="s">
        <v>3010</v>
      </c>
      <c r="AG138" s="176" t="s">
        <v>2643</v>
      </c>
      <c r="AH138" s="23" t="s">
        <v>2644</v>
      </c>
      <c r="AI138" s="177" t="s">
        <v>2645</v>
      </c>
    </row>
    <row r="139" spans="1:42" x14ac:dyDescent="0.25">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1108</v>
      </c>
      <c r="G139" s="205" t="str">
        <f>IF(AND(A139&lt;&gt;"",ISNUMBER(A139)),VLOOKUP(A139,Studies!A:BR,13,FALSE),"")</f>
        <v>PO</v>
      </c>
      <c r="H139" s="68" t="s">
        <v>58</v>
      </c>
      <c r="I139" s="138" t="s">
        <v>3053</v>
      </c>
      <c r="J139" s="205" t="str">
        <f>IF(AND(A139&lt;&gt;"",ISNUMBER(A139)),VLOOKUP(A139,Studies!A:BR,6,FALSE),"")</f>
        <v>Plasma</v>
      </c>
      <c r="K139" s="43">
        <v>4.84</v>
      </c>
      <c r="L139" s="187" t="s">
        <v>2132</v>
      </c>
      <c r="M139" s="76" t="s">
        <v>2631</v>
      </c>
      <c r="N139" s="76" t="s">
        <v>1151</v>
      </c>
      <c r="O139" s="52">
        <v>2.69</v>
      </c>
      <c r="P139" s="52" t="s">
        <v>2132</v>
      </c>
      <c r="Q139" s="84" t="s">
        <v>2632</v>
      </c>
      <c r="R139" s="84" t="s">
        <v>1151</v>
      </c>
      <c r="S139" s="38">
        <v>0</v>
      </c>
      <c r="T139" s="39" t="s">
        <v>935</v>
      </c>
      <c r="U139" s="40">
        <v>72</v>
      </c>
      <c r="V139" s="41" t="s">
        <v>935</v>
      </c>
      <c r="W139" s="42" t="s">
        <v>59</v>
      </c>
      <c r="Y139" s="181" t="s">
        <v>2633</v>
      </c>
      <c r="Z139" s="22">
        <v>500</v>
      </c>
      <c r="AB139" s="28" t="s">
        <v>57</v>
      </c>
      <c r="AC139" s="176" t="s">
        <v>58</v>
      </c>
      <c r="AD139" s="22" t="s">
        <v>2634</v>
      </c>
      <c r="AE139" s="22" t="s">
        <v>59</v>
      </c>
      <c r="AF139" s="176" t="s">
        <v>3032</v>
      </c>
      <c r="AG139" s="176" t="s">
        <v>2635</v>
      </c>
      <c r="AH139" s="23" t="s">
        <v>1128</v>
      </c>
      <c r="AI139" s="177" t="s">
        <v>2636</v>
      </c>
    </row>
    <row r="140" spans="1:42" x14ac:dyDescent="0.25">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1108</v>
      </c>
      <c r="G140" s="205" t="str">
        <f>IF(AND(A140&lt;&gt;"",ISNUMBER(A140)),VLOOKUP(A140,Studies!A:BR,13,FALSE),"")</f>
        <v>PO</v>
      </c>
      <c r="H140" s="68" t="s">
        <v>58</v>
      </c>
      <c r="I140" s="138" t="s">
        <v>3053</v>
      </c>
      <c r="J140" s="205" t="str">
        <f>IF(AND(A140&lt;&gt;"",ISNUMBER(A140)),VLOOKUP(A140,Studies!A:BR,6,FALSE),"")</f>
        <v>Plasma</v>
      </c>
      <c r="K140" s="187">
        <v>5.0599999999999996</v>
      </c>
      <c r="L140" s="187" t="s">
        <v>2582</v>
      </c>
      <c r="M140" s="76">
        <v>0.44</v>
      </c>
      <c r="N140" s="76" t="s">
        <v>1119</v>
      </c>
      <c r="O140" s="193">
        <v>1.968</v>
      </c>
      <c r="P140" s="193" t="s">
        <v>1099</v>
      </c>
      <c r="S140" s="38">
        <v>0</v>
      </c>
      <c r="T140" s="39" t="s">
        <v>935</v>
      </c>
      <c r="U140" s="40">
        <v>25</v>
      </c>
      <c r="V140" s="41" t="s">
        <v>935</v>
      </c>
      <c r="W140" s="186" t="s">
        <v>59</v>
      </c>
      <c r="Z140" s="176">
        <v>500</v>
      </c>
      <c r="AA140" s="180"/>
      <c r="AB140" s="180" t="s">
        <v>57</v>
      </c>
      <c r="AC140" s="176" t="s">
        <v>58</v>
      </c>
      <c r="AD140" s="22" t="s">
        <v>2167</v>
      </c>
      <c r="AE140" s="176" t="s">
        <v>59</v>
      </c>
      <c r="AF140" s="176" t="s">
        <v>3012</v>
      </c>
      <c r="AG140" s="176" t="s">
        <v>2613</v>
      </c>
      <c r="AH140" s="177"/>
      <c r="AI140" s="177" t="s">
        <v>1135</v>
      </c>
      <c r="AJ140" s="178"/>
      <c r="AK140" s="177"/>
      <c r="AL140" s="177" t="s">
        <v>2614</v>
      </c>
      <c r="AM140" s="52" t="s">
        <v>642</v>
      </c>
      <c r="AO140" s="52">
        <v>4</v>
      </c>
      <c r="AP140" s="52" t="s">
        <v>516</v>
      </c>
    </row>
    <row r="141" spans="1:42" x14ac:dyDescent="0.25">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3052</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Y141" s="181" t="s">
        <v>2605</v>
      </c>
      <c r="Z141" s="176" t="s">
        <v>2606</v>
      </c>
      <c r="AA141" s="180"/>
      <c r="AB141" s="180" t="s">
        <v>57</v>
      </c>
      <c r="AC141" s="176" t="s">
        <v>58</v>
      </c>
      <c r="AD141" s="22" t="s">
        <v>2607</v>
      </c>
      <c r="AE141" s="176" t="s">
        <v>59</v>
      </c>
      <c r="AF141" s="176" t="s">
        <v>3041</v>
      </c>
      <c r="AG141" s="176" t="s">
        <v>2608</v>
      </c>
      <c r="AH141" s="177" t="s">
        <v>2402</v>
      </c>
      <c r="AI141" s="177" t="s">
        <v>2403</v>
      </c>
      <c r="AJ141" s="178"/>
      <c r="AK141" s="177"/>
      <c r="AL141" s="177" t="s">
        <v>2609</v>
      </c>
      <c r="AM141" s="52" t="s">
        <v>642</v>
      </c>
      <c r="AP141" s="52" t="s">
        <v>2397</v>
      </c>
    </row>
    <row r="142" spans="1:42" x14ac:dyDescent="0.25">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2030</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Y142" s="181" t="s">
        <v>2612</v>
      </c>
      <c r="Z142" s="176">
        <v>1</v>
      </c>
      <c r="AA142" s="180"/>
      <c r="AB142" s="180" t="s">
        <v>57</v>
      </c>
      <c r="AC142" s="176" t="s">
        <v>58</v>
      </c>
      <c r="AD142" s="22" t="s">
        <v>2399</v>
      </c>
      <c r="AE142" s="176" t="s">
        <v>59</v>
      </c>
      <c r="AF142" s="176" t="s">
        <v>3026</v>
      </c>
      <c r="AG142" s="176" t="s">
        <v>2396</v>
      </c>
      <c r="AH142" s="177" t="s">
        <v>2264</v>
      </c>
      <c r="AI142" s="177" t="s">
        <v>1882</v>
      </c>
      <c r="AJ142" s="178"/>
      <c r="AK142" s="177"/>
      <c r="AL142" s="177"/>
      <c r="AM142" s="52" t="s">
        <v>642</v>
      </c>
      <c r="AP142" s="52" t="s">
        <v>2397</v>
      </c>
    </row>
    <row r="143" spans="1:42" x14ac:dyDescent="0.25">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3053</v>
      </c>
      <c r="J143" s="205" t="str">
        <f>IF(AND(A143&lt;&gt;"",ISNUMBER(A143)),VLOOKUP(A143,Studies!A:BR,6,FALSE),"")</f>
        <v>Plasma</v>
      </c>
      <c r="K143" s="187">
        <v>2.9166666666666665</v>
      </c>
      <c r="L143" s="187" t="s">
        <v>2713</v>
      </c>
      <c r="O143" s="193">
        <v>1.9692307692307693</v>
      </c>
      <c r="P143" s="193" t="s">
        <v>2713</v>
      </c>
      <c r="S143" s="38">
        <v>0</v>
      </c>
      <c r="T143" s="39" t="s">
        <v>935</v>
      </c>
      <c r="U143" s="40">
        <v>25</v>
      </c>
      <c r="V143" s="41" t="s">
        <v>935</v>
      </c>
      <c r="W143" s="186" t="s">
        <v>59</v>
      </c>
      <c r="Z143" s="176">
        <v>80</v>
      </c>
      <c r="AA143" s="180"/>
      <c r="AB143" s="180" t="s">
        <v>57</v>
      </c>
      <c r="AC143" s="176" t="s">
        <v>58</v>
      </c>
      <c r="AD143" s="22" t="s">
        <v>2415</v>
      </c>
      <c r="AE143" s="176" t="s">
        <v>59</v>
      </c>
      <c r="AF143" s="176" t="s">
        <v>3040</v>
      </c>
      <c r="AG143" s="176" t="s">
        <v>2602</v>
      </c>
      <c r="AH143" s="177" t="s">
        <v>2603</v>
      </c>
      <c r="AI143" s="177" t="s">
        <v>2604</v>
      </c>
      <c r="AJ143" s="178"/>
      <c r="AK143" s="177"/>
      <c r="AL143" s="177"/>
    </row>
    <row r="144" spans="1:42" x14ac:dyDescent="0.25">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H144" s="68" t="s">
        <v>58</v>
      </c>
      <c r="I144" s="138" t="s">
        <v>3053</v>
      </c>
      <c r="J144" s="205" t="str">
        <f>IF(AND(A144&lt;&gt;"",ISNUMBER(A144)),VLOOKUP(A144,Studies!A:BR,6,FALSE),"")</f>
        <v>Plasma</v>
      </c>
      <c r="K144" s="43">
        <v>1.4523809523809523</v>
      </c>
      <c r="L144" s="43" t="s">
        <v>2713</v>
      </c>
      <c r="S144" s="38">
        <v>0</v>
      </c>
      <c r="T144" s="39">
        <v>24</v>
      </c>
      <c r="U144" s="40">
        <v>168</v>
      </c>
      <c r="V144" s="41">
        <v>192</v>
      </c>
      <c r="W144" s="42" t="s">
        <v>59</v>
      </c>
      <c r="Y144" s="181" t="s">
        <v>2649</v>
      </c>
      <c r="Z144" s="22">
        <v>240</v>
      </c>
      <c r="AB144" s="180" t="s">
        <v>57</v>
      </c>
      <c r="AD144" s="22" t="s">
        <v>2607</v>
      </c>
      <c r="AE144" s="22" t="s">
        <v>59</v>
      </c>
      <c r="AF144" s="176" t="s">
        <v>3013</v>
      </c>
      <c r="AG144" s="176" t="s">
        <v>91</v>
      </c>
      <c r="AH144" s="23" t="s">
        <v>2650</v>
      </c>
      <c r="AI144" s="177" t="s">
        <v>2651</v>
      </c>
    </row>
    <row r="145" spans="1:42" x14ac:dyDescent="0.25">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3052</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Y145" s="181" t="s">
        <v>2807</v>
      </c>
      <c r="Z145" s="176" t="s">
        <v>2606</v>
      </c>
      <c r="AA145" s="180"/>
      <c r="AB145" s="180" t="s">
        <v>57</v>
      </c>
      <c r="AC145" s="22" t="s">
        <v>58</v>
      </c>
      <c r="AD145" s="22" t="s">
        <v>2611</v>
      </c>
      <c r="AE145" s="22" t="s">
        <v>59</v>
      </c>
      <c r="AF145" s="176" t="s">
        <v>3041</v>
      </c>
      <c r="AG145" s="176" t="s">
        <v>2797</v>
      </c>
      <c r="AH145" s="23" t="s">
        <v>2808</v>
      </c>
      <c r="AJ145" s="178"/>
      <c r="AK145" s="177"/>
      <c r="AL145" s="177"/>
      <c r="AM145" s="52" t="s">
        <v>642</v>
      </c>
      <c r="AP145" s="52" t="s">
        <v>2397</v>
      </c>
    </row>
    <row r="146" spans="1:42" x14ac:dyDescent="0.25">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2030</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Y146" s="181" t="s">
        <v>2610</v>
      </c>
      <c r="Z146" s="22">
        <v>1</v>
      </c>
      <c r="AB146" s="28" t="s">
        <v>57</v>
      </c>
      <c r="AC146" s="22" t="s">
        <v>58</v>
      </c>
      <c r="AD146" s="22" t="s">
        <v>2399</v>
      </c>
      <c r="AE146" s="22" t="s">
        <v>59</v>
      </c>
      <c r="AF146" s="176" t="s">
        <v>3026</v>
      </c>
      <c r="AG146" s="176" t="s">
        <v>2396</v>
      </c>
      <c r="AH146" s="23" t="s">
        <v>2264</v>
      </c>
      <c r="AI146" s="177" t="s">
        <v>1882</v>
      </c>
      <c r="AM146" s="193" t="s">
        <v>642</v>
      </c>
      <c r="AN146" s="193"/>
      <c r="AO146" s="193"/>
      <c r="AP146" s="193" t="s">
        <v>2397</v>
      </c>
    </row>
    <row r="147" spans="1:42" x14ac:dyDescent="0.25">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H147" s="68" t="s">
        <v>58</v>
      </c>
      <c r="I147" s="138" t="s">
        <v>3053</v>
      </c>
      <c r="J147" s="205" t="str">
        <f>IF(AND(A147&lt;&gt;"",ISNUMBER(A147)),VLOOKUP(A147,Studies!A:BR,6,FALSE),"")</f>
        <v>Plasma</v>
      </c>
      <c r="K147" s="43">
        <v>3.5056179775280896</v>
      </c>
      <c r="L147" s="43" t="s">
        <v>2713</v>
      </c>
      <c r="M147" s="201"/>
      <c r="P147" s="193"/>
      <c r="R147" s="202"/>
      <c r="S147" s="38">
        <v>24</v>
      </c>
      <c r="T147" s="39" t="s">
        <v>935</v>
      </c>
      <c r="U147" s="40">
        <v>192</v>
      </c>
      <c r="V147" s="41" t="s">
        <v>935</v>
      </c>
      <c r="W147" s="42" t="s">
        <v>59</v>
      </c>
      <c r="Y147" s="181" t="s">
        <v>2652</v>
      </c>
      <c r="Z147" s="22">
        <v>240</v>
      </c>
      <c r="AB147" s="28" t="s">
        <v>57</v>
      </c>
      <c r="AD147" s="22" t="s">
        <v>2607</v>
      </c>
      <c r="AE147" s="22" t="s">
        <v>59</v>
      </c>
      <c r="AF147" s="176" t="s">
        <v>3013</v>
      </c>
      <c r="AG147" s="176" t="s">
        <v>91</v>
      </c>
      <c r="AH147" s="23" t="s">
        <v>2650</v>
      </c>
      <c r="AI147" s="177" t="s">
        <v>2651</v>
      </c>
    </row>
    <row r="148" spans="1:42" x14ac:dyDescent="0.25">
      <c r="A148" s="181">
        <v>1095</v>
      </c>
      <c r="B148" s="204" t="str">
        <f>IF(AND(A148&lt;&gt;"",ISNUMBER(A148)),VLOOKUP(A148,Studies!A:BR,2,FALSE),"")</f>
        <v>Shin 2016</v>
      </c>
      <c r="C148" s="204" t="str">
        <f>IF(AND(A148&lt;&gt;"",ISNUMBER(A148)),VLOOKUP(A148,Studies!A:BR,3,FALSE),"")</f>
        <v>https://www.ncbi.nlm.nih.gov/pubmed/27317471</v>
      </c>
      <c r="D148" s="204" t="str">
        <f>IF(AND(A148&lt;&gt;"",ISNUMBER(A148)),VLOOKUP(A148,Studies!A:BR,4,FALSE),"")</f>
        <v>Midazolam + rifampicin</v>
      </c>
      <c r="E148" s="139" t="str">
        <f>IF(AND(A148&lt;&gt;"",ISNUMBER(A148)),VLOOKUP(A148,Studies!A:BR,5,FALSE),"")</f>
        <v>Midazolam</v>
      </c>
      <c r="F148" s="42" t="s">
        <v>53</v>
      </c>
      <c r="G148" s="205" t="str">
        <f>IF(AND(A148&lt;&gt;"",ISNUMBER(A148)),VLOOKUP(A148,Studies!A:BR,13,FALSE),"")</f>
        <v>IV</v>
      </c>
      <c r="H148" s="68" t="s">
        <v>58</v>
      </c>
      <c r="I148" s="138" t="s">
        <v>3051</v>
      </c>
      <c r="J148" s="205" t="str">
        <f>IF(AND(A148&lt;&gt;"",ISNUMBER(A148)),VLOOKUP(A148,Studies!A:BR,6,FALSE),"")</f>
        <v>Plasma</v>
      </c>
      <c r="K148" s="187">
        <f>0.49*X148</f>
        <v>1.2250000000000001</v>
      </c>
      <c r="L148" s="43" t="s">
        <v>2620</v>
      </c>
      <c r="M148" s="76" t="str">
        <f>0.46*2.5&amp;" - "&amp;0.53*2.5</f>
        <v>1.15 - 1.325</v>
      </c>
      <c r="N148" s="76" t="s">
        <v>1151</v>
      </c>
      <c r="O148" s="52">
        <f>0.71*X148</f>
        <v>1.7749999999999999</v>
      </c>
      <c r="P148" s="193" t="s">
        <v>2620</v>
      </c>
      <c r="Q148" s="84" t="str">
        <f>0.68*2.5&amp;" - "&amp;0.76*2.5</f>
        <v>1.7 - 1.9</v>
      </c>
      <c r="R148" s="84" t="s">
        <v>1151</v>
      </c>
      <c r="S148" s="38">
        <v>0</v>
      </c>
      <c r="T148" s="39" t="s">
        <v>935</v>
      </c>
      <c r="U148" s="40">
        <v>216</v>
      </c>
      <c r="V148" s="41" t="s">
        <v>935</v>
      </c>
      <c r="W148" s="42" t="s">
        <v>59</v>
      </c>
      <c r="X148" s="202">
        <v>2.5</v>
      </c>
      <c r="Y148" s="181" t="s">
        <v>4275</v>
      </c>
      <c r="Z148" s="22">
        <v>600</v>
      </c>
      <c r="AB148" s="28" t="s">
        <v>57</v>
      </c>
      <c r="AC148" s="22" t="s">
        <v>58</v>
      </c>
      <c r="AD148" s="22" t="s">
        <v>2611</v>
      </c>
      <c r="AE148" s="22" t="s">
        <v>59</v>
      </c>
      <c r="AF148" s="176" t="s">
        <v>3010</v>
      </c>
      <c r="AG148" s="176" t="s">
        <v>2643</v>
      </c>
      <c r="AH148" s="23" t="s">
        <v>1138</v>
      </c>
      <c r="AI148" s="177" t="s">
        <v>2645</v>
      </c>
    </row>
    <row r="149" spans="1:42" x14ac:dyDescent="0.25">
      <c r="A149" s="187">
        <v>422</v>
      </c>
      <c r="B149" s="204" t="str">
        <f>IF(AND(A149&lt;&gt;"",ISNUMBER(A149)),VLOOKUP(A149,Studies!A:BR,2,FALSE),"")</f>
        <v>Szalat 2007</v>
      </c>
      <c r="C149" s="204" t="str">
        <f>IF(AND(A149&lt;&gt;"",ISNUMBER(A149)),VLOOKUP(A149,Studies!A:BR,3,FALSE),"")</f>
        <v>https://www.ncbi.nlm.nih.gov/pubmed/17553741</v>
      </c>
      <c r="D149" s="204" t="str">
        <f>IF(AND(A149&lt;&gt;"",ISNUMBER(A149)),VLOOKUP(A149,Studies!A:BR,4,FALSE),"")</f>
        <v>with Perpetrator (Rifampicin)</v>
      </c>
      <c r="E149" s="139" t="str">
        <f>IF(AND(A149&lt;&gt;"",ISNUMBER(A149)),VLOOKUP(A149,Studies!A:BR,5,FALSE),"")</f>
        <v>Midazolam</v>
      </c>
      <c r="F149" s="42" t="s">
        <v>53</v>
      </c>
      <c r="G149" s="205" t="str">
        <f>IF(AND(A149&lt;&gt;"",ISNUMBER(A149)),VLOOKUP(A149,Studies!A:BR,13,FALSE),"")</f>
        <v>IV</v>
      </c>
      <c r="H149" s="68" t="str">
        <f>AC149</f>
        <v>PO</v>
      </c>
      <c r="I149" s="138" t="s">
        <v>3051</v>
      </c>
      <c r="J149" s="205" t="str">
        <f>IF(AND(A149&lt;&gt;"",ISNUMBER(A149)),VLOOKUP(A149,Studies!A:BR,6,FALSE),"")</f>
        <v>Plasma</v>
      </c>
      <c r="K149" s="43">
        <f>3110/5367</f>
        <v>0.57946711384386063</v>
      </c>
      <c r="L149" s="43" t="s">
        <v>1099</v>
      </c>
      <c r="P149" s="193"/>
      <c r="R149" s="202"/>
      <c r="S149" s="38">
        <v>0</v>
      </c>
      <c r="T149" s="39" t="s">
        <v>935</v>
      </c>
      <c r="U149" s="40">
        <f>144-12</f>
        <v>132</v>
      </c>
      <c r="V149" s="41" t="s">
        <v>935</v>
      </c>
      <c r="W149" s="42" t="s">
        <v>59</v>
      </c>
      <c r="X149" s="202">
        <v>1</v>
      </c>
      <c r="Z149" s="22">
        <v>600</v>
      </c>
      <c r="AB149" s="28" t="s">
        <v>57</v>
      </c>
      <c r="AC149" s="22" t="s">
        <v>58</v>
      </c>
      <c r="AD149" s="22" t="s">
        <v>1142</v>
      </c>
      <c r="AE149" s="22" t="s">
        <v>59</v>
      </c>
      <c r="AF149" s="176" t="s">
        <v>3013</v>
      </c>
      <c r="AG149" s="176" t="s">
        <v>91</v>
      </c>
      <c r="AH149" s="23" t="s">
        <v>1138</v>
      </c>
      <c r="AI149" s="177" t="s">
        <v>1143</v>
      </c>
    </row>
    <row r="150" spans="1:42" x14ac:dyDescent="0.25">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1108</v>
      </c>
      <c r="G150" s="205" t="str">
        <f>IF(AND(A150&lt;&gt;"",ISNUMBER(A150)),VLOOKUP(A150,Studies!A:BR,13,FALSE),"")</f>
        <v>PO</v>
      </c>
      <c r="H150" s="68" t="s">
        <v>58</v>
      </c>
      <c r="I150" s="138" t="s">
        <v>3053</v>
      </c>
      <c r="J150" s="205" t="str">
        <f>IF(AND(A150&lt;&gt;"",ISNUMBER(A150)),VLOOKUP(A150,Studies!A:BR,6,FALSE),"")</f>
        <v>Plasma</v>
      </c>
      <c r="K150" s="43">
        <v>1.9</v>
      </c>
      <c r="L150" s="43" t="s">
        <v>993</v>
      </c>
      <c r="M150" s="76" t="s">
        <v>2666</v>
      </c>
      <c r="N150" s="76" t="s">
        <v>1096</v>
      </c>
      <c r="O150" s="52">
        <f>12.6/7.2</f>
        <v>1.75</v>
      </c>
      <c r="P150" s="52" t="s">
        <v>1100</v>
      </c>
      <c r="S150" s="38">
        <v>0</v>
      </c>
      <c r="T150" s="39">
        <v>6</v>
      </c>
      <c r="U150" s="40">
        <v>324</v>
      </c>
      <c r="V150" s="41">
        <v>330</v>
      </c>
      <c r="W150" s="42" t="s">
        <v>59</v>
      </c>
      <c r="Y150" s="181" t="s">
        <v>2972</v>
      </c>
      <c r="Z150" s="176">
        <v>250</v>
      </c>
      <c r="AA150" s="180"/>
      <c r="AB150" s="180" t="s">
        <v>57</v>
      </c>
      <c r="AC150" s="176"/>
      <c r="AD150" s="22" t="s">
        <v>2980</v>
      </c>
      <c r="AE150" s="176" t="s">
        <v>59</v>
      </c>
      <c r="AF150" s="176" t="s">
        <v>3022</v>
      </c>
      <c r="AG150" s="176" t="s">
        <v>2667</v>
      </c>
      <c r="AH150" s="177" t="s">
        <v>1128</v>
      </c>
      <c r="AI150" s="177" t="s">
        <v>2932</v>
      </c>
      <c r="AJ150" s="178"/>
      <c r="AK150" s="177"/>
      <c r="AL150" s="177"/>
    </row>
    <row r="151" spans="1:42" x14ac:dyDescent="0.25">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1108</v>
      </c>
      <c r="G151" s="205" t="str">
        <f>IF(AND(A151&lt;&gt;"",ISNUMBER(A151)),VLOOKUP(A151,Studies!A:BR,13,FALSE),"")</f>
        <v>PO</v>
      </c>
      <c r="H151" s="68" t="s">
        <v>58</v>
      </c>
      <c r="I151" s="138" t="s">
        <v>3053</v>
      </c>
      <c r="J151" s="205" t="str">
        <f>IF(AND(A151&lt;&gt;"",ISNUMBER(A151)),VLOOKUP(A151,Studies!A:BR,6,FALSE),"")</f>
        <v>Plasma</v>
      </c>
      <c r="K151" s="43">
        <v>1.5</v>
      </c>
      <c r="L151" s="43" t="s">
        <v>993</v>
      </c>
      <c r="M151" s="76" t="s">
        <v>2668</v>
      </c>
      <c r="N151" s="76" t="s">
        <v>1096</v>
      </c>
      <c r="O151" s="52">
        <f>8.3/5.5</f>
        <v>1.5090909090909093</v>
      </c>
      <c r="P151" s="52" t="s">
        <v>1100</v>
      </c>
      <c r="S151" s="38">
        <v>0</v>
      </c>
      <c r="T151" s="39">
        <v>6</v>
      </c>
      <c r="U151" s="40">
        <v>324</v>
      </c>
      <c r="V151" s="41">
        <v>330</v>
      </c>
      <c r="W151" s="42" t="s">
        <v>59</v>
      </c>
      <c r="Y151" s="181" t="s">
        <v>2973</v>
      </c>
      <c r="Z151" s="176">
        <v>250</v>
      </c>
      <c r="AA151" s="180"/>
      <c r="AB151" s="180" t="s">
        <v>57</v>
      </c>
      <c r="AC151" s="176"/>
      <c r="AD151" s="22" t="s">
        <v>2980</v>
      </c>
      <c r="AE151" s="176" t="s">
        <v>59</v>
      </c>
      <c r="AF151" s="176" t="s">
        <v>3022</v>
      </c>
      <c r="AG151" s="176" t="s">
        <v>2667</v>
      </c>
      <c r="AH151" s="177" t="s">
        <v>1128</v>
      </c>
      <c r="AI151" s="177" t="s">
        <v>2932</v>
      </c>
      <c r="AJ151" s="178"/>
      <c r="AK151" s="177"/>
      <c r="AL151" s="177"/>
    </row>
    <row r="152" spans="1:42" x14ac:dyDescent="0.25">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3052</v>
      </c>
      <c r="J152" s="205" t="str">
        <f>IF(AND(A152&lt;&gt;"",ISNUMBER(A152)),VLOOKUP(A152,Studies!A:BR,6,FALSE),"")</f>
        <v>Plasma</v>
      </c>
      <c r="K152" s="43">
        <f>0.0081/0.0054</f>
        <v>1.4999999999999998</v>
      </c>
      <c r="L152" s="43" t="s">
        <v>1099</v>
      </c>
      <c r="S152" s="38">
        <v>0</v>
      </c>
      <c r="T152" s="39" t="s">
        <v>935</v>
      </c>
      <c r="U152" s="40">
        <f>(349+685)/2</f>
        <v>517</v>
      </c>
      <c r="V152" s="41" t="s">
        <v>935</v>
      </c>
      <c r="W152" s="42" t="s">
        <v>59</v>
      </c>
      <c r="Y152" s="181" t="s">
        <v>2869</v>
      </c>
      <c r="Z152" s="22" t="s">
        <v>2606</v>
      </c>
      <c r="AB152" s="28" t="s">
        <v>57</v>
      </c>
      <c r="AC152" s="22" t="s">
        <v>58</v>
      </c>
      <c r="AD152" s="22" t="s">
        <v>2669</v>
      </c>
      <c r="AE152" s="22" t="s">
        <v>59</v>
      </c>
      <c r="AF152" s="176" t="s">
        <v>3042</v>
      </c>
      <c r="AG152" s="176" t="s">
        <v>2969</v>
      </c>
      <c r="AH152" s="23" t="s">
        <v>2619</v>
      </c>
      <c r="AI152" s="177" t="s">
        <v>2670</v>
      </c>
    </row>
    <row r="153" spans="1:42" x14ac:dyDescent="0.25">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3051</v>
      </c>
      <c r="J153" s="205" t="str">
        <f>IF(AND(A153&lt;&gt;"",ISNUMBER(A153)),VLOOKUP(A153,Studies!A:BR,6,FALSE),"")</f>
        <v>Plasma</v>
      </c>
      <c r="K153" s="43">
        <v>0.1793478</v>
      </c>
      <c r="L153" s="43" t="s">
        <v>1099</v>
      </c>
      <c r="P153" s="193"/>
      <c r="S153" s="38">
        <v>0</v>
      </c>
      <c r="T153" s="39" t="s">
        <v>935</v>
      </c>
      <c r="U153" s="40">
        <v>100</v>
      </c>
      <c r="V153" s="41">
        <v>436</v>
      </c>
      <c r="W153" s="42" t="s">
        <v>59</v>
      </c>
      <c r="X153" s="202">
        <v>1</v>
      </c>
      <c r="Y153" s="181" t="s">
        <v>2812</v>
      </c>
      <c r="Z153" s="22">
        <v>450</v>
      </c>
      <c r="AB153" s="28" t="s">
        <v>57</v>
      </c>
      <c r="AC153" s="22" t="s">
        <v>58</v>
      </c>
      <c r="AD153" s="22" t="s">
        <v>2656</v>
      </c>
      <c r="AE153" s="22" t="s">
        <v>59</v>
      </c>
      <c r="AF153" s="176" t="s">
        <v>3011</v>
      </c>
      <c r="AG153" s="176" t="s">
        <v>2625</v>
      </c>
      <c r="AI153" s="177" t="s">
        <v>2933</v>
      </c>
    </row>
    <row r="154" spans="1:42" x14ac:dyDescent="0.25">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3051</v>
      </c>
      <c r="J154" s="205" t="str">
        <f>IF(AND(A154&lt;&gt;"",ISNUMBER(A154)),VLOOKUP(A154,Studies!A:BR,6,FALSE),"")</f>
        <v>Plasma</v>
      </c>
      <c r="K154" s="43">
        <v>0.91666669999999995</v>
      </c>
      <c r="L154" s="187" t="s">
        <v>1099</v>
      </c>
      <c r="P154" s="193"/>
      <c r="S154" s="38">
        <v>0</v>
      </c>
      <c r="T154" s="39" t="s">
        <v>935</v>
      </c>
      <c r="U154" s="184">
        <v>436</v>
      </c>
      <c r="V154" s="41" t="s">
        <v>935</v>
      </c>
      <c r="W154" s="42" t="s">
        <v>59</v>
      </c>
      <c r="X154" s="202">
        <v>1</v>
      </c>
      <c r="Y154" s="181" t="s">
        <v>2812</v>
      </c>
      <c r="Z154" s="22">
        <v>450</v>
      </c>
      <c r="AB154" s="28" t="s">
        <v>57</v>
      </c>
      <c r="AC154" s="22" t="s">
        <v>58</v>
      </c>
      <c r="AD154" s="176" t="s">
        <v>2656</v>
      </c>
      <c r="AE154" s="22" t="s">
        <v>59</v>
      </c>
      <c r="AF154" s="176" t="s">
        <v>3011</v>
      </c>
      <c r="AG154" s="176" t="s">
        <v>2625</v>
      </c>
      <c r="AI154" s="177" t="s">
        <v>2933</v>
      </c>
    </row>
    <row r="155" spans="1:42" x14ac:dyDescent="0.25">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3052</v>
      </c>
      <c r="J155" s="205" t="str">
        <f>IF(AND(A155&lt;&gt;"",ISNUMBER(A155)),VLOOKUP(A155,Studies!A:BR,6,FALSE),"")</f>
        <v>Plasma</v>
      </c>
      <c r="K155" s="43">
        <v>1.4905660377358492</v>
      </c>
      <c r="L155" s="187" t="s">
        <v>2713</v>
      </c>
      <c r="P155" s="193"/>
      <c r="S155" s="38">
        <v>0</v>
      </c>
      <c r="T155" s="39" t="s">
        <v>935</v>
      </c>
      <c r="U155" s="184">
        <v>336</v>
      </c>
      <c r="V155" s="41" t="s">
        <v>935</v>
      </c>
      <c r="W155" s="42" t="s">
        <v>59</v>
      </c>
      <c r="Y155" s="181" t="s">
        <v>2649</v>
      </c>
      <c r="Z155" s="22" t="s">
        <v>2606</v>
      </c>
      <c r="AB155" s="28" t="s">
        <v>57</v>
      </c>
      <c r="AC155" s="22" t="s">
        <v>58</v>
      </c>
      <c r="AD155" s="176" t="s">
        <v>2669</v>
      </c>
      <c r="AE155" s="22" t="s">
        <v>59</v>
      </c>
      <c r="AF155" s="176" t="s">
        <v>3042</v>
      </c>
      <c r="AG155" s="176" t="s">
        <v>2969</v>
      </c>
      <c r="AH155" s="23" t="s">
        <v>2619</v>
      </c>
      <c r="AI155" s="177" t="s">
        <v>2670</v>
      </c>
    </row>
    <row r="156" spans="1:42" x14ac:dyDescent="0.25">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3052</v>
      </c>
      <c r="J156" s="205" t="str">
        <f>IF(AND(A156&lt;&gt;"",ISNUMBER(A156)),VLOOKUP(A156,Studies!A:BR,6,FALSE),"")</f>
        <v>Plasma</v>
      </c>
      <c r="K156" s="43">
        <v>1.6170212765957446</v>
      </c>
      <c r="L156" s="187" t="s">
        <v>2713</v>
      </c>
      <c r="P156" s="193"/>
      <c r="S156" s="38">
        <v>0</v>
      </c>
      <c r="T156" s="39" t="s">
        <v>935</v>
      </c>
      <c r="U156" s="184">
        <v>336</v>
      </c>
      <c r="V156" s="41" t="s">
        <v>935</v>
      </c>
      <c r="W156" s="42" t="s">
        <v>59</v>
      </c>
      <c r="Y156" s="181" t="s">
        <v>2649</v>
      </c>
      <c r="Z156" s="22" t="s">
        <v>2606</v>
      </c>
      <c r="AA156" s="180"/>
      <c r="AB156" s="180" t="s">
        <v>57</v>
      </c>
      <c r="AC156" s="176" t="s">
        <v>58</v>
      </c>
      <c r="AD156" s="176" t="s">
        <v>2669</v>
      </c>
      <c r="AE156" s="176" t="s">
        <v>59</v>
      </c>
      <c r="AF156" s="176" t="s">
        <v>3042</v>
      </c>
      <c r="AG156" s="176" t="s">
        <v>2969</v>
      </c>
      <c r="AH156" s="177" t="s">
        <v>2619</v>
      </c>
      <c r="AI156" s="177" t="s">
        <v>2670</v>
      </c>
      <c r="AJ156" s="178"/>
      <c r="AK156" s="177"/>
      <c r="AL156" s="177"/>
    </row>
    <row r="157" spans="1:42" x14ac:dyDescent="0.25">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3052</v>
      </c>
      <c r="J157" s="205" t="str">
        <f>IF(AND(A157&lt;&gt;"",ISNUMBER(A157)),VLOOKUP(A157,Studies!A:BR,6,FALSE),"")</f>
        <v>Plasma</v>
      </c>
      <c r="K157" s="43">
        <v>1.3728813559322033</v>
      </c>
      <c r="L157" s="187" t="s">
        <v>2713</v>
      </c>
      <c r="P157" s="193"/>
      <c r="S157" s="38">
        <v>0</v>
      </c>
      <c r="T157" s="39" t="s">
        <v>935</v>
      </c>
      <c r="U157" s="184">
        <v>336</v>
      </c>
      <c r="V157" s="41" t="s">
        <v>935</v>
      </c>
      <c r="W157" s="42" t="s">
        <v>59</v>
      </c>
      <c r="Y157" s="181" t="s">
        <v>2649</v>
      </c>
      <c r="Z157" s="22" t="s">
        <v>2606</v>
      </c>
      <c r="AA157" s="180"/>
      <c r="AB157" s="180" t="s">
        <v>57</v>
      </c>
      <c r="AC157" s="176" t="s">
        <v>58</v>
      </c>
      <c r="AD157" s="176" t="s">
        <v>2669</v>
      </c>
      <c r="AE157" s="176" t="s">
        <v>59</v>
      </c>
      <c r="AF157" s="176" t="s">
        <v>3042</v>
      </c>
      <c r="AG157" s="176" t="s">
        <v>2969</v>
      </c>
      <c r="AH157" s="177" t="s">
        <v>2619</v>
      </c>
      <c r="AI157" s="177" t="s">
        <v>2670</v>
      </c>
      <c r="AJ157" s="178"/>
      <c r="AK157" s="177"/>
      <c r="AL157" s="177"/>
    </row>
    <row r="158" spans="1:42" x14ac:dyDescent="0.25">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3052</v>
      </c>
      <c r="J158" s="205" t="str">
        <f>IF(AND(A158&lt;&gt;"",ISNUMBER(A158)),VLOOKUP(A158,Studies!A:BR,6,FALSE),"")</f>
        <v>Plasma</v>
      </c>
      <c r="L158" s="187"/>
      <c r="P158" s="193"/>
      <c r="S158" s="38" t="s">
        <v>2562</v>
      </c>
      <c r="T158" s="39" t="s">
        <v>935</v>
      </c>
      <c r="U158" s="184" t="s">
        <v>2562</v>
      </c>
      <c r="V158" s="41" t="s">
        <v>935</v>
      </c>
      <c r="W158" s="42" t="s">
        <v>59</v>
      </c>
      <c r="Z158" s="22" t="s">
        <v>2671</v>
      </c>
      <c r="AB158" s="28" t="s">
        <v>57</v>
      </c>
      <c r="AC158" s="22" t="s">
        <v>58</v>
      </c>
      <c r="AD158" s="176" t="s">
        <v>2474</v>
      </c>
      <c r="AE158" s="22" t="s">
        <v>59</v>
      </c>
      <c r="AF158" s="176" t="s">
        <v>3020</v>
      </c>
      <c r="AG158" s="176" t="s">
        <v>2936</v>
      </c>
      <c r="AH158" s="23" t="s">
        <v>2619</v>
      </c>
      <c r="AI158" s="177" t="s">
        <v>2655</v>
      </c>
    </row>
    <row r="159" spans="1:42" x14ac:dyDescent="0.25">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1108</v>
      </c>
      <c r="G159" s="205" t="str">
        <f>IF(AND(A159&lt;&gt;"",ISNUMBER(A159)),VLOOKUP(A159,Studies!A:BR,13,FALSE),"")</f>
        <v>IV</v>
      </c>
      <c r="H159" s="68" t="s">
        <v>58</v>
      </c>
      <c r="I159" s="138" t="s">
        <v>3053</v>
      </c>
      <c r="J159" s="205" t="str">
        <f>IF(AND(A159&lt;&gt;"",ISNUMBER(A159)),VLOOKUP(A159,Studies!A:BR,6,FALSE),"")</f>
        <v>Whole Blood</v>
      </c>
      <c r="K159" s="43">
        <v>3.6</v>
      </c>
      <c r="L159" s="43" t="s">
        <v>2677</v>
      </c>
      <c r="M159" s="76" t="s">
        <v>2657</v>
      </c>
      <c r="N159" s="76" t="s">
        <v>1096</v>
      </c>
      <c r="O159" s="52">
        <f>70/58</f>
        <v>1.2068965517241379</v>
      </c>
      <c r="P159" s="52" t="s">
        <v>1100</v>
      </c>
      <c r="S159" s="38">
        <v>0</v>
      </c>
      <c r="T159" s="39" t="s">
        <v>935</v>
      </c>
      <c r="U159" s="184">
        <v>146</v>
      </c>
      <c r="V159" s="41" t="s">
        <v>935</v>
      </c>
      <c r="W159" s="42" t="s">
        <v>59</v>
      </c>
      <c r="Z159" s="22">
        <v>500</v>
      </c>
      <c r="AB159" s="28" t="s">
        <v>57</v>
      </c>
      <c r="AC159" s="22" t="s">
        <v>58</v>
      </c>
      <c r="AD159" s="176" t="s">
        <v>2868</v>
      </c>
      <c r="AE159" s="22" t="s">
        <v>59</v>
      </c>
      <c r="AF159" s="176" t="s">
        <v>3018</v>
      </c>
      <c r="AG159" s="176" t="s">
        <v>2500</v>
      </c>
      <c r="AH159" s="23" t="s">
        <v>1128</v>
      </c>
    </row>
    <row r="160" spans="1:42" x14ac:dyDescent="0.25">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1108</v>
      </c>
      <c r="G160" s="205" t="str">
        <f>IF(AND(A160&lt;&gt;"",ISNUMBER(A160)),VLOOKUP(A160,Studies!A:BR,13,FALSE),"")</f>
        <v>IV</v>
      </c>
      <c r="H160" s="68" t="s">
        <v>58</v>
      </c>
      <c r="I160" s="138" t="s">
        <v>3053</v>
      </c>
      <c r="J160" s="205" t="str">
        <f>IF(AND(A160&lt;&gt;"",ISNUMBER(A160)),VLOOKUP(A160,Studies!A:BR,6,FALSE),"")</f>
        <v>Whole Blood</v>
      </c>
      <c r="K160" s="43">
        <v>2.9</v>
      </c>
      <c r="L160" s="43" t="s">
        <v>2677</v>
      </c>
      <c r="M160" s="76" t="s">
        <v>2658</v>
      </c>
      <c r="N160" s="76" t="s">
        <v>1096</v>
      </c>
      <c r="O160" s="52">
        <f>66/59</f>
        <v>1.1186440677966101</v>
      </c>
      <c r="P160" s="52" t="s">
        <v>1100</v>
      </c>
      <c r="S160" s="38">
        <v>0</v>
      </c>
      <c r="T160" s="39" t="s">
        <v>935</v>
      </c>
      <c r="U160" s="184">
        <v>146</v>
      </c>
      <c r="V160" s="41" t="s">
        <v>935</v>
      </c>
      <c r="W160" s="42" t="s">
        <v>59</v>
      </c>
      <c r="Z160" s="22">
        <v>500</v>
      </c>
      <c r="AA160" s="180"/>
      <c r="AB160" s="180" t="s">
        <v>57</v>
      </c>
      <c r="AC160" s="22" t="s">
        <v>58</v>
      </c>
      <c r="AD160" s="176" t="s">
        <v>2868</v>
      </c>
      <c r="AE160" s="176" t="s">
        <v>59</v>
      </c>
      <c r="AF160" s="176" t="s">
        <v>3018</v>
      </c>
      <c r="AG160" s="176" t="s">
        <v>2500</v>
      </c>
      <c r="AH160" s="177" t="s">
        <v>1128</v>
      </c>
      <c r="AK160" s="177"/>
      <c r="AL160" s="177"/>
    </row>
    <row r="161" spans="1:38" x14ac:dyDescent="0.25">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1108</v>
      </c>
      <c r="G161" s="205" t="str">
        <f>IF(AND(A161&lt;&gt;"",ISNUMBER(A161)),VLOOKUP(A161,Studies!A:BR,13,FALSE),"")</f>
        <v>IV</v>
      </c>
      <c r="H161" s="68" t="s">
        <v>58</v>
      </c>
      <c r="I161" s="138" t="s">
        <v>3053</v>
      </c>
      <c r="J161" s="205" t="str">
        <f>IF(AND(A161&lt;&gt;"",ISNUMBER(A161)),VLOOKUP(A161,Studies!A:BR,6,FALSE),"")</f>
        <v>Whole Blood</v>
      </c>
      <c r="K161" s="43">
        <v>3.2</v>
      </c>
      <c r="L161" s="43" t="s">
        <v>2677</v>
      </c>
      <c r="M161" s="76" t="s">
        <v>2659</v>
      </c>
      <c r="N161" s="76" t="s">
        <v>1096</v>
      </c>
      <c r="O161" s="52">
        <f>68/58</f>
        <v>1.1724137931034482</v>
      </c>
      <c r="P161" s="52" t="s">
        <v>1100</v>
      </c>
      <c r="S161" s="38">
        <v>0</v>
      </c>
      <c r="T161" s="39" t="s">
        <v>935</v>
      </c>
      <c r="U161" s="184">
        <v>146</v>
      </c>
      <c r="V161" s="41" t="s">
        <v>935</v>
      </c>
      <c r="W161" s="42" t="s">
        <v>59</v>
      </c>
      <c r="Z161" s="22">
        <v>500</v>
      </c>
      <c r="AA161" s="180"/>
      <c r="AB161" s="180" t="s">
        <v>57</v>
      </c>
      <c r="AC161" s="22" t="s">
        <v>58</v>
      </c>
      <c r="AD161" s="176" t="s">
        <v>2868</v>
      </c>
      <c r="AE161" s="176" t="s">
        <v>59</v>
      </c>
      <c r="AF161" s="176" t="s">
        <v>3018</v>
      </c>
      <c r="AG161" s="176" t="s">
        <v>2500</v>
      </c>
      <c r="AH161" s="177" t="s">
        <v>1128</v>
      </c>
      <c r="AK161" s="177"/>
      <c r="AL161" s="177"/>
    </row>
    <row r="162" spans="1:38" x14ac:dyDescent="0.25">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1108</v>
      </c>
      <c r="G162" s="205" t="str">
        <f>IF(AND(A162&lt;&gt;"",ISNUMBER(A162)),VLOOKUP(A162,Studies!A:BR,13,FALSE),"")</f>
        <v>PO</v>
      </c>
      <c r="H162" s="68" t="s">
        <v>58</v>
      </c>
      <c r="I162" s="138" t="s">
        <v>3053</v>
      </c>
      <c r="J162" s="205" t="str">
        <f>IF(AND(A162&lt;&gt;"",ISNUMBER(A162)),VLOOKUP(A162,Studies!A:BR,6,FALSE),"")</f>
        <v>Whole Blood</v>
      </c>
      <c r="K162" s="43">
        <v>8.1999999999999993</v>
      </c>
      <c r="L162" s="43" t="s">
        <v>2677</v>
      </c>
      <c r="M162" s="76" t="s">
        <v>2660</v>
      </c>
      <c r="N162" s="76" t="s">
        <v>1096</v>
      </c>
      <c r="O162" s="52">
        <f>34/12</f>
        <v>2.8333333333333335</v>
      </c>
      <c r="P162" s="52" t="s">
        <v>1100</v>
      </c>
      <c r="S162" s="38">
        <v>0</v>
      </c>
      <c r="T162" s="39" t="s">
        <v>935</v>
      </c>
      <c r="U162" s="184">
        <v>146</v>
      </c>
      <c r="V162" s="41" t="s">
        <v>935</v>
      </c>
      <c r="W162" s="42" t="s">
        <v>59</v>
      </c>
      <c r="Z162" s="22">
        <v>500</v>
      </c>
      <c r="AA162" s="137"/>
      <c r="AB162" s="137" t="s">
        <v>57</v>
      </c>
      <c r="AC162" s="22" t="s">
        <v>58</v>
      </c>
      <c r="AD162" s="176" t="s">
        <v>2868</v>
      </c>
      <c r="AE162" s="136" t="s">
        <v>59</v>
      </c>
      <c r="AF162" s="176" t="s">
        <v>3018</v>
      </c>
      <c r="AG162" s="176" t="s">
        <v>2500</v>
      </c>
      <c r="AH162" s="174" t="s">
        <v>1128</v>
      </c>
      <c r="AK162" s="178"/>
      <c r="AL162" s="178"/>
    </row>
    <row r="163" spans="1:38" x14ac:dyDescent="0.25">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1108</v>
      </c>
      <c r="G163" s="205" t="str">
        <f>IF(AND(A163&lt;&gt;"",ISNUMBER(A163)),VLOOKUP(A163,Studies!A:BR,13,FALSE),"")</f>
        <v>PO</v>
      </c>
      <c r="H163" s="68" t="s">
        <v>58</v>
      </c>
      <c r="I163" s="138" t="s">
        <v>3053</v>
      </c>
      <c r="J163" s="205" t="str">
        <f>IF(AND(A163&lt;&gt;"",ISNUMBER(A163)),VLOOKUP(A163,Studies!A:BR,6,FALSE),"")</f>
        <v>Whole Blood</v>
      </c>
      <c r="K163" s="43">
        <v>7.7</v>
      </c>
      <c r="L163" s="43" t="s">
        <v>2677</v>
      </c>
      <c r="M163" s="76" t="s">
        <v>2661</v>
      </c>
      <c r="N163" s="76" t="s">
        <v>1096</v>
      </c>
      <c r="O163" s="52">
        <f>31/12</f>
        <v>2.5833333333333335</v>
      </c>
      <c r="P163" s="52" t="s">
        <v>1100</v>
      </c>
      <c r="S163" s="38">
        <v>0</v>
      </c>
      <c r="T163" s="39" t="s">
        <v>935</v>
      </c>
      <c r="U163" s="40">
        <v>146</v>
      </c>
      <c r="V163" s="41" t="s">
        <v>935</v>
      </c>
      <c r="W163" s="42" t="s">
        <v>59</v>
      </c>
      <c r="Z163" s="22">
        <v>500</v>
      </c>
      <c r="AA163" s="137"/>
      <c r="AB163" s="137" t="s">
        <v>57</v>
      </c>
      <c r="AC163" s="22" t="s">
        <v>58</v>
      </c>
      <c r="AD163" s="22" t="s">
        <v>2868</v>
      </c>
      <c r="AE163" s="136" t="s">
        <v>59</v>
      </c>
      <c r="AF163" s="176" t="s">
        <v>3018</v>
      </c>
      <c r="AG163" s="176" t="s">
        <v>2500</v>
      </c>
      <c r="AH163" s="174" t="s">
        <v>1128</v>
      </c>
      <c r="AK163" s="178"/>
      <c r="AL163" s="178"/>
    </row>
    <row r="164" spans="1:38" x14ac:dyDescent="0.25">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1108</v>
      </c>
      <c r="G164" s="205" t="str">
        <f>IF(AND(A164&lt;&gt;"",ISNUMBER(A164)),VLOOKUP(A164,Studies!A:BR,13,FALSE),"")</f>
        <v>PO</v>
      </c>
      <c r="H164" s="68" t="s">
        <v>58</v>
      </c>
      <c r="I164" s="138" t="s">
        <v>3053</v>
      </c>
      <c r="J164" s="205" t="str">
        <f>IF(AND(A164&lt;&gt;"",ISNUMBER(A164)),VLOOKUP(A164,Studies!A:BR,6,FALSE),"")</f>
        <v>Whole Blood</v>
      </c>
      <c r="K164" s="43">
        <v>8</v>
      </c>
      <c r="L164" s="43" t="s">
        <v>2677</v>
      </c>
      <c r="M164" s="76" t="s">
        <v>2662</v>
      </c>
      <c r="N164" s="76" t="s">
        <v>1096</v>
      </c>
      <c r="O164" s="52">
        <f>33/12</f>
        <v>2.75</v>
      </c>
      <c r="P164" s="52" t="s">
        <v>1100</v>
      </c>
      <c r="S164" s="38">
        <v>0</v>
      </c>
      <c r="T164" s="39" t="s">
        <v>935</v>
      </c>
      <c r="U164" s="40">
        <v>146</v>
      </c>
      <c r="V164" s="41" t="s">
        <v>935</v>
      </c>
      <c r="W164" s="42" t="s">
        <v>59</v>
      </c>
      <c r="Z164" s="22">
        <v>500</v>
      </c>
      <c r="AB164" s="28" t="s">
        <v>57</v>
      </c>
      <c r="AC164" s="22" t="s">
        <v>58</v>
      </c>
      <c r="AD164" s="22" t="s">
        <v>2868</v>
      </c>
      <c r="AE164" s="22" t="s">
        <v>59</v>
      </c>
      <c r="AF164" s="176" t="s">
        <v>3018</v>
      </c>
      <c r="AG164" s="176" t="s">
        <v>2500</v>
      </c>
      <c r="AH164" s="23" t="s">
        <v>1128</v>
      </c>
    </row>
    <row r="165" spans="1:38" x14ac:dyDescent="0.25">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3052</v>
      </c>
      <c r="J165" s="205" t="str">
        <f>IF(AND(A165&lt;&gt;"",ISNUMBER(A165)),VLOOKUP(A165,Studies!A:BR,6,FALSE),"")</f>
        <v>Plasma</v>
      </c>
      <c r="K165" s="43">
        <v>2.89</v>
      </c>
      <c r="L165" s="43" t="s">
        <v>2620</v>
      </c>
      <c r="M165" s="76" t="s">
        <v>2638</v>
      </c>
      <c r="N165" s="76" t="s">
        <v>1151</v>
      </c>
      <c r="S165" s="38">
        <v>0</v>
      </c>
      <c r="T165" s="39" t="s">
        <v>935</v>
      </c>
      <c r="U165" s="40">
        <v>72</v>
      </c>
      <c r="V165" s="41" t="s">
        <v>935</v>
      </c>
      <c r="W165" s="42" t="s">
        <v>59</v>
      </c>
      <c r="X165" s="202">
        <v>1</v>
      </c>
      <c r="Z165" s="176">
        <v>400</v>
      </c>
      <c r="AA165" s="180"/>
      <c r="AB165" s="180" t="s">
        <v>57</v>
      </c>
      <c r="AC165" s="176" t="s">
        <v>58</v>
      </c>
      <c r="AD165" s="176" t="s">
        <v>2277</v>
      </c>
      <c r="AE165" s="176" t="s">
        <v>59</v>
      </c>
      <c r="AF165" s="176" t="s">
        <v>3008</v>
      </c>
      <c r="AG165" s="176" t="s">
        <v>2640</v>
      </c>
      <c r="AH165" s="23" t="s">
        <v>834</v>
      </c>
      <c r="AI165" s="177" t="s">
        <v>2655</v>
      </c>
    </row>
    <row r="166" spans="1:38" x14ac:dyDescent="0.25">
      <c r="A166" s="30">
        <v>2002</v>
      </c>
      <c r="B166" s="204" t="str">
        <f>IF(AND(A166&lt;&gt;"",ISNUMBER(A166)),VLOOKUP(A166,Studies!A:BR,2,FALSE),"")</f>
        <v>van Dyk 2018</v>
      </c>
      <c r="C166" s="204" t="str">
        <f>IF(AND(A166&lt;&gt;"",ISNUMBER(A166)),VLOOKUP(A166,Studies!A:BR,3,FALSE),"")</f>
        <v>https://www.ncbi.nlm.nih.gov/pubmed/29572563</v>
      </c>
      <c r="D166" s="204" t="str">
        <f>IF(AND(A166&lt;&gt;"",ISNUMBER(A166)),VLOOKUP(A166,Studies!A:BR,4,FALSE),"")</f>
        <v>Midazolam in Caucasian following 7d of Rifampicin (between day 1 and 8)</v>
      </c>
      <c r="E166" s="139" t="str">
        <f>IF(AND(A166&lt;&gt;"",ISNUMBER(A166)),VLOOKUP(A166,Studies!A:BR,5,FALSE),"")</f>
        <v>Midazolam</v>
      </c>
      <c r="F166" s="42" t="s">
        <v>53</v>
      </c>
      <c r="G166" s="205" t="str">
        <f>IF(AND(A166&lt;&gt;"",ISNUMBER(A166)),VLOOKUP(A166,Studies!A:BR,13,FALSE),"")</f>
        <v>PO</v>
      </c>
      <c r="H166" s="68" t="s">
        <v>58</v>
      </c>
      <c r="I166" s="138" t="s">
        <v>3051</v>
      </c>
      <c r="J166" s="205" t="str">
        <f>IF(AND(A166&lt;&gt;"",ISNUMBER(A166)),VLOOKUP(A166,Studies!A:BR,6,FALSE),"")</f>
        <v>Plasma</v>
      </c>
      <c r="K166" s="43">
        <f>1/3.9</f>
        <v>0.25641025641025644</v>
      </c>
      <c r="L166" s="43" t="s">
        <v>993</v>
      </c>
      <c r="M166" s="76" t="str">
        <f>1/4.8&amp;"-"&amp;1/3</f>
        <v>0.208333333333333-0.333333333333333</v>
      </c>
      <c r="N166" s="76" t="s">
        <v>1096</v>
      </c>
      <c r="O166" s="52">
        <f>2.7/7.2</f>
        <v>0.375</v>
      </c>
      <c r="P166" s="52" t="s">
        <v>1100</v>
      </c>
      <c r="S166" s="38">
        <v>0</v>
      </c>
      <c r="T166" s="39">
        <v>6</v>
      </c>
      <c r="U166" s="40">
        <v>156</v>
      </c>
      <c r="V166" s="41">
        <v>162</v>
      </c>
      <c r="W166" s="42" t="s">
        <v>59</v>
      </c>
      <c r="X166" s="202">
        <v>1</v>
      </c>
      <c r="Y166" s="181" t="s">
        <v>2663</v>
      </c>
      <c r="Z166" s="176">
        <v>300</v>
      </c>
      <c r="AA166" s="180"/>
      <c r="AB166" s="180" t="s">
        <v>57</v>
      </c>
      <c r="AC166" s="176" t="s">
        <v>58</v>
      </c>
      <c r="AD166" s="176" t="s">
        <v>2607</v>
      </c>
      <c r="AE166" s="176" t="s">
        <v>59</v>
      </c>
      <c r="AF166" s="176" t="s">
        <v>3013</v>
      </c>
      <c r="AG166" s="176" t="s">
        <v>2664</v>
      </c>
      <c r="AH166" s="23" t="s">
        <v>1138</v>
      </c>
      <c r="AI166" s="177" t="s">
        <v>2931</v>
      </c>
    </row>
    <row r="167" spans="1:38" x14ac:dyDescent="0.25">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3052</v>
      </c>
      <c r="J167" s="205" t="str">
        <f>IF(AND(A167&lt;&gt;"",ISNUMBER(A167)),VLOOKUP(A167,Studies!A:BR,6,FALSE),"")</f>
        <v>Plasma</v>
      </c>
      <c r="K167" s="43">
        <v>4.7699999999999996</v>
      </c>
      <c r="L167" s="43" t="s">
        <v>2620</v>
      </c>
      <c r="M167" s="76" t="s">
        <v>2646</v>
      </c>
      <c r="N167" s="76" t="s">
        <v>1151</v>
      </c>
      <c r="S167" s="38">
        <v>0</v>
      </c>
      <c r="T167" s="39" t="s">
        <v>935</v>
      </c>
      <c r="U167" s="40">
        <v>72</v>
      </c>
      <c r="V167" s="41" t="s">
        <v>935</v>
      </c>
      <c r="W167" s="42" t="s">
        <v>59</v>
      </c>
      <c r="X167" s="202">
        <v>1</v>
      </c>
      <c r="Z167" s="176">
        <v>400</v>
      </c>
      <c r="AA167" s="180"/>
      <c r="AB167" s="180" t="s">
        <v>57</v>
      </c>
      <c r="AC167" s="176" t="s">
        <v>58</v>
      </c>
      <c r="AD167" s="176" t="s">
        <v>2277</v>
      </c>
      <c r="AE167" s="176" t="s">
        <v>59</v>
      </c>
      <c r="AF167" s="176" t="s">
        <v>3008</v>
      </c>
      <c r="AG167" s="176" t="s">
        <v>2640</v>
      </c>
      <c r="AH167" s="23" t="s">
        <v>834</v>
      </c>
      <c r="AI167" s="177" t="s">
        <v>2655</v>
      </c>
    </row>
    <row r="168" spans="1:38" x14ac:dyDescent="0.25">
      <c r="A168" s="30">
        <v>2003</v>
      </c>
      <c r="B168" s="204" t="str">
        <f>IF(AND(A168&lt;&gt;"",ISNUMBER(A168)),VLOOKUP(A168,Studies!A:BR,2,FALSE),"")</f>
        <v>van Dyk 2018</v>
      </c>
      <c r="C168" s="204" t="str">
        <f>IF(AND(A168&lt;&gt;"",ISNUMBER(A168)),VLOOKUP(A168,Studies!A:BR,3,FALSE),"")</f>
        <v>https://www.ncbi.nlm.nih.gov/pubmed/29572563</v>
      </c>
      <c r="D168" s="204" t="str">
        <f>IF(AND(A168&lt;&gt;"",ISNUMBER(A168)),VLOOKUP(A168,Studies!A:BR,4,FALSE),"")</f>
        <v>Midazolam in South Asian following 7d of Rifampicin (between day 1 and 8)</v>
      </c>
      <c r="E168" s="139" t="str">
        <f>IF(AND(A168&lt;&gt;"",ISNUMBER(A168)),VLOOKUP(A168,Studies!A:BR,5,FALSE),"")</f>
        <v>Midazolam</v>
      </c>
      <c r="F168" s="42" t="s">
        <v>53</v>
      </c>
      <c r="G168" s="205" t="str">
        <f>IF(AND(A168&lt;&gt;"",ISNUMBER(A168)),VLOOKUP(A168,Studies!A:BR,13,FALSE),"")</f>
        <v>PO</v>
      </c>
      <c r="H168" s="68" t="s">
        <v>58</v>
      </c>
      <c r="I168" s="138" t="s">
        <v>3051</v>
      </c>
      <c r="J168" s="205" t="str">
        <f>IF(AND(A168&lt;&gt;"",ISNUMBER(A168)),VLOOKUP(A168,Studies!A:BR,6,FALSE),"")</f>
        <v>Plasma</v>
      </c>
      <c r="K168" s="187">
        <f>1/5.3</f>
        <v>0.18867924528301888</v>
      </c>
      <c r="L168" s="43" t="s">
        <v>993</v>
      </c>
      <c r="M168" s="76" t="str">
        <f>1/6.4&amp;"-"&amp;1/3.8</f>
        <v>0.15625-0.263157894736842</v>
      </c>
      <c r="N168" s="76" t="s">
        <v>1096</v>
      </c>
      <c r="O168" s="52">
        <f>1.2/5.5</f>
        <v>0.21818181818181817</v>
      </c>
      <c r="P168" s="52" t="s">
        <v>1100</v>
      </c>
      <c r="S168" s="38">
        <v>0</v>
      </c>
      <c r="T168" s="39">
        <v>6</v>
      </c>
      <c r="U168" s="40">
        <v>156</v>
      </c>
      <c r="V168" s="41">
        <v>162</v>
      </c>
      <c r="W168" s="42" t="s">
        <v>59</v>
      </c>
      <c r="X168" s="202">
        <v>1</v>
      </c>
      <c r="Y168" s="181" t="s">
        <v>2665</v>
      </c>
      <c r="Z168" s="22">
        <v>300</v>
      </c>
      <c r="AB168" s="28" t="s">
        <v>57</v>
      </c>
      <c r="AC168" s="22" t="s">
        <v>58</v>
      </c>
      <c r="AD168" s="22" t="s">
        <v>2607</v>
      </c>
      <c r="AE168" s="22" t="s">
        <v>59</v>
      </c>
      <c r="AF168" s="176" t="s">
        <v>3013</v>
      </c>
      <c r="AG168" s="176" t="s">
        <v>2664</v>
      </c>
      <c r="AH168" s="23" t="s">
        <v>1138</v>
      </c>
      <c r="AI168" s="177" t="s">
        <v>2931</v>
      </c>
    </row>
    <row r="169" spans="1:38" x14ac:dyDescent="0.25">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2178</v>
      </c>
      <c r="G169" s="205" t="str">
        <f>IF(AND(A169&lt;&gt;"",ISNUMBER(A169)),VLOOKUP(A169,Studies!A:BR,13,FALSE),"")</f>
        <v>PO</v>
      </c>
      <c r="H169" s="68" t="s">
        <v>58</v>
      </c>
      <c r="I169" s="138" t="s">
        <v>3051</v>
      </c>
      <c r="J169" s="205" t="str">
        <f>IF(AND(A169&lt;&gt;"",ISNUMBER(A169)),VLOOKUP(A169,Studies!A:BR,6,FALSE),"")</f>
        <v>Plasma</v>
      </c>
      <c r="K169" s="187">
        <v>0.5905511</v>
      </c>
      <c r="L169" s="43" t="s">
        <v>2132</v>
      </c>
      <c r="S169" s="38">
        <v>0</v>
      </c>
      <c r="T169" s="39">
        <v>6</v>
      </c>
      <c r="U169" s="40">
        <v>12</v>
      </c>
      <c r="V169" s="41">
        <v>18</v>
      </c>
      <c r="W169" s="42" t="s">
        <v>59</v>
      </c>
      <c r="Z169" s="22">
        <v>400</v>
      </c>
      <c r="AB169" s="28" t="s">
        <v>57</v>
      </c>
      <c r="AC169" s="22" t="s">
        <v>58</v>
      </c>
      <c r="AD169" s="22">
        <v>0</v>
      </c>
      <c r="AE169" s="22" t="s">
        <v>59</v>
      </c>
      <c r="AF169" s="176" t="s">
        <v>78</v>
      </c>
    </row>
    <row r="170" spans="1:38" x14ac:dyDescent="0.25">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2178</v>
      </c>
      <c r="G170" s="205" t="str">
        <f>IF(AND(A170&lt;&gt;"",ISNUMBER(A170)),VLOOKUP(A170,Studies!A:BR,13,FALSE),"")</f>
        <v>IV</v>
      </c>
      <c r="H170" s="68" t="s">
        <v>58</v>
      </c>
      <c r="I170" s="138" t="s">
        <v>3051</v>
      </c>
      <c r="J170" s="205" t="str">
        <f>IF(AND(A170&lt;&gt;"",ISNUMBER(A170)),VLOOKUP(A170,Studies!A:BR,6,FALSE),"")</f>
        <v>Plasma</v>
      </c>
      <c r="K170" s="43">
        <v>0.78537734999999997</v>
      </c>
      <c r="L170" s="43" t="s">
        <v>2132</v>
      </c>
      <c r="S170" s="38">
        <v>6</v>
      </c>
      <c r="T170" s="39">
        <v>14</v>
      </c>
      <c r="U170" s="40">
        <v>18</v>
      </c>
      <c r="V170" s="41">
        <v>26</v>
      </c>
      <c r="W170" s="42" t="s">
        <v>59</v>
      </c>
      <c r="Z170" s="22">
        <v>400</v>
      </c>
      <c r="AB170" s="28" t="s">
        <v>57</v>
      </c>
      <c r="AC170" s="22" t="s">
        <v>58</v>
      </c>
      <c r="AD170" s="176">
        <v>0</v>
      </c>
      <c r="AE170" s="176" t="s">
        <v>59</v>
      </c>
      <c r="AF170" s="176" t="s">
        <v>78</v>
      </c>
    </row>
    <row r="171" spans="1:38" x14ac:dyDescent="0.25">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2178</v>
      </c>
      <c r="G171" s="205" t="str">
        <f>IF(AND(A171&lt;&gt;"",ISNUMBER(A171)),VLOOKUP(A171,Studies!A:BR,13,FALSE),"")</f>
        <v>PO</v>
      </c>
      <c r="H171" s="68" t="s">
        <v>58</v>
      </c>
      <c r="I171" s="138" t="s">
        <v>3051</v>
      </c>
      <c r="J171" s="205" t="str">
        <f>IF(AND(A171&lt;&gt;"",ISNUMBER(A171)),VLOOKUP(A171,Studies!A:BR,6,FALSE),"")</f>
        <v>Plasma</v>
      </c>
      <c r="K171" s="43">
        <v>0.61417319999999997</v>
      </c>
      <c r="L171" s="43" t="s">
        <v>2132</v>
      </c>
      <c r="S171" s="38">
        <v>0</v>
      </c>
      <c r="T171" s="39">
        <v>6</v>
      </c>
      <c r="U171" s="40">
        <v>132</v>
      </c>
      <c r="V171" s="41">
        <v>138</v>
      </c>
      <c r="W171" s="42" t="s">
        <v>59</v>
      </c>
      <c r="Z171" s="22">
        <v>400</v>
      </c>
      <c r="AB171" s="28" t="s">
        <v>57</v>
      </c>
      <c r="AC171" s="22" t="s">
        <v>58</v>
      </c>
      <c r="AD171" s="176">
        <v>0</v>
      </c>
      <c r="AE171" s="176" t="s">
        <v>59</v>
      </c>
      <c r="AF171" s="176" t="s">
        <v>78</v>
      </c>
    </row>
    <row r="172" spans="1:38" x14ac:dyDescent="0.25">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2178</v>
      </c>
      <c r="G172" s="205" t="str">
        <f>IF(AND(A172&lt;&gt;"",ISNUMBER(A172)),VLOOKUP(A172,Studies!A:BR,13,FALSE),"")</f>
        <v>IV</v>
      </c>
      <c r="H172" s="68" t="s">
        <v>58</v>
      </c>
      <c r="I172" s="138" t="s">
        <v>3051</v>
      </c>
      <c r="J172" s="205" t="str">
        <f>IF(AND(A172&lt;&gt;"",ISNUMBER(A172)),VLOOKUP(A172,Studies!A:BR,6,FALSE),"")</f>
        <v>Plasma</v>
      </c>
      <c r="K172" s="43">
        <v>0.7771226</v>
      </c>
      <c r="L172" s="43" t="s">
        <v>2132</v>
      </c>
      <c r="S172" s="38">
        <v>6</v>
      </c>
      <c r="T172" s="39">
        <v>14</v>
      </c>
      <c r="U172" s="40">
        <v>138</v>
      </c>
      <c r="V172" s="41">
        <v>146</v>
      </c>
      <c r="W172" s="42" t="s">
        <v>59</v>
      </c>
      <c r="Z172" s="22">
        <v>400</v>
      </c>
      <c r="AB172" s="28" t="s">
        <v>57</v>
      </c>
      <c r="AC172" s="22" t="s">
        <v>58</v>
      </c>
      <c r="AD172" s="176">
        <v>0</v>
      </c>
      <c r="AE172" s="176" t="s">
        <v>59</v>
      </c>
      <c r="AF172" s="176" t="s">
        <v>78</v>
      </c>
    </row>
    <row r="173" spans="1:38" x14ac:dyDescent="0.25">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2178</v>
      </c>
      <c r="G173" s="205" t="str">
        <f>IF(AND(A173&lt;&gt;"",ISNUMBER(A173)),VLOOKUP(A173,Studies!A:BR,13,FALSE),"")</f>
        <v>PO</v>
      </c>
      <c r="H173" s="68" t="s">
        <v>58</v>
      </c>
      <c r="I173" s="138" t="s">
        <v>3051</v>
      </c>
      <c r="J173" s="205" t="str">
        <f>IF(AND(A173&lt;&gt;"",ISNUMBER(A173)),VLOOKUP(A173,Studies!A:BR,6,FALSE),"")</f>
        <v>Plasma</v>
      </c>
      <c r="K173" s="43">
        <v>0.76968499999999995</v>
      </c>
      <c r="L173" s="43" t="s">
        <v>2132</v>
      </c>
      <c r="S173" s="38">
        <v>0</v>
      </c>
      <c r="T173" s="39">
        <v>6</v>
      </c>
      <c r="U173" s="40">
        <v>252</v>
      </c>
      <c r="V173" s="41">
        <v>258</v>
      </c>
      <c r="W173" s="42" t="s">
        <v>59</v>
      </c>
      <c r="Z173" s="22">
        <v>400</v>
      </c>
      <c r="AB173" s="28" t="s">
        <v>57</v>
      </c>
      <c r="AC173" s="22" t="s">
        <v>58</v>
      </c>
      <c r="AD173" s="176">
        <v>0</v>
      </c>
      <c r="AE173" s="176" t="s">
        <v>59</v>
      </c>
      <c r="AF173" s="176" t="s">
        <v>78</v>
      </c>
    </row>
    <row r="174" spans="1:38" x14ac:dyDescent="0.25">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2178</v>
      </c>
      <c r="G174" s="205" t="str">
        <f>IF(AND(A174&lt;&gt;"",ISNUMBER(A174)),VLOOKUP(A174,Studies!A:BR,13,FALSE),"")</f>
        <v>IV</v>
      </c>
      <c r="H174" s="68" t="s">
        <v>58</v>
      </c>
      <c r="I174" s="138" t="s">
        <v>3051</v>
      </c>
      <c r="J174" s="205" t="str">
        <f>IF(AND(A174&lt;&gt;"",ISNUMBER(A174)),VLOOKUP(A174,Studies!A:BR,6,FALSE),"")</f>
        <v>Plasma</v>
      </c>
      <c r="K174" s="43">
        <v>0.9375</v>
      </c>
      <c r="L174" s="43" t="s">
        <v>2132</v>
      </c>
      <c r="S174" s="38">
        <v>6</v>
      </c>
      <c r="T174" s="39">
        <v>14</v>
      </c>
      <c r="U174" s="40">
        <v>258</v>
      </c>
      <c r="V174" s="41">
        <v>266</v>
      </c>
      <c r="W174" s="42" t="s">
        <v>59</v>
      </c>
      <c r="Z174" s="22">
        <v>400</v>
      </c>
      <c r="AB174" s="28" t="s">
        <v>57</v>
      </c>
      <c r="AC174" s="22" t="s">
        <v>58</v>
      </c>
      <c r="AD174" s="176">
        <v>0</v>
      </c>
      <c r="AE174" s="176" t="s">
        <v>59</v>
      </c>
      <c r="AF174" s="176" t="s">
        <v>78</v>
      </c>
    </row>
    <row r="175" spans="1:38" x14ac:dyDescent="0.25">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2178</v>
      </c>
      <c r="G175" s="205" t="str">
        <f>IF(AND(A175&lt;&gt;"",ISNUMBER(A175)),VLOOKUP(A175,Studies!A:BR,13,FALSE),"")</f>
        <v>PO</v>
      </c>
      <c r="H175" s="68" t="s">
        <v>58</v>
      </c>
      <c r="I175" s="138" t="s">
        <v>3051</v>
      </c>
      <c r="J175" s="205" t="str">
        <f>IF(AND(A175&lt;&gt;"",ISNUMBER(A175)),VLOOKUP(A175,Studies!A:BR,6,FALSE),"")</f>
        <v>Plasma</v>
      </c>
      <c r="K175" s="43">
        <v>0.74803140000000001</v>
      </c>
      <c r="L175" s="43" t="s">
        <v>2132</v>
      </c>
      <c r="S175" s="38">
        <v>0</v>
      </c>
      <c r="T175" s="39">
        <v>6</v>
      </c>
      <c r="U175" s="40">
        <v>372</v>
      </c>
      <c r="V175" s="41">
        <v>378</v>
      </c>
      <c r="W175" s="42" t="s">
        <v>59</v>
      </c>
      <c r="Z175" s="22">
        <v>400</v>
      </c>
      <c r="AB175" s="28" t="s">
        <v>57</v>
      </c>
      <c r="AC175" s="22" t="s">
        <v>58</v>
      </c>
      <c r="AD175" s="176">
        <v>0</v>
      </c>
      <c r="AE175" s="176" t="s">
        <v>59</v>
      </c>
      <c r="AF175" s="176" t="s">
        <v>78</v>
      </c>
    </row>
    <row r="176" spans="1:38" x14ac:dyDescent="0.25">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2178</v>
      </c>
      <c r="G176" s="205" t="str">
        <f>IF(AND(A176&lt;&gt;"",ISNUMBER(A176)),VLOOKUP(A176,Studies!A:BR,13,FALSE),"")</f>
        <v>IV</v>
      </c>
      <c r="H176" s="68" t="s">
        <v>58</v>
      </c>
      <c r="I176" s="138" t="s">
        <v>3051</v>
      </c>
      <c r="J176" s="205" t="str">
        <f>IF(AND(A176&lt;&gt;"",ISNUMBER(A176)),VLOOKUP(A176,Studies!A:BR,6,FALSE),"")</f>
        <v>Plasma</v>
      </c>
      <c r="K176" s="43">
        <v>0.85377349999999996</v>
      </c>
      <c r="L176" s="43" t="s">
        <v>2132</v>
      </c>
      <c r="S176" s="38">
        <v>6</v>
      </c>
      <c r="T176" s="39">
        <v>14</v>
      </c>
      <c r="U176" s="40">
        <v>378</v>
      </c>
      <c r="V176" s="41">
        <v>386</v>
      </c>
      <c r="W176" s="42" t="s">
        <v>59</v>
      </c>
      <c r="Z176" s="22">
        <v>400</v>
      </c>
      <c r="AB176" s="28" t="s">
        <v>57</v>
      </c>
      <c r="AC176" s="22" t="s">
        <v>58</v>
      </c>
      <c r="AD176" s="176">
        <v>0</v>
      </c>
      <c r="AE176" s="176" t="s">
        <v>59</v>
      </c>
      <c r="AF176" s="176" t="s">
        <v>78</v>
      </c>
    </row>
    <row r="177" spans="1:42" x14ac:dyDescent="0.25">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2178</v>
      </c>
      <c r="G177" s="205" t="str">
        <f>IF(AND(A177&lt;&gt;"",ISNUMBER(A177)),VLOOKUP(A177,Studies!A:BR,13,FALSE),"")</f>
        <v>PO</v>
      </c>
      <c r="H177" s="138" t="s">
        <v>58</v>
      </c>
      <c r="I177" s="138" t="s">
        <v>3051</v>
      </c>
      <c r="J177" s="205" t="str">
        <f>IF(AND(A177&lt;&gt;"",ISNUMBER(A177)),VLOOKUP(A177,Studies!A:BR,6,FALSE),"")</f>
        <v>Plasma</v>
      </c>
      <c r="K177" s="187">
        <v>0.83661410000000003</v>
      </c>
      <c r="L177" s="43" t="s">
        <v>2132</v>
      </c>
      <c r="S177" s="38">
        <v>0</v>
      </c>
      <c r="T177" s="39">
        <v>6</v>
      </c>
      <c r="U177" s="40">
        <v>516</v>
      </c>
      <c r="V177" s="41">
        <v>522</v>
      </c>
      <c r="W177" s="42" t="s">
        <v>59</v>
      </c>
      <c r="Z177" s="22">
        <v>400</v>
      </c>
      <c r="AB177" s="28" t="s">
        <v>57</v>
      </c>
      <c r="AC177" s="22" t="s">
        <v>58</v>
      </c>
      <c r="AD177" s="176">
        <v>0</v>
      </c>
      <c r="AE177" s="176" t="s">
        <v>59</v>
      </c>
      <c r="AF177" s="176" t="s">
        <v>78</v>
      </c>
    </row>
    <row r="178" spans="1:42" x14ac:dyDescent="0.25">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2178</v>
      </c>
      <c r="G178" s="205" t="str">
        <f>IF(AND(A178&lt;&gt;"",ISNUMBER(A178)),VLOOKUP(A178,Studies!A:BR,13,FALSE),"")</f>
        <v>IV</v>
      </c>
      <c r="H178" s="138" t="s">
        <v>58</v>
      </c>
      <c r="I178" s="138" t="s">
        <v>3051</v>
      </c>
      <c r="J178" s="205" t="str">
        <f>IF(AND(A178&lt;&gt;"",ISNUMBER(A178)),VLOOKUP(A178,Studies!A:BR,6,FALSE),"")</f>
        <v>Plasma</v>
      </c>
      <c r="K178" s="187">
        <v>0.92216980000000004</v>
      </c>
      <c r="L178" s="187" t="s">
        <v>2132</v>
      </c>
      <c r="S178" s="38">
        <v>6</v>
      </c>
      <c r="T178" s="39">
        <v>14</v>
      </c>
      <c r="U178" s="40">
        <v>522</v>
      </c>
      <c r="V178" s="41">
        <v>530</v>
      </c>
      <c r="W178" s="42" t="s">
        <v>59</v>
      </c>
      <c r="Z178" s="22">
        <v>400</v>
      </c>
      <c r="AB178" s="28" t="s">
        <v>57</v>
      </c>
      <c r="AC178" s="22" t="s">
        <v>58</v>
      </c>
      <c r="AD178" s="176">
        <v>0</v>
      </c>
      <c r="AE178" s="176" t="s">
        <v>59</v>
      </c>
      <c r="AF178" s="176" t="s">
        <v>78</v>
      </c>
    </row>
    <row r="179" spans="1:42" x14ac:dyDescent="0.25">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3052</v>
      </c>
      <c r="J179" s="205" t="str">
        <f>IF(AND(A179&lt;&gt;"",ISNUMBER(A179)),VLOOKUP(A179,Studies!A:BR,6,FALSE),"")</f>
        <v>Plasma</v>
      </c>
      <c r="K179" s="43">
        <f>1/0.44</f>
        <v>2.2727272727272729</v>
      </c>
      <c r="L179" s="187" t="s">
        <v>2713</v>
      </c>
      <c r="S179" s="38">
        <v>0</v>
      </c>
      <c r="T179" s="39">
        <v>9999</v>
      </c>
      <c r="U179" s="40">
        <v>72</v>
      </c>
      <c r="V179" s="41">
        <v>9999</v>
      </c>
      <c r="W179" s="186" t="s">
        <v>59</v>
      </c>
      <c r="X179" s="202">
        <v>1</v>
      </c>
      <c r="Y179" s="181" t="s">
        <v>2649</v>
      </c>
      <c r="Z179" s="22">
        <v>200</v>
      </c>
      <c r="AB179" s="28" t="s">
        <v>57</v>
      </c>
      <c r="AC179" s="22" t="s">
        <v>58</v>
      </c>
      <c r="AD179" s="22" t="s">
        <v>2277</v>
      </c>
      <c r="AE179" s="22" t="s">
        <v>59</v>
      </c>
      <c r="AF179" s="176" t="s">
        <v>3008</v>
      </c>
      <c r="AG179" s="176" t="s">
        <v>2640</v>
      </c>
      <c r="AI179" s="177" t="s">
        <v>3005</v>
      </c>
      <c r="AM179" s="52" t="s">
        <v>613</v>
      </c>
      <c r="AN179" s="52" t="s">
        <v>1953</v>
      </c>
    </row>
    <row r="180" spans="1:42" x14ac:dyDescent="0.25">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3052</v>
      </c>
      <c r="J180" s="205" t="str">
        <f>IF(AND(A180&lt;&gt;"",ISNUMBER(A180)),VLOOKUP(A180,Studies!A:BR,6,FALSE),"")</f>
        <v>Plasma</v>
      </c>
      <c r="K180" s="43">
        <f>1/0.37</f>
        <v>2.7027027027027026</v>
      </c>
      <c r="L180" s="187" t="s">
        <v>2713</v>
      </c>
      <c r="S180" s="182">
        <v>0</v>
      </c>
      <c r="T180" s="183">
        <v>9999</v>
      </c>
      <c r="U180" s="40">
        <v>72</v>
      </c>
      <c r="V180" s="185">
        <v>9999</v>
      </c>
      <c r="W180" s="186" t="s">
        <v>59</v>
      </c>
      <c r="X180" s="202">
        <v>1</v>
      </c>
      <c r="Y180" s="181" t="s">
        <v>2649</v>
      </c>
      <c r="Z180" s="176">
        <v>200</v>
      </c>
      <c r="AA180" s="180"/>
      <c r="AB180" s="180" t="s">
        <v>57</v>
      </c>
      <c r="AC180" s="176" t="s">
        <v>58</v>
      </c>
      <c r="AD180" s="176" t="s">
        <v>2277</v>
      </c>
      <c r="AE180" s="176" t="s">
        <v>59</v>
      </c>
      <c r="AF180" s="176" t="s">
        <v>3008</v>
      </c>
      <c r="AG180" s="176" t="s">
        <v>2640</v>
      </c>
      <c r="AH180" s="177"/>
      <c r="AI180" s="177" t="s">
        <v>3005</v>
      </c>
      <c r="AJ180" s="178"/>
      <c r="AK180" s="177"/>
      <c r="AL180" s="177"/>
      <c r="AM180" s="193" t="s">
        <v>613</v>
      </c>
      <c r="AN180" s="193" t="s">
        <v>1953</v>
      </c>
    </row>
    <row r="181" spans="1:42" x14ac:dyDescent="0.25">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3052</v>
      </c>
      <c r="J181" s="205" t="str">
        <f>IF(AND(A181&lt;&gt;"",ISNUMBER(A181)),VLOOKUP(A181,Studies!A:BR,6,FALSE),"")</f>
        <v>Plasma</v>
      </c>
      <c r="K181" s="43">
        <f>1/0.3</f>
        <v>3.3333333333333335</v>
      </c>
      <c r="L181" s="187" t="s">
        <v>2713</v>
      </c>
      <c r="S181" s="182">
        <v>0</v>
      </c>
      <c r="T181" s="183">
        <v>9999</v>
      </c>
      <c r="U181" s="40">
        <v>72</v>
      </c>
      <c r="V181" s="185">
        <v>9999</v>
      </c>
      <c r="W181" s="186" t="s">
        <v>59</v>
      </c>
      <c r="X181" s="202">
        <v>1</v>
      </c>
      <c r="Y181" s="181" t="s">
        <v>2649</v>
      </c>
      <c r="Z181" s="176">
        <v>200</v>
      </c>
      <c r="AA181" s="180"/>
      <c r="AB181" s="180" t="s">
        <v>57</v>
      </c>
      <c r="AC181" s="176" t="s">
        <v>58</v>
      </c>
      <c r="AD181" s="176" t="s">
        <v>2277</v>
      </c>
      <c r="AE181" s="176" t="s">
        <v>59</v>
      </c>
      <c r="AF181" s="176" t="s">
        <v>3008</v>
      </c>
      <c r="AG181" s="176" t="s">
        <v>2640</v>
      </c>
      <c r="AH181" s="177"/>
      <c r="AI181" s="177" t="s">
        <v>3005</v>
      </c>
      <c r="AJ181" s="178"/>
      <c r="AK181" s="177"/>
      <c r="AL181" s="177"/>
      <c r="AM181" s="193" t="s">
        <v>613</v>
      </c>
      <c r="AN181" s="193" t="s">
        <v>1953</v>
      </c>
    </row>
    <row r="182" spans="1:42" x14ac:dyDescent="0.25">
      <c r="A182" s="181">
        <v>204</v>
      </c>
      <c r="B182" s="204" t="str">
        <f>IF(AND(A182&lt;&gt;"",ISNUMBER(A182)),VLOOKUP(A182,Studies!A:BR,2,FALSE),"")</f>
        <v>Wiesinger 2020</v>
      </c>
      <c r="C182" s="204" t="str">
        <f>IF(AND(A182&lt;&gt;"",ISNUMBER(A182)),VLOOKUP(A182,Studies!A:BR,3,FALSE),"")</f>
        <v>https://www.ncbi.nlm.nih.gov/pubmed/32275771</v>
      </c>
      <c r="D182" s="204" t="str">
        <f>IF(AND(A182&lt;&gt;"",ISNUMBER(A182)),VLOOKUP(A182,Studies!A:BR,4,FALSE),"")</f>
        <v>Weak-induction phase (RIF 10 mg)</v>
      </c>
      <c r="E182" s="139" t="str">
        <f>IF(AND(A182&lt;&gt;"",ISNUMBER(A182)),VLOOKUP(A182,Studies!A:BR,5,FALSE),"")</f>
        <v>Midazolam</v>
      </c>
      <c r="F182" s="186" t="s">
        <v>53</v>
      </c>
      <c r="G182" s="205" t="str">
        <f>IF(AND(A182&lt;&gt;"",ISNUMBER(A182)),VLOOKUP(A182,Studies!A:BR,13,FALSE),"")</f>
        <v>PO</v>
      </c>
      <c r="H182" s="138" t="s">
        <v>58</v>
      </c>
      <c r="I182" s="138" t="s">
        <v>3051</v>
      </c>
      <c r="J182" s="205" t="str">
        <f>IF(AND(A182&lt;&gt;"",ISNUMBER(A182)),VLOOKUP(A182,Studies!A:BR,6,FALSE),"")</f>
        <v>Plasma</v>
      </c>
      <c r="K182" s="43">
        <v>0.53900000000000003</v>
      </c>
      <c r="L182" s="187" t="s">
        <v>2677</v>
      </c>
      <c r="M182" s="76" t="s">
        <v>3063</v>
      </c>
      <c r="N182" s="76" t="s">
        <v>1151</v>
      </c>
      <c r="O182" s="52">
        <f>3.1/4.9</f>
        <v>0.63265306122448972</v>
      </c>
      <c r="P182" s="52" t="s">
        <v>1099</v>
      </c>
      <c r="S182" s="182">
        <v>0</v>
      </c>
      <c r="T182" s="183">
        <v>9999</v>
      </c>
      <c r="U182" s="40">
        <v>180</v>
      </c>
      <c r="V182" s="185">
        <v>444</v>
      </c>
      <c r="W182" s="186" t="s">
        <v>59</v>
      </c>
      <c r="X182" s="202">
        <v>1</v>
      </c>
      <c r="Z182" s="22">
        <v>10</v>
      </c>
      <c r="AB182" s="28" t="s">
        <v>57</v>
      </c>
      <c r="AC182" s="22" t="s">
        <v>58</v>
      </c>
      <c r="AD182" s="22" t="s">
        <v>3064</v>
      </c>
      <c r="AE182" s="22" t="s">
        <v>59</v>
      </c>
      <c r="AF182" s="176" t="s">
        <v>3065</v>
      </c>
      <c r="AG182" s="176" t="s">
        <v>3066</v>
      </c>
      <c r="AI182" s="177" t="s">
        <v>3060</v>
      </c>
    </row>
    <row r="183" spans="1:42" x14ac:dyDescent="0.25">
      <c r="A183" s="181">
        <v>205</v>
      </c>
      <c r="B183" s="204" t="str">
        <f>IF(AND(A183&lt;&gt;"",ISNUMBER(A183)),VLOOKUP(A183,Studies!A:BR,2,FALSE),"")</f>
        <v>Wiesinger 2020</v>
      </c>
      <c r="C183" s="204" t="str">
        <f>IF(AND(A183&lt;&gt;"",ISNUMBER(A183)),VLOOKUP(A183,Studies!A:BR,3,FALSE),"")</f>
        <v>https://www.ncbi.nlm.nih.gov/pubmed/32275771</v>
      </c>
      <c r="D183" s="204" t="str">
        <f>IF(AND(A183&lt;&gt;"",ISNUMBER(A183)),VLOOKUP(A183,Studies!A:BR,4,FALSE),"")</f>
        <v>Strong-induction phase (RIF 600 mg)</v>
      </c>
      <c r="E183" s="139" t="str">
        <f>IF(AND(A183&lt;&gt;"",ISNUMBER(A183)),VLOOKUP(A183,Studies!A:BR,5,FALSE),"")</f>
        <v>Midazolam</v>
      </c>
      <c r="F183" s="186" t="s">
        <v>53</v>
      </c>
      <c r="G183" s="205" t="str">
        <f>IF(AND(A183&lt;&gt;"",ISNUMBER(A183)),VLOOKUP(A183,Studies!A:BR,13,FALSE),"")</f>
        <v>PO</v>
      </c>
      <c r="H183" s="138" t="s">
        <v>58</v>
      </c>
      <c r="I183" s="138" t="s">
        <v>3051</v>
      </c>
      <c r="J183" s="205" t="str">
        <f>IF(AND(A183&lt;&gt;"",ISNUMBER(A183)),VLOOKUP(A183,Studies!A:BR,6,FALSE),"")</f>
        <v>Plasma</v>
      </c>
      <c r="K183" s="43">
        <v>0.13700000000000001</v>
      </c>
      <c r="L183" s="187" t="s">
        <v>2677</v>
      </c>
      <c r="M183" s="76" t="s">
        <v>3062</v>
      </c>
      <c r="N183" s="76" t="s">
        <v>1151</v>
      </c>
      <c r="O183" s="52">
        <f>0.919/4.9</f>
        <v>0.18755102040816327</v>
      </c>
      <c r="P183" s="52" t="s">
        <v>1099</v>
      </c>
      <c r="S183" s="182">
        <v>0</v>
      </c>
      <c r="T183" s="183">
        <v>9999</v>
      </c>
      <c r="U183" s="40">
        <v>444</v>
      </c>
      <c r="V183" s="185">
        <v>9999</v>
      </c>
      <c r="W183" s="186" t="s">
        <v>59</v>
      </c>
      <c r="X183" s="202">
        <v>1</v>
      </c>
      <c r="Z183" s="176">
        <v>600</v>
      </c>
      <c r="AA183" s="180"/>
      <c r="AB183" s="180" t="s">
        <v>57</v>
      </c>
      <c r="AC183" s="176" t="s">
        <v>58</v>
      </c>
      <c r="AD183" s="176" t="s">
        <v>3064</v>
      </c>
      <c r="AE183" s="176" t="s">
        <v>59</v>
      </c>
      <c r="AF183" s="176" t="s">
        <v>3065</v>
      </c>
      <c r="AG183" s="176" t="s">
        <v>3066</v>
      </c>
      <c r="AH183" s="177"/>
      <c r="AI183" s="177" t="s">
        <v>3061</v>
      </c>
      <c r="AJ183" s="178"/>
      <c r="AK183" s="177"/>
      <c r="AL183" s="177"/>
      <c r="AM183" s="193"/>
      <c r="AN183" s="193"/>
    </row>
    <row r="184" spans="1:42" x14ac:dyDescent="0.25">
      <c r="A184" s="91">
        <v>200</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CYP3A5*1/*1</v>
      </c>
      <c r="E184" s="139" t="str">
        <f>IF(AND(A184&lt;&gt;"",ISNUMBER(A184)),VLOOKUP(A184,Studies!A:BR,5,FALSE),"")</f>
        <v>Midazolam</v>
      </c>
      <c r="F184" s="186" t="s">
        <v>53</v>
      </c>
      <c r="G184" s="205" t="str">
        <f>IF(AND(A184&lt;&gt;"",ISNUMBER(A184)),VLOOKUP(A184,Studies!A:BR,13,FALSE),"")</f>
        <v>IV</v>
      </c>
      <c r="H184" s="138" t="s">
        <v>58</v>
      </c>
      <c r="I184" s="138" t="s">
        <v>3051</v>
      </c>
      <c r="J184" s="205" t="str">
        <f>IF(AND(A184&lt;&gt;"",ISNUMBER(A184)),VLOOKUP(A184,Studies!A:BR,6,FALSE),"")</f>
        <v>Plasma</v>
      </c>
      <c r="K184" s="43">
        <f>1/2.03*X184</f>
        <v>0.98522167487684742</v>
      </c>
      <c r="L184" s="187" t="s">
        <v>2713</v>
      </c>
      <c r="S184" s="182">
        <v>0</v>
      </c>
      <c r="T184" s="183">
        <v>9999</v>
      </c>
      <c r="U184" s="184">
        <v>240</v>
      </c>
      <c r="V184" s="185">
        <v>9999</v>
      </c>
      <c r="W184" s="186" t="s">
        <v>59</v>
      </c>
      <c r="X184" s="202">
        <v>2</v>
      </c>
      <c r="Y184" s="181" t="s">
        <v>4277</v>
      </c>
      <c r="Z184" s="176">
        <v>600</v>
      </c>
      <c r="AA184" s="180"/>
      <c r="AB184" s="180" t="s">
        <v>57</v>
      </c>
      <c r="AC184" s="176" t="s">
        <v>58</v>
      </c>
      <c r="AD184" s="176" t="s">
        <v>2611</v>
      </c>
      <c r="AE184" s="176" t="s">
        <v>59</v>
      </c>
      <c r="AF184" s="176" t="s">
        <v>3010</v>
      </c>
      <c r="AG184" s="176" t="s">
        <v>2643</v>
      </c>
      <c r="AH184" s="177"/>
      <c r="AI184" s="177" t="s">
        <v>3006</v>
      </c>
      <c r="AJ184" s="178"/>
      <c r="AK184" s="177"/>
      <c r="AL184" s="177"/>
      <c r="AM184" s="193" t="s">
        <v>613</v>
      </c>
      <c r="AN184" s="193" t="s">
        <v>1953</v>
      </c>
    </row>
    <row r="185" spans="1:42" x14ac:dyDescent="0.25">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2178</v>
      </c>
      <c r="G185" s="205" t="str">
        <f>IF(AND(A185&lt;&gt;"",ISNUMBER(A185)),VLOOKUP(A185,Studies!A:BR,13,FALSE),"")</f>
        <v>PO</v>
      </c>
      <c r="H185" s="138" t="s">
        <v>58</v>
      </c>
      <c r="I185" s="138" t="s">
        <v>3051</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Y185" s="181" t="s">
        <v>3044</v>
      </c>
      <c r="Z185" s="22">
        <v>400</v>
      </c>
      <c r="AB185" s="28" t="s">
        <v>57</v>
      </c>
      <c r="AC185" s="22" t="s">
        <v>58</v>
      </c>
      <c r="AD185" s="22" t="s">
        <v>2474</v>
      </c>
      <c r="AE185" s="22" t="s">
        <v>59</v>
      </c>
      <c r="AF185" s="176" t="s">
        <v>3020</v>
      </c>
      <c r="AG185" s="176" t="s">
        <v>3045</v>
      </c>
      <c r="AH185" s="23" t="s">
        <v>2178</v>
      </c>
      <c r="AI185" s="23" t="s">
        <v>2777</v>
      </c>
    </row>
    <row r="186" spans="1:42" x14ac:dyDescent="0.25">
      <c r="A186" s="91">
        <v>201</v>
      </c>
      <c r="B186" s="204" t="str">
        <f>IF(AND(A186&lt;&gt;"",ISNUMBER(A186)),VLOOKUP(A186,Studies!A:BR,2,FALSE),"")</f>
        <v>Yu 2004</v>
      </c>
      <c r="C186" s="204" t="str">
        <f>IF(AND(A186&lt;&gt;"",ISNUMBER(A186)),VLOOKUP(A186,Studies!A:BR,3,FALSE),"")</f>
        <v>https://www.ncbi.nlm.nih.gov/pubmed/15289787</v>
      </c>
      <c r="D186" s="204" t="str">
        <f>IF(AND(A186&lt;&gt;"",ISNUMBER(A186)),VLOOKUP(A186,Studies!A:BR,4,FALSE),"")</f>
        <v>Treatment Rifampicin CYP3A5*1/*3</v>
      </c>
      <c r="E186" s="139" t="str">
        <f>IF(AND(A186&lt;&gt;"",ISNUMBER(A186)),VLOOKUP(A186,Studies!A:BR,5,FALSE),"")</f>
        <v>Midazolam</v>
      </c>
      <c r="F186" s="42" t="s">
        <v>53</v>
      </c>
      <c r="G186" s="205" t="str">
        <f>IF(AND(A186&lt;&gt;"",ISNUMBER(A186)),VLOOKUP(A186,Studies!A:BR,13,FALSE),"")</f>
        <v>IV</v>
      </c>
      <c r="H186" s="138" t="s">
        <v>58</v>
      </c>
      <c r="I186" s="138" t="s">
        <v>3051</v>
      </c>
      <c r="J186" s="205" t="str">
        <f>IF(AND(A186&lt;&gt;"",ISNUMBER(A186)),VLOOKUP(A186,Studies!A:BR,6,FALSE),"")</f>
        <v>Plasma</v>
      </c>
      <c r="K186" s="43">
        <f>1/2.44*X186</f>
        <v>0.81967213114754101</v>
      </c>
      <c r="L186" s="187" t="s">
        <v>2713</v>
      </c>
      <c r="N186" s="201"/>
      <c r="P186" s="193"/>
      <c r="S186" s="38">
        <v>0</v>
      </c>
      <c r="T186" s="39">
        <v>9999</v>
      </c>
      <c r="U186" s="40">
        <v>240</v>
      </c>
      <c r="V186" s="41">
        <v>9999</v>
      </c>
      <c r="W186" s="42" t="s">
        <v>59</v>
      </c>
      <c r="X186" s="202">
        <v>2</v>
      </c>
      <c r="Y186" s="181" t="s">
        <v>4277</v>
      </c>
      <c r="Z186" s="22">
        <v>600</v>
      </c>
      <c r="AB186" s="180" t="s">
        <v>57</v>
      </c>
      <c r="AC186" s="176" t="s">
        <v>58</v>
      </c>
      <c r="AD186" s="22" t="s">
        <v>2611</v>
      </c>
      <c r="AE186" s="22" t="s">
        <v>59</v>
      </c>
      <c r="AF186" s="176" t="s">
        <v>3010</v>
      </c>
      <c r="AG186" s="176" t="s">
        <v>2643</v>
      </c>
      <c r="AI186" s="177" t="s">
        <v>3006</v>
      </c>
      <c r="AM186" s="52" t="s">
        <v>613</v>
      </c>
      <c r="AN186" s="52" t="s">
        <v>1953</v>
      </c>
    </row>
    <row r="187" spans="1:42" x14ac:dyDescent="0.25">
      <c r="A187" s="91">
        <v>202</v>
      </c>
      <c r="B187" s="204" t="str">
        <f>IF(AND(A187&lt;&gt;"",ISNUMBER(A187)),VLOOKUP(A187,Studies!A:BR,2,FALSE),"")</f>
        <v>Yu 2004</v>
      </c>
      <c r="C187" s="204" t="str">
        <f>IF(AND(A187&lt;&gt;"",ISNUMBER(A187)),VLOOKUP(A187,Studies!A:BR,3,FALSE),"")</f>
        <v>https://www.ncbi.nlm.nih.gov/pubmed/15289787</v>
      </c>
      <c r="D187" s="204" t="str">
        <f>IF(AND(A187&lt;&gt;"",ISNUMBER(A187)),VLOOKUP(A187,Studies!A:BR,4,FALSE),"")</f>
        <v>Treatment Rifampicin CYP3A5*3/*3</v>
      </c>
      <c r="E187" s="139" t="str">
        <f>IF(AND(A187&lt;&gt;"",ISNUMBER(A187)),VLOOKUP(A187,Studies!A:BR,5,FALSE),"")</f>
        <v>Midazolam</v>
      </c>
      <c r="F187" s="186" t="s">
        <v>53</v>
      </c>
      <c r="G187" s="205" t="str">
        <f>IF(AND(A187&lt;&gt;"",ISNUMBER(A187)),VLOOKUP(A187,Studies!A:BR,13,FALSE),"")</f>
        <v>IV</v>
      </c>
      <c r="H187" s="138" t="s">
        <v>58</v>
      </c>
      <c r="I187" s="138" t="s">
        <v>3051</v>
      </c>
      <c r="J187" s="205" t="str">
        <f>IF(AND(A187&lt;&gt;"",ISNUMBER(A187)),VLOOKUP(A187,Studies!A:BR,6,FALSE),"")</f>
        <v>Plasma</v>
      </c>
      <c r="K187" s="43">
        <f>1/2.4*X187</f>
        <v>0.83333333333333337</v>
      </c>
      <c r="L187" s="43" t="s">
        <v>2713</v>
      </c>
      <c r="P187" s="193"/>
      <c r="S187" s="38">
        <v>0</v>
      </c>
      <c r="T187" s="183">
        <v>9999</v>
      </c>
      <c r="U187" s="40">
        <v>240</v>
      </c>
      <c r="V187" s="41">
        <v>9999</v>
      </c>
      <c r="W187" s="42" t="s">
        <v>59</v>
      </c>
      <c r="X187" s="202">
        <v>2</v>
      </c>
      <c r="Y187" s="181" t="s">
        <v>4277</v>
      </c>
      <c r="Z187" s="22">
        <v>600</v>
      </c>
      <c r="AB187" s="180" t="s">
        <v>57</v>
      </c>
      <c r="AC187" s="176" t="s">
        <v>58</v>
      </c>
      <c r="AD187" s="176" t="s">
        <v>2611</v>
      </c>
      <c r="AE187" s="22" t="s">
        <v>59</v>
      </c>
      <c r="AF187" s="176" t="s">
        <v>3010</v>
      </c>
      <c r="AG187" s="176" t="s">
        <v>2643</v>
      </c>
      <c r="AI187" s="177" t="s">
        <v>3006</v>
      </c>
      <c r="AM187" s="52" t="s">
        <v>613</v>
      </c>
      <c r="AN187" s="52" t="s">
        <v>1953</v>
      </c>
    </row>
    <row r="188" spans="1:42" x14ac:dyDescent="0.25">
      <c r="A188" s="30">
        <v>2056</v>
      </c>
      <c r="B188" s="204" t="str">
        <f>IF(AND(A188&lt;&gt;"",ISNUMBER(A188)),VLOOKUP(A188,Studies!A:BR,2,FALSE),"")</f>
        <v>Barbarash 1988</v>
      </c>
      <c r="C188" s="204" t="str">
        <f>IF(AND(A188&lt;&gt;"",ISNUMBER(A188)),VLOOKUP(A188,Studies!A:BR,3,FALSE),"")</f>
        <v>https://www.ncbi.nlm.nih.gov/pubmed/3180898</v>
      </c>
      <c r="D188" s="204" t="str">
        <f>IF(AND(A188&lt;&gt;"",ISNUMBER(A188)),VLOOKUP(A188,Studies!A:BR,4,FALSE),"")</f>
        <v>Verapamil IV after 2 weeks of Rifampicin therapy</v>
      </c>
      <c r="E188" s="139" t="str">
        <f>IF(AND(A188&lt;&gt;"",ISNUMBER(A188)),VLOOKUP(A188,Studies!A:BR,5,FALSE),"")</f>
        <v>Verapamil</v>
      </c>
      <c r="F188" s="42" t="s">
        <v>53</v>
      </c>
      <c r="G188" s="205" t="str">
        <f>IF(AND(A188&lt;&gt;"",ISNUMBER(A188)),VLOOKUP(A188,Studies!A:BR,13,FALSE),"")</f>
        <v>IV</v>
      </c>
      <c r="H188" s="68" t="s">
        <v>58</v>
      </c>
      <c r="I188" s="138" t="s">
        <v>3051</v>
      </c>
      <c r="J188" s="205" t="str">
        <f>IF(AND(A188&lt;&gt;"",ISNUMBER(A188)),VLOOKUP(A188,Studies!A:BR,6,FALSE),"")</f>
        <v>Serum</v>
      </c>
      <c r="K188" s="43">
        <v>0.81865284974093266</v>
      </c>
      <c r="L188" s="43" t="s">
        <v>1099</v>
      </c>
      <c r="S188" s="38">
        <v>0</v>
      </c>
      <c r="T188" s="39" t="s">
        <v>935</v>
      </c>
      <c r="U188" s="40">
        <v>300</v>
      </c>
      <c r="V188" s="41" t="s">
        <v>935</v>
      </c>
      <c r="W188" s="42" t="s">
        <v>59</v>
      </c>
      <c r="X188" s="202">
        <v>1</v>
      </c>
      <c r="Z188" s="22">
        <v>600</v>
      </c>
      <c r="AB188" s="28" t="s">
        <v>57</v>
      </c>
      <c r="AC188" s="22" t="s">
        <v>58</v>
      </c>
      <c r="AD188" s="22" t="s">
        <v>3179</v>
      </c>
      <c r="AE188" s="22" t="s">
        <v>59</v>
      </c>
      <c r="AF188" s="176" t="s">
        <v>3180</v>
      </c>
      <c r="AG188" s="176" t="s">
        <v>3181</v>
      </c>
      <c r="AH188" s="23" t="s">
        <v>1134</v>
      </c>
      <c r="AI188" s="177" t="s">
        <v>2655</v>
      </c>
    </row>
    <row r="189" spans="1:42" x14ac:dyDescent="0.25">
      <c r="A189" s="30">
        <v>2058</v>
      </c>
      <c r="B189" s="204" t="str">
        <f>IF(AND(A189&lt;&gt;"",ISNUMBER(A189)),VLOOKUP(A189,Studies!A:BR,2,FALSE),"")</f>
        <v>Barbarash 1988</v>
      </c>
      <c r="C189" s="204" t="str">
        <f>IF(AND(A189&lt;&gt;"",ISNUMBER(A189)),VLOOKUP(A189,Studies!A:BR,3,FALSE),"")</f>
        <v>https://www.ncbi.nlm.nih.gov/pubmed/3180898</v>
      </c>
      <c r="D189" s="204" t="str">
        <f>IF(AND(A189&lt;&gt;"",ISNUMBER(A189)),VLOOKUP(A189,Studies!A:BR,4,FALSE),"")</f>
        <v>Verapamil PO after 2 weeks of Rifampicin therapy</v>
      </c>
      <c r="E189" s="139" t="str">
        <f>IF(AND(A189&lt;&gt;"",ISNUMBER(A189)),VLOOKUP(A189,Studies!A:BR,5,FALSE),"")</f>
        <v>Verapamil</v>
      </c>
      <c r="F189" s="42" t="s">
        <v>53</v>
      </c>
      <c r="G189" s="205" t="str">
        <f>IF(AND(A189&lt;&gt;"",ISNUMBER(A189)),VLOOKUP(A189,Studies!A:BR,13,FALSE),"")</f>
        <v>PO</v>
      </c>
      <c r="H189" s="68" t="s">
        <v>58</v>
      </c>
      <c r="I189" s="138" t="s">
        <v>3051</v>
      </c>
      <c r="J189" s="205" t="str">
        <f>IF(AND(A189&lt;&gt;"",ISNUMBER(A189)),VLOOKUP(A189,Studies!A:BR,6,FALSE),"")</f>
        <v>Serum</v>
      </c>
      <c r="K189" s="43">
        <v>6.5110098709187547E-2</v>
      </c>
      <c r="L189" s="43" t="s">
        <v>1099</v>
      </c>
      <c r="O189" s="52">
        <v>3.6960985626283367E-2</v>
      </c>
      <c r="P189" s="52" t="s">
        <v>1099</v>
      </c>
      <c r="S189" s="38">
        <v>0</v>
      </c>
      <c r="T189" s="39" t="s">
        <v>935</v>
      </c>
      <c r="U189" s="40">
        <v>348</v>
      </c>
      <c r="V189" s="41" t="s">
        <v>935</v>
      </c>
      <c r="W189" s="42" t="s">
        <v>59</v>
      </c>
      <c r="X189" s="202">
        <v>1</v>
      </c>
      <c r="Z189" s="22">
        <v>600</v>
      </c>
      <c r="AB189" s="28" t="s">
        <v>57</v>
      </c>
      <c r="AC189" s="22" t="s">
        <v>58</v>
      </c>
      <c r="AD189" s="22" t="s">
        <v>3182</v>
      </c>
      <c r="AE189" s="22" t="s">
        <v>59</v>
      </c>
      <c r="AF189" s="176" t="s">
        <v>3183</v>
      </c>
      <c r="AG189" s="176" t="s">
        <v>3181</v>
      </c>
      <c r="AH189" s="23" t="s">
        <v>1134</v>
      </c>
      <c r="AI189" s="177" t="s">
        <v>2655</v>
      </c>
    </row>
    <row r="190" spans="1:42" x14ac:dyDescent="0.25">
      <c r="A190" s="30">
        <v>1319</v>
      </c>
      <c r="B190" s="204" t="str">
        <f>IF(AND(A190&lt;&gt;"",ISNUMBER(A190)),VLOOKUP(A190,Studies!A:BR,2,FALSE),"")</f>
        <v>Greenblatt 1986</v>
      </c>
      <c r="C190" s="204" t="str">
        <f>IF(AND(A190&lt;&gt;"",ISNUMBER(A190)),VLOOKUP(A190,Studies!A:BR,3,FALSE),"")</f>
        <v>https://pubmed.ncbi.nlm.nih.gov/2935051/</v>
      </c>
      <c r="D190" s="204" t="str">
        <f>IF(AND(A190&lt;&gt;"",ISNUMBER(A190)),VLOOKUP(A190,Studies!A:BR,4,FALSE),"")</f>
        <v>300 mg QD Cimetidine, 5 mg Midazolam IV</v>
      </c>
      <c r="E190" s="139" t="str">
        <f>IF(AND(A190&lt;&gt;"",ISNUMBER(A190)),VLOOKUP(A190,Studies!A:BR,5,FALSE),"")</f>
        <v>Midazolam</v>
      </c>
      <c r="F190" s="42" t="s">
        <v>3195</v>
      </c>
      <c r="G190" s="205" t="str">
        <f>IF(AND(A190&lt;&gt;"",ISNUMBER(A190)),VLOOKUP(A190,Studies!A:BR,13,FALSE),"")</f>
        <v>IV</v>
      </c>
      <c r="H190" s="68" t="s">
        <v>58</v>
      </c>
      <c r="I190" s="138" t="s">
        <v>3052</v>
      </c>
      <c r="J190" s="205" t="str">
        <f>IF(AND(A190&lt;&gt;"",ISNUMBER(A190)),VLOOKUP(A190,Studies!A:BR,6,FALSE),"")</f>
        <v>Plasma</v>
      </c>
      <c r="K190" s="43">
        <v>0.89256198347107452</v>
      </c>
      <c r="L190" s="43" t="s">
        <v>1099</v>
      </c>
      <c r="S190" s="38">
        <v>0</v>
      </c>
      <c r="T190" s="39" t="s">
        <v>935</v>
      </c>
      <c r="U190" s="40">
        <v>24</v>
      </c>
      <c r="V190" s="41" t="s">
        <v>935</v>
      </c>
      <c r="W190" s="42" t="s">
        <v>59</v>
      </c>
      <c r="Y190" s="181" t="s">
        <v>3524</v>
      </c>
      <c r="Z190" s="22">
        <v>300</v>
      </c>
      <c r="AB190" s="28" t="s">
        <v>57</v>
      </c>
      <c r="AD190" s="22" t="s">
        <v>3525</v>
      </c>
      <c r="AE190" s="22" t="s">
        <v>59</v>
      </c>
      <c r="AF190" s="176" t="s">
        <v>3024</v>
      </c>
      <c r="AG190" s="176" t="s">
        <v>3526</v>
      </c>
      <c r="AP190" s="52" t="s">
        <v>3527</v>
      </c>
    </row>
    <row r="191" spans="1:42" x14ac:dyDescent="0.25">
      <c r="A191" s="30">
        <v>1321</v>
      </c>
      <c r="B191" s="204" t="str">
        <f>IF(AND(A191&lt;&gt;"",ISNUMBER(A191)),VLOOKUP(A191,Studies!A:BR,2,FALSE),"")</f>
        <v>Greenblatt 1986</v>
      </c>
      <c r="C191" s="204" t="str">
        <f>IF(AND(A191&lt;&gt;"",ISNUMBER(A191)),VLOOKUP(A191,Studies!A:BR,3,FALSE),"")</f>
        <v>https://pubmed.ncbi.nlm.nih.gov/2935051/</v>
      </c>
      <c r="D191" s="204" t="str">
        <f>IF(AND(A191&lt;&gt;"",ISNUMBER(A191)),VLOOKUP(A191,Studies!A:BR,4,FALSE),"")</f>
        <v>300 mg QD Cimetidine, 15 mg Midazolam PO</v>
      </c>
      <c r="E191" s="139" t="str">
        <f>IF(AND(A191&lt;&gt;"",ISNUMBER(A191)),VLOOKUP(A191,Studies!A:BR,5,FALSE),"")</f>
        <v>Midazolam</v>
      </c>
      <c r="F191" s="42" t="s">
        <v>3195</v>
      </c>
      <c r="G191" s="205" t="str">
        <f>IF(AND(A191&lt;&gt;"",ISNUMBER(A191)),VLOOKUP(A191,Studies!A:BR,13,FALSE),"")</f>
        <v>PO</v>
      </c>
      <c r="H191" s="68" t="s">
        <v>58</v>
      </c>
      <c r="I191" s="138" t="s">
        <v>3052</v>
      </c>
      <c r="J191" s="205" t="str">
        <f>IF(AND(A191&lt;&gt;"",ISNUMBER(A191)),VLOOKUP(A191,Studies!A:BR,6,FALSE),"")</f>
        <v>Plasma</v>
      </c>
      <c r="K191" s="43">
        <v>1.1328671328671327</v>
      </c>
      <c r="L191" s="43" t="s">
        <v>1099</v>
      </c>
      <c r="O191" s="52">
        <v>1.0555555555555556</v>
      </c>
      <c r="P191" s="52" t="s">
        <v>1099</v>
      </c>
      <c r="S191" s="38">
        <v>0</v>
      </c>
      <c r="T191" s="39" t="s">
        <v>935</v>
      </c>
      <c r="U191" s="40">
        <v>24</v>
      </c>
      <c r="V191" s="41" t="s">
        <v>935</v>
      </c>
      <c r="W191" s="42" t="s">
        <v>59</v>
      </c>
      <c r="Y191" s="181" t="s">
        <v>3524</v>
      </c>
      <c r="Z191" s="22">
        <v>300</v>
      </c>
      <c r="AB191" s="28" t="s">
        <v>57</v>
      </c>
      <c r="AD191" s="22" t="s">
        <v>3525</v>
      </c>
      <c r="AE191" s="22" t="s">
        <v>59</v>
      </c>
      <c r="AF191" s="176" t="s">
        <v>3024</v>
      </c>
      <c r="AG191" s="176" t="s">
        <v>3526</v>
      </c>
      <c r="AP191" s="52" t="s">
        <v>3527</v>
      </c>
    </row>
    <row r="192" spans="1:42" x14ac:dyDescent="0.25">
      <c r="A192" s="30">
        <v>1322</v>
      </c>
      <c r="B192" s="204" t="str">
        <f>IF(AND(A192&lt;&gt;"",ISNUMBER(A192)),VLOOKUP(A192,Studies!A:BR,2,FALSE),"")</f>
        <v>Martinez 1999</v>
      </c>
      <c r="C192" s="204" t="str">
        <f>IF(AND(A192&lt;&gt;"",ISNUMBER(A192)),VLOOKUP(A192,Studies!A:BR,3,FALSE),"")</f>
        <v>https://pubmed.ncbi.nlm.nih.gov/10223772/</v>
      </c>
      <c r="D192" s="204" t="str">
        <f>IF(AND(A192&lt;&gt;"",ISNUMBER(A192)),VLOOKUP(A192,Studies!A:BR,4,FALSE),"")</f>
        <v>800 mg Cimetidine, 7.5 mg Midazolam PO</v>
      </c>
      <c r="E192" s="139" t="str">
        <f>IF(AND(A192&lt;&gt;"",ISNUMBER(A192)),VLOOKUP(A192,Studies!A:BR,5,FALSE),"")</f>
        <v>Midazolam</v>
      </c>
      <c r="F192" s="42" t="s">
        <v>3195</v>
      </c>
      <c r="G192" s="205" t="str">
        <f>IF(AND(A192&lt;&gt;"",ISNUMBER(A192)),VLOOKUP(A192,Studies!A:BR,13,FALSE),"")</f>
        <v>PO</v>
      </c>
      <c r="H192" s="68" t="s">
        <v>58</v>
      </c>
      <c r="I192" s="138" t="s">
        <v>3052</v>
      </c>
      <c r="J192" s="205" t="str">
        <f>IF(AND(A192&lt;&gt;"",ISNUMBER(A192)),VLOOKUP(A192,Studies!A:BR,6,FALSE),"")</f>
        <v>Plasma</v>
      </c>
      <c r="K192" s="43">
        <v>1.4973333333333334</v>
      </c>
      <c r="L192" s="43" t="s">
        <v>1099</v>
      </c>
      <c r="S192" s="38">
        <v>0</v>
      </c>
      <c r="T192" s="39" t="s">
        <v>935</v>
      </c>
      <c r="U192" s="40">
        <v>0</v>
      </c>
      <c r="V192" s="41" t="s">
        <v>935</v>
      </c>
      <c r="W192" s="42" t="s">
        <v>59</v>
      </c>
      <c r="Z192" s="22">
        <v>800</v>
      </c>
      <c r="AB192" s="28" t="s">
        <v>57</v>
      </c>
      <c r="AD192" s="22">
        <v>0</v>
      </c>
      <c r="AE192" s="22" t="s">
        <v>59</v>
      </c>
      <c r="AF192" s="176" t="s">
        <v>78</v>
      </c>
      <c r="AG192" s="176" t="s">
        <v>78</v>
      </c>
      <c r="AI192" s="177" t="s">
        <v>3528</v>
      </c>
    </row>
    <row r="193" spans="1:42" x14ac:dyDescent="0.25">
      <c r="A193" s="30">
        <v>1324</v>
      </c>
      <c r="B193" s="204" t="str">
        <f>IF(AND(A193&lt;&gt;"",ISNUMBER(A193)),VLOOKUP(A193,Studies!A:BR,2,FALSE),"")</f>
        <v>Fee 1987</v>
      </c>
      <c r="C193" s="204" t="str">
        <f>IF(AND(A193&lt;&gt;"",ISNUMBER(A193)),VLOOKUP(A193,Studies!A:BR,3,FALSE),"")</f>
        <v>https://pubmed.ncbi.nlm.nih.gov/3802710/</v>
      </c>
      <c r="D193" s="204" t="str">
        <f>IF(AND(A193&lt;&gt;"",ISNUMBER(A193)),VLOOKUP(A193,Studies!A:BR,4,FALSE),"")</f>
        <v>400 mg BID Cimetidine, 15 mg Midazolam</v>
      </c>
      <c r="E193" s="139" t="str">
        <f>IF(AND(A193&lt;&gt;"",ISNUMBER(A193)),VLOOKUP(A193,Studies!A:BR,5,FALSE),"")</f>
        <v>Midazolam</v>
      </c>
      <c r="F193" s="42" t="s">
        <v>3195</v>
      </c>
      <c r="G193" s="205" t="str">
        <f>IF(AND(A193&lt;&gt;"",ISNUMBER(A193)),VLOOKUP(A193,Studies!A:BR,13,FALSE),"")</f>
        <v>PO</v>
      </c>
      <c r="H193" s="68" t="s">
        <v>58</v>
      </c>
      <c r="I193" s="138" t="s">
        <v>3052</v>
      </c>
      <c r="J193" s="205" t="str">
        <f>IF(AND(A193&lt;&gt;"",ISNUMBER(A193)),VLOOKUP(A193,Studies!A:BR,6,FALSE),"")</f>
        <v>Plasma</v>
      </c>
      <c r="K193" s="43">
        <v>1.3456375838926173</v>
      </c>
      <c r="L193" s="43" t="s">
        <v>1099</v>
      </c>
      <c r="S193" s="38">
        <v>0</v>
      </c>
      <c r="T193" s="39" t="s">
        <v>935</v>
      </c>
      <c r="U193" s="40">
        <v>25</v>
      </c>
      <c r="V193" s="41" t="s">
        <v>935</v>
      </c>
      <c r="W193" s="42" t="s">
        <v>59</v>
      </c>
      <c r="Z193" s="22">
        <v>400</v>
      </c>
      <c r="AB193" s="28" t="s">
        <v>57</v>
      </c>
      <c r="AD193" s="22" t="s">
        <v>3529</v>
      </c>
      <c r="AE193" s="22" t="s">
        <v>59</v>
      </c>
      <c r="AF193" s="176" t="s">
        <v>3530</v>
      </c>
      <c r="AG193" s="176" t="s">
        <v>3531</v>
      </c>
      <c r="AM193" s="52" t="s">
        <v>61</v>
      </c>
      <c r="AN193" s="52" t="s">
        <v>1953</v>
      </c>
    </row>
    <row r="194" spans="1:42" x14ac:dyDescent="0.25">
      <c r="A194" s="30">
        <v>1326</v>
      </c>
      <c r="B194" s="204" t="str">
        <f>IF(AND(A194&lt;&gt;"",ISNUMBER(A194)),VLOOKUP(A194,Studies!A:BR,2,FALSE),"")</f>
        <v>Salonen 1986</v>
      </c>
      <c r="C194" s="204" t="str">
        <f>IF(AND(A194&lt;&gt;"",ISNUMBER(A194)),VLOOKUP(A194,Studies!A:BR,3,FALSE),"")</f>
        <v>https://pubmed.ncbi.nlm.nih.gov/2939688/</v>
      </c>
      <c r="D194" s="204" t="str">
        <f>IF(AND(A194&lt;&gt;"",ISNUMBER(A194)),VLOOKUP(A194,Studies!A:BR,4,FALSE),"")</f>
        <v>400 mg Cimetidine, 15 mg Midazolam</v>
      </c>
      <c r="E194" s="139" t="str">
        <f>IF(AND(A194&lt;&gt;"",ISNUMBER(A194)),VLOOKUP(A194,Studies!A:BR,5,FALSE),"")</f>
        <v>Midazolam</v>
      </c>
      <c r="F194" s="42" t="s">
        <v>3195</v>
      </c>
      <c r="G194" s="205" t="str">
        <f>IF(AND(A194&lt;&gt;"",ISNUMBER(A194)),VLOOKUP(A194,Studies!A:BR,13,FALSE),"")</f>
        <v>PO</v>
      </c>
      <c r="H194" s="68" t="s">
        <v>58</v>
      </c>
      <c r="I194" s="138" t="s">
        <v>3052</v>
      </c>
      <c r="J194" s="205" t="str">
        <f>IF(AND(A194&lt;&gt;"",ISNUMBER(A194)),VLOOKUP(A194,Studies!A:BR,6,FALSE),"")</f>
        <v>Plasma</v>
      </c>
      <c r="K194" s="43">
        <v>1.3648775894538605</v>
      </c>
      <c r="L194" s="43" t="s">
        <v>1099</v>
      </c>
      <c r="O194" s="52">
        <v>1.3732119635890765</v>
      </c>
      <c r="P194" s="52" t="s">
        <v>1099</v>
      </c>
      <c r="S194" s="38">
        <v>0</v>
      </c>
      <c r="T194" s="39">
        <v>5</v>
      </c>
      <c r="U194" s="40">
        <v>2</v>
      </c>
      <c r="V194" s="41">
        <v>7</v>
      </c>
      <c r="W194" s="42" t="s">
        <v>59</v>
      </c>
      <c r="Z194" s="22">
        <v>400</v>
      </c>
      <c r="AB194" s="28" t="s">
        <v>57</v>
      </c>
      <c r="AC194" s="22" t="s">
        <v>58</v>
      </c>
      <c r="AD194" s="22">
        <v>0</v>
      </c>
      <c r="AE194" s="22" t="s">
        <v>59</v>
      </c>
      <c r="AF194" s="176" t="s">
        <v>78</v>
      </c>
      <c r="AG194" s="176" t="s">
        <v>78</v>
      </c>
    </row>
    <row r="195" spans="1:42" x14ac:dyDescent="0.25">
      <c r="A195" s="30">
        <v>1328</v>
      </c>
      <c r="B195" s="204" t="str">
        <f>IF(AND(A195&lt;&gt;"",ISNUMBER(A195)),VLOOKUP(A195,Studies!A:BR,2,FALSE),"")</f>
        <v>Smith 1984</v>
      </c>
      <c r="C195" s="204" t="str">
        <f>IF(AND(A195&lt;&gt;"",ISNUMBER(A195)),VLOOKUP(A195,Studies!A:BR,3,FALSE),"")</f>
        <v>https://pubmed.ncbi.nlm.nih.gov/6478741/</v>
      </c>
      <c r="D195" s="204" t="str">
        <f>IF(AND(A195&lt;&gt;"",ISNUMBER(A195)),VLOOKUP(A195,Studies!A:BR,4,FALSE),"")</f>
        <v>IV 10 mg Verapamil + Cimetidine</v>
      </c>
      <c r="E195" s="139" t="str">
        <f>IF(AND(A195&lt;&gt;"",ISNUMBER(A195)),VLOOKUP(A195,Studies!A:BR,5,FALSE),"")</f>
        <v>Verapamil</v>
      </c>
      <c r="F195" s="42" t="s">
        <v>3195</v>
      </c>
      <c r="G195" s="205" t="str">
        <f>IF(AND(A195&lt;&gt;"",ISNUMBER(A195)),VLOOKUP(A195,Studies!A:BR,13,FALSE),"")</f>
        <v>IV</v>
      </c>
      <c r="H195" s="68" t="s">
        <v>58</v>
      </c>
      <c r="I195" s="138" t="s">
        <v>3052</v>
      </c>
      <c r="J195" s="205" t="str">
        <f>IF(AND(A195&lt;&gt;"",ISNUMBER(A195)),VLOOKUP(A195,Studies!A:BR,6,FALSE),"")</f>
        <v>Plasma</v>
      </c>
      <c r="K195" s="43">
        <v>0.70769230769230773</v>
      </c>
      <c r="L195" s="43" t="s">
        <v>1099</v>
      </c>
      <c r="O195" s="52">
        <v>0.95923913043478259</v>
      </c>
      <c r="P195" s="52" t="s">
        <v>1099</v>
      </c>
      <c r="S195" s="38">
        <v>0</v>
      </c>
      <c r="T195" s="39" t="s">
        <v>935</v>
      </c>
      <c r="U195" s="40">
        <v>168</v>
      </c>
      <c r="V195" s="41" t="s">
        <v>935</v>
      </c>
      <c r="W195" s="42" t="s">
        <v>59</v>
      </c>
      <c r="Z195" s="22">
        <v>300</v>
      </c>
      <c r="AB195" s="28" t="s">
        <v>57</v>
      </c>
      <c r="AC195" s="22" t="s">
        <v>58</v>
      </c>
      <c r="AD195" s="22" t="s">
        <v>3532</v>
      </c>
      <c r="AE195" s="22" t="s">
        <v>59</v>
      </c>
      <c r="AF195" s="176" t="s">
        <v>3533</v>
      </c>
      <c r="AG195" s="176" t="s">
        <v>3534</v>
      </c>
    </row>
    <row r="196" spans="1:42" x14ac:dyDescent="0.25">
      <c r="A196" s="30">
        <v>1330</v>
      </c>
      <c r="B196" s="204" t="str">
        <f>IF(AND(A196&lt;&gt;"",ISNUMBER(A196)),VLOOKUP(A196,Studies!A:BR,2,FALSE),"")</f>
        <v>Smith 1984</v>
      </c>
      <c r="C196" s="204" t="str">
        <f>IF(AND(A196&lt;&gt;"",ISNUMBER(A196)),VLOOKUP(A196,Studies!A:BR,3,FALSE),"")</f>
        <v>https://pubmed.ncbi.nlm.nih.gov/6478741/</v>
      </c>
      <c r="D196" s="204" t="str">
        <f>IF(AND(A196&lt;&gt;"",ISNUMBER(A196)),VLOOKUP(A196,Studies!A:BR,4,FALSE),"")</f>
        <v>PO 120 mg Verapamil + Cimetidine</v>
      </c>
      <c r="E196" s="139" t="str">
        <f>IF(AND(A196&lt;&gt;"",ISNUMBER(A196)),VLOOKUP(A196,Studies!A:BR,5,FALSE),"")</f>
        <v>Verapamil</v>
      </c>
      <c r="F196" s="42" t="s">
        <v>3195</v>
      </c>
      <c r="G196" s="205" t="str">
        <f>IF(AND(A196&lt;&gt;"",ISNUMBER(A196)),VLOOKUP(A196,Studies!A:BR,13,FALSE),"")</f>
        <v>PO</v>
      </c>
      <c r="H196" s="68" t="s">
        <v>58</v>
      </c>
      <c r="I196" s="138" t="s">
        <v>3052</v>
      </c>
      <c r="J196" s="205" t="str">
        <f>IF(AND(A196&lt;&gt;"",ISNUMBER(A196)),VLOOKUP(A196,Studies!A:BR,6,FALSE),"")</f>
        <v>Plasma</v>
      </c>
      <c r="K196" s="43">
        <v>1.3696808510638299</v>
      </c>
      <c r="L196" s="43" t="s">
        <v>1099</v>
      </c>
      <c r="O196" s="52">
        <v>1.1333333333333333</v>
      </c>
      <c r="P196" s="52" t="s">
        <v>1099</v>
      </c>
      <c r="S196" s="38">
        <v>0</v>
      </c>
      <c r="T196" s="39" t="s">
        <v>935</v>
      </c>
      <c r="U196" s="40">
        <v>168</v>
      </c>
      <c r="V196" s="41" t="s">
        <v>935</v>
      </c>
      <c r="W196" s="42" t="s">
        <v>59</v>
      </c>
      <c r="Z196" s="22">
        <v>300</v>
      </c>
      <c r="AB196" s="28" t="s">
        <v>57</v>
      </c>
      <c r="AC196" s="22" t="s">
        <v>58</v>
      </c>
      <c r="AD196" s="22" t="s">
        <v>3532</v>
      </c>
      <c r="AE196" s="22" t="s">
        <v>59</v>
      </c>
      <c r="AF196" s="176" t="s">
        <v>3533</v>
      </c>
      <c r="AG196" s="176" t="s">
        <v>3534</v>
      </c>
    </row>
    <row r="197" spans="1:42" x14ac:dyDescent="0.25">
      <c r="A197" s="30">
        <v>1332</v>
      </c>
      <c r="B197" s="204" t="str">
        <f>IF(AND(A197&lt;&gt;"",ISNUMBER(A197)),VLOOKUP(A197,Studies!A:BR,2,FALSE),"")</f>
        <v>Abernethy 1983</v>
      </c>
      <c r="C197" s="204" t="str">
        <f>IF(AND(A197&lt;&gt;"",ISNUMBER(A197)),VLOOKUP(A197,Studies!A:BR,3,FALSE),"")</f>
        <v>https://pubmed.ncbi.nlm.nih.gov/6137021/</v>
      </c>
      <c r="D197" s="204" t="str">
        <f>IF(AND(A197&lt;&gt;"",ISNUMBER(A197)),VLOOKUP(A197,Studies!A:BR,4,FALSE),"")</f>
        <v>Alprazolam + Cimetidine</v>
      </c>
      <c r="E197" s="139" t="str">
        <f>IF(AND(A197&lt;&gt;"",ISNUMBER(A197)),VLOOKUP(A197,Studies!A:BR,5,FALSE),"")</f>
        <v>Alprazolam</v>
      </c>
      <c r="F197" s="42" t="s">
        <v>3195</v>
      </c>
      <c r="G197" s="205" t="str">
        <f>IF(AND(A197&lt;&gt;"",ISNUMBER(A197)),VLOOKUP(A197,Studies!A:BR,13,FALSE),"")</f>
        <v>PO</v>
      </c>
      <c r="H197" s="68" t="s">
        <v>58</v>
      </c>
      <c r="I197" s="138" t="s">
        <v>3052</v>
      </c>
      <c r="J197" s="205" t="str">
        <f>IF(AND(A197&lt;&gt;"",ISNUMBER(A197)),VLOOKUP(A197,Studies!A:BR,6,FALSE),"")</f>
        <v>Plasma</v>
      </c>
      <c r="K197" s="43">
        <v>1.58095238095238</v>
      </c>
      <c r="L197" s="43" t="s">
        <v>1099</v>
      </c>
      <c r="O197" s="52">
        <v>1.032258064516129</v>
      </c>
      <c r="P197" s="52" t="s">
        <v>1099</v>
      </c>
      <c r="S197" s="38">
        <v>0</v>
      </c>
      <c r="T197" s="39" t="s">
        <v>935</v>
      </c>
      <c r="U197" s="40">
        <v>12</v>
      </c>
      <c r="V197" s="41" t="s">
        <v>935</v>
      </c>
      <c r="W197" s="42" t="s">
        <v>59</v>
      </c>
      <c r="Y197" s="181" t="s">
        <v>3524</v>
      </c>
      <c r="Z197" s="22">
        <v>300</v>
      </c>
      <c r="AB197" s="28" t="s">
        <v>57</v>
      </c>
      <c r="AC197" s="22" t="s">
        <v>58</v>
      </c>
      <c r="AD197" s="22" t="s">
        <v>3535</v>
      </c>
      <c r="AE197" s="22" t="s">
        <v>59</v>
      </c>
      <c r="AF197" s="176" t="s">
        <v>3536</v>
      </c>
      <c r="AG197" s="176" t="s">
        <v>3537</v>
      </c>
      <c r="AM197" s="52" t="s">
        <v>61</v>
      </c>
    </row>
    <row r="198" spans="1:42" x14ac:dyDescent="0.25">
      <c r="A198" s="30">
        <v>1334</v>
      </c>
      <c r="B198" s="204" t="str">
        <f>IF(AND(A198&lt;&gt;"",ISNUMBER(A198)),VLOOKUP(A198,Studies!A:BR,2,FALSE),"")</f>
        <v>Abernethy 1983</v>
      </c>
      <c r="C198" s="204" t="str">
        <f>IF(AND(A198&lt;&gt;"",ISNUMBER(A198)),VLOOKUP(A198,Studies!A:BR,3,FALSE),"")</f>
        <v>https://pubmed.ncbi.nlm.nih.gov/6137021/</v>
      </c>
      <c r="D198" s="204" t="str">
        <f>IF(AND(A198&lt;&gt;"",ISNUMBER(A198)),VLOOKUP(A198,Studies!A:BR,4,FALSE),"")</f>
        <v>Triazolam + Cimetidine</v>
      </c>
      <c r="E198" s="139" t="str">
        <f>IF(AND(A198&lt;&gt;"",ISNUMBER(A198)),VLOOKUP(A198,Studies!A:BR,5,FALSE),"")</f>
        <v>Triazolam</v>
      </c>
      <c r="F198" s="42" t="s">
        <v>3195</v>
      </c>
      <c r="G198" s="205" t="str">
        <f>IF(AND(A198&lt;&gt;"",ISNUMBER(A198)),VLOOKUP(A198,Studies!A:BR,13,FALSE),"")</f>
        <v>PO</v>
      </c>
      <c r="H198" s="68" t="s">
        <v>58</v>
      </c>
      <c r="I198" s="138" t="s">
        <v>3052</v>
      </c>
      <c r="J198" s="205" t="str">
        <f>IF(AND(A198&lt;&gt;"",ISNUMBER(A198)),VLOOKUP(A198,Studies!A:BR,6,FALSE),"")</f>
        <v>Plasma</v>
      </c>
      <c r="K198" s="43">
        <v>1.5428571428571427</v>
      </c>
      <c r="L198" s="43" t="s">
        <v>1099</v>
      </c>
      <c r="O198" s="52">
        <v>1.2040816326530612</v>
      </c>
      <c r="P198" s="52" t="s">
        <v>1099</v>
      </c>
      <c r="S198" s="38">
        <v>0</v>
      </c>
      <c r="T198" s="39" t="s">
        <v>935</v>
      </c>
      <c r="U198" s="40">
        <v>12</v>
      </c>
      <c r="V198" s="41" t="s">
        <v>935</v>
      </c>
      <c r="W198" s="42" t="s">
        <v>59</v>
      </c>
      <c r="Z198" s="22">
        <v>300</v>
      </c>
      <c r="AB198" s="28" t="s">
        <v>57</v>
      </c>
      <c r="AC198" s="22" t="s">
        <v>58</v>
      </c>
      <c r="AD198" s="22" t="s">
        <v>3535</v>
      </c>
      <c r="AE198" s="22" t="s">
        <v>59</v>
      </c>
      <c r="AF198" s="176" t="s">
        <v>3536</v>
      </c>
      <c r="AG198" s="176" t="s">
        <v>3537</v>
      </c>
      <c r="AM198" s="52" t="s">
        <v>61</v>
      </c>
    </row>
    <row r="199" spans="1:42" x14ac:dyDescent="0.25">
      <c r="A199" s="30">
        <v>1336</v>
      </c>
      <c r="B199" s="204" t="str">
        <f>IF(AND(A199&lt;&gt;"",ISNUMBER(A199)),VLOOKUP(A199,Studies!A:BR,2,FALSE),"")</f>
        <v>Friedman 1988</v>
      </c>
      <c r="C199" s="204" t="str">
        <f>IF(AND(A199&lt;&gt;"",ISNUMBER(A199)),VLOOKUP(A199,Studies!A:BR,3,FALSE),"")</f>
        <v>https://pubmed.ncbi.nlm.nih.gov/3360971/</v>
      </c>
      <c r="D199" s="204" t="str">
        <f>IF(AND(A199&lt;&gt;"",ISNUMBER(A199)),VLOOKUP(A199,Studies!A:BR,4,FALSE),"")</f>
        <v>Triazolam + Cimetidine</v>
      </c>
      <c r="E199" s="139" t="str">
        <f>IF(AND(A199&lt;&gt;"",ISNUMBER(A199)),VLOOKUP(A199,Studies!A:BR,5,FALSE),"")</f>
        <v>Triazolam</v>
      </c>
      <c r="F199" s="42" t="s">
        <v>3195</v>
      </c>
      <c r="G199" s="205" t="str">
        <f>IF(AND(A199&lt;&gt;"",ISNUMBER(A199)),VLOOKUP(A199,Studies!A:BR,13,FALSE),"")</f>
        <v>PO</v>
      </c>
      <c r="H199" s="68" t="s">
        <v>58</v>
      </c>
      <c r="I199" s="138" t="s">
        <v>3052</v>
      </c>
      <c r="J199" s="205" t="str">
        <f>IF(AND(A199&lt;&gt;"",ISNUMBER(A199)),VLOOKUP(A199,Studies!A:BR,6,FALSE),"")</f>
        <v>Plasma</v>
      </c>
      <c r="K199" s="43">
        <v>1.3229813664596273</v>
      </c>
      <c r="L199" s="43" t="s">
        <v>1099</v>
      </c>
      <c r="O199" s="52">
        <v>1.3901808785529715</v>
      </c>
      <c r="P199" s="52" t="s">
        <v>1099</v>
      </c>
      <c r="S199" s="38">
        <v>0</v>
      </c>
      <c r="T199" s="39" t="s">
        <v>935</v>
      </c>
      <c r="U199" s="40">
        <v>24</v>
      </c>
      <c r="V199" s="41" t="s">
        <v>935</v>
      </c>
      <c r="W199" s="42" t="s">
        <v>59</v>
      </c>
      <c r="Z199" s="22">
        <v>300</v>
      </c>
      <c r="AB199" s="28" t="s">
        <v>57</v>
      </c>
      <c r="AC199" s="22" t="s">
        <v>58</v>
      </c>
      <c r="AD199" s="22" t="s">
        <v>3525</v>
      </c>
      <c r="AE199" s="22" t="s">
        <v>59</v>
      </c>
      <c r="AF199" s="176" t="s">
        <v>3024</v>
      </c>
      <c r="AG199" s="176" t="s">
        <v>3538</v>
      </c>
      <c r="AP199" s="52" t="s">
        <v>3539</v>
      </c>
    </row>
    <row r="200" spans="1:42" x14ac:dyDescent="0.25">
      <c r="A200" s="30">
        <v>1338</v>
      </c>
      <c r="B200" s="204" t="str">
        <f>IF(AND(A200&lt;&gt;"",ISNUMBER(A200)),VLOOKUP(A200,Studies!A:BR,2,FALSE),"")</f>
        <v>Cox 1986</v>
      </c>
      <c r="C200" s="204" t="str">
        <f>IF(AND(A200&lt;&gt;"",ISNUMBER(A200)),VLOOKUP(A200,Studies!A:BR,3,FALSE),"")</f>
        <v>https://pubmed.ncbi.nlm.nih.gov/3828486/</v>
      </c>
      <c r="D200" s="204" t="str">
        <f>IF(AND(A200&lt;&gt;"",ISNUMBER(A200)),VLOOKUP(A200,Studies!A:BR,4,FALSE),"")</f>
        <v>triazolam + cimetidine</v>
      </c>
      <c r="E200" s="139" t="str">
        <f>IF(AND(A200&lt;&gt;"",ISNUMBER(A200)),VLOOKUP(A200,Studies!A:BR,5,FALSE),"")</f>
        <v>Triazolam</v>
      </c>
      <c r="F200" s="42" t="s">
        <v>3195</v>
      </c>
      <c r="G200" s="205" t="str">
        <f>IF(AND(A200&lt;&gt;"",ISNUMBER(A200)),VLOOKUP(A200,Studies!A:BR,13,FALSE),"")</f>
        <v>intraduodenal</v>
      </c>
      <c r="H200" s="68" t="s">
        <v>58</v>
      </c>
      <c r="I200" s="138" t="s">
        <v>3052</v>
      </c>
      <c r="J200" s="205" t="str">
        <f>IF(AND(A200&lt;&gt;"",ISNUMBER(A200)),VLOOKUP(A200,Studies!A:BR,6,FALSE),"")</f>
        <v>Serum</v>
      </c>
      <c r="K200" s="43">
        <v>1.5454545454545454</v>
      </c>
      <c r="L200" s="43" t="s">
        <v>1099</v>
      </c>
      <c r="O200" s="52">
        <v>1.3508771929824561</v>
      </c>
      <c r="P200" s="52" t="s">
        <v>1099</v>
      </c>
      <c r="S200" s="38">
        <v>0</v>
      </c>
      <c r="T200" s="39" t="s">
        <v>935</v>
      </c>
      <c r="U200" s="40">
        <v>13</v>
      </c>
      <c r="V200" s="41" t="s">
        <v>935</v>
      </c>
      <c r="W200" s="42" t="s">
        <v>59</v>
      </c>
      <c r="Z200" s="22">
        <v>300</v>
      </c>
      <c r="AB200" s="28" t="s">
        <v>57</v>
      </c>
      <c r="AC200" s="22" t="s">
        <v>58</v>
      </c>
      <c r="AD200" s="22" t="s">
        <v>3535</v>
      </c>
      <c r="AE200" s="22" t="s">
        <v>59</v>
      </c>
      <c r="AF200" s="176" t="s">
        <v>3536</v>
      </c>
      <c r="AG200" s="176" t="s">
        <v>3537</v>
      </c>
      <c r="AI200" s="177" t="s">
        <v>3540</v>
      </c>
      <c r="AP200" s="52" t="s">
        <v>3541</v>
      </c>
    </row>
    <row r="201" spans="1:42" x14ac:dyDescent="0.25">
      <c r="A201" s="30">
        <v>1340</v>
      </c>
      <c r="B201" s="204" t="str">
        <f>IF(AND(A201&lt;&gt;"",ISNUMBER(A201)),VLOOKUP(A201,Studies!A:BR,2,FALSE),"")</f>
        <v>Pourbaix 1985</v>
      </c>
      <c r="C201" s="204" t="str">
        <f>IF(AND(A201&lt;&gt;"",ISNUMBER(A201)),VLOOKUP(A201,Studies!A:BR,3,FALSE),"")</f>
        <v>https://pubmed.ncbi.nlm.nih.gov/2864320/</v>
      </c>
      <c r="D201" s="204" t="str">
        <f>IF(AND(A201&lt;&gt;"",ISNUMBER(A201)),VLOOKUP(A201,Studies!A:BR,4,FALSE),"")</f>
        <v>Alprazolam + Cimetidine</v>
      </c>
      <c r="E201" s="139" t="str">
        <f>IF(AND(A201&lt;&gt;"",ISNUMBER(A201)),VLOOKUP(A201,Studies!A:BR,5,FALSE),"")</f>
        <v>Alprazolam</v>
      </c>
      <c r="F201" s="42" t="s">
        <v>3195</v>
      </c>
      <c r="G201" s="205" t="str">
        <f>IF(AND(A201&lt;&gt;"",ISNUMBER(A201)),VLOOKUP(A201,Studies!A:BR,13,FALSE),"")</f>
        <v>PO</v>
      </c>
      <c r="H201" s="68" t="s">
        <v>58</v>
      </c>
      <c r="I201" s="138" t="s">
        <v>3052</v>
      </c>
      <c r="J201" s="205" t="str">
        <f>IF(AND(A201&lt;&gt;"",ISNUMBER(A201)),VLOOKUP(A201,Studies!A:BR,6,FALSE),"")</f>
        <v>Plasma</v>
      </c>
      <c r="K201" s="43">
        <v>1.727891156462585</v>
      </c>
      <c r="L201" s="43" t="s">
        <v>1099</v>
      </c>
      <c r="O201" s="52">
        <v>1.8186813186813189</v>
      </c>
      <c r="P201" s="52" t="s">
        <v>1099</v>
      </c>
      <c r="S201" s="38">
        <v>168</v>
      </c>
      <c r="T201" s="39">
        <v>240</v>
      </c>
      <c r="U201" s="40">
        <v>336</v>
      </c>
      <c r="V201" s="41">
        <v>408</v>
      </c>
      <c r="W201" s="42" t="s">
        <v>59</v>
      </c>
      <c r="Z201" s="22" t="s">
        <v>3455</v>
      </c>
      <c r="AB201" s="28" t="s">
        <v>57</v>
      </c>
      <c r="AD201" s="22" t="s">
        <v>3542</v>
      </c>
      <c r="AE201" s="22" t="s">
        <v>59</v>
      </c>
      <c r="AF201" s="176" t="s">
        <v>3543</v>
      </c>
      <c r="AG201" s="176" t="s">
        <v>3544</v>
      </c>
    </row>
    <row r="202" spans="1:42" x14ac:dyDescent="0.25">
      <c r="A202" s="30">
        <v>1342</v>
      </c>
      <c r="B202" s="204" t="str">
        <f>IF(AND(A202&lt;&gt;"",ISNUMBER(A202)),VLOOKUP(A202,Studies!A:BR,2,FALSE),"")</f>
        <v>Pourbaix 1985</v>
      </c>
      <c r="C202" s="204" t="str">
        <f>IF(AND(A202&lt;&gt;"",ISNUMBER(A202)),VLOOKUP(A202,Studies!A:BR,3,FALSE),"")</f>
        <v>https://pubmed.ncbi.nlm.nih.gov/2864320/</v>
      </c>
      <c r="D202" s="204" t="str">
        <f>IF(AND(A202&lt;&gt;"",ISNUMBER(A202)),VLOOKUP(A202,Studies!A:BR,4,FALSE),"")</f>
        <v>Triazolam + Cimetidine</v>
      </c>
      <c r="E202" s="139" t="str">
        <f>IF(AND(A202&lt;&gt;"",ISNUMBER(A202)),VLOOKUP(A202,Studies!A:BR,5,FALSE),"")</f>
        <v>Triazolam</v>
      </c>
      <c r="F202" s="42" t="s">
        <v>3195</v>
      </c>
      <c r="G202" s="205" t="str">
        <f>IF(AND(A202&lt;&gt;"",ISNUMBER(A202)),VLOOKUP(A202,Studies!A:BR,13,FALSE),"")</f>
        <v>PO</v>
      </c>
      <c r="H202" s="68" t="s">
        <v>58</v>
      </c>
      <c r="I202" s="138" t="s">
        <v>3052</v>
      </c>
      <c r="J202" s="205" t="str">
        <f>IF(AND(A202&lt;&gt;"",ISNUMBER(A202)),VLOOKUP(A202,Studies!A:BR,6,FALSE),"")</f>
        <v>Plasma</v>
      </c>
      <c r="K202" s="43">
        <v>2.2012779552715656</v>
      </c>
      <c r="L202" s="43" t="s">
        <v>1099</v>
      </c>
      <c r="O202" s="52">
        <v>1.5108834827144688</v>
      </c>
      <c r="P202" s="52" t="s">
        <v>1099</v>
      </c>
      <c r="S202" s="38">
        <v>144</v>
      </c>
      <c r="T202" s="39">
        <v>168</v>
      </c>
      <c r="U202" s="40">
        <v>327</v>
      </c>
      <c r="V202" s="41">
        <v>351</v>
      </c>
      <c r="W202" s="42" t="s">
        <v>59</v>
      </c>
      <c r="Z202" s="22" t="s">
        <v>3455</v>
      </c>
      <c r="AB202" s="28" t="s">
        <v>57</v>
      </c>
      <c r="AD202" s="22" t="s">
        <v>3542</v>
      </c>
      <c r="AE202" s="22" t="s">
        <v>59</v>
      </c>
      <c r="AF202" s="176" t="s">
        <v>3543</v>
      </c>
      <c r="AG202" s="176" t="s">
        <v>3544</v>
      </c>
    </row>
    <row r="203" spans="1:42" x14ac:dyDescent="0.25">
      <c r="A203" s="30">
        <v>1344</v>
      </c>
      <c r="B203" s="204" t="str">
        <f>IF(AND(A203&lt;&gt;"",ISNUMBER(A203)),VLOOKUP(A203,Studies!A:BR,2,FALSE),"")</f>
        <v>Kienlen 1993</v>
      </c>
      <c r="C203" s="204" t="str">
        <f>IF(AND(A203&lt;&gt;"",ISNUMBER(A203)),VLOOKUP(A203,Studies!A:BR,3,FALSE),"")</f>
        <v>https://link.springer.com/article/10.1007/BF03259596</v>
      </c>
      <c r="D203" s="204" t="str">
        <f>IF(AND(A203&lt;&gt;"",ISNUMBER(A203)),VLOOKUP(A203,Studies!A:BR,4,FALSE),"")</f>
        <v>Alfentanil + Cimetidine</v>
      </c>
      <c r="E203" s="139" t="str">
        <f>IF(AND(A203&lt;&gt;"",ISNUMBER(A203)),VLOOKUP(A203,Studies!A:BR,5,FALSE),"")</f>
        <v>Alfentanil</v>
      </c>
      <c r="F203" s="42" t="s">
        <v>3195</v>
      </c>
      <c r="G203" s="205" t="str">
        <f>IF(AND(A203&lt;&gt;"",ISNUMBER(A203)),VLOOKUP(A203,Studies!A:BR,13,FALSE),"")</f>
        <v>IV</v>
      </c>
      <c r="H203" s="68" t="s">
        <v>77</v>
      </c>
      <c r="I203" s="138" t="s">
        <v>3052</v>
      </c>
      <c r="J203" s="205" t="str">
        <f>IF(AND(A203&lt;&gt;"",ISNUMBER(A203)),VLOOKUP(A203,Studies!A:BR,6,FALSE),"")</f>
        <v>Serum</v>
      </c>
      <c r="K203" s="43">
        <f>3.56/1.27</f>
        <v>2.8031496062992125</v>
      </c>
      <c r="L203" s="43" t="s">
        <v>1099</v>
      </c>
      <c r="S203" s="38">
        <v>0</v>
      </c>
      <c r="T203" s="39" t="s">
        <v>935</v>
      </c>
      <c r="U203" s="40">
        <v>48</v>
      </c>
      <c r="V203" s="41" t="s">
        <v>935</v>
      </c>
      <c r="W203" s="42" t="s">
        <v>59</v>
      </c>
      <c r="Z203" s="22">
        <v>1200</v>
      </c>
      <c r="AB203" s="28" t="s">
        <v>57</v>
      </c>
      <c r="AC203" s="22" t="s">
        <v>77</v>
      </c>
      <c r="AD203" s="22" t="s">
        <v>1352</v>
      </c>
      <c r="AE203" s="22" t="s">
        <v>59</v>
      </c>
      <c r="AF203" s="176" t="s">
        <v>3012</v>
      </c>
      <c r="AG203" s="176" t="s">
        <v>3545</v>
      </c>
      <c r="AL203" s="23" t="s">
        <v>3546</v>
      </c>
    </row>
    <row r="204" spans="1:42" x14ac:dyDescent="0.25">
      <c r="A204" s="30">
        <v>1346</v>
      </c>
      <c r="B204" s="204" t="str">
        <f>IF(AND(A204&lt;&gt;"",ISNUMBER(A204)),VLOOKUP(A204,Studies!A:BR,2,FALSE),"")</f>
        <v>Elliott 1984</v>
      </c>
      <c r="C204" s="204" t="str">
        <f>IF(AND(A204&lt;&gt;"",ISNUMBER(A204)),VLOOKUP(A204,Studies!A:BR,3,FALSE),"")</f>
        <v>https://pubmed.ncbi.nlm.nih.gov/6152615/</v>
      </c>
      <c r="D204" s="204" t="str">
        <f>IF(AND(A204&lt;&gt;"",ISNUMBER(A204)),VLOOKUP(A204,Studies!A:BR,4,FALSE),"")</f>
        <v>Midazolam/cimetidine</v>
      </c>
      <c r="E204" s="139" t="str">
        <f>IF(AND(A204&lt;&gt;"",ISNUMBER(A204)),VLOOKUP(A204,Studies!A:BR,5,FALSE),"")</f>
        <v>Midazolam</v>
      </c>
      <c r="F204" s="42" t="s">
        <v>3195</v>
      </c>
      <c r="G204" s="205" t="str">
        <f>IF(AND(A204&lt;&gt;"",ISNUMBER(A204)),VLOOKUP(A204,Studies!A:BR,13,FALSE),"")</f>
        <v>PO</v>
      </c>
      <c r="H204" s="68" t="s">
        <v>58</v>
      </c>
      <c r="I204" s="138" t="s">
        <v>3052</v>
      </c>
      <c r="J204" s="205" t="str">
        <f>IF(AND(A204&lt;&gt;"",ISNUMBER(A204)),VLOOKUP(A204,Studies!A:BR,6,FALSE),"")</f>
        <v>Plasma</v>
      </c>
      <c r="K204" s="43">
        <v>2.0160427807486632</v>
      </c>
      <c r="L204" s="43" t="s">
        <v>1099</v>
      </c>
      <c r="O204" s="52">
        <v>2.3833333333333333</v>
      </c>
      <c r="P204" s="52" t="s">
        <v>1099</v>
      </c>
      <c r="S204" s="38">
        <v>0</v>
      </c>
      <c r="T204" s="39" t="s">
        <v>935</v>
      </c>
      <c r="U204" s="40">
        <v>26.5</v>
      </c>
      <c r="V204" s="41" t="s">
        <v>935</v>
      </c>
      <c r="W204" s="42" t="s">
        <v>59</v>
      </c>
      <c r="Z204" s="22" t="s">
        <v>3455</v>
      </c>
      <c r="AB204" s="28" t="s">
        <v>57</v>
      </c>
      <c r="AD204" s="22" t="s">
        <v>3547</v>
      </c>
      <c r="AE204" s="22" t="s">
        <v>59</v>
      </c>
      <c r="AF204" s="176" t="s">
        <v>3548</v>
      </c>
      <c r="AG204" s="176" t="s">
        <v>3549</v>
      </c>
    </row>
    <row r="205" spans="1:42" x14ac:dyDescent="0.25">
      <c r="A205" s="30">
        <v>211</v>
      </c>
      <c r="B205" s="204" t="str">
        <f>IF(AND(A205&lt;&gt;"",ISNUMBER(A205)),VLOOKUP(A205,Studies!A:BR,2,FALSE),"")</f>
        <v>Jacobson 2004</v>
      </c>
      <c r="C205" s="204" t="str">
        <f>IF(AND(A205&lt;&gt;"",ISNUMBER(A205)),VLOOKUP(A205,Studies!A:BR,3,FALSE),"")</f>
        <v>https://pubmed.ncbi.nlm.nih.gov/15518608/</v>
      </c>
      <c r="D205" s="204" t="str">
        <f>IF(AND(A205&lt;&gt;"",ISNUMBER(A205)),VLOOKUP(A205,Studies!A:BR,4,FALSE),"")</f>
        <v>Pravastatin with Itraconazole</v>
      </c>
      <c r="E205" s="139" t="str">
        <f>IF(AND(A205&lt;&gt;"",ISNUMBER(A205)),VLOOKUP(A205,Studies!A:BR,5,FALSE),"")</f>
        <v>Pravastatin</v>
      </c>
      <c r="F205" s="42" t="s">
        <v>148</v>
      </c>
      <c r="G205" s="205" t="str">
        <f>IF(AND(A205&lt;&gt;"",ISNUMBER(A205)),VLOOKUP(A205,Studies!A:BR,13,FALSE),"")</f>
        <v>PO</v>
      </c>
      <c r="H205" s="68" t="s">
        <v>58</v>
      </c>
      <c r="J205" s="205" t="str">
        <f>IF(AND(A205&lt;&gt;"",ISNUMBER(A205)),VLOOKUP(A205,Studies!A:BR,6,FALSE),"")</f>
        <v>Plasma</v>
      </c>
      <c r="K205" s="43">
        <v>1.1170212765957446</v>
      </c>
      <c r="L205" s="43" t="s">
        <v>1099</v>
      </c>
      <c r="M205" s="76">
        <v>11</v>
      </c>
      <c r="N205" s="76" t="s">
        <v>4072</v>
      </c>
      <c r="O205" s="52">
        <v>1.140625</v>
      </c>
      <c r="P205" s="52" t="s">
        <v>1099</v>
      </c>
      <c r="Q205" s="84">
        <v>14</v>
      </c>
      <c r="R205" s="84" t="s">
        <v>4072</v>
      </c>
      <c r="S205" s="38">
        <v>0</v>
      </c>
      <c r="T205" s="39" t="s">
        <v>935</v>
      </c>
      <c r="U205" s="40">
        <v>696</v>
      </c>
      <c r="V205" s="41" t="s">
        <v>935</v>
      </c>
      <c r="W205" s="42" t="s">
        <v>59</v>
      </c>
      <c r="Z205" s="22">
        <v>200</v>
      </c>
      <c r="AB205" s="28" t="s">
        <v>57</v>
      </c>
      <c r="AD205" s="22" t="s">
        <v>3583</v>
      </c>
      <c r="AE205" s="22" t="s">
        <v>59</v>
      </c>
      <c r="AF205" s="176" t="s">
        <v>4073</v>
      </c>
      <c r="AG205" s="176" t="s">
        <v>4074</v>
      </c>
    </row>
    <row r="206" spans="1:42" x14ac:dyDescent="0.25">
      <c r="A206" s="30">
        <v>1124</v>
      </c>
      <c r="B206" s="204" t="str">
        <f>IF(AND(A206&lt;&gt;"",ISNUMBER(A206)),VLOOKUP(A206,Studies!A:BR,2,FALSE),"")</f>
        <v>Neuvonen 1998</v>
      </c>
      <c r="C206" s="204" t="str">
        <f>IF(AND(A206&lt;&gt;"",ISNUMBER(A206)),VLOOKUP(A206,Studies!A:BR,3,FALSE),"")</f>
        <v>https://pubmed.ncbi.nlm.nih.gov/9542477/</v>
      </c>
      <c r="D206" s="204" t="str">
        <f>IF(AND(A206&lt;&gt;"",ISNUMBER(A206)),VLOOKUP(A206,Studies!A:BR,4,FALSE),"")</f>
        <v>Pravastatin with Itraconazole</v>
      </c>
      <c r="E206" s="139" t="str">
        <f>IF(AND(A206&lt;&gt;"",ISNUMBER(A206)),VLOOKUP(A206,Studies!A:BR,5,FALSE),"")</f>
        <v>Pravastatin</v>
      </c>
      <c r="F206" s="42" t="s">
        <v>148</v>
      </c>
      <c r="G206" s="205" t="str">
        <f>IF(AND(A206&lt;&gt;"",ISNUMBER(A206)),VLOOKUP(A206,Studies!A:BR,13,FALSE),"")</f>
        <v>PO</v>
      </c>
      <c r="H206" s="68" t="s">
        <v>58</v>
      </c>
      <c r="J206" s="205" t="str">
        <f>IF(AND(A206&lt;&gt;"",ISNUMBER(A206)),VLOOKUP(A206,Studies!A:BR,6,FALSE),"")</f>
        <v>Plasma</v>
      </c>
      <c r="K206" s="43">
        <v>1.7</v>
      </c>
      <c r="L206" s="43" t="s">
        <v>1120</v>
      </c>
      <c r="O206" s="52">
        <v>2.5</v>
      </c>
      <c r="P206" s="52" t="s">
        <v>334</v>
      </c>
      <c r="S206" s="38">
        <v>0</v>
      </c>
      <c r="T206" s="39" t="s">
        <v>935</v>
      </c>
      <c r="U206" s="40">
        <v>74</v>
      </c>
      <c r="V206" s="41" t="s">
        <v>935</v>
      </c>
      <c r="W206" s="42" t="s">
        <v>59</v>
      </c>
      <c r="Z206" s="22">
        <v>200</v>
      </c>
      <c r="AB206" s="28" t="s">
        <v>57</v>
      </c>
      <c r="AC206" s="22" t="s">
        <v>58</v>
      </c>
      <c r="AD206" s="22" t="s">
        <v>830</v>
      </c>
      <c r="AE206" s="22" t="s">
        <v>59</v>
      </c>
      <c r="AF206" s="176" t="s">
        <v>3008</v>
      </c>
      <c r="AG206" s="176" t="s">
        <v>91</v>
      </c>
      <c r="AI206" s="177" t="s">
        <v>2338</v>
      </c>
      <c r="AL206" s="23" t="s">
        <v>4075</v>
      </c>
    </row>
    <row r="207" spans="1:42" x14ac:dyDescent="0.25">
      <c r="A207" s="30">
        <v>1126</v>
      </c>
      <c r="B207" s="204" t="str">
        <f>IF(AND(A207&lt;&gt;"",ISNUMBER(A207)),VLOOKUP(A207,Studies!A:BR,2,FALSE),"")</f>
        <v>Kantola 2000</v>
      </c>
      <c r="C207" s="204" t="str">
        <f>IF(AND(A207&lt;&gt;"",ISNUMBER(A207)),VLOOKUP(A207,Studies!A:BR,3,FALSE),"")</f>
        <v>https://pubmed.ncbi.nlm.nih.gov/10952477/</v>
      </c>
      <c r="D207" s="204" t="str">
        <f>IF(AND(A207&lt;&gt;"",ISNUMBER(A207)),VLOOKUP(A207,Studies!A:BR,4,FALSE),"")</f>
        <v>Pravastatin with Fluconazole</v>
      </c>
      <c r="E207" s="139" t="str">
        <f>IF(AND(A207&lt;&gt;"",ISNUMBER(A207)),VLOOKUP(A207,Studies!A:BR,5,FALSE),"")</f>
        <v>Pravastatin</v>
      </c>
      <c r="F207" s="42" t="s">
        <v>1146</v>
      </c>
      <c r="G207" s="205" t="str">
        <f>IF(AND(A207&lt;&gt;"",ISNUMBER(A207)),VLOOKUP(A207,Studies!A:BR,13,FALSE),"")</f>
        <v>PO</v>
      </c>
      <c r="H207" s="68" t="s">
        <v>58</v>
      </c>
      <c r="J207" s="205" t="str">
        <f>IF(AND(A207&lt;&gt;"",ISNUMBER(A207)),VLOOKUP(A207,Studies!A:BR,6,FALSE),"")</f>
        <v>Plasma</v>
      </c>
      <c r="K207" s="43">
        <v>1.4</v>
      </c>
      <c r="L207" s="43" t="s">
        <v>1120</v>
      </c>
      <c r="M207" s="76" t="s">
        <v>4076</v>
      </c>
      <c r="N207" s="76" t="s">
        <v>4077</v>
      </c>
      <c r="O207" s="52">
        <v>1.3</v>
      </c>
      <c r="P207" s="52" t="s">
        <v>334</v>
      </c>
      <c r="Q207" s="84" t="s">
        <v>4078</v>
      </c>
      <c r="R207" s="84" t="s">
        <v>4077</v>
      </c>
      <c r="S207" s="38">
        <v>0</v>
      </c>
      <c r="T207" s="39" t="s">
        <v>935</v>
      </c>
      <c r="U207" s="40">
        <v>73</v>
      </c>
      <c r="V207" s="41" t="s">
        <v>935</v>
      </c>
      <c r="W207" s="42" t="s">
        <v>59</v>
      </c>
      <c r="Z207" s="22" t="s">
        <v>4079</v>
      </c>
      <c r="AB207" s="28" t="s">
        <v>57</v>
      </c>
      <c r="AC207" s="22" t="s">
        <v>58</v>
      </c>
      <c r="AD207" s="22" t="s">
        <v>830</v>
      </c>
      <c r="AE207" s="22" t="s">
        <v>59</v>
      </c>
      <c r="AF207" s="176" t="s">
        <v>3008</v>
      </c>
      <c r="AG207" s="176" t="s">
        <v>4080</v>
      </c>
      <c r="AI207" s="177" t="s">
        <v>4081</v>
      </c>
    </row>
    <row r="208" spans="1:42" x14ac:dyDescent="0.25">
      <c r="A208" s="30">
        <v>1129</v>
      </c>
      <c r="B208" s="204" t="str">
        <f>IF(AND(A208&lt;&gt;"",ISNUMBER(A208)),VLOOKUP(A208,Studies!A:BR,2,FALSE),"")</f>
        <v>Maeda 2011</v>
      </c>
      <c r="C208" s="204" t="str">
        <f>IF(AND(A208&lt;&gt;"",ISNUMBER(A208)),VLOOKUP(A208,Studies!A:BR,3,FALSE),"")</f>
        <v>https://pubmed.ncbi.nlm.nih.gov/21832990/</v>
      </c>
      <c r="D208" s="204" t="str">
        <f>IF(AND(A208&lt;&gt;"",ISNUMBER(A208)),VLOOKUP(A208,Studies!A:BR,4,FALSE),"")</f>
        <v>Pravastatin with Itraconazole</v>
      </c>
      <c r="E208" s="139" t="str">
        <f>IF(AND(A208&lt;&gt;"",ISNUMBER(A208)),VLOOKUP(A208,Studies!A:BR,5,FALSE),"")</f>
        <v>Pravastatin</v>
      </c>
      <c r="F208" s="42" t="s">
        <v>148</v>
      </c>
      <c r="G208" s="205" t="str">
        <f>IF(AND(A208&lt;&gt;"",ISNUMBER(A208)),VLOOKUP(A208,Studies!A:BR,13,FALSE),"")</f>
        <v>PO</v>
      </c>
      <c r="H208" s="68" t="s">
        <v>58</v>
      </c>
      <c r="J208" s="205" t="str">
        <f>IF(AND(A208&lt;&gt;"",ISNUMBER(A208)),VLOOKUP(A208,Studies!A:BR,6,FALSE),"")</f>
        <v>Plasma</v>
      </c>
      <c r="K208" s="43">
        <v>1.472361809045226</v>
      </c>
      <c r="L208" s="43" t="s">
        <v>1099</v>
      </c>
      <c r="S208" s="38">
        <v>0</v>
      </c>
      <c r="T208" s="39">
        <v>8</v>
      </c>
      <c r="U208" s="40">
        <v>1</v>
      </c>
      <c r="V208" s="41">
        <v>9</v>
      </c>
      <c r="W208" s="42" t="s">
        <v>59</v>
      </c>
      <c r="Y208" s="181" t="s">
        <v>4082</v>
      </c>
      <c r="Z208" s="22">
        <v>200</v>
      </c>
      <c r="AB208" s="28" t="s">
        <v>57</v>
      </c>
      <c r="AC208" s="22" t="s">
        <v>77</v>
      </c>
      <c r="AD208" s="22">
        <v>0</v>
      </c>
      <c r="AE208" s="22" t="s">
        <v>59</v>
      </c>
      <c r="AF208" s="176" t="s">
        <v>78</v>
      </c>
      <c r="AI208" s="177" t="s">
        <v>4083</v>
      </c>
      <c r="AJ208" s="24">
        <v>60</v>
      </c>
      <c r="AL208" s="23" t="s">
        <v>4084</v>
      </c>
    </row>
    <row r="209" spans="1:42" x14ac:dyDescent="0.25">
      <c r="A209" s="30">
        <v>1130</v>
      </c>
      <c r="B209" s="204" t="str">
        <f>IF(AND(A209&lt;&gt;"",ISNUMBER(A209)),VLOOKUP(A209,Studies!A:BR,2,FALSE),"")</f>
        <v>Maeda 2011</v>
      </c>
      <c r="C209" s="204" t="str">
        <f>IF(AND(A209&lt;&gt;"",ISNUMBER(A209)),VLOOKUP(A209,Studies!A:BR,3,FALSE),"")</f>
        <v>https://pubmed.ncbi.nlm.nih.gov/21832990/</v>
      </c>
      <c r="D209" s="204" t="str">
        <f>IF(AND(A209&lt;&gt;"",ISNUMBER(A209)),VLOOKUP(A209,Studies!A:BR,4,FALSE),"")</f>
        <v>Pravastatin with Rifampicin</v>
      </c>
      <c r="E209" s="139" t="str">
        <f>IF(AND(A209&lt;&gt;"",ISNUMBER(A209)),VLOOKUP(A209,Studies!A:BR,5,FALSE),"")</f>
        <v>Pravastatin</v>
      </c>
      <c r="F209" s="42" t="s">
        <v>53</v>
      </c>
      <c r="G209" s="205" t="str">
        <f>IF(AND(A209&lt;&gt;"",ISNUMBER(A209)),VLOOKUP(A209,Studies!A:BR,13,FALSE),"")</f>
        <v>PO</v>
      </c>
      <c r="H209" s="68" t="s">
        <v>58</v>
      </c>
      <c r="J209" s="205" t="str">
        <f>IF(AND(A209&lt;&gt;"",ISNUMBER(A209)),VLOOKUP(A209,Studies!A:BR,6,FALSE),"")</f>
        <v>Plasma</v>
      </c>
      <c r="K209" s="43">
        <v>4.6398659966499167</v>
      </c>
      <c r="L209" s="43" t="s">
        <v>1099</v>
      </c>
      <c r="S209" s="38">
        <v>0</v>
      </c>
      <c r="T209" s="39">
        <v>8</v>
      </c>
      <c r="U209" s="40">
        <v>0</v>
      </c>
      <c r="V209" s="41">
        <v>8</v>
      </c>
      <c r="W209" s="42" t="s">
        <v>59</v>
      </c>
      <c r="X209" s="202">
        <v>1</v>
      </c>
      <c r="Y209" s="181" t="s">
        <v>4082</v>
      </c>
      <c r="Z209" s="22">
        <v>600</v>
      </c>
      <c r="AB209" s="28" t="s">
        <v>57</v>
      </c>
      <c r="AC209" s="22" t="s">
        <v>58</v>
      </c>
      <c r="AD209" s="22">
        <v>0</v>
      </c>
      <c r="AE209" s="22" t="s">
        <v>59</v>
      </c>
      <c r="AF209" s="176" t="s">
        <v>78</v>
      </c>
      <c r="AI209" s="177" t="s">
        <v>4085</v>
      </c>
      <c r="AL209" s="23" t="s">
        <v>4086</v>
      </c>
    </row>
    <row r="210" spans="1:42" x14ac:dyDescent="0.25">
      <c r="A210" s="30">
        <v>1146</v>
      </c>
      <c r="B210" s="204" t="str">
        <f>IF(AND(A210&lt;&gt;"",ISNUMBER(A210)),VLOOKUP(A210,Studies!A:BR,2,FALSE),"")</f>
        <v>Azie 1998</v>
      </c>
      <c r="C210" s="204" t="str">
        <f>IF(AND(A210&lt;&gt;"",ISNUMBER(A210)),VLOOKUP(A210,Studies!A:BR,3,FALSE),"")</f>
        <v>https://pubmed.ncbi.nlm.nih.gov/9797793/</v>
      </c>
      <c r="D210" s="204" t="str">
        <f>IF(AND(A210&lt;&gt;"",ISNUMBER(A210)),VLOOKUP(A210,Studies!A:BR,4,FALSE),"")</f>
        <v>with Diltiazem</v>
      </c>
      <c r="E210" s="139" t="str">
        <f>IF(AND(A210&lt;&gt;"",ISNUMBER(A210)),VLOOKUP(A210,Studies!A:BR,5,FALSE),"")</f>
        <v>Pravastatin</v>
      </c>
      <c r="F210" s="42" t="s">
        <v>386</v>
      </c>
      <c r="G210" s="205" t="str">
        <f>IF(AND(A210&lt;&gt;"",ISNUMBER(A210)),VLOOKUP(A210,Studies!A:BR,13,FALSE),"")</f>
        <v>PO</v>
      </c>
      <c r="H210" s="68" t="s">
        <v>58</v>
      </c>
      <c r="J210" s="205" t="str">
        <f>IF(AND(A210&lt;&gt;"",ISNUMBER(A210)),VLOOKUP(A210,Studies!A:BR,6,FALSE),"")</f>
        <v>Plasma</v>
      </c>
      <c r="K210" s="43">
        <v>1.027027027027027</v>
      </c>
      <c r="L210" s="43" t="s">
        <v>1099</v>
      </c>
      <c r="O210" s="52">
        <v>1.303030303030303</v>
      </c>
      <c r="P210" s="52" t="s">
        <v>1099</v>
      </c>
      <c r="S210" s="38">
        <v>0</v>
      </c>
      <c r="T210" s="39" t="s">
        <v>935</v>
      </c>
      <c r="U210" s="40">
        <v>325</v>
      </c>
      <c r="V210" s="41" t="s">
        <v>935</v>
      </c>
      <c r="W210" s="42" t="s">
        <v>59</v>
      </c>
      <c r="Z210" s="22">
        <v>120</v>
      </c>
      <c r="AB210" s="28" t="s">
        <v>57</v>
      </c>
      <c r="AD210" s="22" t="s">
        <v>4087</v>
      </c>
      <c r="AE210" s="22" t="s">
        <v>59</v>
      </c>
      <c r="AF210" s="176" t="s">
        <v>4088</v>
      </c>
      <c r="AG210" s="176" t="s">
        <v>4089</v>
      </c>
      <c r="AI210" s="177" t="s">
        <v>4090</v>
      </c>
    </row>
    <row r="211" spans="1:42" x14ac:dyDescent="0.25">
      <c r="A211" s="30">
        <v>1149</v>
      </c>
      <c r="B211" s="204" t="str">
        <f>IF(AND(A211&lt;&gt;"",ISNUMBER(A211)),VLOOKUP(A211,Studies!A:BR,2,FALSE),"")</f>
        <v>Lutz 2018</v>
      </c>
      <c r="C211" s="204" t="str">
        <f>IF(AND(A211&lt;&gt;"",ISNUMBER(A211)),VLOOKUP(A211,Studies!A:BR,3,FALSE),"")</f>
        <v>https://pubmed.ncbi.nlm.nih.gov/29569723/</v>
      </c>
      <c r="D211" s="204" t="str">
        <f>IF(AND(A211&lt;&gt;"",ISNUMBER(A211)),VLOOKUP(A211,Studies!A:BR,4,FALSE),"")</f>
        <v>Cohort 2, 2 mg Rifampicin</v>
      </c>
      <c r="E211" s="139" t="str">
        <f>IF(AND(A211&lt;&gt;"",ISNUMBER(A211)),VLOOKUP(A211,Studies!A:BR,5,FALSE),"")</f>
        <v>Pravastatin</v>
      </c>
      <c r="F211" s="42" t="s">
        <v>53</v>
      </c>
      <c r="G211" s="205" t="str">
        <f>IF(AND(A211&lt;&gt;"",ISNUMBER(A211)),VLOOKUP(A211,Studies!A:BR,13,FALSE),"")</f>
        <v>PO</v>
      </c>
      <c r="H211" s="68" t="s">
        <v>58</v>
      </c>
      <c r="J211" s="205" t="str">
        <f>IF(AND(A211&lt;&gt;"",ISNUMBER(A211)),VLOOKUP(A211,Studies!A:BR,6,FALSE),"")</f>
        <v>Plasma</v>
      </c>
      <c r="K211" s="43">
        <v>0.83299999999999996</v>
      </c>
      <c r="L211" s="43" t="s">
        <v>4091</v>
      </c>
      <c r="M211" s="76" t="s">
        <v>4092</v>
      </c>
      <c r="N211" s="76" t="s">
        <v>4093</v>
      </c>
      <c r="O211" s="52">
        <v>0.85599999999999998</v>
      </c>
      <c r="P211" s="52" t="s">
        <v>4091</v>
      </c>
      <c r="Q211" s="84" t="s">
        <v>4094</v>
      </c>
      <c r="R211" s="84" t="s">
        <v>4093</v>
      </c>
      <c r="S211" s="38">
        <v>0</v>
      </c>
      <c r="T211" s="39" t="s">
        <v>935</v>
      </c>
      <c r="U211" s="40">
        <f>U238+48</f>
        <v>276</v>
      </c>
      <c r="V211" s="41" t="s">
        <v>935</v>
      </c>
      <c r="W211" s="42" t="s">
        <v>59</v>
      </c>
      <c r="X211" s="202">
        <v>1</v>
      </c>
      <c r="Z211" s="22">
        <v>2</v>
      </c>
      <c r="AB211" s="28" t="s">
        <v>57</v>
      </c>
      <c r="AC211" s="176" t="s">
        <v>58</v>
      </c>
      <c r="AD211" s="176" t="s">
        <v>4232</v>
      </c>
      <c r="AE211" s="22" t="s">
        <v>59</v>
      </c>
      <c r="AF211" s="176" t="s">
        <v>4231</v>
      </c>
      <c r="AG211" s="176" t="s">
        <v>4095</v>
      </c>
    </row>
    <row r="212" spans="1:42" x14ac:dyDescent="0.25">
      <c r="A212" s="30">
        <v>1150</v>
      </c>
      <c r="B212" s="204" t="str">
        <f>IF(AND(A212&lt;&gt;"",ISNUMBER(A212)),VLOOKUP(A212,Studies!A:BR,2,FALSE),"")</f>
        <v>Lutz 2018</v>
      </c>
      <c r="C212" s="204" t="str">
        <f>IF(AND(A212&lt;&gt;"",ISNUMBER(A212)),VLOOKUP(A212,Studies!A:BR,3,FALSE),"")</f>
        <v>https://pubmed.ncbi.nlm.nih.gov/29569723/</v>
      </c>
      <c r="D212" s="204" t="str">
        <f>IF(AND(A212&lt;&gt;"",ISNUMBER(A212)),VLOOKUP(A212,Studies!A:BR,4,FALSE),"")</f>
        <v>Cohort 1, 10 mg Rifampicin</v>
      </c>
      <c r="E212" s="139" t="str">
        <f>IF(AND(A212&lt;&gt;"",ISNUMBER(A212)),VLOOKUP(A212,Studies!A:BR,5,FALSE),"")</f>
        <v>Pravastatin</v>
      </c>
      <c r="F212" s="42" t="s">
        <v>53</v>
      </c>
      <c r="G212" s="205" t="str">
        <f>IF(AND(A212&lt;&gt;"",ISNUMBER(A212)),VLOOKUP(A212,Studies!A:BR,13,FALSE),"")</f>
        <v>PO</v>
      </c>
      <c r="H212" s="68" t="s">
        <v>58</v>
      </c>
      <c r="J212" s="205" t="str">
        <f>IF(AND(A212&lt;&gt;"",ISNUMBER(A212)),VLOOKUP(A212,Studies!A:BR,6,FALSE),"")</f>
        <v>Plasma</v>
      </c>
      <c r="K212" s="43">
        <v>0.81299999999999994</v>
      </c>
      <c r="L212" s="43" t="s">
        <v>4091</v>
      </c>
      <c r="M212" s="76" t="s">
        <v>4096</v>
      </c>
      <c r="N212" s="76" t="s">
        <v>4093</v>
      </c>
      <c r="O212" s="52">
        <v>0.78800000000000003</v>
      </c>
      <c r="P212" s="52" t="s">
        <v>4091</v>
      </c>
      <c r="Q212" s="84" t="s">
        <v>4097</v>
      </c>
      <c r="R212" s="84" t="s">
        <v>4093</v>
      </c>
      <c r="S212" s="38">
        <v>0</v>
      </c>
      <c r="T212" s="39" t="s">
        <v>935</v>
      </c>
      <c r="U212" s="184">
        <f t="shared" ref="U212:U214" si="5">U239+48</f>
        <v>276</v>
      </c>
      <c r="V212" s="41" t="s">
        <v>935</v>
      </c>
      <c r="W212" s="42" t="s">
        <v>59</v>
      </c>
      <c r="X212" s="202">
        <v>1</v>
      </c>
      <c r="Z212" s="22">
        <v>10</v>
      </c>
      <c r="AB212" s="28" t="s">
        <v>57</v>
      </c>
      <c r="AC212" s="176" t="s">
        <v>58</v>
      </c>
      <c r="AD212" s="176" t="s">
        <v>4232</v>
      </c>
      <c r="AE212" s="22" t="s">
        <v>59</v>
      </c>
      <c r="AF212" s="176" t="s">
        <v>4231</v>
      </c>
      <c r="AG212" s="176" t="s">
        <v>4095</v>
      </c>
    </row>
    <row r="213" spans="1:42" x14ac:dyDescent="0.25">
      <c r="A213" s="30">
        <v>1151</v>
      </c>
      <c r="B213" s="204" t="str">
        <f>IF(AND(A213&lt;&gt;"",ISNUMBER(A213)),VLOOKUP(A213,Studies!A:BR,2,FALSE),"")</f>
        <v>Lutz 2018</v>
      </c>
      <c r="C213" s="204" t="str">
        <f>IF(AND(A213&lt;&gt;"",ISNUMBER(A213)),VLOOKUP(A213,Studies!A:BR,3,FALSE),"")</f>
        <v>https://pubmed.ncbi.nlm.nih.gov/29569723/</v>
      </c>
      <c r="D213" s="204" t="str">
        <f>IF(AND(A213&lt;&gt;"",ISNUMBER(A213)),VLOOKUP(A213,Studies!A:BR,4,FALSE),"")</f>
        <v>Cohort 1, 75 mg Rifampicin</v>
      </c>
      <c r="E213" s="139" t="str">
        <f>IF(AND(A213&lt;&gt;"",ISNUMBER(A213)),VLOOKUP(A213,Studies!A:BR,5,FALSE),"")</f>
        <v>Pravastatin</v>
      </c>
      <c r="F213" s="42" t="s">
        <v>53</v>
      </c>
      <c r="G213" s="205" t="str">
        <f>IF(AND(A213&lt;&gt;"",ISNUMBER(A213)),VLOOKUP(A213,Studies!A:BR,13,FALSE),"")</f>
        <v>PO</v>
      </c>
      <c r="H213" s="68" t="s">
        <v>58</v>
      </c>
      <c r="J213" s="205" t="str">
        <f>IF(AND(A213&lt;&gt;"",ISNUMBER(A213)),VLOOKUP(A213,Studies!A:BR,6,FALSE),"")</f>
        <v>Plasma</v>
      </c>
      <c r="K213" s="43">
        <v>0.42099999999999999</v>
      </c>
      <c r="L213" s="43" t="s">
        <v>4091</v>
      </c>
      <c r="M213" s="76" t="s">
        <v>4098</v>
      </c>
      <c r="N213" s="76" t="s">
        <v>4093</v>
      </c>
      <c r="O213" s="52">
        <v>0.40699999999999997</v>
      </c>
      <c r="P213" s="52" t="s">
        <v>4091</v>
      </c>
      <c r="Q213" s="84" t="s">
        <v>4099</v>
      </c>
      <c r="R213" s="84" t="s">
        <v>4093</v>
      </c>
      <c r="S213" s="38">
        <v>0</v>
      </c>
      <c r="T213" s="39" t="s">
        <v>935</v>
      </c>
      <c r="U213" s="184">
        <f t="shared" si="5"/>
        <v>708</v>
      </c>
      <c r="V213" s="41" t="s">
        <v>935</v>
      </c>
      <c r="W213" s="42" t="s">
        <v>59</v>
      </c>
      <c r="X213" s="202">
        <v>1</v>
      </c>
      <c r="Z213" s="176" t="s">
        <v>4230</v>
      </c>
      <c r="AB213" s="28" t="s">
        <v>57</v>
      </c>
      <c r="AC213" s="176" t="s">
        <v>58</v>
      </c>
      <c r="AD213" s="176" t="s">
        <v>4271</v>
      </c>
      <c r="AE213" s="22" t="s">
        <v>59</v>
      </c>
      <c r="AF213" s="176" t="s">
        <v>4234</v>
      </c>
      <c r="AG213" s="176" t="s">
        <v>4095</v>
      </c>
    </row>
    <row r="214" spans="1:42" x14ac:dyDescent="0.25">
      <c r="A214" s="30">
        <v>1152</v>
      </c>
      <c r="B214" s="204" t="str">
        <f>IF(AND(A214&lt;&gt;"",ISNUMBER(A214)),VLOOKUP(A214,Studies!A:BR,2,FALSE),"")</f>
        <v>Lutz 2018</v>
      </c>
      <c r="C214" s="204" t="str">
        <f>IF(AND(A214&lt;&gt;"",ISNUMBER(A214)),VLOOKUP(A214,Studies!A:BR,3,FALSE),"")</f>
        <v>https://pubmed.ncbi.nlm.nih.gov/29569723/</v>
      </c>
      <c r="D214" s="204" t="str">
        <f>IF(AND(A214&lt;&gt;"",ISNUMBER(A214)),VLOOKUP(A214,Studies!A:BR,4,FALSE),"")</f>
        <v>Cohort 2, 600 mg Rifampicin</v>
      </c>
      <c r="E214" s="139" t="str">
        <f>IF(AND(A214&lt;&gt;"",ISNUMBER(A214)),VLOOKUP(A214,Studies!A:BR,5,FALSE),"")</f>
        <v>Pravastatin</v>
      </c>
      <c r="F214" s="42" t="s">
        <v>53</v>
      </c>
      <c r="G214" s="205" t="str">
        <f>IF(AND(A214&lt;&gt;"",ISNUMBER(A214)),VLOOKUP(A214,Studies!A:BR,13,FALSE),"")</f>
        <v>PO</v>
      </c>
      <c r="H214" s="68" t="s">
        <v>58</v>
      </c>
      <c r="J214" s="205" t="str">
        <f>IF(AND(A214&lt;&gt;"",ISNUMBER(A214)),VLOOKUP(A214,Studies!A:BR,6,FALSE),"")</f>
        <v>Plasma</v>
      </c>
      <c r="K214" s="43">
        <v>0.41599999999999998</v>
      </c>
      <c r="L214" s="43" t="s">
        <v>4091</v>
      </c>
      <c r="M214" s="76" t="s">
        <v>4100</v>
      </c>
      <c r="N214" s="76" t="s">
        <v>4093</v>
      </c>
      <c r="O214" s="52">
        <v>0.47299999999999998</v>
      </c>
      <c r="P214" s="52" t="s">
        <v>4091</v>
      </c>
      <c r="Q214" s="84" t="s">
        <v>4101</v>
      </c>
      <c r="R214" s="84" t="s">
        <v>4093</v>
      </c>
      <c r="S214" s="38">
        <v>0</v>
      </c>
      <c r="T214" s="39" t="s">
        <v>935</v>
      </c>
      <c r="U214" s="184">
        <f t="shared" si="5"/>
        <v>708</v>
      </c>
      <c r="V214" s="41" t="s">
        <v>935</v>
      </c>
      <c r="W214" s="42" t="s">
        <v>59</v>
      </c>
      <c r="X214" s="202">
        <v>1</v>
      </c>
      <c r="Z214" s="22" t="s">
        <v>4229</v>
      </c>
      <c r="AB214" s="28" t="s">
        <v>57</v>
      </c>
      <c r="AC214" s="176" t="s">
        <v>58</v>
      </c>
      <c r="AD214" s="176" t="s">
        <v>4272</v>
      </c>
      <c r="AE214" s="22" t="s">
        <v>59</v>
      </c>
      <c r="AF214" s="176" t="s">
        <v>4233</v>
      </c>
      <c r="AG214" s="176" t="s">
        <v>4095</v>
      </c>
    </row>
    <row r="215" spans="1:42" x14ac:dyDescent="0.25">
      <c r="A215" s="30">
        <v>1169</v>
      </c>
      <c r="B215" s="204" t="str">
        <f>IF(AND(A215&lt;&gt;"",ISNUMBER(A215)),VLOOKUP(A215,Studies!A:BR,2,FALSE),"")</f>
        <v>Jacobson 2004</v>
      </c>
      <c r="C215" s="204" t="str">
        <f>IF(AND(A215&lt;&gt;"",ISNUMBER(A215)),VLOOKUP(A215,Studies!A:BR,3,FALSE),"")</f>
        <v>https://pubmed.ncbi.nlm.nih.gov/15518608/</v>
      </c>
      <c r="D215" s="204" t="str">
        <f>IF(AND(A215&lt;&gt;"",ISNUMBER(A215)),VLOOKUP(A215,Studies!A:BR,4,FALSE),"")</f>
        <v>Pravastatin with Verapamil</v>
      </c>
      <c r="E215" s="139" t="str">
        <f>IF(AND(A215&lt;&gt;"",ISNUMBER(A215)),VLOOKUP(A215,Studies!A:BR,5,FALSE),"")</f>
        <v>Pravastatin</v>
      </c>
      <c r="F215" s="42" t="s">
        <v>382</v>
      </c>
      <c r="G215" s="205" t="str">
        <f>IF(AND(A215&lt;&gt;"",ISNUMBER(A215)),VLOOKUP(A215,Studies!A:BR,13,FALSE),"")</f>
        <v>PO</v>
      </c>
      <c r="H215" s="68" t="s">
        <v>58</v>
      </c>
      <c r="J215" s="205" t="str">
        <f>IF(AND(A215&lt;&gt;"",ISNUMBER(A215)),VLOOKUP(A215,Studies!A:BR,6,FALSE),"")</f>
        <v>Plasma</v>
      </c>
      <c r="K215" s="43">
        <v>1.3157894736842106</v>
      </c>
      <c r="L215" s="43" t="s">
        <v>1099</v>
      </c>
      <c r="M215" s="76" t="s">
        <v>4102</v>
      </c>
      <c r="N215" s="76" t="s">
        <v>4103</v>
      </c>
      <c r="O215" s="52">
        <v>1.40625</v>
      </c>
      <c r="P215" s="52" t="s">
        <v>1099</v>
      </c>
      <c r="Q215" s="84" t="s">
        <v>4104</v>
      </c>
      <c r="R215" s="84" t="s">
        <v>4103</v>
      </c>
      <c r="S215" s="38">
        <v>0</v>
      </c>
      <c r="T215" s="39">
        <v>24</v>
      </c>
      <c r="U215" s="40">
        <v>72</v>
      </c>
      <c r="V215" s="41">
        <v>96</v>
      </c>
      <c r="W215" s="42" t="s">
        <v>59</v>
      </c>
      <c r="Y215" s="181" t="s">
        <v>4105</v>
      </c>
      <c r="Z215" s="22" t="s">
        <v>4106</v>
      </c>
      <c r="AB215" s="28" t="s">
        <v>57</v>
      </c>
      <c r="AD215" s="22" t="s">
        <v>4107</v>
      </c>
      <c r="AE215" s="22" t="s">
        <v>59</v>
      </c>
      <c r="AF215" s="176" t="s">
        <v>4108</v>
      </c>
      <c r="AG215" s="176" t="s">
        <v>4109</v>
      </c>
    </row>
    <row r="216" spans="1:42" x14ac:dyDescent="0.25">
      <c r="A216" s="30">
        <v>1172</v>
      </c>
      <c r="B216" s="204" t="str">
        <f>IF(AND(A216&lt;&gt;"",ISNUMBER(A216)),VLOOKUP(A216,Studies!A:BR,2,FALSE),"")</f>
        <v>Jacobson 2004</v>
      </c>
      <c r="C216" s="204" t="str">
        <f>IF(AND(A216&lt;&gt;"",ISNUMBER(A216)),VLOOKUP(A216,Studies!A:BR,3,FALSE),"")</f>
        <v>https://pubmed.ncbi.nlm.nih.gov/15518608/</v>
      </c>
      <c r="D216" s="204" t="str">
        <f>IF(AND(A216&lt;&gt;"",ISNUMBER(A216)),VLOOKUP(A216,Studies!A:BR,4,FALSE),"")</f>
        <v>Pravastatin with Clarithromycin</v>
      </c>
      <c r="E216" s="139" t="str">
        <f>IF(AND(A216&lt;&gt;"",ISNUMBER(A216)),VLOOKUP(A216,Studies!A:BR,5,FALSE),"")</f>
        <v>Pravastatin</v>
      </c>
      <c r="F216" s="42" t="s">
        <v>1108</v>
      </c>
      <c r="G216" s="205" t="str">
        <f>IF(AND(A216&lt;&gt;"",ISNUMBER(A216)),VLOOKUP(A216,Studies!A:BR,13,FALSE),"")</f>
        <v>PO</v>
      </c>
      <c r="H216" s="68" t="s">
        <v>58</v>
      </c>
      <c r="J216" s="205" t="str">
        <f>IF(AND(A216&lt;&gt;"",ISNUMBER(A216)),VLOOKUP(A216,Studies!A:BR,6,FALSE),"")</f>
        <v>Plasma</v>
      </c>
      <c r="K216" s="43">
        <v>2.1111111111111112</v>
      </c>
      <c r="L216" s="43" t="s">
        <v>1099</v>
      </c>
      <c r="M216" s="76" t="s">
        <v>4110</v>
      </c>
      <c r="N216" s="76" t="s">
        <v>4103</v>
      </c>
      <c r="O216" s="52">
        <v>2.2777777777777777</v>
      </c>
      <c r="P216" s="52" t="s">
        <v>1099</v>
      </c>
      <c r="Q216" s="84" t="s">
        <v>4111</v>
      </c>
      <c r="R216" s="84" t="s">
        <v>4103</v>
      </c>
      <c r="S216" s="38">
        <v>144</v>
      </c>
      <c r="T216" s="39">
        <v>154</v>
      </c>
      <c r="U216" s="40">
        <v>168</v>
      </c>
      <c r="V216" s="41">
        <v>181.5</v>
      </c>
      <c r="W216" s="42" t="s">
        <v>59</v>
      </c>
      <c r="Y216" s="181" t="s">
        <v>4112</v>
      </c>
      <c r="Z216" s="22">
        <v>500</v>
      </c>
      <c r="AB216" s="28" t="s">
        <v>57</v>
      </c>
      <c r="AD216" s="22" t="s">
        <v>4113</v>
      </c>
      <c r="AE216" s="22" t="s">
        <v>59</v>
      </c>
      <c r="AF216" s="176" t="s">
        <v>4114</v>
      </c>
      <c r="AG216" s="176" t="s">
        <v>4115</v>
      </c>
    </row>
    <row r="217" spans="1:42" x14ac:dyDescent="0.25">
      <c r="A217" s="30">
        <v>1174</v>
      </c>
      <c r="B217" s="204" t="str">
        <f>IF(AND(A217&lt;&gt;"",ISNUMBER(A217)),VLOOKUP(A217,Studies!A:BR,2,FALSE),"")</f>
        <v>Yee 2019</v>
      </c>
      <c r="C217" s="204" t="str">
        <f>IF(AND(A217&lt;&gt;"",ISNUMBER(A217)),VLOOKUP(A217,Studies!A:BR,3,FALSE),"")</f>
        <v>https://pubmed.ncbi.nlm.nih.gov/30982223/</v>
      </c>
      <c r="D217" s="204" t="str">
        <f>IF(AND(A217&lt;&gt;"",ISNUMBER(A217)),VLOOKUP(A217,Studies!A:BR,4,FALSE),"")</f>
        <v>Pravastatin with Cyclosporin</v>
      </c>
      <c r="E217" s="139" t="str">
        <f>IF(AND(A217&lt;&gt;"",ISNUMBER(A217)),VLOOKUP(A217,Studies!A:BR,5,FALSE),"")</f>
        <v>Pravastatin</v>
      </c>
      <c r="F217" s="42" t="s">
        <v>4069</v>
      </c>
      <c r="G217" s="205" t="str">
        <f>IF(AND(A217&lt;&gt;"",ISNUMBER(A217)),VLOOKUP(A217,Studies!A:BR,13,FALSE),"")</f>
        <v>PO</v>
      </c>
      <c r="H217" s="68" t="s">
        <v>58</v>
      </c>
      <c r="J217" s="205" t="str">
        <f>IF(AND(A217&lt;&gt;"",ISNUMBER(A217)),VLOOKUP(A217,Studies!A:BR,6,FALSE),"")</f>
        <v>Plasma</v>
      </c>
      <c r="K217" s="43">
        <v>3.4197530864197532</v>
      </c>
      <c r="L217" s="43" t="s">
        <v>1099</v>
      </c>
      <c r="O217" s="52">
        <v>3.1981132075471699</v>
      </c>
      <c r="P217" s="52" t="s">
        <v>1099</v>
      </c>
      <c r="S217" s="38">
        <v>0</v>
      </c>
      <c r="T217" s="39">
        <v>12</v>
      </c>
      <c r="U217" s="40">
        <v>11</v>
      </c>
      <c r="V217" s="41">
        <v>23</v>
      </c>
      <c r="W217" s="42" t="s">
        <v>59</v>
      </c>
      <c r="Y217" s="181" t="s">
        <v>4116</v>
      </c>
      <c r="Z217" s="22">
        <v>100</v>
      </c>
      <c r="AB217" s="28" t="s">
        <v>57</v>
      </c>
      <c r="AD217" s="22" t="s">
        <v>4117</v>
      </c>
      <c r="AE217" s="22" t="s">
        <v>59</v>
      </c>
      <c r="AF217" s="176" t="s">
        <v>3012</v>
      </c>
      <c r="AG217" s="176" t="s">
        <v>4118</v>
      </c>
      <c r="AP217" s="52" t="s">
        <v>4119</v>
      </c>
    </row>
    <row r="218" spans="1:42" x14ac:dyDescent="0.25">
      <c r="A218" s="30">
        <v>1183</v>
      </c>
      <c r="B218" s="204" t="str">
        <f>IF(AND(A218&lt;&gt;"",ISNUMBER(A218)),VLOOKUP(A218,Studies!A:BR,2,FALSE),"")</f>
        <v>Becquemont 2007</v>
      </c>
      <c r="C218" s="204" t="str">
        <f>IF(AND(A218&lt;&gt;"",ISNUMBER(A218)),VLOOKUP(A218,Studies!A:BR,3,FALSE),"")</f>
        <v>https://pubmed.ncbi.nlm.nih.gov/17301736/</v>
      </c>
      <c r="D218" s="204" t="str">
        <f>IF(AND(A218&lt;&gt;"",ISNUMBER(A218)),VLOOKUP(A218,Studies!A:BR,4,FALSE),"")</f>
        <v>with Amiodarone</v>
      </c>
      <c r="E218" s="139" t="str">
        <f>IF(AND(A218&lt;&gt;"",ISNUMBER(A218)),VLOOKUP(A218,Studies!A:BR,5,FALSE),"")</f>
        <v>Pravastatin</v>
      </c>
      <c r="F218" s="42" t="s">
        <v>4070</v>
      </c>
      <c r="G218" s="205" t="str">
        <f>IF(AND(A218&lt;&gt;"",ISNUMBER(A218)),VLOOKUP(A218,Studies!A:BR,13,FALSE),"")</f>
        <v>PO</v>
      </c>
      <c r="H218" s="68" t="s">
        <v>58</v>
      </c>
      <c r="J218" s="205" t="str">
        <f>IF(AND(A218&lt;&gt;"",ISNUMBER(A218)),VLOOKUP(A218,Studies!A:BR,6,FALSE),"")</f>
        <v>Plasma</v>
      </c>
      <c r="K218" s="43">
        <v>0.899854862119013</v>
      </c>
      <c r="L218" s="43" t="s">
        <v>1099</v>
      </c>
      <c r="M218" s="76" t="s">
        <v>4120</v>
      </c>
      <c r="N218" s="76" t="s">
        <v>1151</v>
      </c>
      <c r="O218" s="52">
        <v>0.76751117734724295</v>
      </c>
      <c r="P218" s="52" t="s">
        <v>1099</v>
      </c>
      <c r="Q218" s="84" t="s">
        <v>4121</v>
      </c>
      <c r="R218" s="84" t="s">
        <v>1151</v>
      </c>
      <c r="S218" s="38">
        <v>0</v>
      </c>
      <c r="T218" s="39">
        <v>24</v>
      </c>
      <c r="U218" s="40">
        <v>72</v>
      </c>
      <c r="V218" s="41">
        <v>96</v>
      </c>
      <c r="W218" s="42" t="s">
        <v>59</v>
      </c>
      <c r="Y218" s="181" t="s">
        <v>4122</v>
      </c>
      <c r="Z218" s="22">
        <v>400</v>
      </c>
      <c r="AB218" s="28" t="s">
        <v>57</v>
      </c>
      <c r="AC218" s="22" t="s">
        <v>58</v>
      </c>
      <c r="AD218" s="22" t="s">
        <v>2277</v>
      </c>
      <c r="AE218" s="22" t="s">
        <v>59</v>
      </c>
      <c r="AF218" s="176" t="s">
        <v>4123</v>
      </c>
      <c r="AG218" s="176" t="s">
        <v>2640</v>
      </c>
      <c r="AI218" s="177" t="s">
        <v>4124</v>
      </c>
      <c r="AM218" s="52" t="s">
        <v>613</v>
      </c>
      <c r="AN218" s="52" t="s">
        <v>653</v>
      </c>
    </row>
    <row r="219" spans="1:42" x14ac:dyDescent="0.25">
      <c r="A219" s="30">
        <v>1185</v>
      </c>
      <c r="B219" s="204" t="str">
        <f>IF(AND(A219&lt;&gt;"",ISNUMBER(A219)),VLOOKUP(A219,Studies!A:BR,2,FALSE),"")</f>
        <v>Mazzu 2000</v>
      </c>
      <c r="C219" s="204" t="str">
        <f>IF(AND(A219&lt;&gt;"",ISNUMBER(A219)),VLOOKUP(A219,Studies!A:BR,3,FALSE),"")</f>
        <v>https://pubmed.ncbi.nlm.nih.gov/11061579/</v>
      </c>
      <c r="D219" s="204" t="str">
        <f>IF(AND(A219&lt;&gt;"",ISNUMBER(A219)),VLOOKUP(A219,Studies!A:BR,4,FALSE),"")</f>
        <v>Pravastatin + Itraconazole</v>
      </c>
      <c r="E219" s="139" t="str">
        <f>IF(AND(A219&lt;&gt;"",ISNUMBER(A219)),VLOOKUP(A219,Studies!A:BR,5,FALSE),"")</f>
        <v>Pravastatin</v>
      </c>
      <c r="F219" s="42" t="s">
        <v>148</v>
      </c>
      <c r="G219" s="205" t="str">
        <f>IF(AND(A219&lt;&gt;"",ISNUMBER(A219)),VLOOKUP(A219,Studies!A:BR,13,FALSE),"")</f>
        <v>PO</v>
      </c>
      <c r="H219" s="68" t="s">
        <v>58</v>
      </c>
      <c r="J219" s="205" t="str">
        <f>IF(AND(A219&lt;&gt;"",ISNUMBER(A219)),VLOOKUP(A219,Studies!A:BR,6,FALSE),"")</f>
        <v>Plasma</v>
      </c>
      <c r="K219" s="43">
        <v>1.51</v>
      </c>
      <c r="L219" s="43" t="s">
        <v>4125</v>
      </c>
      <c r="M219" s="76" t="s">
        <v>4126</v>
      </c>
      <c r="N219" s="76" t="s">
        <v>1151</v>
      </c>
      <c r="O219" s="52">
        <v>1.24</v>
      </c>
      <c r="P219" s="52" t="s">
        <v>4125</v>
      </c>
      <c r="Q219" s="84" t="s">
        <v>4127</v>
      </c>
      <c r="R219" s="84" t="s">
        <v>1151</v>
      </c>
      <c r="S219" s="38">
        <v>0</v>
      </c>
      <c r="T219" s="39" t="s">
        <v>935</v>
      </c>
      <c r="U219" s="40">
        <v>100</v>
      </c>
      <c r="V219" s="41" t="s">
        <v>935</v>
      </c>
      <c r="W219" s="42" t="s">
        <v>59</v>
      </c>
      <c r="Y219" s="181" t="s">
        <v>4128</v>
      </c>
      <c r="Z219" s="22">
        <v>200</v>
      </c>
      <c r="AB219" s="28" t="s">
        <v>57</v>
      </c>
      <c r="AC219" s="22" t="s">
        <v>58</v>
      </c>
      <c r="AD219" s="22" t="s">
        <v>4129</v>
      </c>
      <c r="AE219" s="22" t="s">
        <v>59</v>
      </c>
      <c r="AF219" s="176" t="s">
        <v>3011</v>
      </c>
      <c r="AG219" s="176" t="s">
        <v>4130</v>
      </c>
      <c r="AL219" s="23" t="s">
        <v>4131</v>
      </c>
    </row>
    <row r="220" spans="1:42" x14ac:dyDescent="0.25">
      <c r="A220" s="30">
        <v>1198</v>
      </c>
      <c r="B220" s="204" t="str">
        <f>IF(AND(A220&lt;&gt;"",ISNUMBER(A220)),VLOOKUP(A220,Studies!A:BR,2,FALSE),"")</f>
        <v>Kyrklund 2003</v>
      </c>
      <c r="C220" s="204" t="str">
        <f>IF(AND(A220&lt;&gt;"",ISNUMBER(A220)),VLOOKUP(A220,Studies!A:BR,3,FALSE),"")</f>
        <v>https://pubmed.ncbi.nlm.nih.gov/12811363/</v>
      </c>
      <c r="D220" s="204" t="str">
        <f>IF(AND(A220&lt;&gt;"",ISNUMBER(A220)),VLOOKUP(A220,Studies!A:BR,4,FALSE),"")</f>
        <v>with Gemfibrozil</v>
      </c>
      <c r="E220" s="139" t="str">
        <f>IF(AND(A220&lt;&gt;"",ISNUMBER(A220)),VLOOKUP(A220,Studies!A:BR,5,FALSE),"")</f>
        <v>Pravastatin</v>
      </c>
      <c r="F220" s="42" t="s">
        <v>4071</v>
      </c>
      <c r="G220" s="205" t="str">
        <f>IF(AND(A220&lt;&gt;"",ISNUMBER(A220)),VLOOKUP(A220,Studies!A:BR,13,FALSE),"")</f>
        <v>PO</v>
      </c>
      <c r="H220" s="68" t="s">
        <v>58</v>
      </c>
      <c r="J220" s="205" t="str">
        <f>IF(AND(A220&lt;&gt;"",ISNUMBER(A220)),VLOOKUP(A220,Studies!A:BR,6,FALSE),"")</f>
        <v>Plasma</v>
      </c>
      <c r="K220" s="43">
        <v>2.0187050359712231</v>
      </c>
      <c r="L220" s="43" t="s">
        <v>4132</v>
      </c>
      <c r="O220" s="52">
        <v>1.8099547511312217</v>
      </c>
      <c r="P220" s="52" t="s">
        <v>1099</v>
      </c>
      <c r="S220" s="38">
        <v>0</v>
      </c>
      <c r="T220" s="39" t="s">
        <v>935</v>
      </c>
      <c r="U220" s="40">
        <v>49</v>
      </c>
      <c r="V220" s="41" t="s">
        <v>935</v>
      </c>
      <c r="W220" s="42" t="s">
        <v>59</v>
      </c>
      <c r="Y220" s="181" t="s">
        <v>4133</v>
      </c>
      <c r="Z220" s="22">
        <v>600</v>
      </c>
      <c r="AB220" s="28" t="s">
        <v>57</v>
      </c>
      <c r="AC220" s="22" t="s">
        <v>58</v>
      </c>
      <c r="AD220" s="22" t="s">
        <v>4134</v>
      </c>
      <c r="AE220" s="22" t="s">
        <v>59</v>
      </c>
      <c r="AF220" s="176" t="s">
        <v>3022</v>
      </c>
      <c r="AG220" s="176" t="s">
        <v>4135</v>
      </c>
      <c r="AI220" s="177" t="s">
        <v>4136</v>
      </c>
      <c r="AL220" s="23" t="s">
        <v>4137</v>
      </c>
      <c r="AP220" s="52" t="s">
        <v>4138</v>
      </c>
    </row>
    <row r="221" spans="1:42" x14ac:dyDescent="0.25">
      <c r="A221" s="30">
        <v>1200</v>
      </c>
      <c r="B221" s="204" t="str">
        <f>IF(AND(A221&lt;&gt;"",ISNUMBER(A221)),VLOOKUP(A221,Studies!A:BR,2,FALSE),"")</f>
        <v>Kyrklund 2004</v>
      </c>
      <c r="C221" s="204" t="str">
        <f>IF(AND(A221&lt;&gt;"",ISNUMBER(A221)),VLOOKUP(A221,Studies!A:BR,3,FALSE),"")</f>
        <v>https://pubmed.ncbi.nlm.nih.gov/14748817/</v>
      </c>
      <c r="D221" s="204" t="str">
        <f>IF(AND(A221&lt;&gt;"",ISNUMBER(A221)),VLOOKUP(A221,Studies!A:BR,4,FALSE),"")</f>
        <v>with Rifampicin (MD 600 mg)</v>
      </c>
      <c r="E221" s="139" t="str">
        <f>IF(AND(A221&lt;&gt;"",ISNUMBER(A221)),VLOOKUP(A221,Studies!A:BR,5,FALSE),"")</f>
        <v>Pravastatin</v>
      </c>
      <c r="F221" s="42" t="s">
        <v>53</v>
      </c>
      <c r="G221" s="205" t="str">
        <f>IF(AND(A221&lt;&gt;"",ISNUMBER(A221)),VLOOKUP(A221,Studies!A:BR,13,FALSE),"")</f>
        <v>PO</v>
      </c>
      <c r="H221" s="68" t="s">
        <v>58</v>
      </c>
      <c r="J221" s="205" t="str">
        <f>IF(AND(A221&lt;&gt;"",ISNUMBER(A221)),VLOOKUP(A221,Studies!A:BR,6,FALSE),"")</f>
        <v>Plasma</v>
      </c>
      <c r="K221" s="43">
        <v>0.69084507042253518</v>
      </c>
      <c r="L221" s="43" t="s">
        <v>4132</v>
      </c>
      <c r="O221" s="52">
        <v>0.78801843317972353</v>
      </c>
      <c r="P221" s="52" t="s">
        <v>1099</v>
      </c>
      <c r="S221" s="38">
        <v>0</v>
      </c>
      <c r="T221" s="39" t="s">
        <v>935</v>
      </c>
      <c r="U221" s="40">
        <v>113</v>
      </c>
      <c r="V221" s="41" t="s">
        <v>935</v>
      </c>
      <c r="W221" s="42" t="s">
        <v>59</v>
      </c>
      <c r="X221" s="202">
        <v>1</v>
      </c>
      <c r="Y221" s="181" t="s">
        <v>4139</v>
      </c>
      <c r="Z221" s="22">
        <v>600</v>
      </c>
      <c r="AB221" s="28" t="s">
        <v>57</v>
      </c>
      <c r="AC221" s="22" t="s">
        <v>58</v>
      </c>
      <c r="AD221" s="22" t="s">
        <v>4129</v>
      </c>
      <c r="AE221" s="22" t="s">
        <v>59</v>
      </c>
      <c r="AF221" s="176" t="s">
        <v>3011</v>
      </c>
      <c r="AG221" s="176" t="s">
        <v>4140</v>
      </c>
      <c r="AI221" s="177" t="s">
        <v>4141</v>
      </c>
      <c r="AL221" s="23" t="s">
        <v>4142</v>
      </c>
    </row>
    <row r="222" spans="1:42" s="181" customFormat="1" ht="13.8" x14ac:dyDescent="0.25">
      <c r="A222" s="172">
        <v>6010</v>
      </c>
      <c r="B222" s="172" t="s">
        <v>4176</v>
      </c>
      <c r="C222" s="172"/>
      <c r="D222" s="172" t="s">
        <v>4177</v>
      </c>
      <c r="E222" s="172" t="s">
        <v>4178</v>
      </c>
      <c r="F222" s="172" t="s">
        <v>1091</v>
      </c>
      <c r="G222" s="172" t="s">
        <v>58</v>
      </c>
      <c r="H222" s="172" t="s">
        <v>58</v>
      </c>
      <c r="I222" s="172"/>
      <c r="J222" s="172" t="s">
        <v>102</v>
      </c>
      <c r="K222" s="172">
        <v>5.34</v>
      </c>
      <c r="L222" s="172"/>
      <c r="M222" s="172"/>
      <c r="N222" s="172"/>
      <c r="O222" s="172">
        <v>3.48</v>
      </c>
      <c r="P222" s="172"/>
      <c r="Q222" s="172"/>
      <c r="R222" s="172"/>
      <c r="S222" s="172">
        <v>120</v>
      </c>
      <c r="T222" s="172" t="s">
        <v>935</v>
      </c>
      <c r="U222" s="172">
        <v>120</v>
      </c>
      <c r="V222" s="172" t="s">
        <v>935</v>
      </c>
      <c r="W222" s="172" t="s">
        <v>59</v>
      </c>
      <c r="X222" s="273"/>
      <c r="Y222" s="172" t="s">
        <v>4179</v>
      </c>
      <c r="Z222" s="172">
        <v>50</v>
      </c>
      <c r="AA222" s="172"/>
      <c r="AB222" s="172" t="s">
        <v>57</v>
      </c>
      <c r="AC222" s="172" t="s">
        <v>58</v>
      </c>
      <c r="AD222" s="176"/>
      <c r="AE222" s="176"/>
      <c r="AF222" s="176"/>
      <c r="AG222" s="176"/>
      <c r="AH222" s="177"/>
      <c r="AI222" s="177"/>
      <c r="AJ222" s="178"/>
      <c r="AK222" s="177"/>
      <c r="AL222" s="177"/>
      <c r="AM222" s="193"/>
      <c r="AN222" s="193"/>
      <c r="AO222" s="193"/>
      <c r="AP222" s="193"/>
    </row>
    <row r="223" spans="1:42" s="181" customFormat="1" ht="13.8" x14ac:dyDescent="0.25">
      <c r="A223" s="172">
        <v>6011</v>
      </c>
      <c r="B223" s="172" t="s">
        <v>4176</v>
      </c>
      <c r="C223" s="172"/>
      <c r="D223" s="172" t="s">
        <v>4180</v>
      </c>
      <c r="E223" s="172" t="s">
        <v>4178</v>
      </c>
      <c r="F223" s="172" t="s">
        <v>1091</v>
      </c>
      <c r="G223" s="172" t="s">
        <v>58</v>
      </c>
      <c r="H223" s="172" t="s">
        <v>58</v>
      </c>
      <c r="I223" s="172"/>
      <c r="J223" s="172" t="s">
        <v>102</v>
      </c>
      <c r="K223" s="172">
        <v>1.21</v>
      </c>
      <c r="L223" s="172"/>
      <c r="M223" s="172"/>
      <c r="N223" s="172"/>
      <c r="O223" s="172">
        <v>1.1200000000000001</v>
      </c>
      <c r="P223" s="172"/>
      <c r="Q223" s="172"/>
      <c r="R223" s="172"/>
      <c r="S223" s="172">
        <v>120</v>
      </c>
      <c r="T223" s="172" t="s">
        <v>935</v>
      </c>
      <c r="U223" s="172">
        <v>120</v>
      </c>
      <c r="V223" s="172" t="s">
        <v>935</v>
      </c>
      <c r="W223" s="172" t="s">
        <v>59</v>
      </c>
      <c r="X223" s="273"/>
      <c r="Y223" s="172" t="s">
        <v>4181</v>
      </c>
      <c r="Z223" s="172">
        <v>50</v>
      </c>
      <c r="AA223" s="172"/>
      <c r="AB223" s="172" t="s">
        <v>57</v>
      </c>
      <c r="AC223" s="172" t="s">
        <v>58</v>
      </c>
      <c r="AD223" s="176"/>
      <c r="AE223" s="176"/>
      <c r="AF223" s="176"/>
      <c r="AG223" s="176"/>
      <c r="AH223" s="177"/>
      <c r="AI223" s="177"/>
      <c r="AJ223" s="178"/>
      <c r="AK223" s="177"/>
      <c r="AL223" s="177"/>
      <c r="AM223" s="193"/>
      <c r="AN223" s="193"/>
      <c r="AO223" s="193"/>
      <c r="AP223" s="193"/>
    </row>
    <row r="224" spans="1:42" s="181" customFormat="1" ht="13.8" x14ac:dyDescent="0.25">
      <c r="A224" s="172">
        <v>6020</v>
      </c>
      <c r="B224" s="172" t="s">
        <v>4182</v>
      </c>
      <c r="C224" s="172"/>
      <c r="D224" s="172" t="s">
        <v>4183</v>
      </c>
      <c r="E224" s="172" t="s">
        <v>4178</v>
      </c>
      <c r="F224" s="172" t="s">
        <v>4184</v>
      </c>
      <c r="G224" s="172" t="s">
        <v>58</v>
      </c>
      <c r="H224" s="172" t="s">
        <v>58</v>
      </c>
      <c r="I224" s="172"/>
      <c r="J224" s="172" t="s">
        <v>102</v>
      </c>
      <c r="K224" s="172">
        <v>2.0499999999999998</v>
      </c>
      <c r="L224" s="172"/>
      <c r="M224" s="172"/>
      <c r="N224" s="172"/>
      <c r="O224" s="172">
        <v>1.67</v>
      </c>
      <c r="P224" s="172"/>
      <c r="Q224" s="172"/>
      <c r="R224" s="172"/>
      <c r="S224" s="172">
        <v>0</v>
      </c>
      <c r="T224" s="172" t="s">
        <v>935</v>
      </c>
      <c r="U224" s="172">
        <v>0</v>
      </c>
      <c r="V224" s="172" t="s">
        <v>935</v>
      </c>
      <c r="W224" s="172" t="s">
        <v>59</v>
      </c>
      <c r="X224" s="273"/>
      <c r="Y224" s="172" t="s">
        <v>4179</v>
      </c>
      <c r="Z224" s="172">
        <v>300</v>
      </c>
      <c r="AA224" s="172"/>
      <c r="AB224" s="172" t="s">
        <v>57</v>
      </c>
      <c r="AC224" s="172" t="s">
        <v>58</v>
      </c>
      <c r="AD224" s="176"/>
      <c r="AE224" s="176"/>
      <c r="AF224" s="176"/>
      <c r="AG224" s="176"/>
      <c r="AH224" s="177"/>
      <c r="AI224" s="177"/>
      <c r="AJ224" s="178"/>
      <c r="AK224" s="177"/>
      <c r="AL224" s="177"/>
      <c r="AM224" s="193"/>
      <c r="AN224" s="193"/>
      <c r="AO224" s="193"/>
      <c r="AP224" s="193"/>
    </row>
    <row r="225" spans="1:42" s="181" customFormat="1" ht="13.8" x14ac:dyDescent="0.25">
      <c r="A225" s="172">
        <v>6021</v>
      </c>
      <c r="B225" s="172" t="s">
        <v>4182</v>
      </c>
      <c r="C225" s="172"/>
      <c r="D225" s="172" t="s">
        <v>4185</v>
      </c>
      <c r="E225" s="172" t="s">
        <v>4178</v>
      </c>
      <c r="F225" s="172" t="s">
        <v>4184</v>
      </c>
      <c r="G225" s="172" t="s">
        <v>58</v>
      </c>
      <c r="H225" s="172" t="s">
        <v>58</v>
      </c>
      <c r="I225" s="172"/>
      <c r="J225" s="172" t="s">
        <v>102</v>
      </c>
      <c r="K225" s="172">
        <v>1.1599999999999999</v>
      </c>
      <c r="L225" s="172"/>
      <c r="M225" s="172"/>
      <c r="N225" s="172"/>
      <c r="O225" s="172">
        <v>0.97</v>
      </c>
      <c r="P225" s="172"/>
      <c r="Q225" s="172"/>
      <c r="R225" s="172"/>
      <c r="S225" s="172">
        <v>0</v>
      </c>
      <c r="T225" s="172" t="s">
        <v>935</v>
      </c>
      <c r="U225" s="172">
        <v>0</v>
      </c>
      <c r="V225" s="172" t="s">
        <v>935</v>
      </c>
      <c r="W225" s="172" t="s">
        <v>59</v>
      </c>
      <c r="X225" s="273"/>
      <c r="Y225" s="172" t="s">
        <v>4181</v>
      </c>
      <c r="Z225" s="172">
        <v>300</v>
      </c>
      <c r="AA225" s="172"/>
      <c r="AB225" s="172" t="s">
        <v>57</v>
      </c>
      <c r="AC225" s="172" t="s">
        <v>58</v>
      </c>
      <c r="AD225" s="176"/>
      <c r="AE225" s="176"/>
      <c r="AF225" s="176"/>
      <c r="AG225" s="176"/>
      <c r="AH225" s="177"/>
      <c r="AI225" s="177"/>
      <c r="AJ225" s="178"/>
      <c r="AK225" s="177"/>
      <c r="AL225" s="177"/>
      <c r="AM225" s="193"/>
      <c r="AN225" s="193"/>
      <c r="AO225" s="193"/>
      <c r="AP225" s="193"/>
    </row>
    <row r="226" spans="1:42" s="181" customFormat="1" ht="13.8" x14ac:dyDescent="0.25">
      <c r="A226" s="172">
        <v>6030</v>
      </c>
      <c r="B226" s="172" t="s">
        <v>4186</v>
      </c>
      <c r="C226" s="172"/>
      <c r="D226" s="172" t="s">
        <v>4187</v>
      </c>
      <c r="E226" s="172" t="s">
        <v>4188</v>
      </c>
      <c r="F226" s="172" t="s">
        <v>1091</v>
      </c>
      <c r="G226" s="172" t="s">
        <v>58</v>
      </c>
      <c r="H226" s="172" t="s">
        <v>58</v>
      </c>
      <c r="I226" s="172"/>
      <c r="J226" s="172" t="s">
        <v>102</v>
      </c>
      <c r="K226" s="172">
        <v>4.6399999999999997</v>
      </c>
      <c r="L226" s="172"/>
      <c r="M226" s="172"/>
      <c r="N226" s="172"/>
      <c r="O226" s="172">
        <v>2.12</v>
      </c>
      <c r="P226" s="172"/>
      <c r="Q226" s="172"/>
      <c r="R226" s="172"/>
      <c r="S226" s="172">
        <v>176</v>
      </c>
      <c r="T226" s="172" t="s">
        <v>935</v>
      </c>
      <c r="U226" s="172">
        <v>176</v>
      </c>
      <c r="V226" s="172" t="s">
        <v>935</v>
      </c>
      <c r="W226" s="172" t="s">
        <v>59</v>
      </c>
      <c r="X226" s="273"/>
      <c r="Y226" s="172"/>
      <c r="Z226" s="172">
        <v>27.5</v>
      </c>
      <c r="AA226" s="172"/>
      <c r="AB226" s="172" t="s">
        <v>57</v>
      </c>
      <c r="AC226" s="172" t="s">
        <v>58</v>
      </c>
      <c r="AD226" s="176"/>
      <c r="AE226" s="176"/>
      <c r="AF226" s="176"/>
      <c r="AG226" s="176"/>
      <c r="AH226" s="177"/>
      <c r="AI226" s="177"/>
      <c r="AJ226" s="178"/>
      <c r="AK226" s="177"/>
      <c r="AL226" s="177"/>
      <c r="AM226" s="193"/>
      <c r="AN226" s="193"/>
      <c r="AO226" s="193"/>
      <c r="AP226" s="193"/>
    </row>
    <row r="227" spans="1:42" s="181" customFormat="1" ht="13.8" x14ac:dyDescent="0.25">
      <c r="A227" s="172">
        <v>6031</v>
      </c>
      <c r="B227" s="172" t="s">
        <v>4186</v>
      </c>
      <c r="C227" s="172"/>
      <c r="D227" s="172" t="s">
        <v>4187</v>
      </c>
      <c r="E227" s="172" t="s">
        <v>4188</v>
      </c>
      <c r="F227" s="172" t="s">
        <v>1091</v>
      </c>
      <c r="G227" s="172" t="s">
        <v>58</v>
      </c>
      <c r="H227" s="172" t="s">
        <v>58</v>
      </c>
      <c r="I227" s="172"/>
      <c r="J227" s="172" t="s">
        <v>102</v>
      </c>
      <c r="K227" s="172">
        <v>6.7</v>
      </c>
      <c r="L227" s="172"/>
      <c r="M227" s="172"/>
      <c r="N227" s="172"/>
      <c r="O227" s="172">
        <v>2.4</v>
      </c>
      <c r="P227" s="172"/>
      <c r="Q227" s="172"/>
      <c r="R227" s="172"/>
      <c r="S227" s="172">
        <v>176</v>
      </c>
      <c r="T227" s="172" t="s">
        <v>935</v>
      </c>
      <c r="U227" s="172">
        <v>176</v>
      </c>
      <c r="V227" s="172" t="s">
        <v>935</v>
      </c>
      <c r="W227" s="172" t="s">
        <v>59</v>
      </c>
      <c r="X227" s="273"/>
      <c r="Y227" s="172"/>
      <c r="Z227" s="172">
        <v>45.8</v>
      </c>
      <c r="AA227" s="172"/>
      <c r="AB227" s="172" t="s">
        <v>57</v>
      </c>
      <c r="AC227" s="172" t="s">
        <v>58</v>
      </c>
      <c r="AD227" s="176"/>
      <c r="AE227" s="176"/>
      <c r="AF227" s="176"/>
      <c r="AG227" s="176"/>
      <c r="AH227" s="177"/>
      <c r="AI227" s="177"/>
      <c r="AJ227" s="178"/>
      <c r="AK227" s="177"/>
      <c r="AL227" s="177"/>
      <c r="AM227" s="193"/>
      <c r="AN227" s="193"/>
      <c r="AO227" s="193"/>
      <c r="AP227" s="193"/>
    </row>
    <row r="228" spans="1:42" s="181" customFormat="1" ht="13.8" x14ac:dyDescent="0.25">
      <c r="A228" s="172">
        <v>6032</v>
      </c>
      <c r="B228" s="172" t="s">
        <v>4186</v>
      </c>
      <c r="C228" s="172"/>
      <c r="D228" s="172" t="s">
        <v>4187</v>
      </c>
      <c r="E228" s="172" t="s">
        <v>4188</v>
      </c>
      <c r="F228" s="172" t="s">
        <v>1091</v>
      </c>
      <c r="G228" s="172" t="s">
        <v>58</v>
      </c>
      <c r="H228" s="172" t="s">
        <v>58</v>
      </c>
      <c r="I228" s="172"/>
      <c r="J228" s="172" t="s">
        <v>102</v>
      </c>
      <c r="K228" s="172">
        <v>9.89</v>
      </c>
      <c r="L228" s="172"/>
      <c r="M228" s="172"/>
      <c r="N228" s="172"/>
      <c r="O228" s="172">
        <v>2.42</v>
      </c>
      <c r="P228" s="172"/>
      <c r="Q228" s="172"/>
      <c r="R228" s="172"/>
      <c r="S228" s="172">
        <v>176</v>
      </c>
      <c r="T228" s="172" t="s">
        <v>935</v>
      </c>
      <c r="U228" s="172">
        <v>176</v>
      </c>
      <c r="V228" s="172" t="s">
        <v>935</v>
      </c>
      <c r="W228" s="172" t="s">
        <v>59</v>
      </c>
      <c r="X228" s="273"/>
      <c r="Y228" s="172"/>
      <c r="Z228" s="172">
        <v>64.099999999999994</v>
      </c>
      <c r="AA228" s="172"/>
      <c r="AB228" s="172" t="s">
        <v>57</v>
      </c>
      <c r="AC228" s="172" t="s">
        <v>58</v>
      </c>
      <c r="AD228" s="176"/>
      <c r="AE228" s="176"/>
      <c r="AF228" s="176"/>
      <c r="AG228" s="176"/>
      <c r="AH228" s="177"/>
      <c r="AI228" s="177"/>
      <c r="AJ228" s="178"/>
      <c r="AK228" s="177"/>
      <c r="AL228" s="177"/>
      <c r="AM228" s="193"/>
      <c r="AN228" s="193"/>
      <c r="AO228" s="193"/>
      <c r="AP228" s="193"/>
    </row>
    <row r="229" spans="1:42" s="181" customFormat="1" ht="13.8" x14ac:dyDescent="0.25">
      <c r="A229" s="172">
        <v>6040</v>
      </c>
      <c r="B229" s="172" t="s">
        <v>4189</v>
      </c>
      <c r="C229" s="172"/>
      <c r="D229" s="172" t="s">
        <v>4190</v>
      </c>
      <c r="E229" s="172" t="s">
        <v>4184</v>
      </c>
      <c r="F229" s="172" t="s">
        <v>4178</v>
      </c>
      <c r="G229" s="172" t="s">
        <v>58</v>
      </c>
      <c r="H229" s="172" t="s">
        <v>58</v>
      </c>
      <c r="I229" s="172"/>
      <c r="J229" s="172" t="s">
        <v>102</v>
      </c>
      <c r="K229" s="172">
        <v>1.31</v>
      </c>
      <c r="L229" s="172"/>
      <c r="M229" s="172"/>
      <c r="N229" s="172"/>
      <c r="O229" s="172">
        <v>1.1100000000000001</v>
      </c>
      <c r="P229" s="172"/>
      <c r="Q229" s="172"/>
      <c r="R229" s="172"/>
      <c r="S229" s="172">
        <v>0</v>
      </c>
      <c r="T229" s="172" t="s">
        <v>935</v>
      </c>
      <c r="U229" s="172">
        <v>0</v>
      </c>
      <c r="V229" s="172" t="s">
        <v>935</v>
      </c>
      <c r="W229" s="172" t="s">
        <v>59</v>
      </c>
      <c r="X229" s="273"/>
      <c r="Y229" s="172"/>
      <c r="Z229" s="172">
        <v>40</v>
      </c>
      <c r="AA229" s="172"/>
      <c r="AB229" s="172" t="s">
        <v>57</v>
      </c>
      <c r="AC229" s="172" t="s">
        <v>58</v>
      </c>
      <c r="AD229" s="176"/>
      <c r="AE229" s="176"/>
      <c r="AF229" s="176"/>
      <c r="AG229" s="176"/>
      <c r="AH229" s="177"/>
      <c r="AI229" s="177"/>
      <c r="AJ229" s="178"/>
      <c r="AK229" s="177"/>
      <c r="AL229" s="177"/>
      <c r="AM229" s="193"/>
      <c r="AN229" s="193"/>
      <c r="AO229" s="193"/>
      <c r="AP229" s="193"/>
    </row>
    <row r="230" spans="1:42" s="181" customFormat="1" ht="13.8" x14ac:dyDescent="0.25">
      <c r="A230" s="172">
        <v>6050</v>
      </c>
      <c r="B230" s="172" t="s">
        <v>4191</v>
      </c>
      <c r="C230" s="172"/>
      <c r="D230" s="172" t="s">
        <v>4192</v>
      </c>
      <c r="E230" s="172" t="s">
        <v>4193</v>
      </c>
      <c r="F230" s="172" t="s">
        <v>4194</v>
      </c>
      <c r="G230" s="172" t="s">
        <v>58</v>
      </c>
      <c r="H230" s="172" t="s">
        <v>58</v>
      </c>
      <c r="I230" s="172"/>
      <c r="J230" s="172" t="s">
        <v>102</v>
      </c>
      <c r="K230" s="172">
        <v>3.92</v>
      </c>
      <c r="L230" s="172"/>
      <c r="M230" s="172"/>
      <c r="N230" s="172"/>
      <c r="O230" s="172">
        <v>3.02</v>
      </c>
      <c r="P230" s="172"/>
      <c r="Q230" s="172"/>
      <c r="R230" s="172"/>
      <c r="S230" s="172">
        <v>480</v>
      </c>
      <c r="T230" s="172" t="s">
        <v>935</v>
      </c>
      <c r="U230" s="172">
        <v>480</v>
      </c>
      <c r="V230" s="172" t="s">
        <v>935</v>
      </c>
      <c r="W230" s="172" t="s">
        <v>59</v>
      </c>
      <c r="X230" s="273"/>
      <c r="Y230" s="172"/>
      <c r="Z230" s="172">
        <v>20</v>
      </c>
      <c r="AA230" s="172"/>
      <c r="AB230" s="172" t="s">
        <v>57</v>
      </c>
      <c r="AC230" s="172" t="s">
        <v>58</v>
      </c>
      <c r="AD230" s="176"/>
      <c r="AE230" s="176"/>
      <c r="AF230" s="176"/>
      <c r="AG230" s="176"/>
      <c r="AH230" s="177"/>
      <c r="AI230" s="177"/>
      <c r="AJ230" s="178"/>
      <c r="AK230" s="177"/>
      <c r="AL230" s="177"/>
      <c r="AM230" s="193"/>
      <c r="AN230" s="193"/>
      <c r="AO230" s="193"/>
      <c r="AP230" s="193"/>
    </row>
    <row r="231" spans="1:42" s="181" customFormat="1" ht="13.8" x14ac:dyDescent="0.25">
      <c r="A231" s="172">
        <v>6060</v>
      </c>
      <c r="B231" s="172" t="s">
        <v>4195</v>
      </c>
      <c r="C231" s="172"/>
      <c r="D231" s="172" t="s">
        <v>4196</v>
      </c>
      <c r="E231" s="172" t="s">
        <v>660</v>
      </c>
      <c r="F231" s="172" t="s">
        <v>1091</v>
      </c>
      <c r="G231" s="172" t="s">
        <v>58</v>
      </c>
      <c r="H231" s="172" t="s">
        <v>58</v>
      </c>
      <c r="I231" s="172"/>
      <c r="J231" s="172" t="s">
        <v>102</v>
      </c>
      <c r="K231" s="172">
        <v>7.16</v>
      </c>
      <c r="L231" s="172"/>
      <c r="M231" s="172"/>
      <c r="N231" s="172"/>
      <c r="O231" s="172">
        <v>1.0900000000000001</v>
      </c>
      <c r="P231" s="172"/>
      <c r="Q231" s="172"/>
      <c r="R231" s="172"/>
      <c r="S231" s="172">
        <v>168</v>
      </c>
      <c r="T231" s="172" t="s">
        <v>935</v>
      </c>
      <c r="U231" s="172">
        <v>169</v>
      </c>
      <c r="V231" s="172" t="s">
        <v>935</v>
      </c>
      <c r="W231" s="172" t="s">
        <v>59</v>
      </c>
      <c r="X231" s="273"/>
      <c r="Y231" s="172"/>
      <c r="Z231" s="172">
        <v>100</v>
      </c>
      <c r="AA231" s="172"/>
      <c r="AB231" s="172" t="s">
        <v>57</v>
      </c>
      <c r="AC231" s="172" t="s">
        <v>58</v>
      </c>
      <c r="AD231" s="176"/>
      <c r="AE231" s="176"/>
      <c r="AF231" s="176"/>
      <c r="AG231" s="176"/>
      <c r="AH231" s="177"/>
      <c r="AI231" s="177"/>
      <c r="AJ231" s="178"/>
      <c r="AK231" s="177"/>
      <c r="AL231" s="177"/>
      <c r="AM231" s="193"/>
      <c r="AN231" s="193"/>
      <c r="AO231" s="193"/>
      <c r="AP231" s="193"/>
    </row>
    <row r="232" spans="1:42" s="181" customFormat="1" ht="13.8" x14ac:dyDescent="0.25">
      <c r="A232" s="172">
        <v>6061</v>
      </c>
      <c r="B232" s="172" t="s">
        <v>4197</v>
      </c>
      <c r="C232" s="172"/>
      <c r="D232" s="172" t="s">
        <v>4196</v>
      </c>
      <c r="E232" s="172" t="s">
        <v>660</v>
      </c>
      <c r="F232" s="172" t="s">
        <v>1091</v>
      </c>
      <c r="G232" s="172" t="s">
        <v>58</v>
      </c>
      <c r="H232" s="172" t="s">
        <v>58</v>
      </c>
      <c r="I232" s="172"/>
      <c r="J232" s="172" t="s">
        <v>102</v>
      </c>
      <c r="K232" s="172">
        <v>13.71</v>
      </c>
      <c r="L232" s="172"/>
      <c r="M232" s="172"/>
      <c r="N232" s="172"/>
      <c r="O232" s="172">
        <v>1.4</v>
      </c>
      <c r="P232" s="172"/>
      <c r="Q232" s="172"/>
      <c r="R232" s="172"/>
      <c r="S232" s="172">
        <v>25</v>
      </c>
      <c r="T232" s="172" t="s">
        <v>935</v>
      </c>
      <c r="U232" s="172">
        <v>25</v>
      </c>
      <c r="V232" s="172" t="s">
        <v>935</v>
      </c>
      <c r="W232" s="172" t="s">
        <v>59</v>
      </c>
      <c r="X232" s="273"/>
      <c r="Y232" s="172"/>
      <c r="Z232" s="172">
        <v>100</v>
      </c>
      <c r="AA232" s="172"/>
      <c r="AB232" s="172" t="s">
        <v>57</v>
      </c>
      <c r="AC232" s="172" t="s">
        <v>58</v>
      </c>
      <c r="AD232" s="176"/>
      <c r="AE232" s="176"/>
      <c r="AF232" s="176"/>
      <c r="AG232" s="176"/>
      <c r="AH232" s="177"/>
      <c r="AI232" s="177"/>
      <c r="AJ232" s="178"/>
      <c r="AK232" s="177"/>
      <c r="AL232" s="177"/>
      <c r="AM232" s="193"/>
      <c r="AN232" s="193"/>
      <c r="AO232" s="193"/>
      <c r="AP232" s="193"/>
    </row>
    <row r="233" spans="1:42" s="181" customFormat="1" ht="13.8" x14ac:dyDescent="0.25">
      <c r="A233" s="172">
        <v>6070</v>
      </c>
      <c r="B233" s="172" t="s">
        <v>4198</v>
      </c>
      <c r="C233" s="172"/>
      <c r="D233" s="172" t="s">
        <v>4199</v>
      </c>
      <c r="E233" s="172" t="s">
        <v>4193</v>
      </c>
      <c r="F233" s="172" t="s">
        <v>1091</v>
      </c>
      <c r="G233" s="172" t="s">
        <v>58</v>
      </c>
      <c r="H233" s="172" t="s">
        <v>58</v>
      </c>
      <c r="I233" s="172"/>
      <c r="J233" s="172" t="s">
        <v>102</v>
      </c>
      <c r="K233" s="172">
        <v>33</v>
      </c>
      <c r="L233" s="172"/>
      <c r="M233" s="172"/>
      <c r="N233" s="172"/>
      <c r="O233" s="172">
        <v>12.1</v>
      </c>
      <c r="P233" s="172"/>
      <c r="Q233" s="172"/>
      <c r="R233" s="172"/>
      <c r="S233" s="172">
        <v>73</v>
      </c>
      <c r="T233" s="172" t="s">
        <v>935</v>
      </c>
      <c r="U233" s="172">
        <v>73</v>
      </c>
      <c r="V233" s="172" t="s">
        <v>935</v>
      </c>
      <c r="W233" s="172" t="s">
        <v>59</v>
      </c>
      <c r="X233" s="273"/>
      <c r="Y233" s="172"/>
      <c r="Z233" s="172">
        <v>100</v>
      </c>
      <c r="AA233" s="172"/>
      <c r="AB233" s="172" t="s">
        <v>57</v>
      </c>
      <c r="AC233" s="172" t="s">
        <v>58</v>
      </c>
      <c r="AD233" s="176"/>
      <c r="AE233" s="176"/>
      <c r="AF233" s="176"/>
      <c r="AG233" s="176"/>
      <c r="AH233" s="177"/>
      <c r="AI233" s="177"/>
      <c r="AJ233" s="178"/>
      <c r="AK233" s="177"/>
      <c r="AL233" s="177"/>
      <c r="AM233" s="193"/>
      <c r="AN233" s="193"/>
      <c r="AO233" s="193"/>
      <c r="AP233" s="193"/>
    </row>
    <row r="234" spans="1:42" s="181" customFormat="1" ht="13.8" x14ac:dyDescent="0.25">
      <c r="A234" s="172">
        <v>6080</v>
      </c>
      <c r="B234" s="172" t="s">
        <v>4200</v>
      </c>
      <c r="C234" s="172"/>
      <c r="D234" s="172" t="s">
        <v>4201</v>
      </c>
      <c r="E234" s="172" t="s">
        <v>660</v>
      </c>
      <c r="F234" s="172" t="s">
        <v>4202</v>
      </c>
      <c r="G234" s="172" t="s">
        <v>58</v>
      </c>
      <c r="H234" s="172" t="s">
        <v>58</v>
      </c>
      <c r="I234" s="172"/>
      <c r="J234" s="172" t="s">
        <v>102</v>
      </c>
      <c r="K234" s="172">
        <v>2.83</v>
      </c>
      <c r="L234" s="172"/>
      <c r="M234" s="172"/>
      <c r="N234" s="172"/>
      <c r="O234" s="172">
        <v>1.89</v>
      </c>
      <c r="P234" s="172"/>
      <c r="Q234" s="172"/>
      <c r="R234" s="172"/>
      <c r="S234" s="172">
        <v>0</v>
      </c>
      <c r="T234" s="172" t="s">
        <v>935</v>
      </c>
      <c r="U234" s="172">
        <v>0</v>
      </c>
      <c r="V234" s="172" t="s">
        <v>935</v>
      </c>
      <c r="W234" s="172" t="s">
        <v>59</v>
      </c>
      <c r="X234" s="273"/>
      <c r="Y234" s="172"/>
      <c r="Z234" s="172">
        <v>200</v>
      </c>
      <c r="AA234" s="172"/>
      <c r="AB234" s="172" t="s">
        <v>57</v>
      </c>
      <c r="AC234" s="172" t="s">
        <v>58</v>
      </c>
      <c r="AD234" s="176"/>
      <c r="AE234" s="176"/>
      <c r="AF234" s="176"/>
      <c r="AG234" s="176"/>
      <c r="AH234" s="177"/>
      <c r="AI234" s="177"/>
      <c r="AJ234" s="178"/>
      <c r="AK234" s="177"/>
      <c r="AL234" s="177"/>
      <c r="AM234" s="193"/>
      <c r="AN234" s="193"/>
      <c r="AO234" s="193"/>
      <c r="AP234" s="193"/>
    </row>
    <row r="235" spans="1:42" s="181" customFormat="1" ht="13.8" x14ac:dyDescent="0.25">
      <c r="A235" s="172">
        <v>6090</v>
      </c>
      <c r="B235" s="172" t="s">
        <v>4203</v>
      </c>
      <c r="C235" s="172"/>
      <c r="D235" s="172" t="s">
        <v>4204</v>
      </c>
      <c r="E235" s="172" t="s">
        <v>4193</v>
      </c>
      <c r="F235" s="172" t="s">
        <v>4202</v>
      </c>
      <c r="G235" s="172" t="s">
        <v>58</v>
      </c>
      <c r="H235" s="172" t="s">
        <v>58</v>
      </c>
      <c r="I235" s="172"/>
      <c r="J235" s="172" t="s">
        <v>102</v>
      </c>
      <c r="K235" s="172">
        <v>3.42</v>
      </c>
      <c r="L235" s="172"/>
      <c r="M235" s="172"/>
      <c r="N235" s="172"/>
      <c r="O235" s="172">
        <v>3.22</v>
      </c>
      <c r="P235" s="172"/>
      <c r="Q235" s="172"/>
      <c r="R235" s="172"/>
      <c r="S235" s="172"/>
      <c r="T235" s="172" t="s">
        <v>935</v>
      </c>
      <c r="U235" s="172"/>
      <c r="V235" s="172" t="s">
        <v>935</v>
      </c>
      <c r="W235" s="172" t="s">
        <v>59</v>
      </c>
      <c r="X235" s="273"/>
      <c r="Y235" s="172"/>
      <c r="Z235" s="172">
        <v>50</v>
      </c>
      <c r="AA235" s="172"/>
      <c r="AB235" s="172" t="s">
        <v>57</v>
      </c>
      <c r="AC235" s="172" t="s">
        <v>58</v>
      </c>
      <c r="AD235" s="176"/>
      <c r="AE235" s="176"/>
      <c r="AF235" s="176"/>
      <c r="AG235" s="176"/>
      <c r="AH235" s="177"/>
      <c r="AI235" s="177"/>
      <c r="AJ235" s="178"/>
      <c r="AK235" s="177"/>
      <c r="AL235" s="177"/>
      <c r="AM235" s="193"/>
      <c r="AN235" s="193"/>
      <c r="AO235" s="193"/>
      <c r="AP235" s="193"/>
    </row>
    <row r="236" spans="1:42" s="181" customFormat="1" ht="13.8" x14ac:dyDescent="0.25">
      <c r="A236" s="172">
        <v>6100</v>
      </c>
      <c r="B236" s="172" t="s">
        <v>4205</v>
      </c>
      <c r="C236" s="172"/>
      <c r="D236" s="172" t="s">
        <v>4206</v>
      </c>
      <c r="E236" s="172" t="s">
        <v>4202</v>
      </c>
      <c r="F236" s="172" t="s">
        <v>1091</v>
      </c>
      <c r="G236" s="172" t="s">
        <v>58</v>
      </c>
      <c r="H236" s="172" t="s">
        <v>58</v>
      </c>
      <c r="I236" s="172"/>
      <c r="J236" s="172" t="s">
        <v>102</v>
      </c>
      <c r="K236" s="172">
        <v>1.55</v>
      </c>
      <c r="L236" s="172"/>
      <c r="M236" s="172"/>
      <c r="N236" s="172"/>
      <c r="O236" s="172">
        <v>1.1599999999999999</v>
      </c>
      <c r="P236" s="172"/>
      <c r="Q236" s="172"/>
      <c r="R236" s="172"/>
      <c r="S236" s="172">
        <v>168</v>
      </c>
      <c r="T236" s="172" t="s">
        <v>935</v>
      </c>
      <c r="U236" s="172">
        <v>168</v>
      </c>
      <c r="V236" s="172" t="s">
        <v>935</v>
      </c>
      <c r="W236" s="172" t="s">
        <v>59</v>
      </c>
      <c r="X236" s="273"/>
      <c r="Y236" s="172"/>
      <c r="Z236" s="172">
        <v>50</v>
      </c>
      <c r="AA236" s="172"/>
      <c r="AB236" s="172" t="s">
        <v>57</v>
      </c>
      <c r="AC236" s="172" t="s">
        <v>58</v>
      </c>
      <c r="AD236" s="176"/>
      <c r="AE236" s="176"/>
      <c r="AF236" s="176"/>
      <c r="AG236" s="176"/>
      <c r="AH236" s="177"/>
      <c r="AI236" s="177"/>
      <c r="AJ236" s="178"/>
      <c r="AK236" s="177"/>
      <c r="AL236" s="177"/>
      <c r="AM236" s="193"/>
      <c r="AN236" s="193"/>
      <c r="AO236" s="193"/>
      <c r="AP236" s="193"/>
    </row>
    <row r="237" spans="1:42" s="181" customFormat="1" ht="13.8" x14ac:dyDescent="0.25">
      <c r="A237" s="172">
        <v>6110</v>
      </c>
      <c r="B237" s="172" t="s">
        <v>4207</v>
      </c>
      <c r="C237" s="172"/>
      <c r="D237" s="172" t="s">
        <v>4208</v>
      </c>
      <c r="E237" s="172" t="s">
        <v>660</v>
      </c>
      <c r="F237" s="172" t="s">
        <v>4194</v>
      </c>
      <c r="G237" s="172" t="s">
        <v>58</v>
      </c>
      <c r="H237" s="172" t="s">
        <v>58</v>
      </c>
      <c r="I237" s="172"/>
      <c r="J237" s="172" t="s">
        <v>102</v>
      </c>
      <c r="K237" s="172">
        <v>2.13</v>
      </c>
      <c r="L237" s="172"/>
      <c r="M237" s="172"/>
      <c r="N237" s="172"/>
      <c r="O237" s="172">
        <v>1.1499999999999999</v>
      </c>
      <c r="P237" s="172"/>
      <c r="Q237" s="172"/>
      <c r="R237" s="172"/>
      <c r="S237" s="172">
        <v>480</v>
      </c>
      <c r="T237" s="172" t="s">
        <v>935</v>
      </c>
      <c r="U237" s="172">
        <v>480</v>
      </c>
      <c r="V237" s="172" t="s">
        <v>935</v>
      </c>
      <c r="W237" s="172" t="s">
        <v>59</v>
      </c>
      <c r="X237" s="273"/>
      <c r="Y237" s="172"/>
      <c r="Z237" s="172">
        <v>0.03</v>
      </c>
      <c r="AA237" s="172"/>
      <c r="AB237" s="172" t="s">
        <v>57</v>
      </c>
      <c r="AC237" s="172" t="s">
        <v>58</v>
      </c>
      <c r="AD237" s="176"/>
      <c r="AE237" s="176"/>
      <c r="AF237" s="176"/>
      <c r="AG237" s="176"/>
      <c r="AH237" s="177"/>
      <c r="AI237" s="177"/>
      <c r="AJ237" s="178"/>
      <c r="AK237" s="177"/>
      <c r="AL237" s="177"/>
      <c r="AM237" s="193"/>
      <c r="AN237" s="193"/>
      <c r="AO237" s="193"/>
      <c r="AP237" s="193"/>
    </row>
    <row r="238" spans="1:42" x14ac:dyDescent="0.25">
      <c r="A238" s="91">
        <v>1350</v>
      </c>
      <c r="B238" s="204" t="str">
        <f>IF(AND(A238&lt;&gt;"",ISNUMBER(A238)),VLOOKUP(A238,Studies!A:BR,2,FALSE),"")</f>
        <v>Lutz 2018</v>
      </c>
      <c r="C238" s="204" t="str">
        <f>IF(AND(A238&lt;&gt;"",ISNUMBER(A238)),VLOOKUP(A238,Studies!A:BR,3,FALSE),"")</f>
        <v>https://pubmed.ncbi.nlm.nih.gov/29569723/</v>
      </c>
      <c r="D238" s="204" t="str">
        <f>IF(AND(A238&lt;&gt;"",ISNUMBER(A238)),VLOOKUP(A238,Studies!A:BR,4,FALSE),"")</f>
        <v>Cohort 2, 2 mg Rifampicin</v>
      </c>
      <c r="E238" s="139" t="str">
        <f>IF(AND(A238&lt;&gt;"",ISNUMBER(A238)),VLOOKUP(A238,Studies!A:BR,5,FALSE),"")</f>
        <v>Midazolam</v>
      </c>
      <c r="F238" s="186" t="s">
        <v>53</v>
      </c>
      <c r="G238" s="205" t="str">
        <f>IF(AND(A238&lt;&gt;"",ISNUMBER(A238)),VLOOKUP(A238,Studies!A:BR,13,FALSE),"")</f>
        <v>PO</v>
      </c>
      <c r="H238" s="138" t="s">
        <v>58</v>
      </c>
      <c r="I238" s="138" t="s">
        <v>3051</v>
      </c>
      <c r="J238" s="205" t="str">
        <f>IF(AND(A238&lt;&gt;"",ISNUMBER(A238)),VLOOKUP(A238,Studies!A:BR,6,FALSE),"")</f>
        <v>Plasma</v>
      </c>
      <c r="K238" s="43">
        <v>0.76900000000000002</v>
      </c>
      <c r="L238" s="187" t="s">
        <v>2677</v>
      </c>
      <c r="M238" s="76" t="s">
        <v>4213</v>
      </c>
      <c r="N238" s="201" t="s">
        <v>4093</v>
      </c>
      <c r="O238" s="52">
        <v>0.79</v>
      </c>
      <c r="P238" s="52" t="s">
        <v>2677</v>
      </c>
      <c r="Q238" s="84" t="s">
        <v>4217</v>
      </c>
      <c r="R238" s="84" t="s">
        <v>4093</v>
      </c>
      <c r="S238" s="38">
        <v>0</v>
      </c>
      <c r="T238" s="39" t="s">
        <v>935</v>
      </c>
      <c r="U238" s="40">
        <f>Studies!N1296</f>
        <v>228</v>
      </c>
      <c r="V238" s="41">
        <v>660</v>
      </c>
      <c r="W238" s="42" t="s">
        <v>59</v>
      </c>
      <c r="X238" s="202">
        <v>1</v>
      </c>
      <c r="Z238" s="176">
        <v>2</v>
      </c>
      <c r="AA238" s="180"/>
      <c r="AB238" s="180" t="s">
        <v>57</v>
      </c>
      <c r="AC238" s="176" t="s">
        <v>58</v>
      </c>
      <c r="AD238" s="176" t="s">
        <v>4232</v>
      </c>
      <c r="AE238" s="176" t="s">
        <v>59</v>
      </c>
      <c r="AF238" s="176" t="s">
        <v>4231</v>
      </c>
    </row>
    <row r="239" spans="1:42" x14ac:dyDescent="0.25">
      <c r="A239" s="91">
        <v>1351</v>
      </c>
      <c r="B239" s="204" t="str">
        <f>IF(AND(A239&lt;&gt;"",ISNUMBER(A239)),VLOOKUP(A239,Studies!A:BR,2,FALSE),"")</f>
        <v>Lutz 2018</v>
      </c>
      <c r="C239" s="204" t="str">
        <f>IF(AND(A239&lt;&gt;"",ISNUMBER(A239)),VLOOKUP(A239,Studies!A:BR,3,FALSE),"")</f>
        <v>https://pubmed.ncbi.nlm.nih.gov/29569723/</v>
      </c>
      <c r="D239" s="204" t="str">
        <f>IF(AND(A239&lt;&gt;"",ISNUMBER(A239)),VLOOKUP(A239,Studies!A:BR,4,FALSE),"")</f>
        <v>Cohort 1, 10 mg Rifampicin</v>
      </c>
      <c r="E239" s="139" t="str">
        <f>IF(AND(A239&lt;&gt;"",ISNUMBER(A239)),VLOOKUP(A239,Studies!A:BR,5,FALSE),"")</f>
        <v>Midazolam</v>
      </c>
      <c r="F239" s="186" t="s">
        <v>53</v>
      </c>
      <c r="G239" s="205" t="str">
        <f>IF(AND(A239&lt;&gt;"",ISNUMBER(A239)),VLOOKUP(A239,Studies!A:BR,13,FALSE),"")</f>
        <v>PO</v>
      </c>
      <c r="H239" s="138" t="s">
        <v>58</v>
      </c>
      <c r="I239" s="138" t="s">
        <v>3051</v>
      </c>
      <c r="J239" s="205" t="str">
        <f>IF(AND(A239&lt;&gt;"",ISNUMBER(A239)),VLOOKUP(A239,Studies!A:BR,6,FALSE),"")</f>
        <v>Plasma</v>
      </c>
      <c r="K239" s="43">
        <v>0.39800000000000002</v>
      </c>
      <c r="L239" s="187" t="s">
        <v>2677</v>
      </c>
      <c r="M239" s="76" t="s">
        <v>4214</v>
      </c>
      <c r="N239" s="201" t="s">
        <v>4093</v>
      </c>
      <c r="O239" s="52">
        <v>0.51600000000000001</v>
      </c>
      <c r="P239" s="52" t="s">
        <v>2677</v>
      </c>
      <c r="Q239" s="84" t="s">
        <v>4218</v>
      </c>
      <c r="R239" s="84" t="s">
        <v>4093</v>
      </c>
      <c r="S239" s="182">
        <v>0</v>
      </c>
      <c r="T239" s="183" t="s">
        <v>935</v>
      </c>
      <c r="U239" s="184">
        <f>Studies!N1297</f>
        <v>228</v>
      </c>
      <c r="V239" s="41">
        <v>660</v>
      </c>
      <c r="W239" s="42" t="s">
        <v>59</v>
      </c>
      <c r="X239" s="202">
        <v>1</v>
      </c>
      <c r="Z239" s="176">
        <v>10</v>
      </c>
      <c r="AA239" s="180"/>
      <c r="AB239" s="180" t="s">
        <v>57</v>
      </c>
      <c r="AC239" s="176" t="s">
        <v>58</v>
      </c>
      <c r="AD239" s="176" t="s">
        <v>4232</v>
      </c>
      <c r="AE239" s="176" t="s">
        <v>59</v>
      </c>
      <c r="AF239" s="176" t="s">
        <v>4231</v>
      </c>
    </row>
    <row r="240" spans="1:42" x14ac:dyDescent="0.25">
      <c r="A240" s="91">
        <v>1352</v>
      </c>
      <c r="B240" s="204" t="str">
        <f>IF(AND(A240&lt;&gt;"",ISNUMBER(A240)),VLOOKUP(A240,Studies!A:BR,2,FALSE),"")</f>
        <v>Lutz 2018</v>
      </c>
      <c r="C240" s="204" t="str">
        <f>IF(AND(A240&lt;&gt;"",ISNUMBER(A240)),VLOOKUP(A240,Studies!A:BR,3,FALSE),"")</f>
        <v>https://pubmed.ncbi.nlm.nih.gov/29569723/</v>
      </c>
      <c r="D240" s="204" t="str">
        <f>IF(AND(A240&lt;&gt;"",ISNUMBER(A240)),VLOOKUP(A240,Studies!A:BR,4,FALSE),"")</f>
        <v>Cohort 1, 75 mg Rifampicin</v>
      </c>
      <c r="E240" s="139" t="str">
        <f>IF(AND(A240&lt;&gt;"",ISNUMBER(A240)),VLOOKUP(A240,Studies!A:BR,5,FALSE),"")</f>
        <v>Midazolam</v>
      </c>
      <c r="F240" s="186" t="s">
        <v>53</v>
      </c>
      <c r="G240" s="205" t="str">
        <f>IF(AND(A240&lt;&gt;"",ISNUMBER(A240)),VLOOKUP(A240,Studies!A:BR,13,FALSE),"")</f>
        <v>PO</v>
      </c>
      <c r="H240" s="138" t="s">
        <v>58</v>
      </c>
      <c r="I240" s="138" t="s">
        <v>3051</v>
      </c>
      <c r="J240" s="205" t="str">
        <f>IF(AND(A240&lt;&gt;"",ISNUMBER(A240)),VLOOKUP(A240,Studies!A:BR,6,FALSE),"")</f>
        <v>Plasma</v>
      </c>
      <c r="K240" s="43">
        <v>9.1600000000000001E-2</v>
      </c>
      <c r="L240" s="187" t="s">
        <v>2677</v>
      </c>
      <c r="M240" s="76" t="s">
        <v>4215</v>
      </c>
      <c r="N240" s="201" t="s">
        <v>4093</v>
      </c>
      <c r="O240" s="52">
        <v>0.14899999999999999</v>
      </c>
      <c r="P240" s="52" t="s">
        <v>2677</v>
      </c>
      <c r="Q240" s="84" t="s">
        <v>4219</v>
      </c>
      <c r="R240" s="84" t="s">
        <v>4093</v>
      </c>
      <c r="S240" s="182">
        <v>0</v>
      </c>
      <c r="T240" s="183" t="s">
        <v>935</v>
      </c>
      <c r="U240" s="184">
        <f>Studies!N1298</f>
        <v>660</v>
      </c>
      <c r="V240" s="41" t="s">
        <v>935</v>
      </c>
      <c r="W240" s="42" t="s">
        <v>59</v>
      </c>
      <c r="X240" s="202">
        <v>1</v>
      </c>
      <c r="Z240" s="176" t="s">
        <v>4248</v>
      </c>
      <c r="AA240" s="180"/>
      <c r="AB240" s="180" t="s">
        <v>57</v>
      </c>
      <c r="AC240" s="176" t="s">
        <v>58</v>
      </c>
      <c r="AD240" s="176" t="s">
        <v>4271</v>
      </c>
      <c r="AE240" s="176" t="s">
        <v>59</v>
      </c>
      <c r="AF240" s="176" t="s">
        <v>4247</v>
      </c>
    </row>
    <row r="241" spans="1:38" x14ac:dyDescent="0.25">
      <c r="A241" s="91">
        <v>1353</v>
      </c>
      <c r="B241" s="204" t="str">
        <f>IF(AND(A241&lt;&gt;"",ISNUMBER(A241)),VLOOKUP(A241,Studies!A:BR,2,FALSE),"")</f>
        <v>Lutz 2018</v>
      </c>
      <c r="C241" s="204" t="str">
        <f>IF(AND(A241&lt;&gt;"",ISNUMBER(A241)),VLOOKUP(A241,Studies!A:BR,3,FALSE),"")</f>
        <v>https://pubmed.ncbi.nlm.nih.gov/29569723/</v>
      </c>
      <c r="D241" s="204" t="str">
        <f>IF(AND(A241&lt;&gt;"",ISNUMBER(A241)),VLOOKUP(A241,Studies!A:BR,4,FALSE),"")</f>
        <v>Cohort 2, 600 mg Rifampicin</v>
      </c>
      <c r="E241" s="139" t="str">
        <f>IF(AND(A241&lt;&gt;"",ISNUMBER(A241)),VLOOKUP(A241,Studies!A:BR,5,FALSE),"")</f>
        <v>Midazolam</v>
      </c>
      <c r="F241" s="186" t="s">
        <v>53</v>
      </c>
      <c r="G241" s="205" t="str">
        <f>IF(AND(A241&lt;&gt;"",ISNUMBER(A241)),VLOOKUP(A241,Studies!A:BR,13,FALSE),"")</f>
        <v>PO</v>
      </c>
      <c r="H241" s="138" t="s">
        <v>58</v>
      </c>
      <c r="I241" s="138" t="s">
        <v>3051</v>
      </c>
      <c r="J241" s="205" t="str">
        <f>IF(AND(A241&lt;&gt;"",ISNUMBER(A241)),VLOOKUP(A241,Studies!A:BR,6,FALSE),"")</f>
        <v>Plasma</v>
      </c>
      <c r="K241" s="43">
        <v>8.5900000000000004E-2</v>
      </c>
      <c r="L241" s="187" t="s">
        <v>2677</v>
      </c>
      <c r="M241" s="76" t="s">
        <v>4216</v>
      </c>
      <c r="N241" s="201" t="s">
        <v>4093</v>
      </c>
      <c r="O241" s="52">
        <v>0.13900000000000001</v>
      </c>
      <c r="P241" s="52" t="s">
        <v>2677</v>
      </c>
      <c r="Q241" s="84" t="s">
        <v>4220</v>
      </c>
      <c r="R241" s="84" t="s">
        <v>4093</v>
      </c>
      <c r="S241" s="182">
        <v>0</v>
      </c>
      <c r="T241" s="183" t="s">
        <v>935</v>
      </c>
      <c r="U241" s="184">
        <f>Studies!N1299</f>
        <v>660</v>
      </c>
      <c r="V241" s="41" t="s">
        <v>935</v>
      </c>
      <c r="W241" s="42" t="s">
        <v>59</v>
      </c>
      <c r="X241" s="202">
        <v>1</v>
      </c>
      <c r="Z241" s="176" t="s">
        <v>4249</v>
      </c>
      <c r="AA241" s="180"/>
      <c r="AB241" s="180" t="s">
        <v>57</v>
      </c>
      <c r="AC241" s="176" t="s">
        <v>58</v>
      </c>
      <c r="AD241" s="176" t="s">
        <v>4272</v>
      </c>
      <c r="AE241" s="176" t="s">
        <v>59</v>
      </c>
      <c r="AF241" s="176" t="s">
        <v>4246</v>
      </c>
    </row>
    <row r="242" spans="1:38" x14ac:dyDescent="0.25">
      <c r="A242" s="91">
        <v>1355</v>
      </c>
      <c r="B242" s="204" t="str">
        <f>IF(AND(A242&lt;&gt;"",ISNUMBER(A242)),VLOOKUP(A242,Studies!A:BR,2,FALSE),"")</f>
        <v>Björkhem-Bergman 2013</v>
      </c>
      <c r="C242" s="204" t="str">
        <f>IF(AND(A242&lt;&gt;"",ISNUMBER(A242)),VLOOKUP(A242,Studies!A:BR,3,FALSE),"")</f>
        <v>https://pubmed.ncbi.nlm.nih.gov/23674608/</v>
      </c>
      <c r="D242" s="204" t="str">
        <f>IF(AND(A242&lt;&gt;"",ISNUMBER(A242)),VLOOKUP(A242,Studies!A:BR,4,FALSE),"")</f>
        <v>with Rifampicin 10 mg</v>
      </c>
      <c r="E242" s="139" t="str">
        <f>IF(AND(A242&lt;&gt;"",ISNUMBER(A242)),VLOOKUP(A242,Studies!A:BR,5,FALSE),"")</f>
        <v>Midazolam</v>
      </c>
      <c r="F242" s="186" t="s">
        <v>53</v>
      </c>
      <c r="G242" s="205" t="str">
        <f>IF(AND(A242&lt;&gt;"",ISNUMBER(A242)),VLOOKUP(A242,Studies!A:BR,13,FALSE),"")</f>
        <v>PO</v>
      </c>
      <c r="H242" s="138" t="s">
        <v>58</v>
      </c>
      <c r="I242" s="138" t="s">
        <v>3051</v>
      </c>
      <c r="J242" s="205" t="str">
        <f>IF(AND(A242&lt;&gt;"",ISNUMBER(A242)),VLOOKUP(A242,Studies!A:BR,6,FALSE),"")</f>
        <v>Plasma</v>
      </c>
      <c r="K242" s="43">
        <f>1/2</f>
        <v>0.5</v>
      </c>
      <c r="L242" s="187" t="s">
        <v>2677</v>
      </c>
      <c r="S242" s="38">
        <v>0</v>
      </c>
      <c r="T242" s="39">
        <v>10</v>
      </c>
      <c r="U242" s="40">
        <v>336</v>
      </c>
      <c r="V242" s="41">
        <f>U242+10</f>
        <v>346</v>
      </c>
      <c r="W242" s="186" t="s">
        <v>59</v>
      </c>
      <c r="X242" s="202">
        <v>1</v>
      </c>
      <c r="Y242" s="181" t="s">
        <v>4235</v>
      </c>
      <c r="Z242" s="22">
        <v>10</v>
      </c>
      <c r="AB242" s="180" t="s">
        <v>57</v>
      </c>
      <c r="AC242" s="176" t="s">
        <v>58</v>
      </c>
      <c r="AD242" s="22" t="s">
        <v>2474</v>
      </c>
      <c r="AE242" s="22" t="s">
        <v>59</v>
      </c>
      <c r="AF242" s="176" t="s">
        <v>3020</v>
      </c>
      <c r="AI242" s="177" t="s">
        <v>4228</v>
      </c>
    </row>
    <row r="243" spans="1:38" x14ac:dyDescent="0.25">
      <c r="A243" s="91">
        <v>1356</v>
      </c>
      <c r="B243" s="204" t="str">
        <f>IF(AND(A243&lt;&gt;"",ISNUMBER(A243)),VLOOKUP(A243,Studies!A:BR,2,FALSE),"")</f>
        <v>Björkhem-Bergman 2013</v>
      </c>
      <c r="C243" s="204" t="str">
        <f>IF(AND(A243&lt;&gt;"",ISNUMBER(A243)),VLOOKUP(A243,Studies!A:BR,3,FALSE),"")</f>
        <v>https://pubmed.ncbi.nlm.nih.gov/23674608/</v>
      </c>
      <c r="D243" s="204" t="str">
        <f>IF(AND(A243&lt;&gt;"",ISNUMBER(A243)),VLOOKUP(A243,Studies!A:BR,4,FALSE),"")</f>
        <v>with Rifampicin 20 mg</v>
      </c>
      <c r="E243" s="139" t="str">
        <f>IF(AND(A243&lt;&gt;"",ISNUMBER(A243)),VLOOKUP(A243,Studies!A:BR,5,FALSE),"")</f>
        <v>Midazolam</v>
      </c>
      <c r="F243" s="186" t="s">
        <v>53</v>
      </c>
      <c r="G243" s="205" t="str">
        <f>IF(AND(A243&lt;&gt;"",ISNUMBER(A243)),VLOOKUP(A243,Studies!A:BR,13,FALSE),"")</f>
        <v>PO</v>
      </c>
      <c r="H243" s="138" t="s">
        <v>58</v>
      </c>
      <c r="I243" s="138" t="s">
        <v>3051</v>
      </c>
      <c r="J243" s="205" t="str">
        <f>IF(AND(A243&lt;&gt;"",ISNUMBER(A243)),VLOOKUP(A243,Studies!A:BR,6,FALSE),"")</f>
        <v>Plasma</v>
      </c>
      <c r="K243" s="43">
        <f>1/2.6</f>
        <v>0.38461538461538458</v>
      </c>
      <c r="L243" s="187" t="s">
        <v>2677</v>
      </c>
      <c r="S243" s="182">
        <v>0</v>
      </c>
      <c r="T243" s="183">
        <v>10</v>
      </c>
      <c r="U243" s="184">
        <v>336</v>
      </c>
      <c r="V243" s="185">
        <f t="shared" ref="V243:V244" si="6">U243+10</f>
        <v>346</v>
      </c>
      <c r="W243" s="186" t="s">
        <v>59</v>
      </c>
      <c r="X243" s="202">
        <v>1</v>
      </c>
      <c r="Y243" s="181" t="s">
        <v>4235</v>
      </c>
      <c r="Z243" s="22">
        <v>20</v>
      </c>
      <c r="AA243" s="137"/>
      <c r="AB243" s="180" t="s">
        <v>57</v>
      </c>
      <c r="AC243" s="176" t="s">
        <v>58</v>
      </c>
      <c r="AD243" s="176" t="s">
        <v>2474</v>
      </c>
      <c r="AE243" s="136" t="s">
        <v>59</v>
      </c>
      <c r="AF243" s="176" t="s">
        <v>3020</v>
      </c>
      <c r="AH243" s="174"/>
      <c r="AI243" s="177" t="s">
        <v>4228</v>
      </c>
      <c r="AJ243" s="178"/>
      <c r="AK243" s="178"/>
      <c r="AL243" s="178"/>
    </row>
    <row r="244" spans="1:38" x14ac:dyDescent="0.25">
      <c r="A244" s="91">
        <v>1357</v>
      </c>
      <c r="B244" s="204" t="str">
        <f>IF(AND(A244&lt;&gt;"",ISNUMBER(A244)),VLOOKUP(A244,Studies!A:BR,2,FALSE),"")</f>
        <v>Björkhem-Bergman 2013</v>
      </c>
      <c r="C244" s="204" t="str">
        <f>IF(AND(A244&lt;&gt;"",ISNUMBER(A244)),VLOOKUP(A244,Studies!A:BR,3,FALSE),"")</f>
        <v>https://pubmed.ncbi.nlm.nih.gov/23674608/</v>
      </c>
      <c r="D244" s="204" t="str">
        <f>IF(AND(A244&lt;&gt;"",ISNUMBER(A244)),VLOOKUP(A244,Studies!A:BR,4,FALSE),"")</f>
        <v>with Rifampicin 100 mg</v>
      </c>
      <c r="E244" s="139" t="str">
        <f>IF(AND(A244&lt;&gt;"",ISNUMBER(A244)),VLOOKUP(A244,Studies!A:BR,5,FALSE),"")</f>
        <v>Midazolam</v>
      </c>
      <c r="F244" s="186" t="s">
        <v>53</v>
      </c>
      <c r="G244" s="205" t="str">
        <f>IF(AND(A244&lt;&gt;"",ISNUMBER(A244)),VLOOKUP(A244,Studies!A:BR,13,FALSE),"")</f>
        <v>PO</v>
      </c>
      <c r="H244" s="138" t="s">
        <v>58</v>
      </c>
      <c r="I244" s="138" t="s">
        <v>3051</v>
      </c>
      <c r="J244" s="205" t="str">
        <f>IF(AND(A244&lt;&gt;"",ISNUMBER(A244)),VLOOKUP(A244,Studies!A:BR,6,FALSE),"")</f>
        <v>Plasma</v>
      </c>
      <c r="K244" s="43">
        <f>1/4</f>
        <v>0.25</v>
      </c>
      <c r="L244" s="187" t="s">
        <v>2677</v>
      </c>
      <c r="S244" s="182">
        <v>0</v>
      </c>
      <c r="T244" s="183">
        <v>10</v>
      </c>
      <c r="U244" s="184">
        <v>336</v>
      </c>
      <c r="V244" s="185">
        <f t="shared" si="6"/>
        <v>346</v>
      </c>
      <c r="W244" s="186" t="s">
        <v>59</v>
      </c>
      <c r="X244" s="202">
        <v>1</v>
      </c>
      <c r="Y244" s="181" t="s">
        <v>4235</v>
      </c>
      <c r="Z244" s="22">
        <v>100</v>
      </c>
      <c r="AA244" s="137"/>
      <c r="AB244" s="137" t="s">
        <v>57</v>
      </c>
      <c r="AC244" s="176" t="s">
        <v>58</v>
      </c>
      <c r="AD244" s="176" t="s">
        <v>2474</v>
      </c>
      <c r="AE244" s="136" t="s">
        <v>59</v>
      </c>
      <c r="AF244" s="176" t="s">
        <v>3020</v>
      </c>
      <c r="AH244" s="174"/>
      <c r="AI244" s="177" t="s">
        <v>4228</v>
      </c>
      <c r="AJ244" s="178"/>
      <c r="AK244" s="178"/>
      <c r="AL244" s="178"/>
    </row>
    <row r="245" spans="1:38" x14ac:dyDescent="0.25">
      <c r="A245" s="30">
        <v>1362</v>
      </c>
      <c r="B245" s="204" t="str">
        <f>IF(AND(A245&lt;&gt;"",ISNUMBER(A245)),VLOOKUP(A245,Studies!A:BR,2,FALSE),"")</f>
        <v>Chattopadhyay 2018</v>
      </c>
      <c r="C245" s="204" t="str">
        <f>IF(AND(A245&lt;&gt;"",ISNUMBER(A245)),VLOOKUP(A245,Studies!A:BR,3,FALSE),"")</f>
        <v>https://pubmed.ncbi.nlm.nih.gov/30171692/</v>
      </c>
      <c r="D245" s="204" t="str">
        <f>IF(AND(A245&lt;&gt;"",ISNUMBER(A245)),VLOOKUP(A245,Studies!A:BR,4,FALSE),"")</f>
        <v>with Perpetrator (Rifampicin)</v>
      </c>
      <c r="E245" s="139" t="str">
        <f>IF(AND(A245&lt;&gt;"",ISNUMBER(A245)),VLOOKUP(A245,Studies!A:BR,5,FALSE),"")</f>
        <v>Midazolam</v>
      </c>
      <c r="F245" s="186" t="s">
        <v>53</v>
      </c>
      <c r="G245" s="205" t="str">
        <f>IF(AND(A245&lt;&gt;"",ISNUMBER(A245)),VLOOKUP(A245,Studies!A:BR,13,FALSE),"")</f>
        <v>PO</v>
      </c>
      <c r="H245" s="138" t="s">
        <v>58</v>
      </c>
      <c r="I245" s="138" t="s">
        <v>3051</v>
      </c>
      <c r="J245" s="205" t="str">
        <f>IF(AND(A245&lt;&gt;"",ISNUMBER(A245)),VLOOKUP(A245,Studies!A:BR,6,FALSE),"")</f>
        <v>Plasma</v>
      </c>
      <c r="K245" s="43">
        <v>0.14099999999999999</v>
      </c>
      <c r="L245" s="43" t="s">
        <v>2677</v>
      </c>
      <c r="M245" s="76">
        <v>28.8</v>
      </c>
      <c r="N245" s="76" t="s">
        <v>4268</v>
      </c>
      <c r="O245" s="52">
        <v>0.13800000000000001</v>
      </c>
      <c r="P245" s="52" t="s">
        <v>2677</v>
      </c>
      <c r="Q245" s="84">
        <v>20.8</v>
      </c>
      <c r="R245" s="84" t="s">
        <v>4268</v>
      </c>
      <c r="S245" s="38">
        <v>0</v>
      </c>
      <c r="T245" s="39" t="s">
        <v>935</v>
      </c>
      <c r="U245" s="40">
        <v>168</v>
      </c>
      <c r="V245" s="41" t="s">
        <v>935</v>
      </c>
      <c r="W245" s="42" t="s">
        <v>59</v>
      </c>
      <c r="X245" s="202">
        <v>1</v>
      </c>
      <c r="Y245" s="181" t="s">
        <v>4257</v>
      </c>
      <c r="Z245" s="22">
        <v>600</v>
      </c>
      <c r="AA245" s="137"/>
      <c r="AB245" s="137" t="s">
        <v>57</v>
      </c>
      <c r="AC245" s="176" t="s">
        <v>58</v>
      </c>
      <c r="AD245" s="176" t="s">
        <v>4266</v>
      </c>
      <c r="AE245" s="136" t="s">
        <v>59</v>
      </c>
      <c r="AF245" s="136" t="s">
        <v>4269</v>
      </c>
      <c r="AH245" s="174"/>
      <c r="AJ245" s="178"/>
      <c r="AK245" s="178"/>
      <c r="AL245" s="178"/>
    </row>
    <row r="246" spans="1:38" x14ac:dyDescent="0.25">
      <c r="AA246" s="137"/>
      <c r="AB246" s="137"/>
      <c r="AC246" s="176"/>
      <c r="AD246" s="176"/>
      <c r="AE246" s="136"/>
      <c r="AF246" s="136"/>
      <c r="AH246" s="174"/>
      <c r="AJ246" s="178"/>
      <c r="AK246" s="178"/>
      <c r="AL246" s="178"/>
    </row>
    <row r="247" spans="1:38" x14ac:dyDescent="0.25">
      <c r="AA247" s="137"/>
      <c r="AB247" s="137"/>
      <c r="AC247" s="176"/>
      <c r="AD247" s="27"/>
      <c r="AE247" s="136"/>
      <c r="AF247" s="136"/>
      <c r="AH247" s="174"/>
      <c r="AJ247" s="178"/>
      <c r="AK247" s="178"/>
      <c r="AL247" s="178"/>
    </row>
    <row r="248" spans="1:38" x14ac:dyDescent="0.25">
      <c r="AA248" s="137"/>
      <c r="AB248" s="137"/>
      <c r="AC248" s="176"/>
      <c r="AD248" s="176"/>
      <c r="AE248" s="136"/>
      <c r="AF248" s="136"/>
      <c r="AH248" s="174"/>
      <c r="AJ248" s="178"/>
      <c r="AK248" s="178"/>
      <c r="AL248" s="178"/>
    </row>
    <row r="249" spans="1:38" x14ac:dyDescent="0.25">
      <c r="AA249" s="137"/>
      <c r="AB249" s="137"/>
      <c r="AC249" s="176"/>
      <c r="AD249" s="176"/>
      <c r="AE249" s="136"/>
      <c r="AF249" s="136"/>
      <c r="AH249" s="174"/>
      <c r="AJ249" s="178"/>
      <c r="AK249" s="178"/>
      <c r="AL249" s="178"/>
    </row>
    <row r="250" spans="1:38" x14ac:dyDescent="0.25">
      <c r="AA250" s="137"/>
      <c r="AB250" s="137"/>
      <c r="AC250" s="176"/>
      <c r="AD250" s="176"/>
      <c r="AE250" s="136"/>
      <c r="AF250" s="136"/>
      <c r="AH250" s="174"/>
      <c r="AJ250" s="178"/>
      <c r="AK250" s="178"/>
      <c r="AL250" s="178"/>
    </row>
    <row r="251" spans="1:38" x14ac:dyDescent="0.25">
      <c r="AA251" s="137"/>
      <c r="AB251" s="137"/>
      <c r="AC251" s="176"/>
      <c r="AD251" s="176"/>
      <c r="AE251" s="136"/>
      <c r="AF251" s="136"/>
      <c r="AH251" s="174"/>
      <c r="AJ251" s="178"/>
      <c r="AK251" s="178"/>
      <c r="AL251" s="178"/>
    </row>
    <row r="252" spans="1:38" x14ac:dyDescent="0.25">
      <c r="AA252" s="137"/>
      <c r="AB252" s="137"/>
      <c r="AC252" s="176"/>
      <c r="AD252" s="176"/>
      <c r="AE252" s="136"/>
      <c r="AF252" s="136"/>
      <c r="AH252" s="174"/>
      <c r="AJ252" s="178"/>
      <c r="AK252" s="178"/>
      <c r="AL252" s="178"/>
    </row>
    <row r="253" spans="1:38" x14ac:dyDescent="0.25">
      <c r="AA253" s="137"/>
      <c r="AB253" s="137"/>
      <c r="AC253" s="176"/>
      <c r="AD253" s="176"/>
      <c r="AE253" s="136"/>
      <c r="AF253" s="136"/>
      <c r="AH253" s="174"/>
      <c r="AJ253" s="178"/>
      <c r="AK253" s="178"/>
      <c r="AL253" s="178"/>
    </row>
    <row r="254" spans="1:38" x14ac:dyDescent="0.25">
      <c r="AA254" s="137"/>
      <c r="AB254" s="137"/>
      <c r="AC254" s="176"/>
      <c r="AD254" s="176"/>
      <c r="AE254" s="136"/>
      <c r="AF254" s="136"/>
      <c r="AH254" s="174"/>
      <c r="AJ254" s="178"/>
      <c r="AK254" s="178"/>
      <c r="AL254" s="178"/>
    </row>
    <row r="255" spans="1:38" x14ac:dyDescent="0.25">
      <c r="AA255" s="137"/>
      <c r="AB255" s="137"/>
      <c r="AC255" s="176"/>
      <c r="AD255" s="176"/>
      <c r="AE255" s="136"/>
      <c r="AF255" s="136"/>
      <c r="AH255" s="174"/>
      <c r="AJ255" s="178"/>
      <c r="AK255" s="178"/>
      <c r="AL255" s="178"/>
    </row>
    <row r="256" spans="1:38" x14ac:dyDescent="0.25">
      <c r="AA256" s="137"/>
      <c r="AB256" s="137"/>
      <c r="AC256" s="176"/>
      <c r="AD256" s="176"/>
      <c r="AE256" s="136"/>
      <c r="AF256" s="136"/>
      <c r="AH256" s="174"/>
      <c r="AJ256" s="178"/>
      <c r="AK256" s="178"/>
      <c r="AL256" s="178"/>
    </row>
    <row r="257" spans="27:38" x14ac:dyDescent="0.25">
      <c r="AA257" s="137"/>
      <c r="AB257" s="137"/>
      <c r="AC257" s="176"/>
      <c r="AD257" s="176"/>
      <c r="AE257" s="136"/>
      <c r="AF257" s="136"/>
      <c r="AH257" s="174"/>
      <c r="AJ257" s="178"/>
      <c r="AK257" s="178"/>
      <c r="AL257" s="178"/>
    </row>
    <row r="258" spans="27:38" x14ac:dyDescent="0.25">
      <c r="AA258" s="137"/>
      <c r="AB258" s="137"/>
      <c r="AC258" s="176"/>
      <c r="AD258" s="176"/>
      <c r="AE258" s="136"/>
      <c r="AF258" s="136"/>
      <c r="AH258" s="174"/>
      <c r="AJ258" s="178"/>
      <c r="AK258" s="178"/>
      <c r="AL258" s="178"/>
    </row>
    <row r="259" spans="27:38" x14ac:dyDescent="0.25">
      <c r="AA259" s="137"/>
      <c r="AB259" s="137"/>
      <c r="AC259" s="176"/>
      <c r="AD259" s="176"/>
      <c r="AE259" s="136"/>
      <c r="AF259" s="136"/>
      <c r="AH259" s="174"/>
      <c r="AJ259" s="178"/>
      <c r="AK259" s="178"/>
      <c r="AL259" s="178"/>
    </row>
    <row r="260" spans="27:38" x14ac:dyDescent="0.25">
      <c r="AA260" s="137"/>
      <c r="AB260" s="137"/>
      <c r="AC260" s="176"/>
      <c r="AD260" s="176"/>
      <c r="AE260" s="136"/>
      <c r="AF260" s="136"/>
      <c r="AH260" s="174"/>
      <c r="AJ260" s="178"/>
      <c r="AK260" s="178"/>
      <c r="AL260" s="178"/>
    </row>
    <row r="261" spans="27:38" x14ac:dyDescent="0.25">
      <c r="AA261" s="137"/>
      <c r="AB261" s="137"/>
      <c r="AC261" s="176"/>
      <c r="AD261" s="176"/>
      <c r="AE261" s="136"/>
      <c r="AF261" s="136"/>
      <c r="AH261" s="174"/>
      <c r="AJ261" s="178"/>
      <c r="AK261" s="178"/>
      <c r="AL261" s="178"/>
    </row>
    <row r="265" spans="27:38" x14ac:dyDescent="0.25">
      <c r="AA265" s="137"/>
      <c r="AB265" s="137"/>
      <c r="AC265" s="176"/>
      <c r="AD265" s="176"/>
      <c r="AE265" s="136"/>
      <c r="AF265" s="136"/>
      <c r="AH265" s="174"/>
      <c r="AJ265" s="178"/>
      <c r="AK265" s="178"/>
      <c r="AL265" s="178"/>
    </row>
    <row r="266" spans="27:38" x14ac:dyDescent="0.25">
      <c r="AA266" s="137"/>
      <c r="AB266" s="137"/>
      <c r="AC266" s="176"/>
      <c r="AD266" s="176"/>
      <c r="AE266" s="136"/>
      <c r="AF266" s="136"/>
      <c r="AH266" s="174"/>
      <c r="AJ266" s="178"/>
      <c r="AK266" s="178"/>
      <c r="AL266" s="178"/>
    </row>
    <row r="1048576" spans="28:28" x14ac:dyDescent="0.25">
      <c r="AB1048576" s="180"/>
    </row>
  </sheetData>
  <autoFilter ref="A1:AP245" xr:uid="{2CDEE179-D303-4B59-B783-362B1B4DBA0C}"/>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41"/>
  <sheetViews>
    <sheetView workbookViewId="0">
      <selection activeCell="B44" sqref="B44"/>
    </sheetView>
  </sheetViews>
  <sheetFormatPr defaultColWidth="11" defaultRowHeight="13.8" x14ac:dyDescent="0.25"/>
  <cols>
    <col min="1" max="1" width="29" bestFit="1" customWidth="1"/>
    <col min="2" max="2" width="22.69921875" bestFit="1" customWidth="1"/>
  </cols>
  <sheetData>
    <row r="1" spans="1:2" x14ac:dyDescent="0.25">
      <c r="A1" s="1" t="s">
        <v>1163</v>
      </c>
      <c r="B1" s="1" t="s">
        <v>1164</v>
      </c>
    </row>
    <row r="2" spans="1:2" x14ac:dyDescent="0.25">
      <c r="A2" s="172" t="s">
        <v>110</v>
      </c>
      <c r="B2" s="245">
        <v>385.512</v>
      </c>
    </row>
    <row r="3" spans="1:2" x14ac:dyDescent="0.25">
      <c r="A3" s="172" t="s">
        <v>148</v>
      </c>
      <c r="B3" s="245">
        <v>705.63300000000004</v>
      </c>
    </row>
    <row r="4" spans="1:2" x14ac:dyDescent="0.25">
      <c r="A4" s="172" t="s">
        <v>151</v>
      </c>
      <c r="B4" s="245">
        <v>721.63300000000004</v>
      </c>
    </row>
    <row r="5" spans="1:2" x14ac:dyDescent="0.25">
      <c r="A5" s="172" t="s">
        <v>468</v>
      </c>
      <c r="B5" s="245">
        <v>719.61699999999996</v>
      </c>
    </row>
    <row r="6" spans="1:2" x14ac:dyDescent="0.25">
      <c r="A6" s="172" t="s">
        <v>471</v>
      </c>
      <c r="B6" s="245">
        <v>649.52700000000004</v>
      </c>
    </row>
    <row r="7" spans="1:2" x14ac:dyDescent="0.25">
      <c r="A7" s="172" t="s">
        <v>355</v>
      </c>
      <c r="B7" s="245">
        <v>733.92700000000002</v>
      </c>
    </row>
    <row r="8" spans="1:2" x14ac:dyDescent="0.25">
      <c r="A8" s="172" t="s">
        <v>180</v>
      </c>
      <c r="B8" s="245">
        <v>588.6</v>
      </c>
    </row>
    <row r="9" spans="1:2" x14ac:dyDescent="0.25">
      <c r="A9" s="172" t="s">
        <v>1165</v>
      </c>
      <c r="B9" s="245">
        <v>1449.3</v>
      </c>
    </row>
    <row r="10" spans="1:2" x14ac:dyDescent="0.25">
      <c r="A10" s="172" t="s">
        <v>338</v>
      </c>
      <c r="B10" s="245">
        <v>416.52</v>
      </c>
    </row>
    <row r="11" spans="1:2" x14ac:dyDescent="0.25">
      <c r="A11" s="172" t="s">
        <v>195</v>
      </c>
      <c r="B11" s="245">
        <v>386.6</v>
      </c>
    </row>
    <row r="12" spans="1:2" x14ac:dyDescent="0.25">
      <c r="A12" s="172" t="s">
        <v>411</v>
      </c>
      <c r="B12" s="245">
        <v>780.93</v>
      </c>
    </row>
    <row r="13" spans="1:2" x14ac:dyDescent="0.25">
      <c r="A13" s="172" t="s">
        <v>1166</v>
      </c>
      <c r="B13" s="245">
        <v>178.27070000000001</v>
      </c>
    </row>
    <row r="14" spans="1:2" x14ac:dyDescent="0.25">
      <c r="A14" s="172" t="s">
        <v>1167</v>
      </c>
      <c r="B14" s="245">
        <v>444.41629999999998</v>
      </c>
    </row>
    <row r="15" spans="1:2" x14ac:dyDescent="0.25">
      <c r="A15" s="172" t="s">
        <v>1168</v>
      </c>
      <c r="B15" s="245">
        <v>853.92</v>
      </c>
    </row>
    <row r="16" spans="1:2" x14ac:dyDescent="0.25">
      <c r="A16" s="172" t="s">
        <v>101</v>
      </c>
      <c r="B16" s="245">
        <v>325.77</v>
      </c>
    </row>
    <row r="17" spans="1:2" x14ac:dyDescent="0.25">
      <c r="A17" s="172" t="s">
        <v>53</v>
      </c>
      <c r="B17" s="245">
        <v>822.94</v>
      </c>
    </row>
    <row r="18" spans="1:2" x14ac:dyDescent="0.25">
      <c r="A18" s="172" t="s">
        <v>1169</v>
      </c>
      <c r="B18" s="245">
        <v>502.899</v>
      </c>
    </row>
    <row r="19" spans="1:2" x14ac:dyDescent="0.25">
      <c r="A19" s="172" t="s">
        <v>572</v>
      </c>
      <c r="B19" s="245">
        <v>241.29</v>
      </c>
    </row>
    <row r="20" spans="1:2" x14ac:dyDescent="0.25">
      <c r="A20" s="172" t="s">
        <v>833</v>
      </c>
      <c r="B20" s="245">
        <v>531.43100000000004</v>
      </c>
    </row>
    <row r="21" spans="1:2" x14ac:dyDescent="0.25">
      <c r="A21" s="172" t="s">
        <v>660</v>
      </c>
      <c r="B21" s="245">
        <v>194.19</v>
      </c>
    </row>
    <row r="22" spans="1:2" x14ac:dyDescent="0.25">
      <c r="A22" s="172" t="s">
        <v>872</v>
      </c>
      <c r="B22" s="245">
        <v>349.31099999999998</v>
      </c>
    </row>
    <row r="23" spans="1:2" x14ac:dyDescent="0.25">
      <c r="A23" s="172" t="s">
        <v>207</v>
      </c>
      <c r="B23" s="245">
        <v>418.56599999999997</v>
      </c>
    </row>
    <row r="24" spans="1:2" x14ac:dyDescent="0.25">
      <c r="A24" t="s">
        <v>1398</v>
      </c>
      <c r="B24" s="245">
        <v>704.85550000000001</v>
      </c>
    </row>
    <row r="25" spans="1:2" x14ac:dyDescent="0.25">
      <c r="A25" t="s">
        <v>1600</v>
      </c>
      <c r="B25" s="245">
        <v>408.87299999999999</v>
      </c>
    </row>
    <row r="26" spans="1:2" x14ac:dyDescent="0.25">
      <c r="A26" t="s">
        <v>1683</v>
      </c>
      <c r="B26" s="245">
        <v>585</v>
      </c>
    </row>
    <row r="27" spans="1:2" x14ac:dyDescent="0.25">
      <c r="A27" t="s">
        <v>1684</v>
      </c>
      <c r="B27" s="245">
        <v>585</v>
      </c>
    </row>
    <row r="28" spans="1:2" x14ac:dyDescent="0.25">
      <c r="A28" t="s">
        <v>1685</v>
      </c>
      <c r="B28" s="245">
        <v>0</v>
      </c>
    </row>
    <row r="29" spans="1:2" x14ac:dyDescent="0.25">
      <c r="A29" t="s">
        <v>2030</v>
      </c>
      <c r="B29" s="245">
        <v>308.76499999999999</v>
      </c>
    </row>
    <row r="30" spans="1:2" x14ac:dyDescent="0.25">
      <c r="A30" t="s">
        <v>1951</v>
      </c>
      <c r="B30" s="245">
        <v>343.21</v>
      </c>
    </row>
    <row r="31" spans="1:2" x14ac:dyDescent="0.25">
      <c r="A31" t="s">
        <v>2178</v>
      </c>
      <c r="B31" s="245">
        <v>315.67500000000001</v>
      </c>
    </row>
    <row r="32" spans="1:2" x14ac:dyDescent="0.25">
      <c r="A32" t="s">
        <v>1108</v>
      </c>
      <c r="B32" s="245">
        <v>747.95299999999997</v>
      </c>
    </row>
    <row r="33" spans="1:2" x14ac:dyDescent="0.25">
      <c r="A33" t="s">
        <v>2501</v>
      </c>
      <c r="B33">
        <v>763.95</v>
      </c>
    </row>
    <row r="34" spans="1:2" x14ac:dyDescent="0.25">
      <c r="A34" t="s">
        <v>2502</v>
      </c>
      <c r="B34">
        <v>733.93</v>
      </c>
    </row>
    <row r="35" spans="1:2" x14ac:dyDescent="0.25">
      <c r="A35" s="172" t="s">
        <v>382</v>
      </c>
      <c r="B35" s="172">
        <v>454.6</v>
      </c>
    </row>
    <row r="36" spans="1:2" x14ac:dyDescent="0.25">
      <c r="A36" t="s">
        <v>1091</v>
      </c>
      <c r="B36">
        <v>318.33999999999997</v>
      </c>
    </row>
    <row r="37" spans="1:2" x14ac:dyDescent="0.25">
      <c r="A37" t="s">
        <v>3550</v>
      </c>
      <c r="B37">
        <v>424.53</v>
      </c>
    </row>
    <row r="38" spans="1:2" x14ac:dyDescent="0.25">
      <c r="A38" t="s">
        <v>3195</v>
      </c>
      <c r="B38">
        <v>252.34</v>
      </c>
    </row>
    <row r="39" spans="1:2" x14ac:dyDescent="0.25">
      <c r="A39" t="s">
        <v>4236</v>
      </c>
      <c r="B39">
        <v>141000</v>
      </c>
    </row>
    <row r="40" spans="1:2" x14ac:dyDescent="0.25">
      <c r="A40" t="s">
        <v>4238</v>
      </c>
      <c r="B40">
        <v>57318.7</v>
      </c>
    </row>
    <row r="41" spans="1:2" x14ac:dyDescent="0.25">
      <c r="A41" t="s">
        <v>4299</v>
      </c>
      <c r="B41">
        <v>306.33</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defaultColWidth="11" defaultRowHeight="13.8" x14ac:dyDescent="0.25"/>
  <cols>
    <col min="5" max="6" width="14.09765625" style="72" customWidth="1"/>
    <col min="7" max="7" width="14.09765625" customWidth="1"/>
    <col min="8" max="9" width="14.09765625" style="72" customWidth="1"/>
  </cols>
  <sheetData>
    <row r="1" spans="1:16" x14ac:dyDescent="0.25">
      <c r="A1" s="1" t="s">
        <v>1170</v>
      </c>
      <c r="B1" s="172"/>
      <c r="C1" s="172"/>
      <c r="D1" s="172"/>
      <c r="E1" s="1" t="s">
        <v>1171</v>
      </c>
      <c r="F1" s="1"/>
      <c r="G1" s="172"/>
      <c r="H1" s="1"/>
      <c r="I1" s="1"/>
      <c r="J1" s="172"/>
      <c r="K1" s="172"/>
      <c r="L1" s="172"/>
      <c r="M1" s="172"/>
      <c r="N1" s="172"/>
      <c r="O1" s="172"/>
      <c r="P1" s="172"/>
    </row>
    <row r="2" spans="1:16" x14ac:dyDescent="0.25">
      <c r="A2" s="1" t="s">
        <v>1172</v>
      </c>
      <c r="B2" s="1" t="s">
        <v>939</v>
      </c>
      <c r="C2" s="1" t="s">
        <v>1173</v>
      </c>
      <c r="D2" s="172"/>
      <c r="E2" s="1" t="s">
        <v>1174</v>
      </c>
      <c r="F2" s="1" t="s">
        <v>1175</v>
      </c>
      <c r="G2" s="1" t="s">
        <v>1176</v>
      </c>
      <c r="H2" s="1" t="s">
        <v>1177</v>
      </c>
      <c r="I2" s="1" t="s">
        <v>1178</v>
      </c>
      <c r="J2" s="1" t="s">
        <v>1179</v>
      </c>
      <c r="K2" s="1" t="s">
        <v>1180</v>
      </c>
      <c r="L2" s="1" t="s">
        <v>1181</v>
      </c>
      <c r="M2" s="1" t="s">
        <v>1182</v>
      </c>
      <c r="N2" s="1" t="s">
        <v>1012</v>
      </c>
      <c r="O2" s="172"/>
      <c r="P2" s="1" t="s">
        <v>1183</v>
      </c>
    </row>
    <row r="3" spans="1:16" x14ac:dyDescent="0.25">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5">
      <c r="A4" s="172" t="s">
        <v>954</v>
      </c>
      <c r="B4" s="172" t="s">
        <v>1184</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5">
      <c r="A5" s="172" t="s">
        <v>940</v>
      </c>
      <c r="B5" s="172"/>
      <c r="C5" s="172" t="s">
        <v>1185</v>
      </c>
      <c r="D5" s="172"/>
      <c r="E5" s="172" t="s">
        <v>1186</v>
      </c>
      <c r="F5" s="172" t="s">
        <v>1186</v>
      </c>
      <c r="G5" s="172" t="s">
        <v>1186</v>
      </c>
      <c r="H5" s="172" t="s">
        <v>1186</v>
      </c>
      <c r="I5" s="172"/>
      <c r="J5" s="172" t="s">
        <v>1187</v>
      </c>
      <c r="K5" s="172" t="s">
        <v>1187</v>
      </c>
      <c r="L5" s="172" t="s">
        <v>1010</v>
      </c>
      <c r="M5" s="172" t="s">
        <v>1010</v>
      </c>
      <c r="N5" s="172" t="s">
        <v>365</v>
      </c>
      <c r="O5" s="172"/>
      <c r="P5" s="172" t="s">
        <v>703</v>
      </c>
    </row>
    <row r="6" spans="1:16" x14ac:dyDescent="0.25">
      <c r="A6" s="172" t="s">
        <v>1188</v>
      </c>
      <c r="B6" s="172"/>
      <c r="C6" s="172" t="s">
        <v>1189</v>
      </c>
      <c r="D6" s="172"/>
      <c r="E6" s="172" t="s">
        <v>1190</v>
      </c>
      <c r="F6" s="172" t="s">
        <v>1190</v>
      </c>
      <c r="G6" s="172" t="s">
        <v>1190</v>
      </c>
      <c r="H6" s="172" t="s">
        <v>1190</v>
      </c>
      <c r="I6" s="172"/>
      <c r="J6" s="172" t="s">
        <v>1191</v>
      </c>
      <c r="K6" s="172" t="s">
        <v>1191</v>
      </c>
      <c r="L6" s="172" t="s">
        <v>951</v>
      </c>
      <c r="M6" s="172" t="s">
        <v>951</v>
      </c>
      <c r="N6" s="172"/>
      <c r="O6" s="172"/>
      <c r="P6" s="172"/>
    </row>
    <row r="7" spans="1:16" x14ac:dyDescent="0.25">
      <c r="A7" s="172" t="s">
        <v>1192</v>
      </c>
      <c r="B7" s="172"/>
      <c r="C7" s="172"/>
      <c r="D7" s="172"/>
      <c r="E7" s="172" t="s">
        <v>1193</v>
      </c>
      <c r="F7" s="172" t="s">
        <v>1193</v>
      </c>
      <c r="G7" s="172" t="s">
        <v>1193</v>
      </c>
      <c r="H7" s="172" t="s">
        <v>1193</v>
      </c>
      <c r="I7" s="172"/>
      <c r="J7" s="172" t="s">
        <v>1194</v>
      </c>
      <c r="K7" s="172" t="s">
        <v>1194</v>
      </c>
      <c r="L7" s="172" t="s">
        <v>944</v>
      </c>
      <c r="M7" s="172" t="s">
        <v>944</v>
      </c>
      <c r="N7" s="172"/>
      <c r="O7" s="172"/>
      <c r="P7" s="172"/>
    </row>
    <row r="8" spans="1:16" x14ac:dyDescent="0.25">
      <c r="A8" s="172" t="s">
        <v>1195</v>
      </c>
      <c r="B8" s="172"/>
      <c r="C8" s="172"/>
      <c r="D8" s="172"/>
      <c r="E8" s="172" t="s">
        <v>1196</v>
      </c>
      <c r="F8" s="172" t="s">
        <v>1196</v>
      </c>
      <c r="G8" s="172" t="s">
        <v>1196</v>
      </c>
      <c r="H8" s="172" t="s">
        <v>1196</v>
      </c>
      <c r="I8" s="172"/>
      <c r="J8" s="172" t="s">
        <v>1197</v>
      </c>
      <c r="K8" s="172" t="s">
        <v>1197</v>
      </c>
      <c r="L8" s="172" t="s">
        <v>1198</v>
      </c>
      <c r="M8" s="172" t="s">
        <v>1198</v>
      </c>
      <c r="N8" s="172"/>
      <c r="O8" s="172"/>
      <c r="P8" s="172"/>
    </row>
    <row r="9" spans="1:16" x14ac:dyDescent="0.25">
      <c r="A9" s="172"/>
      <c r="B9" s="172"/>
      <c r="C9" s="172"/>
      <c r="D9" s="172"/>
      <c r="E9" s="172" t="s">
        <v>1199</v>
      </c>
      <c r="F9" s="172" t="s">
        <v>1199</v>
      </c>
      <c r="G9" s="172" t="s">
        <v>1199</v>
      </c>
      <c r="H9" s="172" t="s">
        <v>1199</v>
      </c>
      <c r="I9" s="172"/>
      <c r="J9" s="172" t="s">
        <v>1200</v>
      </c>
      <c r="K9" s="172" t="s">
        <v>1200</v>
      </c>
      <c r="L9" s="172" t="s">
        <v>1201</v>
      </c>
      <c r="M9" s="172" t="s">
        <v>1201</v>
      </c>
      <c r="N9" s="172"/>
      <c r="O9" s="172"/>
      <c r="P9" s="172"/>
    </row>
    <row r="10" spans="1:16" x14ac:dyDescent="0.25">
      <c r="A10" s="172"/>
      <c r="B10" s="172"/>
      <c r="C10" s="172"/>
      <c r="D10" s="172"/>
      <c r="E10" s="172" t="s">
        <v>1202</v>
      </c>
      <c r="F10" s="172" t="s">
        <v>1202</v>
      </c>
      <c r="G10" s="172" t="s">
        <v>1202</v>
      </c>
      <c r="H10" s="172" t="s">
        <v>1202</v>
      </c>
      <c r="I10" s="172"/>
      <c r="J10" s="172" t="s">
        <v>1203</v>
      </c>
      <c r="K10" s="172" t="s">
        <v>1203</v>
      </c>
      <c r="L10" s="172" t="s">
        <v>973</v>
      </c>
      <c r="M10" s="172" t="s">
        <v>973</v>
      </c>
      <c r="N10" s="172"/>
      <c r="O10" s="172"/>
      <c r="P10" s="172"/>
    </row>
    <row r="11" spans="1:16" x14ac:dyDescent="0.25">
      <c r="A11" s="172"/>
      <c r="B11" s="172"/>
      <c r="C11" s="172"/>
      <c r="D11" s="172"/>
      <c r="E11" s="172" t="s">
        <v>1204</v>
      </c>
      <c r="F11" s="172" t="s">
        <v>1204</v>
      </c>
      <c r="G11" s="172" t="s">
        <v>1204</v>
      </c>
      <c r="H11" s="172" t="s">
        <v>1204</v>
      </c>
      <c r="I11" s="172"/>
      <c r="J11" s="172" t="s">
        <v>962</v>
      </c>
      <c r="K11" s="172" t="s">
        <v>962</v>
      </c>
      <c r="L11" s="172"/>
      <c r="M11" s="172" t="s">
        <v>446</v>
      </c>
      <c r="N11" s="172"/>
      <c r="O11" s="172"/>
      <c r="P11" s="172"/>
    </row>
    <row r="12" spans="1:16" x14ac:dyDescent="0.25">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5">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5">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5">
      <c r="A15" s="172"/>
      <c r="B15" s="172"/>
      <c r="C15" s="172"/>
      <c r="D15" s="172"/>
      <c r="E15" s="172" t="s">
        <v>1205</v>
      </c>
      <c r="F15" s="172" t="s">
        <v>1205</v>
      </c>
      <c r="G15" s="172" t="s">
        <v>1205</v>
      </c>
      <c r="H15" s="172" t="s">
        <v>1205</v>
      </c>
      <c r="I15" s="172"/>
      <c r="J15" s="172" t="s">
        <v>1206</v>
      </c>
      <c r="K15" s="172" t="s">
        <v>1206</v>
      </c>
      <c r="L15" s="172"/>
      <c r="M15" s="172"/>
      <c r="N15" s="172"/>
      <c r="O15" s="172"/>
      <c r="P15" s="172"/>
    </row>
    <row r="16" spans="1:16" x14ac:dyDescent="0.25">
      <c r="A16" s="172"/>
      <c r="B16" s="172"/>
      <c r="C16" s="172"/>
      <c r="D16" s="172"/>
      <c r="E16" s="172" t="s">
        <v>1207</v>
      </c>
      <c r="F16" s="172" t="s">
        <v>1207</v>
      </c>
      <c r="G16" s="172" t="s">
        <v>1207</v>
      </c>
      <c r="H16" s="172" t="s">
        <v>1207</v>
      </c>
      <c r="I16" s="172"/>
      <c r="J16" s="172" t="s">
        <v>1208</v>
      </c>
      <c r="K16" s="172" t="s">
        <v>1208</v>
      </c>
      <c r="L16" s="172"/>
      <c r="M16" s="172"/>
      <c r="N16" s="172"/>
      <c r="O16" s="172"/>
      <c r="P16" s="172"/>
    </row>
    <row r="17" spans="5:11" x14ac:dyDescent="0.25">
      <c r="E17" s="172" t="s">
        <v>961</v>
      </c>
      <c r="F17" s="172" t="s">
        <v>961</v>
      </c>
      <c r="G17" s="172" t="s">
        <v>961</v>
      </c>
      <c r="H17" s="172" t="s">
        <v>961</v>
      </c>
      <c r="I17" s="172"/>
      <c r="J17" s="172" t="s">
        <v>960</v>
      </c>
      <c r="K17" s="172" t="s">
        <v>960</v>
      </c>
    </row>
    <row r="18" spans="5:11" x14ac:dyDescent="0.25">
      <c r="E18" s="172" t="s">
        <v>1209</v>
      </c>
      <c r="F18" s="172" t="s">
        <v>1209</v>
      </c>
      <c r="G18" s="172" t="s">
        <v>1209</v>
      </c>
      <c r="H18" s="172" t="s">
        <v>1209</v>
      </c>
      <c r="I18" s="172"/>
      <c r="J18" s="172" t="s">
        <v>1210</v>
      </c>
      <c r="K18" s="172" t="s">
        <v>1210</v>
      </c>
    </row>
    <row r="19" spans="5:11" x14ac:dyDescent="0.25">
      <c r="E19" s="172" t="s">
        <v>1211</v>
      </c>
      <c r="F19" s="172" t="s">
        <v>1211</v>
      </c>
      <c r="G19" s="172" t="s">
        <v>1211</v>
      </c>
      <c r="H19" s="172" t="s">
        <v>1211</v>
      </c>
      <c r="I19" s="172"/>
      <c r="J19" s="172" t="s">
        <v>1212</v>
      </c>
      <c r="K19" s="172" t="s">
        <v>1212</v>
      </c>
    </row>
    <row r="20" spans="5:11" x14ac:dyDescent="0.25">
      <c r="E20" s="172" t="s">
        <v>1213</v>
      </c>
      <c r="F20" s="172" t="s">
        <v>1213</v>
      </c>
      <c r="G20" s="172" t="s">
        <v>1213</v>
      </c>
      <c r="H20" s="172" t="s">
        <v>1213</v>
      </c>
      <c r="I20" s="172"/>
      <c r="J20" s="172" t="s">
        <v>1214</v>
      </c>
      <c r="K20" s="172" t="s">
        <v>1214</v>
      </c>
    </row>
    <row r="21" spans="5:11" x14ac:dyDescent="0.25">
      <c r="E21" s="172" t="s">
        <v>1215</v>
      </c>
      <c r="F21" s="172" t="s">
        <v>1215</v>
      </c>
      <c r="G21" s="172" t="s">
        <v>1215</v>
      </c>
      <c r="H21" s="172" t="s">
        <v>1215</v>
      </c>
      <c r="I21" s="172"/>
      <c r="J21" s="172" t="s">
        <v>1216</v>
      </c>
      <c r="K21" s="172" t="s">
        <v>1216</v>
      </c>
    </row>
    <row r="22" spans="5:11" x14ac:dyDescent="0.25">
      <c r="E22" s="172" t="s">
        <v>1217</v>
      </c>
      <c r="F22" s="172" t="s">
        <v>1217</v>
      </c>
      <c r="G22" s="172" t="s">
        <v>1217</v>
      </c>
      <c r="H22" s="172" t="s">
        <v>1217</v>
      </c>
      <c r="I22" s="172"/>
      <c r="J22" s="172" t="s">
        <v>1218</v>
      </c>
      <c r="K22" s="172" t="s">
        <v>1218</v>
      </c>
    </row>
    <row r="23" spans="5:11" x14ac:dyDescent="0.25">
      <c r="E23" s="172" t="s">
        <v>1219</v>
      </c>
      <c r="F23" s="172" t="s">
        <v>1219</v>
      </c>
      <c r="G23" s="172" t="s">
        <v>1219</v>
      </c>
      <c r="H23" s="172" t="s">
        <v>1219</v>
      </c>
      <c r="I23" s="172"/>
      <c r="J23" s="172" t="s">
        <v>1220</v>
      </c>
      <c r="K23" s="172" t="s">
        <v>1220</v>
      </c>
    </row>
    <row r="24" spans="5:11" x14ac:dyDescent="0.25">
      <c r="E24" s="172" t="s">
        <v>1221</v>
      </c>
      <c r="F24" s="172" t="s">
        <v>1221</v>
      </c>
      <c r="G24" s="172" t="s">
        <v>1221</v>
      </c>
      <c r="H24" s="172" t="s">
        <v>1221</v>
      </c>
      <c r="I24" s="172"/>
      <c r="J24" s="172" t="s">
        <v>1222</v>
      </c>
      <c r="K24" s="172" t="s">
        <v>1222</v>
      </c>
    </row>
    <row r="25" spans="5:11" x14ac:dyDescent="0.25">
      <c r="E25" s="172" t="s">
        <v>1223</v>
      </c>
      <c r="F25" s="172" t="s">
        <v>1223</v>
      </c>
      <c r="G25" s="172" t="s">
        <v>1223</v>
      </c>
      <c r="H25" s="172" t="s">
        <v>1223</v>
      </c>
      <c r="I25" s="172"/>
      <c r="J25" s="172" t="s">
        <v>1224</v>
      </c>
      <c r="K25" s="172" t="s">
        <v>1224</v>
      </c>
    </row>
    <row r="26" spans="5:11" x14ac:dyDescent="0.25">
      <c r="E26" s="172" t="s">
        <v>1225</v>
      </c>
      <c r="F26" s="172" t="s">
        <v>1225</v>
      </c>
      <c r="G26" s="172" t="s">
        <v>1225</v>
      </c>
      <c r="H26" s="172" t="s">
        <v>1225</v>
      </c>
      <c r="I26" s="172"/>
      <c r="J26" s="172" t="s">
        <v>1226</v>
      </c>
      <c r="K26" s="172" t="s">
        <v>1226</v>
      </c>
    </row>
    <row r="27" spans="5:11" x14ac:dyDescent="0.25">
      <c r="E27" s="172" t="s">
        <v>57</v>
      </c>
      <c r="F27" s="172" t="s">
        <v>57</v>
      </c>
      <c r="G27" s="172"/>
      <c r="H27" s="172" t="s">
        <v>446</v>
      </c>
      <c r="I27" s="172"/>
      <c r="J27" s="172" t="s">
        <v>1227</v>
      </c>
      <c r="K27" s="172" t="s">
        <v>1227</v>
      </c>
    </row>
    <row r="28" spans="5:11" x14ac:dyDescent="0.25">
      <c r="E28" s="172" t="s">
        <v>448</v>
      </c>
      <c r="F28" s="172" t="s">
        <v>448</v>
      </c>
      <c r="G28" s="172"/>
      <c r="H28" s="172"/>
      <c r="I28" s="172"/>
      <c r="J28" s="172" t="s">
        <v>1228</v>
      </c>
      <c r="K28" s="172" t="s">
        <v>1228</v>
      </c>
    </row>
    <row r="29" spans="5:11" x14ac:dyDescent="0.25">
      <c r="E29" s="172" t="s">
        <v>1229</v>
      </c>
      <c r="F29" s="172" t="s">
        <v>1229</v>
      </c>
      <c r="G29" s="172"/>
      <c r="H29" s="172"/>
      <c r="I29" s="172"/>
      <c r="J29" s="172" t="s">
        <v>1230</v>
      </c>
      <c r="K29" s="172" t="s">
        <v>1230</v>
      </c>
    </row>
    <row r="30" spans="5:11" x14ac:dyDescent="0.25">
      <c r="E30" s="172" t="s">
        <v>1231</v>
      </c>
      <c r="F30" s="172" t="s">
        <v>1231</v>
      </c>
      <c r="G30" s="172"/>
      <c r="H30" s="172"/>
      <c r="I30" s="172"/>
      <c r="J30" s="172" t="s">
        <v>1232</v>
      </c>
      <c r="K30" s="172" t="s">
        <v>1232</v>
      </c>
    </row>
    <row r="31" spans="5:11" x14ac:dyDescent="0.25">
      <c r="E31" s="172" t="s">
        <v>1233</v>
      </c>
      <c r="F31" s="172" t="s">
        <v>1233</v>
      </c>
      <c r="G31" s="172"/>
      <c r="H31" s="172"/>
      <c r="I31" s="172"/>
      <c r="J31" s="172" t="s">
        <v>1234</v>
      </c>
      <c r="K31" s="172" t="s">
        <v>1234</v>
      </c>
    </row>
    <row r="32" spans="5:11" x14ac:dyDescent="0.25">
      <c r="E32" s="172" t="s">
        <v>1235</v>
      </c>
      <c r="F32" s="172" t="s">
        <v>1235</v>
      </c>
      <c r="G32" s="172"/>
      <c r="H32" s="172"/>
      <c r="I32" s="172"/>
      <c r="J32" s="172" t="s">
        <v>1236</v>
      </c>
      <c r="K32" s="172" t="s">
        <v>1236</v>
      </c>
    </row>
    <row r="33" spans="5:11" x14ac:dyDescent="0.25">
      <c r="E33" s="172" t="s">
        <v>1237</v>
      </c>
      <c r="F33" s="172" t="s">
        <v>1237</v>
      </c>
      <c r="G33" s="172"/>
      <c r="H33" s="172"/>
      <c r="I33" s="172"/>
      <c r="J33" s="172" t="s">
        <v>1238</v>
      </c>
      <c r="K33" s="172" t="s">
        <v>1238</v>
      </c>
    </row>
    <row r="34" spans="5:11" x14ac:dyDescent="0.25">
      <c r="E34" s="172" t="s">
        <v>1239</v>
      </c>
      <c r="F34" s="172" t="s">
        <v>1239</v>
      </c>
      <c r="G34" s="172"/>
      <c r="H34" s="172"/>
      <c r="I34" s="172"/>
      <c r="J34" s="172" t="s">
        <v>1240</v>
      </c>
      <c r="K34" s="172" t="s">
        <v>1240</v>
      </c>
    </row>
    <row r="35" spans="5:11" x14ac:dyDescent="0.25">
      <c r="E35" s="172" t="s">
        <v>446</v>
      </c>
      <c r="F35" s="172" t="s">
        <v>446</v>
      </c>
      <c r="G35" s="172"/>
      <c r="H35" s="172"/>
      <c r="I35" s="172"/>
      <c r="J35" s="172" t="s">
        <v>1241</v>
      </c>
      <c r="K35" s="172" t="s">
        <v>1241</v>
      </c>
    </row>
    <row r="36" spans="5:11" x14ac:dyDescent="0.25">
      <c r="E36" s="172"/>
      <c r="F36" s="172"/>
      <c r="G36" s="172"/>
      <c r="H36" s="172"/>
      <c r="I36" s="172"/>
      <c r="J36" s="172" t="s">
        <v>1009</v>
      </c>
      <c r="K36" s="172" t="s">
        <v>1009</v>
      </c>
    </row>
    <row r="37" spans="5:11" x14ac:dyDescent="0.25">
      <c r="E37" s="172"/>
      <c r="F37" s="172"/>
      <c r="G37" s="172"/>
      <c r="H37" s="172"/>
      <c r="I37" s="172"/>
      <c r="J37" s="172" t="s">
        <v>1001</v>
      </c>
      <c r="K37" s="172" t="s">
        <v>1001</v>
      </c>
    </row>
    <row r="38" spans="5:11" x14ac:dyDescent="0.25">
      <c r="E38" s="172"/>
      <c r="F38" s="172"/>
      <c r="G38" s="172"/>
      <c r="H38" s="172"/>
      <c r="I38" s="172"/>
      <c r="J38" s="172" t="s">
        <v>1242</v>
      </c>
      <c r="K38" s="172" t="s">
        <v>1242</v>
      </c>
    </row>
    <row r="39" spans="5:11" x14ac:dyDescent="0.25">
      <c r="E39" s="172"/>
      <c r="F39" s="172"/>
      <c r="G39" s="172"/>
      <c r="H39" s="172"/>
      <c r="I39" s="172"/>
      <c r="J39" s="172" t="s">
        <v>1243</v>
      </c>
      <c r="K39" s="172" t="s">
        <v>1243</v>
      </c>
    </row>
    <row r="40" spans="5:11" x14ac:dyDescent="0.25">
      <c r="E40" s="172"/>
      <c r="F40" s="172"/>
      <c r="G40" s="172"/>
      <c r="H40" s="172"/>
      <c r="I40" s="172"/>
      <c r="J40" s="172" t="s">
        <v>1244</v>
      </c>
      <c r="K40" s="172" t="s">
        <v>1244</v>
      </c>
    </row>
    <row r="41" spans="5:11" x14ac:dyDescent="0.25">
      <c r="E41" s="172"/>
      <c r="F41" s="172"/>
      <c r="G41" s="172"/>
      <c r="H41" s="172"/>
      <c r="I41" s="172"/>
      <c r="J41" s="172" t="s">
        <v>1245</v>
      </c>
      <c r="K41" s="172" t="s">
        <v>1245</v>
      </c>
    </row>
    <row r="42" spans="5:11" x14ac:dyDescent="0.25">
      <c r="E42" s="172"/>
      <c r="F42" s="172"/>
      <c r="G42" s="172"/>
      <c r="H42" s="172"/>
      <c r="I42" s="172"/>
      <c r="J42" s="172" t="s">
        <v>1246</v>
      </c>
      <c r="K42" s="172" t="s">
        <v>1246</v>
      </c>
    </row>
    <row r="43" spans="5:11" x14ac:dyDescent="0.25">
      <c r="E43" s="172"/>
      <c r="F43" s="172"/>
      <c r="G43" s="172"/>
      <c r="H43" s="172"/>
      <c r="I43" s="172"/>
      <c r="J43" s="172" t="s">
        <v>1247</v>
      </c>
      <c r="K43" s="172" t="s">
        <v>1247</v>
      </c>
    </row>
    <row r="44" spans="5:11" x14ac:dyDescent="0.25">
      <c r="E44" s="172"/>
      <c r="F44" s="172"/>
      <c r="G44" s="172"/>
      <c r="H44" s="172"/>
      <c r="I44" s="172"/>
      <c r="J44" s="172" t="s">
        <v>1248</v>
      </c>
      <c r="K44" s="172" t="s">
        <v>1248</v>
      </c>
    </row>
    <row r="45" spans="5:11" x14ac:dyDescent="0.25">
      <c r="E45" s="172"/>
      <c r="F45" s="172"/>
      <c r="G45" s="172"/>
      <c r="H45" s="172"/>
      <c r="I45" s="172"/>
      <c r="J45" s="172" t="s">
        <v>1249</v>
      </c>
      <c r="K45" s="172" t="s">
        <v>1249</v>
      </c>
    </row>
    <row r="46" spans="5:11" x14ac:dyDescent="0.25">
      <c r="E46" s="172"/>
      <c r="F46" s="172"/>
      <c r="G46" s="172"/>
      <c r="H46" s="172"/>
      <c r="I46" s="172"/>
      <c r="J46" s="172" t="s">
        <v>1250</v>
      </c>
      <c r="K46" s="172" t="s">
        <v>1250</v>
      </c>
    </row>
    <row r="47" spans="5:11" x14ac:dyDescent="0.25">
      <c r="E47" s="172"/>
      <c r="F47" s="172"/>
      <c r="G47" s="172"/>
      <c r="H47" s="172"/>
      <c r="I47" s="172"/>
      <c r="J47" s="172" t="s">
        <v>1251</v>
      </c>
      <c r="K47" s="172" t="s">
        <v>1251</v>
      </c>
    </row>
    <row r="48" spans="5:11" x14ac:dyDescent="0.25">
      <c r="E48" s="172"/>
      <c r="F48" s="172"/>
      <c r="G48" s="172"/>
      <c r="H48" s="172"/>
      <c r="I48" s="172"/>
      <c r="J48" s="172" t="s">
        <v>1252</v>
      </c>
      <c r="K48" s="172" t="s">
        <v>1252</v>
      </c>
    </row>
    <row r="49" spans="10:13" x14ac:dyDescent="0.25">
      <c r="J49" s="172" t="s">
        <v>1253</v>
      </c>
      <c r="K49" s="172" t="s">
        <v>1253</v>
      </c>
      <c r="L49" s="172"/>
      <c r="M49" s="172"/>
    </row>
    <row r="50" spans="10:13" x14ac:dyDescent="0.25">
      <c r="J50" s="172" t="s">
        <v>1254</v>
      </c>
      <c r="K50" s="172" t="s">
        <v>1254</v>
      </c>
      <c r="L50" s="172"/>
      <c r="M50" s="172"/>
    </row>
    <row r="51" spans="10:13" x14ac:dyDescent="0.25">
      <c r="J51" s="172" t="s">
        <v>1255</v>
      </c>
      <c r="K51" s="172" t="s">
        <v>1255</v>
      </c>
      <c r="L51" s="172"/>
      <c r="M51" s="172"/>
    </row>
    <row r="52" spans="10:13" x14ac:dyDescent="0.25">
      <c r="J52" s="172" t="s">
        <v>964</v>
      </c>
      <c r="K52" s="172" t="s">
        <v>964</v>
      </c>
      <c r="L52" s="172"/>
      <c r="M52" s="172"/>
    </row>
    <row r="53" spans="10:13" x14ac:dyDescent="0.25">
      <c r="J53" s="172" t="s">
        <v>1187</v>
      </c>
      <c r="K53" s="172" t="s">
        <v>1187</v>
      </c>
      <c r="L53" s="172"/>
      <c r="M53" s="172"/>
    </row>
    <row r="54" spans="10:13" x14ac:dyDescent="0.25">
      <c r="J54" s="172" t="s">
        <v>1191</v>
      </c>
      <c r="K54" s="172" t="s">
        <v>1191</v>
      </c>
      <c r="L54" s="172"/>
      <c r="M54" s="172"/>
    </row>
    <row r="55" spans="10:13" x14ac:dyDescent="0.25">
      <c r="J55" s="172" t="s">
        <v>1194</v>
      </c>
      <c r="K55" s="172" t="s">
        <v>1194</v>
      </c>
      <c r="L55" s="172"/>
      <c r="M55" s="172"/>
    </row>
    <row r="56" spans="10:13" x14ac:dyDescent="0.25">
      <c r="J56" s="172" t="s">
        <v>1197</v>
      </c>
      <c r="K56" s="172" t="s">
        <v>1197</v>
      </c>
      <c r="L56" s="172"/>
      <c r="M56" s="172"/>
    </row>
    <row r="57" spans="10:13" x14ac:dyDescent="0.25">
      <c r="J57" s="172" t="s">
        <v>1200</v>
      </c>
      <c r="K57" s="172" t="s">
        <v>1200</v>
      </c>
      <c r="L57" s="172"/>
      <c r="M57" s="172"/>
    </row>
    <row r="58" spans="10:13" x14ac:dyDescent="0.25">
      <c r="J58" s="172" t="s">
        <v>1203</v>
      </c>
      <c r="K58" s="172" t="s">
        <v>1203</v>
      </c>
      <c r="L58" s="172"/>
      <c r="M58" s="172"/>
    </row>
    <row r="59" spans="10:13" x14ac:dyDescent="0.25">
      <c r="J59" s="172" t="s">
        <v>962</v>
      </c>
      <c r="K59" s="172" t="s">
        <v>962</v>
      </c>
      <c r="L59" s="172"/>
      <c r="M59" s="172"/>
    </row>
    <row r="60" spans="10:13" x14ac:dyDescent="0.25">
      <c r="J60" s="172" t="s">
        <v>953</v>
      </c>
      <c r="K60" s="172" t="s">
        <v>953</v>
      </c>
      <c r="L60" s="172"/>
      <c r="M60" s="172"/>
    </row>
    <row r="61" spans="10:13" x14ac:dyDescent="0.25">
      <c r="J61" s="172" t="s">
        <v>936</v>
      </c>
      <c r="K61" s="172" t="s">
        <v>936</v>
      </c>
      <c r="L61" s="172"/>
      <c r="M61" s="172"/>
    </row>
    <row r="62" spans="10:13" x14ac:dyDescent="0.25">
      <c r="J62" s="172" t="s">
        <v>952</v>
      </c>
      <c r="K62" s="172" t="s">
        <v>952</v>
      </c>
      <c r="L62" s="172"/>
      <c r="M62" s="172"/>
    </row>
    <row r="63" spans="10:13" x14ac:dyDescent="0.25">
      <c r="J63" s="172" t="s">
        <v>1206</v>
      </c>
      <c r="K63" s="172" t="s">
        <v>1206</v>
      </c>
      <c r="L63" s="172"/>
      <c r="M63" s="172"/>
    </row>
    <row r="64" spans="10:13" x14ac:dyDescent="0.25">
      <c r="J64" s="172" t="s">
        <v>1208</v>
      </c>
      <c r="K64" s="172" t="s">
        <v>1208</v>
      </c>
      <c r="L64" s="172"/>
      <c r="M64" s="172"/>
    </row>
    <row r="65" spans="10:13" x14ac:dyDescent="0.25">
      <c r="J65" s="172" t="s">
        <v>960</v>
      </c>
      <c r="K65" s="172" t="s">
        <v>960</v>
      </c>
      <c r="L65" s="172"/>
      <c r="M65" s="172"/>
    </row>
    <row r="66" spans="10:13" x14ac:dyDescent="0.25">
      <c r="J66" s="172" t="s">
        <v>1210</v>
      </c>
      <c r="K66" s="172" t="s">
        <v>1210</v>
      </c>
      <c r="L66" s="172"/>
      <c r="M66" s="172"/>
    </row>
    <row r="67" spans="10:13" x14ac:dyDescent="0.25">
      <c r="J67" s="172" t="s">
        <v>1212</v>
      </c>
      <c r="K67" s="172" t="s">
        <v>1212</v>
      </c>
      <c r="L67" s="172"/>
      <c r="M67" s="172"/>
    </row>
    <row r="68" spans="10:13" x14ac:dyDescent="0.25">
      <c r="J68" s="172" t="s">
        <v>1214</v>
      </c>
      <c r="K68" s="172" t="s">
        <v>1214</v>
      </c>
      <c r="L68" s="172"/>
      <c r="M68" s="172"/>
    </row>
    <row r="69" spans="10:13" x14ac:dyDescent="0.25">
      <c r="J69" s="172" t="s">
        <v>1216</v>
      </c>
      <c r="K69" s="172" t="s">
        <v>1216</v>
      </c>
      <c r="L69" s="172"/>
      <c r="M69" s="172"/>
    </row>
    <row r="70" spans="10:13" x14ac:dyDescent="0.25">
      <c r="J70" s="172" t="s">
        <v>1218</v>
      </c>
      <c r="K70" s="172" t="s">
        <v>1218</v>
      </c>
      <c r="L70" s="172"/>
      <c r="M70" s="172"/>
    </row>
    <row r="71" spans="10:13" x14ac:dyDescent="0.25">
      <c r="J71" s="172" t="s">
        <v>1220</v>
      </c>
      <c r="K71" s="172" t="s">
        <v>1220</v>
      </c>
      <c r="L71" s="172"/>
      <c r="M71" s="172"/>
    </row>
    <row r="72" spans="10:13" x14ac:dyDescent="0.25">
      <c r="J72" s="172" t="s">
        <v>1222</v>
      </c>
      <c r="K72" s="172" t="s">
        <v>1222</v>
      </c>
      <c r="L72" s="172"/>
      <c r="M72" s="172"/>
    </row>
    <row r="73" spans="10:13" x14ac:dyDescent="0.25">
      <c r="J73" s="172" t="s">
        <v>1224</v>
      </c>
      <c r="K73" s="172" t="s">
        <v>1224</v>
      </c>
      <c r="L73" s="172"/>
      <c r="M73" s="172"/>
    </row>
    <row r="74" spans="10:13" x14ac:dyDescent="0.25">
      <c r="J74" s="172" t="s">
        <v>1226</v>
      </c>
      <c r="K74" s="172" t="s">
        <v>1226</v>
      </c>
      <c r="L74" s="172"/>
      <c r="M74" s="172"/>
    </row>
    <row r="75" spans="10:13" x14ac:dyDescent="0.25">
      <c r="J75" s="172" t="s">
        <v>1227</v>
      </c>
      <c r="K75" s="172" t="s">
        <v>1227</v>
      </c>
      <c r="L75" s="172"/>
      <c r="M75" s="172"/>
    </row>
    <row r="76" spans="10:13" x14ac:dyDescent="0.25">
      <c r="J76" s="172" t="s">
        <v>1228</v>
      </c>
      <c r="K76" s="172" t="s">
        <v>1228</v>
      </c>
      <c r="L76" s="172"/>
      <c r="M76" s="172"/>
    </row>
    <row r="77" spans="10:13" x14ac:dyDescent="0.25">
      <c r="J77" s="172" t="s">
        <v>1230</v>
      </c>
      <c r="K77" s="172" t="s">
        <v>1230</v>
      </c>
      <c r="L77" s="172"/>
      <c r="M77" s="172"/>
    </row>
    <row r="78" spans="10:13" x14ac:dyDescent="0.25">
      <c r="J78" s="172" t="s">
        <v>1232</v>
      </c>
      <c r="K78" s="172" t="s">
        <v>1232</v>
      </c>
      <c r="L78" s="172"/>
      <c r="M78" s="172"/>
    </row>
    <row r="79" spans="10:13" x14ac:dyDescent="0.25">
      <c r="J79" s="172" t="s">
        <v>1234</v>
      </c>
      <c r="K79" s="172" t="s">
        <v>1234</v>
      </c>
      <c r="L79" s="172"/>
      <c r="M79" s="172"/>
    </row>
    <row r="80" spans="10:13" x14ac:dyDescent="0.25">
      <c r="J80" s="172" t="s">
        <v>1236</v>
      </c>
      <c r="K80" s="172" t="s">
        <v>1236</v>
      </c>
      <c r="L80" s="172"/>
      <c r="M80" s="172"/>
    </row>
    <row r="81" spans="10:13" x14ac:dyDescent="0.25">
      <c r="J81" s="172" t="s">
        <v>1238</v>
      </c>
      <c r="K81" s="172" t="s">
        <v>1238</v>
      </c>
      <c r="L81" s="172"/>
      <c r="M81" s="172"/>
    </row>
    <row r="82" spans="10:13" x14ac:dyDescent="0.25">
      <c r="J82" s="172" t="s">
        <v>1240</v>
      </c>
      <c r="K82" s="172" t="s">
        <v>1240</v>
      </c>
      <c r="L82" s="172"/>
      <c r="M82" s="172"/>
    </row>
    <row r="83" spans="10:13" x14ac:dyDescent="0.25">
      <c r="J83" s="172" t="s">
        <v>1241</v>
      </c>
      <c r="K83" s="172" t="s">
        <v>1241</v>
      </c>
      <c r="L83" s="172"/>
      <c r="M83" s="172"/>
    </row>
    <row r="84" spans="10:13" x14ac:dyDescent="0.25">
      <c r="J84" s="172" t="s">
        <v>1009</v>
      </c>
      <c r="K84" s="172" t="s">
        <v>1009</v>
      </c>
      <c r="L84" s="172"/>
      <c r="M84" s="172"/>
    </row>
    <row r="85" spans="10:13" x14ac:dyDescent="0.25">
      <c r="J85" s="172" t="s">
        <v>1001</v>
      </c>
      <c r="K85" s="172" t="s">
        <v>1001</v>
      </c>
      <c r="L85" s="172"/>
      <c r="M85" s="172"/>
    </row>
    <row r="86" spans="10:13" x14ac:dyDescent="0.25">
      <c r="J86" s="172" t="s">
        <v>1242</v>
      </c>
      <c r="K86" s="172" t="s">
        <v>1242</v>
      </c>
      <c r="L86" s="172"/>
      <c r="M86" s="172"/>
    </row>
    <row r="87" spans="10:13" x14ac:dyDescent="0.25">
      <c r="J87" s="172" t="s">
        <v>1243</v>
      </c>
      <c r="K87" s="172" t="s">
        <v>1243</v>
      </c>
      <c r="L87" s="172"/>
      <c r="M87" s="172"/>
    </row>
    <row r="88" spans="10:13" x14ac:dyDescent="0.25">
      <c r="J88" s="172" t="s">
        <v>1244</v>
      </c>
      <c r="K88" s="172" t="s">
        <v>1244</v>
      </c>
      <c r="L88" s="172"/>
      <c r="M88" s="172"/>
    </row>
    <row r="89" spans="10:13" x14ac:dyDescent="0.25">
      <c r="J89" s="172" t="s">
        <v>1245</v>
      </c>
      <c r="K89" s="172" t="s">
        <v>1245</v>
      </c>
      <c r="L89" s="172"/>
      <c r="M89" s="172"/>
    </row>
    <row r="90" spans="10:13" x14ac:dyDescent="0.25">
      <c r="J90" s="172" t="s">
        <v>1246</v>
      </c>
      <c r="K90" s="172" t="s">
        <v>1246</v>
      </c>
      <c r="L90" s="172"/>
      <c r="M90" s="172"/>
    </row>
    <row r="91" spans="10:13" x14ac:dyDescent="0.25">
      <c r="J91" s="172" t="s">
        <v>1247</v>
      </c>
      <c r="K91" s="172" t="s">
        <v>1247</v>
      </c>
      <c r="L91" s="172"/>
      <c r="M91" s="172"/>
    </row>
    <row r="92" spans="10:13" x14ac:dyDescent="0.25">
      <c r="J92" s="172" t="s">
        <v>1248</v>
      </c>
      <c r="K92" s="172" t="s">
        <v>1248</v>
      </c>
      <c r="L92" s="172"/>
      <c r="M92" s="172"/>
    </row>
    <row r="93" spans="10:13" x14ac:dyDescent="0.25">
      <c r="J93" s="172" t="s">
        <v>1249</v>
      </c>
      <c r="K93" s="172" t="s">
        <v>1249</v>
      </c>
      <c r="L93" s="172"/>
      <c r="M93" s="172"/>
    </row>
    <row r="94" spans="10:13" x14ac:dyDescent="0.25">
      <c r="J94" s="172" t="s">
        <v>1250</v>
      </c>
      <c r="K94" s="172" t="s">
        <v>1250</v>
      </c>
      <c r="L94" s="172"/>
      <c r="M94" s="172"/>
    </row>
    <row r="95" spans="10:13" x14ac:dyDescent="0.25">
      <c r="J95" s="172" t="s">
        <v>1251</v>
      </c>
      <c r="K95" s="172" t="s">
        <v>1251</v>
      </c>
      <c r="L95" s="172"/>
      <c r="M95" s="172"/>
    </row>
    <row r="96" spans="10:13" x14ac:dyDescent="0.25">
      <c r="J96" s="172" t="s">
        <v>1252</v>
      </c>
      <c r="K96" s="172" t="s">
        <v>1252</v>
      </c>
      <c r="L96" s="172"/>
      <c r="M96" s="172"/>
    </row>
    <row r="97" spans="10:13" x14ac:dyDescent="0.25">
      <c r="J97" s="172" t="s">
        <v>1253</v>
      </c>
      <c r="K97" s="172" t="s">
        <v>1253</v>
      </c>
      <c r="L97" s="172"/>
      <c r="M97" s="172"/>
    </row>
    <row r="98" spans="10:13" x14ac:dyDescent="0.25">
      <c r="J98" s="172" t="s">
        <v>1254</v>
      </c>
      <c r="K98" s="172" t="s">
        <v>1254</v>
      </c>
      <c r="L98" s="172"/>
      <c r="M98" s="172"/>
    </row>
    <row r="99" spans="10:13" x14ac:dyDescent="0.25">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300"/>
  <sheetViews>
    <sheetView tabSelected="1" zoomScale="85" zoomScaleNormal="85" workbookViewId="0">
      <pane ySplit="1" topLeftCell="A1248" activePane="bottomLeft" state="frozen"/>
      <selection pane="bottomLeft" activeCell="G1282" sqref="G1282"/>
    </sheetView>
  </sheetViews>
  <sheetFormatPr defaultColWidth="11" defaultRowHeight="13.8" x14ac:dyDescent="0.25"/>
  <cols>
    <col min="1" max="1" width="11" style="78"/>
    <col min="2" max="2" width="26.09765625" style="88" customWidth="1"/>
    <col min="3" max="3" width="41" style="88" customWidth="1"/>
    <col min="4" max="4" width="64.59765625" style="226" customWidth="1"/>
    <col min="5" max="5" width="30.09765625" style="88" customWidth="1"/>
    <col min="6" max="6" width="99.5" style="78" customWidth="1"/>
    <col min="7" max="16384" width="11" style="78"/>
  </cols>
  <sheetData>
    <row r="1" spans="1:6" x14ac:dyDescent="0.25">
      <c r="A1" s="109" t="s">
        <v>11</v>
      </c>
      <c r="B1" s="86" t="s">
        <v>12</v>
      </c>
      <c r="C1" s="87" t="s">
        <v>13</v>
      </c>
      <c r="D1" s="225" t="s">
        <v>14</v>
      </c>
      <c r="E1" s="86" t="s">
        <v>909</v>
      </c>
      <c r="F1" s="77" t="s">
        <v>1256</v>
      </c>
    </row>
    <row r="2" spans="1:6" x14ac:dyDescent="0.25">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5">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5">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5">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5">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5">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5">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5">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5">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5">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5">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5">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5">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5">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5">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5">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5">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5">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5">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5">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5">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5">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5">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5">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5">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5">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5">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5">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5">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5">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5">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5">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5">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5">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5">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5">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5">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5">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5">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5">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5">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5">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5">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5">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5">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5">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5">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5">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5">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1257</v>
      </c>
    </row>
    <row r="51" spans="1:6" x14ac:dyDescent="0.25">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1258</v>
      </c>
    </row>
    <row r="52" spans="1:6" x14ac:dyDescent="0.25">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5">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5">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1259</v>
      </c>
    </row>
    <row r="55" spans="1:6" x14ac:dyDescent="0.25">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1260</v>
      </c>
    </row>
    <row r="56" spans="1:6" x14ac:dyDescent="0.25">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1261</v>
      </c>
    </row>
    <row r="57" spans="1:6" x14ac:dyDescent="0.25">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1260</v>
      </c>
    </row>
    <row r="58" spans="1:6" x14ac:dyDescent="0.25">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1260</v>
      </c>
    </row>
    <row r="59" spans="1:6" x14ac:dyDescent="0.25">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1258</v>
      </c>
    </row>
    <row r="60" spans="1:6" x14ac:dyDescent="0.25">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1258</v>
      </c>
    </row>
    <row r="61" spans="1:6" x14ac:dyDescent="0.25">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5">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5">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5">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5">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5">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5">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5">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5">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5">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5">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5">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5">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5">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5">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5">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5">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5">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5">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5">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5">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5">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5">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5">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5">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5">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5">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5">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5">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5">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5">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5">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5">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5">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5">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5">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5">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5">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5">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5">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5">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5">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5">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5">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5">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5">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5">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5">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5">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1262</v>
      </c>
    </row>
    <row r="110" spans="1:6" x14ac:dyDescent="0.25">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1260</v>
      </c>
    </row>
    <row r="111" spans="1:6" x14ac:dyDescent="0.25">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1263</v>
      </c>
    </row>
    <row r="112" spans="1:6" x14ac:dyDescent="0.25">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5">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5">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5">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5">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5">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5">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5">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5">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5">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5">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5">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1262</v>
      </c>
    </row>
    <row r="124" spans="1:6" x14ac:dyDescent="0.25">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1260</v>
      </c>
    </row>
    <row r="125" spans="1:6" x14ac:dyDescent="0.25">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1263</v>
      </c>
    </row>
    <row r="126" spans="1:6" x14ac:dyDescent="0.25">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1262</v>
      </c>
    </row>
    <row r="127" spans="1:6" x14ac:dyDescent="0.25">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1260</v>
      </c>
    </row>
    <row r="128" spans="1:6" x14ac:dyDescent="0.25">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1398</v>
      </c>
    </row>
    <row r="129" spans="1:6" x14ac:dyDescent="0.25">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5">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5">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5">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5">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5">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5">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5">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5">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5">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5">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5">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5">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5">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5">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5">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5">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5">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5">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5">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5">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5">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5">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5">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5">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5">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5">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5">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5">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5">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5">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5">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5">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5">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5">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5">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5">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5">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5">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1266</v>
      </c>
    </row>
    <row r="168" spans="1:6" x14ac:dyDescent="0.25">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1267</v>
      </c>
    </row>
    <row r="169" spans="1:6" x14ac:dyDescent="0.25">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1266</v>
      </c>
    </row>
    <row r="170" spans="1:6" x14ac:dyDescent="0.25">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1267</v>
      </c>
    </row>
    <row r="171" spans="1:6" x14ac:dyDescent="0.25">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1259</v>
      </c>
    </row>
    <row r="172" spans="1:6" x14ac:dyDescent="0.25">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1260</v>
      </c>
    </row>
    <row r="173" spans="1:6" x14ac:dyDescent="0.25">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1259</v>
      </c>
    </row>
    <row r="174" spans="1:6" x14ac:dyDescent="0.25">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1260</v>
      </c>
    </row>
    <row r="175" spans="1:6" x14ac:dyDescent="0.25">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5">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5">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5">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5">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5">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5">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5">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5">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5">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5">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1264</v>
      </c>
    </row>
    <row r="186" spans="1:6" x14ac:dyDescent="0.25">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1265</v>
      </c>
    </row>
    <row r="187" spans="1:6" x14ac:dyDescent="0.25">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1264</v>
      </c>
    </row>
    <row r="188" spans="1:6" x14ac:dyDescent="0.25">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1265</v>
      </c>
    </row>
    <row r="189" spans="1:6" x14ac:dyDescent="0.25">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1259</v>
      </c>
    </row>
    <row r="190" spans="1:6" x14ac:dyDescent="0.25">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1260</v>
      </c>
    </row>
    <row r="191" spans="1:6" x14ac:dyDescent="0.25">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1266</v>
      </c>
    </row>
    <row r="192" spans="1:6" x14ac:dyDescent="0.25">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1267</v>
      </c>
    </row>
    <row r="193" spans="1:6" x14ac:dyDescent="0.25">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5">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5">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1259</v>
      </c>
    </row>
    <row r="196" spans="1:6" x14ac:dyDescent="0.25">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1260</v>
      </c>
    </row>
    <row r="197" spans="1:6" x14ac:dyDescent="0.25">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1266</v>
      </c>
    </row>
    <row r="198" spans="1:6" x14ac:dyDescent="0.25">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1267</v>
      </c>
    </row>
    <row r="199" spans="1:6" x14ac:dyDescent="0.25">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5">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5">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1264</v>
      </c>
    </row>
    <row r="202" spans="1:6" x14ac:dyDescent="0.25">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1265</v>
      </c>
    </row>
    <row r="203" spans="1:6" x14ac:dyDescent="0.25">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1268</v>
      </c>
    </row>
    <row r="204" spans="1:6" x14ac:dyDescent="0.25">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1269</v>
      </c>
    </row>
    <row r="205" spans="1:6" x14ac:dyDescent="0.25">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5">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5">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5">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5">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5">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5">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5">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5">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5">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5">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5">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5">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5">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5">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5">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5">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5">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5">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5">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5">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5">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5">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5">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5">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5">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5">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5">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5">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5">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5">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5">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5">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5">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5">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5">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5">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5">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5">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1270</v>
      </c>
    </row>
    <row r="244" spans="1:6" x14ac:dyDescent="0.25">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1271</v>
      </c>
    </row>
    <row r="245" spans="1:6" x14ac:dyDescent="0.25">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1272</v>
      </c>
    </row>
    <row r="246" spans="1:6" x14ac:dyDescent="0.25">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1270</v>
      </c>
    </row>
    <row r="247" spans="1:6" x14ac:dyDescent="0.25">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1271</v>
      </c>
    </row>
    <row r="248" spans="1:6" x14ac:dyDescent="0.25">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1259</v>
      </c>
    </row>
    <row r="249" spans="1:6" x14ac:dyDescent="0.25">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1260</v>
      </c>
    </row>
    <row r="250" spans="1:6" x14ac:dyDescent="0.25">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1273</v>
      </c>
    </row>
    <row r="251" spans="1:6" x14ac:dyDescent="0.25">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1274</v>
      </c>
    </row>
    <row r="252" spans="1:6" x14ac:dyDescent="0.25">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1259</v>
      </c>
    </row>
    <row r="253" spans="1:6" x14ac:dyDescent="0.25">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1260</v>
      </c>
    </row>
    <row r="254" spans="1:6" x14ac:dyDescent="0.25">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5">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1273</v>
      </c>
    </row>
    <row r="256" spans="1:6" x14ac:dyDescent="0.25">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1274</v>
      </c>
    </row>
    <row r="257" spans="1:6" x14ac:dyDescent="0.25">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1273</v>
      </c>
    </row>
    <row r="258" spans="1:6" x14ac:dyDescent="0.25">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1259</v>
      </c>
    </row>
    <row r="259" spans="1:6" x14ac:dyDescent="0.25">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1260</v>
      </c>
    </row>
    <row r="260" spans="1:6" x14ac:dyDescent="0.25">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1273</v>
      </c>
    </row>
    <row r="261" spans="1:6" x14ac:dyDescent="0.25">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1274</v>
      </c>
    </row>
    <row r="262" spans="1:6" x14ac:dyDescent="0.25">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1259</v>
      </c>
    </row>
    <row r="263" spans="1:6" x14ac:dyDescent="0.25">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5">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1273</v>
      </c>
    </row>
    <row r="265" spans="1:6" x14ac:dyDescent="0.25">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1274</v>
      </c>
    </row>
    <row r="266" spans="1:6" x14ac:dyDescent="0.25">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1259</v>
      </c>
    </row>
    <row r="267" spans="1:6" x14ac:dyDescent="0.25">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1260</v>
      </c>
    </row>
    <row r="268" spans="1:6" x14ac:dyDescent="0.25">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1260</v>
      </c>
    </row>
    <row r="269" spans="1:6" x14ac:dyDescent="0.25">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1260</v>
      </c>
    </row>
    <row r="270" spans="1:6" x14ac:dyDescent="0.25">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1260</v>
      </c>
    </row>
    <row r="271" spans="1:6" x14ac:dyDescent="0.25">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1273</v>
      </c>
    </row>
    <row r="272" spans="1:6" x14ac:dyDescent="0.25">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1274</v>
      </c>
    </row>
    <row r="273" spans="1:6" x14ac:dyDescent="0.25">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1274</v>
      </c>
    </row>
    <row r="274" spans="1:6" x14ac:dyDescent="0.25">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1274</v>
      </c>
    </row>
    <row r="275" spans="1:6" x14ac:dyDescent="0.25">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1274</v>
      </c>
    </row>
    <row r="276" spans="1:6" x14ac:dyDescent="0.25">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1259</v>
      </c>
    </row>
    <row r="277" spans="1:6" x14ac:dyDescent="0.25">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1260</v>
      </c>
    </row>
    <row r="278" spans="1:6" x14ac:dyDescent="0.25">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1260</v>
      </c>
    </row>
    <row r="279" spans="1:6" x14ac:dyDescent="0.25">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1260</v>
      </c>
    </row>
    <row r="280" spans="1:6" x14ac:dyDescent="0.25">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1260</v>
      </c>
    </row>
    <row r="281" spans="1:6" x14ac:dyDescent="0.25">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1273</v>
      </c>
    </row>
    <row r="282" spans="1:6" x14ac:dyDescent="0.25">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1274</v>
      </c>
    </row>
    <row r="283" spans="1:6" x14ac:dyDescent="0.25">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1274</v>
      </c>
    </row>
    <row r="284" spans="1:6" x14ac:dyDescent="0.25">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1274</v>
      </c>
    </row>
    <row r="285" spans="1:6" x14ac:dyDescent="0.25">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1274</v>
      </c>
    </row>
    <row r="286" spans="1:6" x14ac:dyDescent="0.25">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1264</v>
      </c>
    </row>
    <row r="287" spans="1:6" x14ac:dyDescent="0.25">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1265</v>
      </c>
    </row>
    <row r="288" spans="1:6" x14ac:dyDescent="0.25">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1264</v>
      </c>
    </row>
    <row r="289" spans="1:6" x14ac:dyDescent="0.25">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1265</v>
      </c>
    </row>
    <row r="290" spans="1:6" x14ac:dyDescent="0.25">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1275</v>
      </c>
    </row>
    <row r="291" spans="1:6" x14ac:dyDescent="0.25">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1276</v>
      </c>
    </row>
    <row r="292" spans="1:6" x14ac:dyDescent="0.25">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1277</v>
      </c>
    </row>
    <row r="293" spans="1:6" x14ac:dyDescent="0.25">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1278</v>
      </c>
    </row>
    <row r="294" spans="1:6" x14ac:dyDescent="0.25">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1279</v>
      </c>
    </row>
    <row r="295" spans="1:6" x14ac:dyDescent="0.25">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5">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5">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5">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5">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1280</v>
      </c>
    </row>
    <row r="300" spans="1:6" x14ac:dyDescent="0.25">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1281</v>
      </c>
    </row>
    <row r="301" spans="1:6" x14ac:dyDescent="0.25">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1282</v>
      </c>
    </row>
    <row r="302" spans="1:6" x14ac:dyDescent="0.25">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1283</v>
      </c>
    </row>
    <row r="303" spans="1:6" x14ac:dyDescent="0.25">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1284</v>
      </c>
    </row>
    <row r="304" spans="1:6" x14ac:dyDescent="0.25">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1285</v>
      </c>
    </row>
    <row r="305" spans="1:6" x14ac:dyDescent="0.25">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1286</v>
      </c>
    </row>
    <row r="306" spans="1:6" x14ac:dyDescent="0.25">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1287</v>
      </c>
    </row>
    <row r="307" spans="1:6" x14ac:dyDescent="0.25">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1288</v>
      </c>
    </row>
    <row r="308" spans="1:6" x14ac:dyDescent="0.25">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5">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1264</v>
      </c>
    </row>
    <row r="310" spans="1:6" x14ac:dyDescent="0.25">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1265</v>
      </c>
    </row>
    <row r="311" spans="1:6" x14ac:dyDescent="0.25">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1289</v>
      </c>
    </row>
    <row r="312" spans="1:6" x14ac:dyDescent="0.25">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5">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5">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1259</v>
      </c>
    </row>
    <row r="315" spans="1:6" x14ac:dyDescent="0.25">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1260</v>
      </c>
    </row>
    <row r="316" spans="1:6" x14ac:dyDescent="0.25">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1259</v>
      </c>
    </row>
    <row r="317" spans="1:6" x14ac:dyDescent="0.25">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1260</v>
      </c>
    </row>
    <row r="318" spans="1:6" x14ac:dyDescent="0.25">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5">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5">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5">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5">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5">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5">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5">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5">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1266</v>
      </c>
    </row>
    <row r="327" spans="1:6" x14ac:dyDescent="0.25">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1267</v>
      </c>
    </row>
    <row r="328" spans="1:6" x14ac:dyDescent="0.25">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5">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5">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5">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5">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5">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5">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1290</v>
      </c>
    </row>
    <row r="335" spans="1:6" x14ac:dyDescent="0.25">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1291</v>
      </c>
    </row>
    <row r="336" spans="1:6" x14ac:dyDescent="0.25">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1291</v>
      </c>
    </row>
    <row r="337" spans="1:6" x14ac:dyDescent="0.25">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1291</v>
      </c>
    </row>
    <row r="338" spans="1:6" x14ac:dyDescent="0.25">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1290</v>
      </c>
    </row>
    <row r="339" spans="1:6" x14ac:dyDescent="0.25">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1291</v>
      </c>
    </row>
    <row r="340" spans="1:6" x14ac:dyDescent="0.25">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1290</v>
      </c>
    </row>
    <row r="341" spans="1:6" x14ac:dyDescent="0.25">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1291</v>
      </c>
    </row>
    <row r="342" spans="1:6" x14ac:dyDescent="0.25">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1292</v>
      </c>
    </row>
    <row r="343" spans="1:6" x14ac:dyDescent="0.25">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1258</v>
      </c>
    </row>
    <row r="344" spans="1:6" x14ac:dyDescent="0.25">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1263</v>
      </c>
    </row>
    <row r="345" spans="1:6" x14ac:dyDescent="0.25">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1293</v>
      </c>
    </row>
    <row r="346" spans="1:6" x14ac:dyDescent="0.25">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1294</v>
      </c>
    </row>
    <row r="347" spans="1:6" x14ac:dyDescent="0.25">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1257</v>
      </c>
    </row>
    <row r="348" spans="1:6" x14ac:dyDescent="0.25">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1257</v>
      </c>
    </row>
    <row r="349" spans="1:6" x14ac:dyDescent="0.25">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1257</v>
      </c>
    </row>
    <row r="350" spans="1:6" x14ac:dyDescent="0.25">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1258</v>
      </c>
    </row>
    <row r="351" spans="1:6" x14ac:dyDescent="0.25">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1258</v>
      </c>
    </row>
    <row r="352" spans="1:6" x14ac:dyDescent="0.25">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1258</v>
      </c>
    </row>
    <row r="353" spans="1:6" x14ac:dyDescent="0.25">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1311</v>
      </c>
    </row>
    <row r="354" spans="1:6" x14ac:dyDescent="0.25">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1311</v>
      </c>
    </row>
    <row r="355" spans="1:6" x14ac:dyDescent="0.25">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1311</v>
      </c>
    </row>
    <row r="356" spans="1:6" x14ac:dyDescent="0.25">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5">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5">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5">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5">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5">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1259</v>
      </c>
    </row>
    <row r="362" spans="1:6" x14ac:dyDescent="0.25">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1260</v>
      </c>
    </row>
    <row r="363" spans="1:6" x14ac:dyDescent="0.25">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1273</v>
      </c>
    </row>
    <row r="364" spans="1:6" x14ac:dyDescent="0.25">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1274</v>
      </c>
    </row>
    <row r="365" spans="1:6" x14ac:dyDescent="0.25">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1260</v>
      </c>
    </row>
    <row r="366" spans="1:6" x14ac:dyDescent="0.25">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1260</v>
      </c>
    </row>
    <row r="367" spans="1:6" x14ac:dyDescent="0.25">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1260</v>
      </c>
    </row>
    <row r="368" spans="1:6" x14ac:dyDescent="0.25">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1259</v>
      </c>
    </row>
    <row r="369" spans="1:6" x14ac:dyDescent="0.25">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1265</v>
      </c>
    </row>
    <row r="370" spans="1:6" x14ac:dyDescent="0.25">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1265</v>
      </c>
    </row>
    <row r="371" spans="1:6" x14ac:dyDescent="0.25">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1265</v>
      </c>
    </row>
    <row r="372" spans="1:6" x14ac:dyDescent="0.25">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1264</v>
      </c>
    </row>
    <row r="373" spans="1:6" x14ac:dyDescent="0.25">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1295</v>
      </c>
    </row>
    <row r="374" spans="1:6" x14ac:dyDescent="0.25">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1296</v>
      </c>
    </row>
    <row r="375" spans="1:6" x14ac:dyDescent="0.25">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1297</v>
      </c>
    </row>
    <row r="376" spans="1:6" x14ac:dyDescent="0.25">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1295</v>
      </c>
    </row>
    <row r="377" spans="1:6" x14ac:dyDescent="0.25">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1296</v>
      </c>
    </row>
    <row r="378" spans="1:6" x14ac:dyDescent="0.25">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1297</v>
      </c>
    </row>
    <row r="379" spans="1:6" x14ac:dyDescent="0.25">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5">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5">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5">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5">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5">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5">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5">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1290</v>
      </c>
    </row>
    <row r="387" spans="1:6" x14ac:dyDescent="0.25">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1291</v>
      </c>
    </row>
    <row r="388" spans="1:6" x14ac:dyDescent="0.25">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1259</v>
      </c>
    </row>
    <row r="389" spans="1:6" x14ac:dyDescent="0.25">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1260</v>
      </c>
    </row>
    <row r="390" spans="1:6" x14ac:dyDescent="0.25">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1257</v>
      </c>
    </row>
    <row r="391" spans="1:6" x14ac:dyDescent="0.25">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1258</v>
      </c>
    </row>
    <row r="392" spans="1:6" x14ac:dyDescent="0.25">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1258</v>
      </c>
    </row>
    <row r="393" spans="1:6" x14ac:dyDescent="0.25">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1258</v>
      </c>
    </row>
    <row r="394" spans="1:6" x14ac:dyDescent="0.25">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1298</v>
      </c>
    </row>
    <row r="395" spans="1:6" x14ac:dyDescent="0.25">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1263</v>
      </c>
    </row>
    <row r="396" spans="1:6" x14ac:dyDescent="0.25">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5">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5">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5">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5">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1266</v>
      </c>
    </row>
    <row r="401" spans="1:6" x14ac:dyDescent="0.25">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1267</v>
      </c>
    </row>
    <row r="402" spans="1:6" x14ac:dyDescent="0.25">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1290</v>
      </c>
    </row>
    <row r="403" spans="1:6" x14ac:dyDescent="0.25">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1291</v>
      </c>
    </row>
    <row r="404" spans="1:6" x14ac:dyDescent="0.25">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5">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5">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5">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5">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5">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5">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5">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5">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5">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5">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5">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5">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5">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5">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5">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5">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5">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5">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5">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5">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5">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5">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5">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5">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5">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5">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5">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5">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5">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5">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5">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5">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5">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5">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5">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5">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5">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5">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5">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5">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5">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5">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5">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5">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5">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5">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5">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5">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5">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5">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5">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5">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5">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5">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5">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5">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5">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5">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5">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5">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5">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5">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5">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5">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5">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5">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5">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5">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5">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5">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5">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5">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5">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5">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5">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5">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5">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5">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1398</v>
      </c>
    </row>
    <row r="483" spans="1:6" x14ac:dyDescent="0.25">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1398</v>
      </c>
    </row>
    <row r="484" spans="1:6" x14ac:dyDescent="0.25">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1398</v>
      </c>
    </row>
    <row r="485" spans="1:6" x14ac:dyDescent="0.25">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1398</v>
      </c>
    </row>
    <row r="486" spans="1:6" x14ac:dyDescent="0.25">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1398</v>
      </c>
    </row>
    <row r="487" spans="1:6" x14ac:dyDescent="0.25">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1398</v>
      </c>
    </row>
    <row r="488" spans="1:6" x14ac:dyDescent="0.25">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1398</v>
      </c>
    </row>
    <row r="489" spans="1:6" x14ac:dyDescent="0.25">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1398</v>
      </c>
    </row>
    <row r="490" spans="1:6" x14ac:dyDescent="0.25">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1398</v>
      </c>
    </row>
    <row r="491" spans="1:6" x14ac:dyDescent="0.25">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1398</v>
      </c>
    </row>
    <row r="492" spans="1:6" x14ac:dyDescent="0.25">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1398</v>
      </c>
    </row>
    <row r="493" spans="1:6" x14ac:dyDescent="0.25">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1398</v>
      </c>
    </row>
    <row r="494" spans="1:6" x14ac:dyDescent="0.25">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1398</v>
      </c>
    </row>
    <row r="495" spans="1:6" x14ac:dyDescent="0.25">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1398</v>
      </c>
    </row>
    <row r="496" spans="1:6" x14ac:dyDescent="0.25">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1398</v>
      </c>
    </row>
    <row r="497" spans="1:6" x14ac:dyDescent="0.25">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1398</v>
      </c>
    </row>
    <row r="498" spans="1:6" x14ac:dyDescent="0.25">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1398</v>
      </c>
    </row>
    <row r="499" spans="1:6" x14ac:dyDescent="0.25">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1398</v>
      </c>
    </row>
    <row r="500" spans="1:6" x14ac:dyDescent="0.25">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1398</v>
      </c>
    </row>
    <row r="501" spans="1:6" x14ac:dyDescent="0.25">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1398</v>
      </c>
    </row>
    <row r="502" spans="1:6" x14ac:dyDescent="0.25">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1498</v>
      </c>
    </row>
    <row r="503" spans="1:6" x14ac:dyDescent="0.25">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1815</v>
      </c>
    </row>
    <row r="504" spans="1:6" x14ac:dyDescent="0.25">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1498</v>
      </c>
    </row>
    <row r="505" spans="1:6" x14ac:dyDescent="0.25">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1815</v>
      </c>
    </row>
    <row r="506" spans="1:6" x14ac:dyDescent="0.25">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1498</v>
      </c>
    </row>
    <row r="507" spans="1:6" x14ac:dyDescent="0.25">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1815</v>
      </c>
    </row>
    <row r="508" spans="1:6" x14ac:dyDescent="0.25">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1816</v>
      </c>
    </row>
    <row r="509" spans="1:6" x14ac:dyDescent="0.25">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1815</v>
      </c>
    </row>
    <row r="510" spans="1:6" x14ac:dyDescent="0.25">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1498</v>
      </c>
    </row>
    <row r="511" spans="1:6" x14ac:dyDescent="0.25">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1815</v>
      </c>
    </row>
    <row r="512" spans="1:6" x14ac:dyDescent="0.25">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1398</v>
      </c>
    </row>
    <row r="513" spans="1:6" x14ac:dyDescent="0.25">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1398</v>
      </c>
    </row>
    <row r="514" spans="1:6" x14ac:dyDescent="0.25">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1398</v>
      </c>
    </row>
    <row r="515" spans="1:6" x14ac:dyDescent="0.25">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1398</v>
      </c>
    </row>
    <row r="516" spans="1:6" x14ac:dyDescent="0.25">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1398</v>
      </c>
    </row>
    <row r="517" spans="1:6" x14ac:dyDescent="0.25">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1398</v>
      </c>
    </row>
    <row r="518" spans="1:6" x14ac:dyDescent="0.25">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1398</v>
      </c>
    </row>
    <row r="519" spans="1:6" x14ac:dyDescent="0.25">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1398</v>
      </c>
    </row>
    <row r="520" spans="1:6" x14ac:dyDescent="0.25">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5">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5">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5">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5">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5">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5">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5">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5">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5">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5">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5">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5">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5">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5">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5">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5">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5">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5">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5">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5">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5">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5">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5">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5">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5">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5">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5">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5">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5">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5">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5">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5">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5">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5">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5">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5">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5">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5">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5">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5">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5">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1600</v>
      </c>
    </row>
    <row r="562" spans="1:6" x14ac:dyDescent="0.25">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1600</v>
      </c>
    </row>
    <row r="563" spans="1:6" x14ac:dyDescent="0.25">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1600</v>
      </c>
    </row>
    <row r="564" spans="1:6" x14ac:dyDescent="0.25">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1600</v>
      </c>
    </row>
    <row r="565" spans="1:6" x14ac:dyDescent="0.25">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1600</v>
      </c>
    </row>
    <row r="566" spans="1:6" x14ac:dyDescent="0.25">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1600</v>
      </c>
    </row>
    <row r="567" spans="1:6" x14ac:dyDescent="0.25">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1600</v>
      </c>
    </row>
    <row r="568" spans="1:6" x14ac:dyDescent="0.25">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1600</v>
      </c>
    </row>
    <row r="569" spans="1:6" x14ac:dyDescent="0.25">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1600</v>
      </c>
    </row>
    <row r="570" spans="1:6" x14ac:dyDescent="0.25">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1600</v>
      </c>
    </row>
    <row r="571" spans="1:6" x14ac:dyDescent="0.25">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1600</v>
      </c>
    </row>
    <row r="572" spans="1:6" x14ac:dyDescent="0.25">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1679</v>
      </c>
    </row>
    <row r="573" spans="1:6" x14ac:dyDescent="0.25">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1678</v>
      </c>
    </row>
    <row r="574" spans="1:6" x14ac:dyDescent="0.25">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2143</v>
      </c>
    </row>
    <row r="575" spans="1:6" x14ac:dyDescent="0.25">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2144</v>
      </c>
    </row>
    <row r="576" spans="1:6" x14ac:dyDescent="0.25">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1600</v>
      </c>
    </row>
    <row r="577" spans="1:6" x14ac:dyDescent="0.25">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1600</v>
      </c>
    </row>
    <row r="578" spans="1:6" x14ac:dyDescent="0.25">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1600</v>
      </c>
    </row>
    <row r="579" spans="1:6" x14ac:dyDescent="0.25">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1600</v>
      </c>
    </row>
    <row r="580" spans="1:6" x14ac:dyDescent="0.25">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1600</v>
      </c>
    </row>
    <row r="581" spans="1:6" x14ac:dyDescent="0.25">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1600</v>
      </c>
    </row>
    <row r="582" spans="1:6" x14ac:dyDescent="0.25">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1600</v>
      </c>
    </row>
    <row r="583" spans="1:6" x14ac:dyDescent="0.25">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1600</v>
      </c>
    </row>
    <row r="584" spans="1:6" x14ac:dyDescent="0.25">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1600</v>
      </c>
    </row>
    <row r="585" spans="1:6" x14ac:dyDescent="0.25">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1600</v>
      </c>
    </row>
    <row r="586" spans="1:6" x14ac:dyDescent="0.25">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1600</v>
      </c>
    </row>
    <row r="587" spans="1:6" x14ac:dyDescent="0.25">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1600</v>
      </c>
    </row>
    <row r="588" spans="1:6" x14ac:dyDescent="0.25">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1600</v>
      </c>
    </row>
    <row r="589" spans="1:6" x14ac:dyDescent="0.25">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1600</v>
      </c>
    </row>
    <row r="590" spans="1:6" x14ac:dyDescent="0.25">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1600</v>
      </c>
    </row>
    <row r="591" spans="1:6" x14ac:dyDescent="0.25">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1600</v>
      </c>
    </row>
    <row r="592" spans="1:6" x14ac:dyDescent="0.25">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1600</v>
      </c>
    </row>
    <row r="593" spans="1:6" x14ac:dyDescent="0.25">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1600</v>
      </c>
    </row>
    <row r="594" spans="1:6" x14ac:dyDescent="0.25">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1600</v>
      </c>
    </row>
    <row r="595" spans="1:6" x14ac:dyDescent="0.25">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1600</v>
      </c>
    </row>
    <row r="596" spans="1:6" x14ac:dyDescent="0.25">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1600</v>
      </c>
    </row>
    <row r="597" spans="1:6" x14ac:dyDescent="0.25">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1600</v>
      </c>
    </row>
    <row r="598" spans="1:6" x14ac:dyDescent="0.25">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1600</v>
      </c>
    </row>
    <row r="599" spans="1:6" x14ac:dyDescent="0.25">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1600</v>
      </c>
    </row>
    <row r="600" spans="1:6" x14ac:dyDescent="0.25">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1600</v>
      </c>
    </row>
    <row r="601" spans="1:6" x14ac:dyDescent="0.25">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1600</v>
      </c>
    </row>
    <row r="602" spans="1:6" x14ac:dyDescent="0.25">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1600</v>
      </c>
    </row>
    <row r="603" spans="1:6" x14ac:dyDescent="0.25">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1600</v>
      </c>
    </row>
    <row r="604" spans="1:6" x14ac:dyDescent="0.25">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1600</v>
      </c>
    </row>
    <row r="605" spans="1:6" x14ac:dyDescent="0.25">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1600</v>
      </c>
    </row>
    <row r="606" spans="1:6" x14ac:dyDescent="0.25">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1600</v>
      </c>
    </row>
    <row r="607" spans="1:6" x14ac:dyDescent="0.25">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1600</v>
      </c>
    </row>
    <row r="608" spans="1:6" x14ac:dyDescent="0.25">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1600</v>
      </c>
    </row>
    <row r="609" spans="1:6" x14ac:dyDescent="0.25">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1600</v>
      </c>
    </row>
    <row r="610" spans="1:6" x14ac:dyDescent="0.25">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1600</v>
      </c>
    </row>
    <row r="611" spans="1:6" x14ac:dyDescent="0.25">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1600</v>
      </c>
    </row>
    <row r="612" spans="1:6" x14ac:dyDescent="0.25">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1600</v>
      </c>
    </row>
    <row r="613" spans="1:6" x14ac:dyDescent="0.25">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1600</v>
      </c>
    </row>
    <row r="614" spans="1:6" x14ac:dyDescent="0.25">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1600</v>
      </c>
    </row>
    <row r="615" spans="1:6" x14ac:dyDescent="0.25">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1600</v>
      </c>
    </row>
    <row r="616" spans="1:6" x14ac:dyDescent="0.25">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1600</v>
      </c>
    </row>
    <row r="617" spans="1:6" x14ac:dyDescent="0.25">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1600</v>
      </c>
    </row>
    <row r="618" spans="1:6" x14ac:dyDescent="0.25">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1600</v>
      </c>
    </row>
    <row r="619" spans="1:6" x14ac:dyDescent="0.25">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1600</v>
      </c>
    </row>
    <row r="620" spans="1:6" x14ac:dyDescent="0.25">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1600</v>
      </c>
    </row>
    <row r="621" spans="1:6" x14ac:dyDescent="0.25">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1600</v>
      </c>
    </row>
    <row r="622" spans="1:6" x14ac:dyDescent="0.25">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5">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5">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5">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5">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5">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5">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5">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5">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5">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1951</v>
      </c>
    </row>
    <row r="632" spans="1:6" x14ac:dyDescent="0.25">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1951</v>
      </c>
    </row>
    <row r="633" spans="1:6" x14ac:dyDescent="0.25">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1951</v>
      </c>
    </row>
    <row r="634" spans="1:6" x14ac:dyDescent="0.25">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1951</v>
      </c>
    </row>
    <row r="635" spans="1:6" x14ac:dyDescent="0.25">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1951</v>
      </c>
    </row>
    <row r="636" spans="1:6" x14ac:dyDescent="0.25">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1951</v>
      </c>
    </row>
    <row r="637" spans="1:6" x14ac:dyDescent="0.25">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1951</v>
      </c>
    </row>
    <row r="638" spans="1:6" x14ac:dyDescent="0.25">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1951</v>
      </c>
    </row>
    <row r="639" spans="1:6" x14ac:dyDescent="0.25">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1951</v>
      </c>
    </row>
    <row r="640" spans="1:6" x14ac:dyDescent="0.25">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1951</v>
      </c>
    </row>
    <row r="641" spans="1:6" x14ac:dyDescent="0.25">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1951</v>
      </c>
    </row>
    <row r="642" spans="1:6" x14ac:dyDescent="0.25">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1951</v>
      </c>
    </row>
    <row r="643" spans="1:6" x14ac:dyDescent="0.25">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1951</v>
      </c>
    </row>
    <row r="644" spans="1:6" x14ac:dyDescent="0.25">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1951</v>
      </c>
    </row>
    <row r="645" spans="1:6" x14ac:dyDescent="0.25">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1951</v>
      </c>
    </row>
    <row r="646" spans="1:6" x14ac:dyDescent="0.25">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1951</v>
      </c>
    </row>
    <row r="647" spans="1:6" x14ac:dyDescent="0.25">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1951</v>
      </c>
    </row>
    <row r="648" spans="1:6" x14ac:dyDescent="0.25">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1951</v>
      </c>
    </row>
    <row r="649" spans="1:6" x14ac:dyDescent="0.25">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1951</v>
      </c>
    </row>
    <row r="650" spans="1:6" x14ac:dyDescent="0.25">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1951</v>
      </c>
    </row>
    <row r="651" spans="1:6" x14ac:dyDescent="0.25">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1951</v>
      </c>
    </row>
    <row r="652" spans="1:6" x14ac:dyDescent="0.25">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1951</v>
      </c>
    </row>
    <row r="653" spans="1:6" x14ac:dyDescent="0.25">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1951</v>
      </c>
    </row>
    <row r="654" spans="1:6" x14ac:dyDescent="0.25">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1951</v>
      </c>
    </row>
    <row r="655" spans="1:6" x14ac:dyDescent="0.25">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1951</v>
      </c>
    </row>
    <row r="656" spans="1:6" x14ac:dyDescent="0.25">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1951</v>
      </c>
    </row>
    <row r="657" spans="1:6" x14ac:dyDescent="0.25">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2866</v>
      </c>
    </row>
    <row r="658" spans="1:6" x14ac:dyDescent="0.25">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1951</v>
      </c>
    </row>
    <row r="659" spans="1:6" x14ac:dyDescent="0.25">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2030</v>
      </c>
    </row>
    <row r="660" spans="1:6" x14ac:dyDescent="0.25">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2030</v>
      </c>
    </row>
    <row r="661" spans="1:6" x14ac:dyDescent="0.25">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2030</v>
      </c>
    </row>
    <row r="662" spans="1:6" x14ac:dyDescent="0.25">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2030</v>
      </c>
    </row>
    <row r="663" spans="1:6" x14ac:dyDescent="0.25">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2030</v>
      </c>
    </row>
    <row r="664" spans="1:6" x14ac:dyDescent="0.25">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2030</v>
      </c>
    </row>
    <row r="665" spans="1:6" x14ac:dyDescent="0.25">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2030</v>
      </c>
    </row>
    <row r="666" spans="1:6" x14ac:dyDescent="0.25">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2030</v>
      </c>
    </row>
    <row r="667" spans="1:6" x14ac:dyDescent="0.25">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2030</v>
      </c>
    </row>
    <row r="668" spans="1:6" x14ac:dyDescent="0.25">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2030</v>
      </c>
    </row>
    <row r="669" spans="1:6" x14ac:dyDescent="0.25">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2030</v>
      </c>
    </row>
    <row r="670" spans="1:6" x14ac:dyDescent="0.25">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2030</v>
      </c>
    </row>
    <row r="671" spans="1:6" x14ac:dyDescent="0.25">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2030</v>
      </c>
    </row>
    <row r="672" spans="1:6" x14ac:dyDescent="0.25">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2030</v>
      </c>
    </row>
    <row r="673" spans="1:6" x14ac:dyDescent="0.25">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2030</v>
      </c>
    </row>
    <row r="674" spans="1:6" x14ac:dyDescent="0.25">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2030</v>
      </c>
    </row>
    <row r="675" spans="1:6" x14ac:dyDescent="0.25">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2030</v>
      </c>
    </row>
    <row r="676" spans="1:6" x14ac:dyDescent="0.25">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2030</v>
      </c>
    </row>
    <row r="677" spans="1:6" x14ac:dyDescent="0.25">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2030</v>
      </c>
    </row>
    <row r="678" spans="1:6" x14ac:dyDescent="0.25">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2030</v>
      </c>
    </row>
    <row r="679" spans="1:6" x14ac:dyDescent="0.25">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2030</v>
      </c>
    </row>
    <row r="680" spans="1:6" x14ac:dyDescent="0.25">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2783</v>
      </c>
    </row>
    <row r="681" spans="1:6" x14ac:dyDescent="0.25">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2030</v>
      </c>
    </row>
    <row r="682" spans="1:6" x14ac:dyDescent="0.25">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2030</v>
      </c>
    </row>
    <row r="683" spans="1:6" x14ac:dyDescent="0.25">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2030</v>
      </c>
    </row>
    <row r="684" spans="1:6" x14ac:dyDescent="0.25">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2030</v>
      </c>
    </row>
    <row r="685" spans="1:6" x14ac:dyDescent="0.25">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2030</v>
      </c>
    </row>
    <row r="686" spans="1:6" x14ac:dyDescent="0.25">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2030</v>
      </c>
    </row>
    <row r="687" spans="1:6" x14ac:dyDescent="0.25">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2030</v>
      </c>
    </row>
    <row r="688" spans="1:6" x14ac:dyDescent="0.25">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2170</v>
      </c>
    </row>
    <row r="689" spans="1:6" x14ac:dyDescent="0.25">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5">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5">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2145</v>
      </c>
    </row>
    <row r="692" spans="1:6" x14ac:dyDescent="0.25">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5">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2146</v>
      </c>
    </row>
    <row r="694" spans="1:6" x14ac:dyDescent="0.25">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1274</v>
      </c>
    </row>
    <row r="695" spans="1:6" x14ac:dyDescent="0.25">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2145</v>
      </c>
    </row>
    <row r="696" spans="1:6" x14ac:dyDescent="0.25">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5">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2146</v>
      </c>
    </row>
    <row r="698" spans="1:6" x14ac:dyDescent="0.25">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1274</v>
      </c>
    </row>
    <row r="699" spans="1:6" x14ac:dyDescent="0.25">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2145</v>
      </c>
    </row>
    <row r="700" spans="1:6" x14ac:dyDescent="0.25">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5">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2146</v>
      </c>
    </row>
    <row r="702" spans="1:6" x14ac:dyDescent="0.25">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1274</v>
      </c>
    </row>
    <row r="703" spans="1:6" x14ac:dyDescent="0.25">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2145</v>
      </c>
    </row>
    <row r="704" spans="1:6" x14ac:dyDescent="0.25">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5">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2146</v>
      </c>
    </row>
    <row r="706" spans="1:6" x14ac:dyDescent="0.25">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1274</v>
      </c>
    </row>
    <row r="707" spans="1:6" x14ac:dyDescent="0.25">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2986</v>
      </c>
    </row>
    <row r="708" spans="1:6" x14ac:dyDescent="0.25">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2171</v>
      </c>
    </row>
    <row r="709" spans="1:6" x14ac:dyDescent="0.25">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2172</v>
      </c>
    </row>
    <row r="710" spans="1:6" x14ac:dyDescent="0.25">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2172</v>
      </c>
    </row>
    <row r="711" spans="1:6" x14ac:dyDescent="0.25">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2172</v>
      </c>
    </row>
    <row r="712" spans="1:6" x14ac:dyDescent="0.25">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2170</v>
      </c>
    </row>
    <row r="713" spans="1:6" x14ac:dyDescent="0.25">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2178</v>
      </c>
    </row>
    <row r="714" spans="1:6" x14ac:dyDescent="0.25">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2178</v>
      </c>
    </row>
    <row r="715" spans="1:6" x14ac:dyDescent="0.25">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2178</v>
      </c>
    </row>
    <row r="716" spans="1:6" x14ac:dyDescent="0.25">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2178</v>
      </c>
    </row>
    <row r="717" spans="1:6" x14ac:dyDescent="0.25">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2178</v>
      </c>
    </row>
    <row r="718" spans="1:6" x14ac:dyDescent="0.25">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2178</v>
      </c>
    </row>
    <row r="719" spans="1:6" x14ac:dyDescent="0.25">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2178</v>
      </c>
    </row>
    <row r="720" spans="1:6" x14ac:dyDescent="0.25">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2178</v>
      </c>
    </row>
    <row r="721" spans="1:6" x14ac:dyDescent="0.25">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2178</v>
      </c>
    </row>
    <row r="722" spans="1:6" x14ac:dyDescent="0.25">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2178</v>
      </c>
    </row>
    <row r="723" spans="1:6" x14ac:dyDescent="0.25">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2178</v>
      </c>
    </row>
    <row r="724" spans="1:6" x14ac:dyDescent="0.25">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2178</v>
      </c>
    </row>
    <row r="725" spans="1:6" x14ac:dyDescent="0.25">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2178</v>
      </c>
    </row>
    <row r="726" spans="1:6" x14ac:dyDescent="0.25">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2178</v>
      </c>
    </row>
    <row r="727" spans="1:6" x14ac:dyDescent="0.25">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2178</v>
      </c>
    </row>
    <row r="728" spans="1:6" x14ac:dyDescent="0.25">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2178</v>
      </c>
    </row>
    <row r="729" spans="1:6" x14ac:dyDescent="0.25">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2178</v>
      </c>
    </row>
    <row r="730" spans="1:6" x14ac:dyDescent="0.25">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2178</v>
      </c>
    </row>
    <row r="731" spans="1:6" x14ac:dyDescent="0.25">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2243</v>
      </c>
    </row>
    <row r="732" spans="1:6" x14ac:dyDescent="0.25">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2243</v>
      </c>
    </row>
    <row r="733" spans="1:6" x14ac:dyDescent="0.25">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2243</v>
      </c>
    </row>
    <row r="734" spans="1:6" x14ac:dyDescent="0.25">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2243</v>
      </c>
    </row>
    <row r="735" spans="1:6" x14ac:dyDescent="0.25">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2178</v>
      </c>
    </row>
    <row r="736" spans="1:6" x14ac:dyDescent="0.25">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2178</v>
      </c>
    </row>
    <row r="737" spans="1:6" x14ac:dyDescent="0.25">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2784</v>
      </c>
    </row>
    <row r="738" spans="1:6" x14ac:dyDescent="0.25">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2785</v>
      </c>
    </row>
    <row r="739" spans="1:6" x14ac:dyDescent="0.25">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2867</v>
      </c>
    </row>
    <row r="740" spans="1:6" x14ac:dyDescent="0.25">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2866</v>
      </c>
    </row>
    <row r="741" spans="1:6" x14ac:dyDescent="0.25">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2866</v>
      </c>
    </row>
    <row r="742" spans="1:6" x14ac:dyDescent="0.25">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2866</v>
      </c>
    </row>
    <row r="743" spans="1:6" x14ac:dyDescent="0.25">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2866</v>
      </c>
    </row>
    <row r="744" spans="1:6" x14ac:dyDescent="0.25">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2866</v>
      </c>
    </row>
    <row r="745" spans="1:6" x14ac:dyDescent="0.25">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2866</v>
      </c>
    </row>
    <row r="746" spans="1:6" x14ac:dyDescent="0.25">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2866</v>
      </c>
    </row>
    <row r="747" spans="1:6" x14ac:dyDescent="0.25">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2866</v>
      </c>
    </row>
    <row r="748" spans="1:6" x14ac:dyDescent="0.25">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2866</v>
      </c>
    </row>
    <row r="749" spans="1:6" x14ac:dyDescent="0.25">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2866</v>
      </c>
    </row>
    <row r="750" spans="1:6" x14ac:dyDescent="0.25">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2867</v>
      </c>
    </row>
    <row r="751" spans="1:6" x14ac:dyDescent="0.25">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2867</v>
      </c>
    </row>
    <row r="752" spans="1:6" x14ac:dyDescent="0.25">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2867</v>
      </c>
    </row>
    <row r="753" spans="1:6" x14ac:dyDescent="0.25">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2867</v>
      </c>
    </row>
    <row r="754" spans="1:6" x14ac:dyDescent="0.25">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2867</v>
      </c>
    </row>
    <row r="755" spans="1:6" x14ac:dyDescent="0.25">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2867</v>
      </c>
    </row>
    <row r="756" spans="1:6" x14ac:dyDescent="0.25">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2867</v>
      </c>
    </row>
    <row r="757" spans="1:6" x14ac:dyDescent="0.25">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2867</v>
      </c>
    </row>
    <row r="758" spans="1:6" x14ac:dyDescent="0.25">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2867</v>
      </c>
    </row>
    <row r="759" spans="1:6" x14ac:dyDescent="0.25">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2867</v>
      </c>
    </row>
    <row r="760" spans="1:6" x14ac:dyDescent="0.25">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2985</v>
      </c>
    </row>
    <row r="761" spans="1:6" x14ac:dyDescent="0.25">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2852</v>
      </c>
    </row>
    <row r="762" spans="1:6" x14ac:dyDescent="0.25">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2854</v>
      </c>
    </row>
    <row r="763" spans="1:6" x14ac:dyDescent="0.25">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2851</v>
      </c>
    </row>
    <row r="764" spans="1:6" x14ac:dyDescent="0.25">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2853</v>
      </c>
    </row>
    <row r="765" spans="1:6" x14ac:dyDescent="0.25">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2978</v>
      </c>
    </row>
    <row r="766" spans="1:6" x14ac:dyDescent="0.25">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2978</v>
      </c>
    </row>
    <row r="767" spans="1:6" x14ac:dyDescent="0.25">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2978</v>
      </c>
    </row>
    <row r="768" spans="1:6" x14ac:dyDescent="0.25">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2978</v>
      </c>
    </row>
    <row r="769" spans="1:6" x14ac:dyDescent="0.25">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2978</v>
      </c>
    </row>
    <row r="770" spans="1:6" x14ac:dyDescent="0.25">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2978</v>
      </c>
    </row>
    <row r="771" spans="1:6" x14ac:dyDescent="0.25">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2978</v>
      </c>
    </row>
    <row r="772" spans="1:6" x14ac:dyDescent="0.25">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2978</v>
      </c>
    </row>
    <row r="773" spans="1:6" x14ac:dyDescent="0.25">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2978</v>
      </c>
    </row>
    <row r="774" spans="1:6" x14ac:dyDescent="0.25">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2978</v>
      </c>
    </row>
    <row r="775" spans="1:6" x14ac:dyDescent="0.25">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2979</v>
      </c>
    </row>
    <row r="776" spans="1:6" x14ac:dyDescent="0.25">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2979</v>
      </c>
    </row>
    <row r="777" spans="1:6" x14ac:dyDescent="0.25">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2979</v>
      </c>
    </row>
    <row r="778" spans="1:6" x14ac:dyDescent="0.25">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2979</v>
      </c>
    </row>
    <row r="779" spans="1:6" x14ac:dyDescent="0.25">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2979</v>
      </c>
    </row>
    <row r="780" spans="1:6" x14ac:dyDescent="0.25">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2979</v>
      </c>
    </row>
    <row r="781" spans="1:6" x14ac:dyDescent="0.25">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2979</v>
      </c>
    </row>
    <row r="782" spans="1:6" x14ac:dyDescent="0.25">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2979</v>
      </c>
    </row>
    <row r="783" spans="1:6" x14ac:dyDescent="0.25">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2979</v>
      </c>
    </row>
    <row r="784" spans="1:6" x14ac:dyDescent="0.25">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2979</v>
      </c>
    </row>
    <row r="785" spans="1:6" x14ac:dyDescent="0.25">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2854</v>
      </c>
    </row>
    <row r="786" spans="1:6" x14ac:dyDescent="0.25">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2854</v>
      </c>
    </row>
    <row r="787" spans="1:6" x14ac:dyDescent="0.25">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2854</v>
      </c>
    </row>
    <row r="788" spans="1:6" x14ac:dyDescent="0.25">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2854</v>
      </c>
    </row>
    <row r="789" spans="1:6" x14ac:dyDescent="0.25">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2854</v>
      </c>
    </row>
    <row r="790" spans="1:6" x14ac:dyDescent="0.25">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2854</v>
      </c>
    </row>
    <row r="791" spans="1:6" x14ac:dyDescent="0.25">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2854</v>
      </c>
    </row>
    <row r="792" spans="1:6" x14ac:dyDescent="0.25">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2854</v>
      </c>
    </row>
    <row r="793" spans="1:6" x14ac:dyDescent="0.25">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2854</v>
      </c>
    </row>
    <row r="794" spans="1:6" x14ac:dyDescent="0.25">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2851</v>
      </c>
    </row>
    <row r="795" spans="1:6" x14ac:dyDescent="0.25">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2851</v>
      </c>
    </row>
    <row r="796" spans="1:6" x14ac:dyDescent="0.25">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2851</v>
      </c>
    </row>
    <row r="797" spans="1:6" x14ac:dyDescent="0.25">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2851</v>
      </c>
    </row>
    <row r="798" spans="1:6" x14ac:dyDescent="0.25">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2851</v>
      </c>
    </row>
    <row r="799" spans="1:6" x14ac:dyDescent="0.25">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2851</v>
      </c>
    </row>
    <row r="800" spans="1:6" x14ac:dyDescent="0.25">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2851</v>
      </c>
    </row>
    <row r="801" spans="1:6" x14ac:dyDescent="0.25">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2851</v>
      </c>
    </row>
    <row r="802" spans="1:6" x14ac:dyDescent="0.25">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2851</v>
      </c>
    </row>
    <row r="803" spans="1:6" x14ac:dyDescent="0.25">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2853</v>
      </c>
    </row>
    <row r="804" spans="1:6" x14ac:dyDescent="0.25">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2853</v>
      </c>
    </row>
    <row r="805" spans="1:6" x14ac:dyDescent="0.25">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2853</v>
      </c>
    </row>
    <row r="806" spans="1:6" x14ac:dyDescent="0.25">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2853</v>
      </c>
    </row>
    <row r="807" spans="1:6" x14ac:dyDescent="0.25">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2853</v>
      </c>
    </row>
    <row r="808" spans="1:6" x14ac:dyDescent="0.25">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2853</v>
      </c>
    </row>
    <row r="809" spans="1:6" x14ac:dyDescent="0.25">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2853</v>
      </c>
    </row>
    <row r="810" spans="1:6" x14ac:dyDescent="0.25">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2853</v>
      </c>
    </row>
    <row r="811" spans="1:6" x14ac:dyDescent="0.25">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2853</v>
      </c>
    </row>
    <row r="812" spans="1:6" x14ac:dyDescent="0.25">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2853</v>
      </c>
    </row>
    <row r="813" spans="1:6" x14ac:dyDescent="0.25">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2853</v>
      </c>
    </row>
    <row r="814" spans="1:6" x14ac:dyDescent="0.25">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2853</v>
      </c>
    </row>
    <row r="815" spans="1:6" x14ac:dyDescent="0.25">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2853</v>
      </c>
    </row>
    <row r="816" spans="1:6" x14ac:dyDescent="0.25">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2853</v>
      </c>
    </row>
    <row r="817" spans="1:6" x14ac:dyDescent="0.25">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2979</v>
      </c>
    </row>
    <row r="818" spans="1:6" x14ac:dyDescent="0.25">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2979</v>
      </c>
    </row>
    <row r="819" spans="1:6" x14ac:dyDescent="0.25">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2979</v>
      </c>
    </row>
    <row r="820" spans="1:6" x14ac:dyDescent="0.25">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2979</v>
      </c>
    </row>
    <row r="821" spans="1:6" x14ac:dyDescent="0.25">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1298</v>
      </c>
    </row>
    <row r="822" spans="1:6" x14ac:dyDescent="0.25">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1263</v>
      </c>
    </row>
    <row r="823" spans="1:6" x14ac:dyDescent="0.25">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2708</v>
      </c>
    </row>
    <row r="824" spans="1:6" x14ac:dyDescent="0.25">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2709</v>
      </c>
    </row>
    <row r="825" spans="1:6" x14ac:dyDescent="0.25">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2733</v>
      </c>
    </row>
    <row r="826" spans="1:6" x14ac:dyDescent="0.25">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1263</v>
      </c>
    </row>
    <row r="827" spans="1:6" x14ac:dyDescent="0.25">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1260</v>
      </c>
    </row>
    <row r="828" spans="1:6" x14ac:dyDescent="0.25">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2733</v>
      </c>
    </row>
    <row r="829" spans="1:6" x14ac:dyDescent="0.25">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1263</v>
      </c>
    </row>
    <row r="830" spans="1:6" x14ac:dyDescent="0.25">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1260</v>
      </c>
    </row>
    <row r="831" spans="1:6" x14ac:dyDescent="0.25">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2711</v>
      </c>
    </row>
    <row r="832" spans="1:6" x14ac:dyDescent="0.25">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1258</v>
      </c>
    </row>
    <row r="833" spans="1:6" x14ac:dyDescent="0.25">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2712</v>
      </c>
    </row>
    <row r="834" spans="1:6" x14ac:dyDescent="0.25">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1267</v>
      </c>
    </row>
    <row r="835" spans="1:6" x14ac:dyDescent="0.25">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2855</v>
      </c>
    </row>
    <row r="836" spans="1:6" x14ac:dyDescent="0.25">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2856</v>
      </c>
    </row>
    <row r="837" spans="1:6" x14ac:dyDescent="0.25">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2856</v>
      </c>
    </row>
    <row r="838" spans="1:6" x14ac:dyDescent="0.25">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2856</v>
      </c>
    </row>
    <row r="839" spans="1:6" x14ac:dyDescent="0.25">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2856</v>
      </c>
    </row>
    <row r="840" spans="1:6" x14ac:dyDescent="0.25">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2717</v>
      </c>
    </row>
    <row r="841" spans="1:6" x14ac:dyDescent="0.25">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2718</v>
      </c>
    </row>
    <row r="842" spans="1:6" x14ac:dyDescent="0.25">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2719</v>
      </c>
    </row>
    <row r="843" spans="1:6" x14ac:dyDescent="0.25">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2717</v>
      </c>
    </row>
    <row r="844" spans="1:6" x14ac:dyDescent="0.25">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2718</v>
      </c>
    </row>
    <row r="845" spans="1:6" x14ac:dyDescent="0.25">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5">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2856</v>
      </c>
    </row>
    <row r="847" spans="1:6" x14ac:dyDescent="0.25">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2856</v>
      </c>
    </row>
    <row r="848" spans="1:6" x14ac:dyDescent="0.25">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2717</v>
      </c>
    </row>
    <row r="849" spans="1:6" x14ac:dyDescent="0.25">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2718</v>
      </c>
    </row>
    <row r="850" spans="1:6" x14ac:dyDescent="0.25">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2858</v>
      </c>
    </row>
    <row r="851" spans="1:6" x14ac:dyDescent="0.25">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2858</v>
      </c>
    </row>
    <row r="852" spans="1:6" x14ac:dyDescent="0.25">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1260</v>
      </c>
    </row>
    <row r="853" spans="1:6" x14ac:dyDescent="0.25">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1260</v>
      </c>
    </row>
    <row r="854" spans="1:6" x14ac:dyDescent="0.25">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1267</v>
      </c>
    </row>
    <row r="855" spans="1:6" x14ac:dyDescent="0.25">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1267</v>
      </c>
    </row>
    <row r="856" spans="1:6" x14ac:dyDescent="0.25">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2708</v>
      </c>
    </row>
    <row r="857" spans="1:6" x14ac:dyDescent="0.25">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2709</v>
      </c>
    </row>
    <row r="858" spans="1:6" x14ac:dyDescent="0.25">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2784</v>
      </c>
    </row>
    <row r="859" spans="1:6" x14ac:dyDescent="0.25">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2784</v>
      </c>
    </row>
    <row r="860" spans="1:6" x14ac:dyDescent="0.25">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2784</v>
      </c>
    </row>
    <row r="861" spans="1:6" x14ac:dyDescent="0.25">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2708</v>
      </c>
    </row>
    <row r="862" spans="1:6" x14ac:dyDescent="0.25">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2709</v>
      </c>
    </row>
    <row r="863" spans="1:6" x14ac:dyDescent="0.25">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2708</v>
      </c>
    </row>
    <row r="864" spans="1:6" x14ac:dyDescent="0.25">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2709</v>
      </c>
    </row>
    <row r="865" spans="1:6" x14ac:dyDescent="0.25">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2708</v>
      </c>
    </row>
    <row r="866" spans="1:6" x14ac:dyDescent="0.25">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2709</v>
      </c>
    </row>
    <row r="867" spans="1:6" x14ac:dyDescent="0.25">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5">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5">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1266</v>
      </c>
    </row>
    <row r="870" spans="1:6" x14ac:dyDescent="0.25">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1266</v>
      </c>
    </row>
    <row r="871" spans="1:6" x14ac:dyDescent="0.25">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1266</v>
      </c>
    </row>
    <row r="872" spans="1:6" x14ac:dyDescent="0.25">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1266</v>
      </c>
    </row>
    <row r="873" spans="1:6" x14ac:dyDescent="0.25">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1266</v>
      </c>
    </row>
    <row r="874" spans="1:6" x14ac:dyDescent="0.25">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1266</v>
      </c>
    </row>
    <row r="875" spans="1:6" x14ac:dyDescent="0.25">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1267</v>
      </c>
    </row>
    <row r="876" spans="1:6" x14ac:dyDescent="0.25">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1267</v>
      </c>
    </row>
    <row r="877" spans="1:6" x14ac:dyDescent="0.25">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1267</v>
      </c>
    </row>
    <row r="878" spans="1:6" x14ac:dyDescent="0.25">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1267</v>
      </c>
    </row>
    <row r="879" spans="1:6" x14ac:dyDescent="0.25">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1267</v>
      </c>
    </row>
    <row r="880" spans="1:6" x14ac:dyDescent="0.25">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1267</v>
      </c>
    </row>
    <row r="881" spans="1:6" x14ac:dyDescent="0.25">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2857</v>
      </c>
    </row>
    <row r="882" spans="1:6" x14ac:dyDescent="0.25">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2857</v>
      </c>
    </row>
    <row r="883" spans="1:6" x14ac:dyDescent="0.25">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1267</v>
      </c>
    </row>
    <row r="884" spans="1:6" x14ac:dyDescent="0.25">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1298</v>
      </c>
    </row>
    <row r="885" spans="1:6" x14ac:dyDescent="0.25">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1263</v>
      </c>
    </row>
    <row r="886" spans="1:6" x14ac:dyDescent="0.25">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1260</v>
      </c>
    </row>
    <row r="887" spans="1:6" x14ac:dyDescent="0.25">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1298</v>
      </c>
    </row>
    <row r="888" spans="1:6" x14ac:dyDescent="0.25">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1263</v>
      </c>
    </row>
    <row r="889" spans="1:6" x14ac:dyDescent="0.25">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1260</v>
      </c>
    </row>
    <row r="890" spans="1:6" x14ac:dyDescent="0.25">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2682</v>
      </c>
    </row>
    <row r="891" spans="1:6" x14ac:dyDescent="0.25">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2683</v>
      </c>
    </row>
    <row r="892" spans="1:6" x14ac:dyDescent="0.25">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2682</v>
      </c>
    </row>
    <row r="893" spans="1:6" x14ac:dyDescent="0.25">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2682</v>
      </c>
    </row>
    <row r="894" spans="1:6" x14ac:dyDescent="0.25">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2683</v>
      </c>
    </row>
    <row r="895" spans="1:6" x14ac:dyDescent="0.25">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2683</v>
      </c>
    </row>
    <row r="896" spans="1:6" x14ac:dyDescent="0.25">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2742</v>
      </c>
    </row>
    <row r="897" spans="1:6" x14ac:dyDescent="0.25">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2683</v>
      </c>
    </row>
    <row r="898" spans="1:6" x14ac:dyDescent="0.25">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2683</v>
      </c>
    </row>
    <row r="899" spans="1:6" x14ac:dyDescent="0.25">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2683</v>
      </c>
    </row>
    <row r="900" spans="1:6" x14ac:dyDescent="0.25">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2683</v>
      </c>
    </row>
    <row r="901" spans="1:6" x14ac:dyDescent="0.25">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2683</v>
      </c>
    </row>
    <row r="902" spans="1:6" x14ac:dyDescent="0.25">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2683</v>
      </c>
    </row>
    <row r="903" spans="1:6" x14ac:dyDescent="0.25">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2683</v>
      </c>
    </row>
    <row r="904" spans="1:6" x14ac:dyDescent="0.25">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2683</v>
      </c>
    </row>
    <row r="905" spans="1:6" x14ac:dyDescent="0.25">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2850</v>
      </c>
    </row>
    <row r="906" spans="1:6" x14ac:dyDescent="0.25">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2850</v>
      </c>
    </row>
    <row r="907" spans="1:6" x14ac:dyDescent="0.25">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2850</v>
      </c>
    </row>
    <row r="908" spans="1:6" x14ac:dyDescent="0.25">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2850</v>
      </c>
    </row>
    <row r="909" spans="1:6" x14ac:dyDescent="0.25">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2850</v>
      </c>
    </row>
    <row r="910" spans="1:6" x14ac:dyDescent="0.25">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2850</v>
      </c>
    </row>
    <row r="911" spans="1:6" x14ac:dyDescent="0.25">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2850</v>
      </c>
    </row>
    <row r="912" spans="1:6" x14ac:dyDescent="0.25">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2850</v>
      </c>
    </row>
    <row r="913" spans="1:6" x14ac:dyDescent="0.25">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2850</v>
      </c>
    </row>
    <row r="914" spans="1:6" x14ac:dyDescent="0.25">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2850</v>
      </c>
    </row>
    <row r="915" spans="1:6" x14ac:dyDescent="0.25">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2850</v>
      </c>
    </row>
    <row r="916" spans="1:6" x14ac:dyDescent="0.25">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2850</v>
      </c>
    </row>
    <row r="917" spans="1:6" x14ac:dyDescent="0.25">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2850</v>
      </c>
    </row>
    <row r="918" spans="1:6" x14ac:dyDescent="0.25">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2850</v>
      </c>
    </row>
    <row r="919" spans="1:6" x14ac:dyDescent="0.25">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2850</v>
      </c>
    </row>
    <row r="920" spans="1:6" x14ac:dyDescent="0.25">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2850</v>
      </c>
    </row>
    <row r="921" spans="1:6" x14ac:dyDescent="0.25">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2850</v>
      </c>
    </row>
    <row r="922" spans="1:6" x14ac:dyDescent="0.25">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2850</v>
      </c>
    </row>
    <row r="923" spans="1:6" x14ac:dyDescent="0.25">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2850</v>
      </c>
    </row>
    <row r="924" spans="1:6" x14ac:dyDescent="0.25">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2850</v>
      </c>
    </row>
    <row r="925" spans="1:6" x14ac:dyDescent="0.25">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2850</v>
      </c>
    </row>
    <row r="926" spans="1:6" x14ac:dyDescent="0.25">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2850</v>
      </c>
    </row>
    <row r="927" spans="1:6" x14ac:dyDescent="0.25">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1291</v>
      </c>
    </row>
    <row r="928" spans="1:6" x14ac:dyDescent="0.25">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1291</v>
      </c>
    </row>
    <row r="929" spans="1:6" x14ac:dyDescent="0.25">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5">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5">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5">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5">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5">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5">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5">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5">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5">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5">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5">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5">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5">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5">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5">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2030</v>
      </c>
    </row>
    <row r="945" spans="1:6" x14ac:dyDescent="0.25">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2172</v>
      </c>
    </row>
    <row r="946" spans="1:6" x14ac:dyDescent="0.25">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2172</v>
      </c>
    </row>
    <row r="947" spans="1:6" x14ac:dyDescent="0.25">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2172</v>
      </c>
    </row>
    <row r="948" spans="1:6" x14ac:dyDescent="0.25">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3007</v>
      </c>
    </row>
    <row r="949" spans="1:6" x14ac:dyDescent="0.25">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3007</v>
      </c>
    </row>
    <row r="950" spans="1:6" x14ac:dyDescent="0.25">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3007</v>
      </c>
    </row>
    <row r="951" spans="1:6" x14ac:dyDescent="0.25">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1258</v>
      </c>
    </row>
    <row r="952" spans="1:6" x14ac:dyDescent="0.25">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1258</v>
      </c>
    </row>
    <row r="953" spans="1:6" x14ac:dyDescent="0.25">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1258</v>
      </c>
    </row>
    <row r="954" spans="1:6" x14ac:dyDescent="0.25">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2712</v>
      </c>
    </row>
    <row r="955" spans="1:6" x14ac:dyDescent="0.25">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2712</v>
      </c>
    </row>
    <row r="956" spans="1:6" x14ac:dyDescent="0.25">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2712</v>
      </c>
    </row>
    <row r="957" spans="1:6" x14ac:dyDescent="0.25">
      <c r="A957" s="246">
        <v>203</v>
      </c>
      <c r="B957" s="186" t="str">
        <f>IF(AND(A957&lt;&gt;"",ISNUMBER(A957)),VLOOKUP(A957,Studies!A:BR,2,FALSE),"")</f>
        <v>Wiesinger 2020</v>
      </c>
      <c r="C957" s="186" t="str">
        <f>IF(AND(A957&lt;&gt;"",ISNUMBER(A957)),VLOOKUP(A957,Studies!A:BR,3,FALSE),"")</f>
        <v>https://www.ncbi.nlm.nih.gov/pubmed/32275771</v>
      </c>
      <c r="D957" s="250" t="str">
        <f>IF(AND(A957&lt;&gt;"",ISNUMBER(A957)),VLOOKUP(A957,Studies!A:BR,4,FALSE),"")</f>
        <v>Control phase (no RIF)</v>
      </c>
      <c r="E957" s="186" t="str">
        <f>IF(AND(A957&lt;&gt;"",ISNUMBER(A957)),VLOOKUP(A957,Studies!A:BR,5,FALSE),"")</f>
        <v>Midazolam</v>
      </c>
      <c r="F957" s="78" t="s">
        <v>3067</v>
      </c>
    </row>
    <row r="958" spans="1:6" x14ac:dyDescent="0.25">
      <c r="A958" s="246">
        <v>204</v>
      </c>
      <c r="B958" s="186" t="str">
        <f>IF(AND(A958&lt;&gt;"",ISNUMBER(A958)),VLOOKUP(A958,Studies!A:BR,2,FALSE),"")</f>
        <v>Wiesinger 2020</v>
      </c>
      <c r="C958" s="186" t="str">
        <f>IF(AND(A958&lt;&gt;"",ISNUMBER(A958)),VLOOKUP(A958,Studies!A:BR,3,FALSE),"")</f>
        <v>https://www.ncbi.nlm.nih.gov/pubmed/32275771</v>
      </c>
      <c r="D958" s="250" t="str">
        <f>IF(AND(A958&lt;&gt;"",ISNUMBER(A958)),VLOOKUP(A958,Studies!A:BR,4,FALSE),"")</f>
        <v>Weak-induction phase (RIF 10 mg)</v>
      </c>
      <c r="E958" s="186" t="str">
        <f>IF(AND(A958&lt;&gt;"",ISNUMBER(A958)),VLOOKUP(A958,Studies!A:BR,5,FALSE),"")</f>
        <v>Midazolam</v>
      </c>
      <c r="F958" s="78" t="s">
        <v>2712</v>
      </c>
    </row>
    <row r="959" spans="1:6" x14ac:dyDescent="0.25">
      <c r="A959" s="246">
        <v>205</v>
      </c>
      <c r="B959" s="186" t="str">
        <f>IF(AND(A959&lt;&gt;"",ISNUMBER(A959)),VLOOKUP(A959,Studies!A:BR,2,FALSE),"")</f>
        <v>Wiesinger 2020</v>
      </c>
      <c r="C959" s="186" t="str">
        <f>IF(AND(A959&lt;&gt;"",ISNUMBER(A959)),VLOOKUP(A959,Studies!A:BR,3,FALSE),"")</f>
        <v>https://www.ncbi.nlm.nih.gov/pubmed/32275771</v>
      </c>
      <c r="D959" s="250" t="str">
        <f>IF(AND(A959&lt;&gt;"",ISNUMBER(A959)),VLOOKUP(A959,Studies!A:BR,4,FALSE),"")</f>
        <v>Strong-induction phase (RIF 600 mg)</v>
      </c>
      <c r="E959" s="186" t="str">
        <f>IF(AND(A959&lt;&gt;"",ISNUMBER(A959)),VLOOKUP(A959,Studies!A:BR,5,FALSE),"")</f>
        <v>Midazolam</v>
      </c>
      <c r="F959" s="78" t="s">
        <v>2712</v>
      </c>
    </row>
    <row r="960" spans="1:6" x14ac:dyDescent="0.25">
      <c r="A960" s="78">
        <v>2055</v>
      </c>
      <c r="B960" s="186" t="str">
        <f>IF(AND(A960&lt;&gt;"",ISNUMBER(A960)),VLOOKUP(A960,Studies!A:BR,2,FALSE),"")</f>
        <v>Barbarash 1988</v>
      </c>
      <c r="C960" s="186" t="str">
        <f>IF(AND(A960&lt;&gt;"",ISNUMBER(A960)),VLOOKUP(A960,Studies!A:BR,3,FALSE),"")</f>
        <v>https://www.ncbi.nlm.nih.gov/pubmed/3180898</v>
      </c>
      <c r="D960" s="250" t="str">
        <f>IF(AND(A960&lt;&gt;"",ISNUMBER(A960)),VLOOKUP(A960,Studies!A:BR,4,FALSE),"")</f>
        <v>Verapamil IV control</v>
      </c>
      <c r="E960" s="186" t="str">
        <f>IF(AND(A960&lt;&gt;"",ISNUMBER(A960)),VLOOKUP(A960,Studies!A:BR,5,FALSE),"")</f>
        <v>Verapamil</v>
      </c>
      <c r="F960" s="78" t="s">
        <v>3184</v>
      </c>
    </row>
    <row r="961" spans="1:6" x14ac:dyDescent="0.25">
      <c r="A961" s="78">
        <v>2056</v>
      </c>
      <c r="B961" s="186" t="str">
        <f>IF(AND(A961&lt;&gt;"",ISNUMBER(A961)),VLOOKUP(A961,Studies!A:BR,2,FALSE),"")</f>
        <v>Barbarash 1988</v>
      </c>
      <c r="C961" s="186" t="str">
        <f>IF(AND(A961&lt;&gt;"",ISNUMBER(A961)),VLOOKUP(A961,Studies!A:BR,3,FALSE),"")</f>
        <v>https://www.ncbi.nlm.nih.gov/pubmed/3180898</v>
      </c>
      <c r="D961" s="250" t="str">
        <f>IF(AND(A961&lt;&gt;"",ISNUMBER(A961)),VLOOKUP(A961,Studies!A:BR,4,FALSE),"")</f>
        <v>Verapamil IV after 2 weeks of Rifampicin therapy</v>
      </c>
      <c r="E961" s="186" t="str">
        <f>IF(AND(A961&lt;&gt;"",ISNUMBER(A961)),VLOOKUP(A961,Studies!A:BR,5,FALSE),"")</f>
        <v>Verapamil</v>
      </c>
      <c r="F961" s="78" t="s">
        <v>3191</v>
      </c>
    </row>
    <row r="962" spans="1:6" x14ac:dyDescent="0.25">
      <c r="A962" s="78">
        <v>2057</v>
      </c>
      <c r="B962" s="186" t="str">
        <f>IF(AND(A962&lt;&gt;"",ISNUMBER(A962)),VLOOKUP(A962,Studies!A:BR,2,FALSE),"")</f>
        <v>Barbarash 1988</v>
      </c>
      <c r="C962" s="186" t="str">
        <f>IF(AND(A962&lt;&gt;"",ISNUMBER(A962)),VLOOKUP(A962,Studies!A:BR,3,FALSE),"")</f>
        <v>https://www.ncbi.nlm.nih.gov/pubmed/3180898</v>
      </c>
      <c r="D962" s="250" t="str">
        <f>IF(AND(A962&lt;&gt;"",ISNUMBER(A962)),VLOOKUP(A962,Studies!A:BR,4,FALSE),"")</f>
        <v>Verapamil PO control</v>
      </c>
      <c r="E962" s="186" t="str">
        <f>IF(AND(A962&lt;&gt;"",ISNUMBER(A962)),VLOOKUP(A962,Studies!A:BR,5,FALSE),"")</f>
        <v>Verapamil</v>
      </c>
      <c r="F962" s="78" t="s">
        <v>3184</v>
      </c>
    </row>
    <row r="963" spans="1:6" x14ac:dyDescent="0.25">
      <c r="A963" s="78">
        <v>2058</v>
      </c>
      <c r="B963" s="186" t="str">
        <f>IF(AND(A963&lt;&gt;"",ISNUMBER(A963)),VLOOKUP(A963,Studies!A:BR,2,FALSE),"")</f>
        <v>Barbarash 1988</v>
      </c>
      <c r="C963" s="186" t="str">
        <f>IF(AND(A963&lt;&gt;"",ISNUMBER(A963)),VLOOKUP(A963,Studies!A:BR,3,FALSE),"")</f>
        <v>https://www.ncbi.nlm.nih.gov/pubmed/3180898</v>
      </c>
      <c r="D963" s="250" t="str">
        <f>IF(AND(A963&lt;&gt;"",ISNUMBER(A963)),VLOOKUP(A963,Studies!A:BR,4,FALSE),"")</f>
        <v>Verapamil PO after 2 weeks of Rifampicin therapy</v>
      </c>
      <c r="E963" s="186" t="str">
        <f>IF(AND(A963&lt;&gt;"",ISNUMBER(A963)),VLOOKUP(A963,Studies!A:BR,5,FALSE),"")</f>
        <v>Verapamil</v>
      </c>
      <c r="F963" s="78" t="s">
        <v>3191</v>
      </c>
    </row>
    <row r="964" spans="1:6" x14ac:dyDescent="0.25">
      <c r="A964" s="78">
        <v>2059</v>
      </c>
      <c r="B964" s="186" t="str">
        <f>IF(AND(A964&lt;&gt;"",ISNUMBER(A964)),VLOOKUP(A964,Studies!A:BR,2,FALSE),"")</f>
        <v>Johnston 1981</v>
      </c>
      <c r="C964" s="186" t="str">
        <f>IF(AND(A964&lt;&gt;"",ISNUMBER(A964)),VLOOKUP(A964,Studies!A:BR,3,FALSE),"")</f>
        <v>https://www.ncbi.nlm.nih.gov/pubmed/7295469</v>
      </c>
      <c r="D964" s="250" t="str">
        <f>IF(AND(A964&lt;&gt;"",ISNUMBER(A964)),VLOOKUP(A964,Studies!A:BR,4,FALSE),"")</f>
        <v>Verapamil IV</v>
      </c>
      <c r="E964" s="186" t="str">
        <f>IF(AND(A964&lt;&gt;"",ISNUMBER(A964)),VLOOKUP(A964,Studies!A:BR,5,FALSE),"")</f>
        <v>Verapamil</v>
      </c>
      <c r="F964" s="78" t="s">
        <v>382</v>
      </c>
    </row>
    <row r="965" spans="1:6" x14ac:dyDescent="0.25">
      <c r="A965" s="78">
        <v>2060</v>
      </c>
      <c r="B965" s="186" t="str">
        <f>IF(AND(A965&lt;&gt;"",ISNUMBER(A965)),VLOOKUP(A965,Studies!A:BR,2,FALSE),"")</f>
        <v>Johnston 1981</v>
      </c>
      <c r="C965" s="186" t="str">
        <f>IF(AND(A965&lt;&gt;"",ISNUMBER(A965)),VLOOKUP(A965,Studies!A:BR,3,FALSE),"")</f>
        <v>https://www.ncbi.nlm.nih.gov/pubmed/7295469</v>
      </c>
      <c r="D965" s="250" t="str">
        <f>IF(AND(A965&lt;&gt;"",ISNUMBER(A965)),VLOOKUP(A965,Studies!A:BR,4,FALSE),"")</f>
        <v>Verapamil PO</v>
      </c>
      <c r="E965" s="186" t="str">
        <f>IF(AND(A965&lt;&gt;"",ISNUMBER(A965)),VLOOKUP(A965,Studies!A:BR,5,FALSE),"")</f>
        <v>Verapamil</v>
      </c>
      <c r="F965" s="78" t="s">
        <v>382</v>
      </c>
    </row>
    <row r="966" spans="1:6" x14ac:dyDescent="0.25">
      <c r="A966" s="78">
        <v>2061</v>
      </c>
      <c r="B966" s="186" t="str">
        <f>IF(AND(A966&lt;&gt;"",ISNUMBER(A966)),VLOOKUP(A966,Studies!A:BR,2,FALSE),"")</f>
        <v>McAllister 1982</v>
      </c>
      <c r="C966" s="186" t="str">
        <f>IF(AND(A966&lt;&gt;"",ISNUMBER(A966)),VLOOKUP(A966,Studies!A:BR,3,FALSE),"")</f>
        <v>https://www.ncbi.nlm.nih.gov/pubmed/7060323</v>
      </c>
      <c r="D966" s="250" t="str">
        <f>IF(AND(A966&lt;&gt;"",ISNUMBER(A966)),VLOOKUP(A966,Studies!A:BR,4,FALSE),"")</f>
        <v>Verapamil 10 mg IV</v>
      </c>
      <c r="E966" s="186" t="str">
        <f>IF(AND(A966&lt;&gt;"",ISNUMBER(A966)),VLOOKUP(A966,Studies!A:BR,5,FALSE),"")</f>
        <v>Verapamil</v>
      </c>
      <c r="F966" s="78" t="s">
        <v>382</v>
      </c>
    </row>
    <row r="967" spans="1:6" x14ac:dyDescent="0.25">
      <c r="A967" s="78">
        <v>2062</v>
      </c>
      <c r="B967" s="186" t="str">
        <f>IF(AND(A967&lt;&gt;"",ISNUMBER(A967)),VLOOKUP(A967,Studies!A:BR,2,FALSE),"")</f>
        <v>McAllister 1982</v>
      </c>
      <c r="C967" s="186" t="str">
        <f>IF(AND(A967&lt;&gt;"",ISNUMBER(A967)),VLOOKUP(A967,Studies!A:BR,3,FALSE),"")</f>
        <v>https://www.ncbi.nlm.nih.gov/pubmed/7060323</v>
      </c>
      <c r="D967" s="250" t="str">
        <f>IF(AND(A967&lt;&gt;"",ISNUMBER(A967)),VLOOKUP(A967,Studies!A:BR,4,FALSE),"")</f>
        <v>Verapamil 80 mg PO</v>
      </c>
      <c r="E967" s="186" t="str">
        <f>IF(AND(A967&lt;&gt;"",ISNUMBER(A967)),VLOOKUP(A967,Studies!A:BR,5,FALSE),"")</f>
        <v>Verapamil</v>
      </c>
      <c r="F967" s="78" t="s">
        <v>382</v>
      </c>
    </row>
    <row r="968" spans="1:6" x14ac:dyDescent="0.25">
      <c r="A968" s="78">
        <v>2063</v>
      </c>
      <c r="B968" s="186" t="str">
        <f>IF(AND(A968&lt;&gt;"",ISNUMBER(A968)),VLOOKUP(A968,Studies!A:BR,2,FALSE),"")</f>
        <v>McAllister 1982</v>
      </c>
      <c r="C968" s="186" t="str">
        <f>IF(AND(A968&lt;&gt;"",ISNUMBER(A968)),VLOOKUP(A968,Studies!A:BR,3,FALSE),"")</f>
        <v>https://www.ncbi.nlm.nih.gov/pubmed/7060323</v>
      </c>
      <c r="D968" s="250" t="str">
        <f>IF(AND(A968&lt;&gt;"",ISNUMBER(A968)),VLOOKUP(A968,Studies!A:BR,4,FALSE),"")</f>
        <v>Verapamil 120 mg PO</v>
      </c>
      <c r="E968" s="186" t="str">
        <f>IF(AND(A968&lt;&gt;"",ISNUMBER(A968)),VLOOKUP(A968,Studies!A:BR,5,FALSE),"")</f>
        <v>Verapamil</v>
      </c>
      <c r="F968" s="78" t="s">
        <v>382</v>
      </c>
    </row>
    <row r="969" spans="1:6" x14ac:dyDescent="0.25">
      <c r="A969" s="78">
        <v>2064</v>
      </c>
      <c r="B969" s="186" t="str">
        <f>IF(AND(A969&lt;&gt;"",ISNUMBER(A969)),VLOOKUP(A969,Studies!A:BR,2,FALSE),"")</f>
        <v>McAllister 1982</v>
      </c>
      <c r="C969" s="186" t="str">
        <f>IF(AND(A969&lt;&gt;"",ISNUMBER(A969)),VLOOKUP(A969,Studies!A:BR,3,FALSE),"")</f>
        <v>https://www.ncbi.nlm.nih.gov/pubmed/7060323</v>
      </c>
      <c r="D969" s="250" t="str">
        <f>IF(AND(A969&lt;&gt;"",ISNUMBER(A969)),VLOOKUP(A969,Studies!A:BR,4,FALSE),"")</f>
        <v>Verapamil 160 mg PO</v>
      </c>
      <c r="E969" s="186" t="str">
        <f>IF(AND(A969&lt;&gt;"",ISNUMBER(A969)),VLOOKUP(A969,Studies!A:BR,5,FALSE),"")</f>
        <v>Verapamil</v>
      </c>
      <c r="F969" s="78" t="s">
        <v>382</v>
      </c>
    </row>
    <row r="970" spans="1:6" x14ac:dyDescent="0.25">
      <c r="A970" s="78">
        <v>2065</v>
      </c>
      <c r="B970" s="186" t="str">
        <f>IF(AND(A970&lt;&gt;"",ISNUMBER(A970)),VLOOKUP(A970,Studies!A:BR,2,FALSE),"")</f>
        <v>Maeda 2011</v>
      </c>
      <c r="C970" s="186" t="str">
        <f>IF(AND(A970&lt;&gt;"",ISNUMBER(A970)),VLOOKUP(A970,Studies!A:BR,3,FALSE),"")</f>
        <v>https://www.ncbi.nlm.nih.gov/pubmed/21716273</v>
      </c>
      <c r="D970" s="250" t="str">
        <f>IF(AND(A970&lt;&gt;"",ISNUMBER(A970)),VLOOKUP(A970,Studies!A:BR,4,FALSE),"")</f>
        <v>Verapamil 0.1 mg</v>
      </c>
      <c r="E970" s="186" t="str">
        <f>IF(AND(A970&lt;&gt;"",ISNUMBER(A970)),VLOOKUP(A970,Studies!A:BR,5,FALSE),"")</f>
        <v>Verapamil</v>
      </c>
      <c r="F970" s="78" t="s">
        <v>382</v>
      </c>
    </row>
    <row r="971" spans="1:6" x14ac:dyDescent="0.25">
      <c r="A971" s="78">
        <v>2066</v>
      </c>
      <c r="B971" s="186" t="str">
        <f>IF(AND(A971&lt;&gt;"",ISNUMBER(A971)),VLOOKUP(A971,Studies!A:BR,2,FALSE),"")</f>
        <v>Maeda 2011</v>
      </c>
      <c r="C971" s="186" t="str">
        <f>IF(AND(A971&lt;&gt;"",ISNUMBER(A971)),VLOOKUP(A971,Studies!A:BR,3,FALSE),"")</f>
        <v>https://www.ncbi.nlm.nih.gov/pubmed/21716273</v>
      </c>
      <c r="D971" s="250" t="str">
        <f>IF(AND(A971&lt;&gt;"",ISNUMBER(A971)),VLOOKUP(A971,Studies!A:BR,4,FALSE),"")</f>
        <v>Verapamil 3 mg</v>
      </c>
      <c r="E971" s="186" t="str">
        <f>IF(AND(A971&lt;&gt;"",ISNUMBER(A971)),VLOOKUP(A971,Studies!A:BR,5,FALSE),"")</f>
        <v>Verapamil</v>
      </c>
      <c r="F971" s="78" t="s">
        <v>382</v>
      </c>
    </row>
    <row r="972" spans="1:6" x14ac:dyDescent="0.25">
      <c r="A972" s="78">
        <v>2067</v>
      </c>
      <c r="B972" s="186" t="str">
        <f>IF(AND(A972&lt;&gt;"",ISNUMBER(A972)),VLOOKUP(A972,Studies!A:BR,2,FALSE),"")</f>
        <v>Maeda 2011</v>
      </c>
      <c r="C972" s="186" t="str">
        <f>IF(AND(A972&lt;&gt;"",ISNUMBER(A972)),VLOOKUP(A972,Studies!A:BR,3,FALSE),"")</f>
        <v>https://www.ncbi.nlm.nih.gov/pubmed/21716273</v>
      </c>
      <c r="D972" s="250" t="str">
        <f>IF(AND(A972&lt;&gt;"",ISNUMBER(A972)),VLOOKUP(A972,Studies!A:BR,4,FALSE),"")</f>
        <v>Verapamil 16 mg</v>
      </c>
      <c r="E972" s="186" t="str">
        <f>IF(AND(A972&lt;&gt;"",ISNUMBER(A972)),VLOOKUP(A972,Studies!A:BR,5,FALSE),"")</f>
        <v>Verapamil</v>
      </c>
      <c r="F972" s="78" t="s">
        <v>382</v>
      </c>
    </row>
    <row r="973" spans="1:6" x14ac:dyDescent="0.25">
      <c r="A973" s="78">
        <v>2068</v>
      </c>
      <c r="B973" s="186" t="str">
        <f>IF(AND(A973&lt;&gt;"",ISNUMBER(A973)),VLOOKUP(A973,Studies!A:BR,2,FALSE),"")</f>
        <v>Maeda 2011</v>
      </c>
      <c r="C973" s="186" t="str">
        <f>IF(AND(A973&lt;&gt;"",ISNUMBER(A973)),VLOOKUP(A973,Studies!A:BR,3,FALSE),"")</f>
        <v>https://www.ncbi.nlm.nih.gov/pubmed/21716273</v>
      </c>
      <c r="D973" s="250" t="str">
        <f>IF(AND(A973&lt;&gt;"",ISNUMBER(A973)),VLOOKUP(A973,Studies!A:BR,4,FALSE),"")</f>
        <v>Verapamil 80 mg</v>
      </c>
      <c r="E973" s="186" t="str">
        <f>IF(AND(A973&lt;&gt;"",ISNUMBER(A973)),VLOOKUP(A973,Studies!A:BR,5,FALSE),"")</f>
        <v>Verapamil</v>
      </c>
      <c r="F973" s="78" t="s">
        <v>382</v>
      </c>
    </row>
    <row r="974" spans="1:6" x14ac:dyDescent="0.25">
      <c r="A974" s="78">
        <v>2069</v>
      </c>
      <c r="B974" s="186" t="str">
        <f>IF(AND(A974&lt;&gt;"",ISNUMBER(A974)),VLOOKUP(A974,Studies!A:BR,2,FALSE),"")</f>
        <v>Hla 1987</v>
      </c>
      <c r="C974" s="186" t="str">
        <f>IF(AND(A974&lt;&gt;"",ISNUMBER(A974)),VLOOKUP(A974,Studies!A:BR,3,FALSE),"")</f>
        <v>https://www.ncbi.nlm.nih.gov/pubmed/3435694</v>
      </c>
      <c r="D974" s="250" t="str">
        <f>IF(AND(A974&lt;&gt;"",ISNUMBER(A974)),VLOOKUP(A974,Studies!A:BR,4,FALSE),"")</f>
        <v>conventional Verapamil 120mg once daily (day 1)</v>
      </c>
      <c r="E974" s="186" t="str">
        <f>IF(AND(A974&lt;&gt;"",ISNUMBER(A974)),VLOOKUP(A974,Studies!A:BR,5,FALSE),"")</f>
        <v>Verapamil</v>
      </c>
      <c r="F974" s="78" t="s">
        <v>382</v>
      </c>
    </row>
    <row r="975" spans="1:6" x14ac:dyDescent="0.25">
      <c r="A975" s="78">
        <v>2070</v>
      </c>
      <c r="B975" s="186" t="str">
        <f>IF(AND(A975&lt;&gt;"",ISNUMBER(A975)),VLOOKUP(A975,Studies!A:BR,2,FALSE),"")</f>
        <v>Hla 1987</v>
      </c>
      <c r="C975" s="186" t="str">
        <f>IF(AND(A975&lt;&gt;"",ISNUMBER(A975)),VLOOKUP(A975,Studies!A:BR,3,FALSE),"")</f>
        <v>https://www.ncbi.nlm.nih.gov/pubmed/3435694</v>
      </c>
      <c r="D975" s="250" t="str">
        <f>IF(AND(A975&lt;&gt;"",ISNUMBER(A975)),VLOOKUP(A975,Studies!A:BR,4,FALSE),"")</f>
        <v>conventional Verapamil 120mg twice daily (day 10)</v>
      </c>
      <c r="E975" s="186" t="str">
        <f>IF(AND(A975&lt;&gt;"",ISNUMBER(A975)),VLOOKUP(A975,Studies!A:BR,5,FALSE),"")</f>
        <v>Verapamil</v>
      </c>
      <c r="F975" s="78" t="s">
        <v>382</v>
      </c>
    </row>
    <row r="976" spans="1:6" x14ac:dyDescent="0.25">
      <c r="A976" s="78">
        <v>2071</v>
      </c>
      <c r="B976" s="186" t="str">
        <f>IF(AND(A976&lt;&gt;"",ISNUMBER(A976)),VLOOKUP(A976,Studies!A:BR,2,FALSE),"")</f>
        <v>Jorgensen 1988</v>
      </c>
      <c r="C976" s="186" t="str">
        <f>IF(AND(A976&lt;&gt;"",ISNUMBER(A976)),VLOOKUP(A976,Studies!A:BR,3,FALSE),"")</f>
        <v>https://www.ncbi.nlm.nih.gov/pubmed/3186615</v>
      </c>
      <c r="D976" s="250" t="str">
        <f>IF(AND(A976&lt;&gt;"",ISNUMBER(A976)),VLOOKUP(A976,Studies!A:BR,4,FALSE),"")</f>
        <v>Conventional Verapamil 120 mg BID (day 1 - 5 and 8)</v>
      </c>
      <c r="E976" s="186" t="str">
        <f>IF(AND(A976&lt;&gt;"",ISNUMBER(A976)),VLOOKUP(A976,Studies!A:BR,5,FALSE),"")</f>
        <v>Verapamil</v>
      </c>
      <c r="F976" s="78" t="s">
        <v>382</v>
      </c>
    </row>
    <row r="977" spans="1:6" x14ac:dyDescent="0.25">
      <c r="A977" s="78">
        <v>2072</v>
      </c>
      <c r="B977" s="186" t="str">
        <f>IF(AND(A977&lt;&gt;"",ISNUMBER(A977)),VLOOKUP(A977,Studies!A:BR,2,FALSE),"")</f>
        <v>Jorgensen 1988</v>
      </c>
      <c r="C977" s="186" t="str">
        <f>IF(AND(A977&lt;&gt;"",ISNUMBER(A977)),VLOOKUP(A977,Studies!A:BR,3,FALSE),"")</f>
        <v>https://www.ncbi.nlm.nih.gov/pubmed/3186615</v>
      </c>
      <c r="D977" s="250" t="str">
        <f>IF(AND(A977&lt;&gt;"",ISNUMBER(A977)),VLOOKUP(A977,Studies!A:BR,4,FALSE),"")</f>
        <v>Conventional Verapamil 120 mg BID (day 8)</v>
      </c>
      <c r="E977" s="186" t="str">
        <f>IF(AND(A977&lt;&gt;"",ISNUMBER(A977)),VLOOKUP(A977,Studies!A:BR,5,FALSE),"")</f>
        <v>Verapamil</v>
      </c>
      <c r="F977" s="78" t="s">
        <v>382</v>
      </c>
    </row>
    <row r="978" spans="1:6" x14ac:dyDescent="0.25">
      <c r="A978" s="78">
        <v>2073</v>
      </c>
      <c r="B978" s="186" t="str">
        <f>IF(AND(A978&lt;&gt;"",ISNUMBER(A978)),VLOOKUP(A978,Studies!A:BR,2,FALSE),"")</f>
        <v>Jorgensen 1988</v>
      </c>
      <c r="C978" s="186" t="str">
        <f>IF(AND(A978&lt;&gt;"",ISNUMBER(A978)),VLOOKUP(A978,Studies!A:BR,3,FALSE),"")</f>
        <v>https://www.ncbi.nlm.nih.gov/pubmed/3186615</v>
      </c>
      <c r="D978" s="250" t="str">
        <f>IF(AND(A978&lt;&gt;"",ISNUMBER(A978)),VLOOKUP(A978,Studies!A:BR,4,FALSE),"")</f>
        <v>Sustained release Verapamil 240 mg OD (day 1 - 5 and 8)</v>
      </c>
      <c r="E978" s="186" t="str">
        <f>IF(AND(A978&lt;&gt;"",ISNUMBER(A978)),VLOOKUP(A978,Studies!A:BR,5,FALSE),"")</f>
        <v>Verapamil</v>
      </c>
      <c r="F978" s="78" t="s">
        <v>382</v>
      </c>
    </row>
    <row r="979" spans="1:6" x14ac:dyDescent="0.25">
      <c r="A979" s="78">
        <v>2074</v>
      </c>
      <c r="B979" s="186" t="str">
        <f>IF(AND(A979&lt;&gt;"",ISNUMBER(A979)),VLOOKUP(A979,Studies!A:BR,2,FALSE),"")</f>
        <v>Jorgensen 1988</v>
      </c>
      <c r="C979" s="186" t="str">
        <f>IF(AND(A979&lt;&gt;"",ISNUMBER(A979)),VLOOKUP(A979,Studies!A:BR,3,FALSE),"")</f>
        <v>https://www.ncbi.nlm.nih.gov/pubmed/3186615</v>
      </c>
      <c r="D979" s="250" t="str">
        <f>IF(AND(A979&lt;&gt;"",ISNUMBER(A979)),VLOOKUP(A979,Studies!A:BR,4,FALSE),"")</f>
        <v>Sustained release Verapamil 240 mg OD (day 8)</v>
      </c>
      <c r="E979" s="186" t="str">
        <f>IF(AND(A979&lt;&gt;"",ISNUMBER(A979)),VLOOKUP(A979,Studies!A:BR,5,FALSE),"")</f>
        <v>Verapamil</v>
      </c>
      <c r="F979" s="78" t="s">
        <v>382</v>
      </c>
    </row>
    <row r="980" spans="1:6" x14ac:dyDescent="0.25">
      <c r="A980" s="78">
        <v>2075</v>
      </c>
      <c r="B980" s="186" t="str">
        <f>IF(AND(A980&lt;&gt;"",ISNUMBER(A980)),VLOOKUP(A980,Studies!A:BR,2,FALSE),"")</f>
        <v>Karim 1995</v>
      </c>
      <c r="C980" s="186" t="str">
        <f>IF(AND(A980&lt;&gt;"",ISNUMBER(A980)),VLOOKUP(A980,Studies!A:BR,3,FALSE),"")</f>
        <v>https://www.ncbi.nlm.nih.gov/pubmed/7648767</v>
      </c>
      <c r="D980" s="250" t="str">
        <f>IF(AND(A980&lt;&gt;"",ISNUMBER(A980)),VLOOKUP(A980,Studies!A:BR,4,FALSE),"")</f>
        <v>Verapamil total IR fasting</v>
      </c>
      <c r="E980" s="186" t="str">
        <f>IF(AND(A980&lt;&gt;"",ISNUMBER(A980)),VLOOKUP(A980,Studies!A:BR,5,FALSE),"")</f>
        <v>Verapamil</v>
      </c>
      <c r="F980" s="78" t="s">
        <v>382</v>
      </c>
    </row>
    <row r="981" spans="1:6" x14ac:dyDescent="0.25">
      <c r="A981" s="78">
        <v>2076</v>
      </c>
      <c r="B981" s="186" t="str">
        <f>IF(AND(A981&lt;&gt;"",ISNUMBER(A981)),VLOOKUP(A981,Studies!A:BR,2,FALSE),"")</f>
        <v>Karim 1995</v>
      </c>
      <c r="C981" s="186" t="str">
        <f>IF(AND(A981&lt;&gt;"",ISNUMBER(A981)),VLOOKUP(A981,Studies!A:BR,3,FALSE),"")</f>
        <v>https://www.ncbi.nlm.nih.gov/pubmed/7648767</v>
      </c>
      <c r="D981" s="250" t="str">
        <f>IF(AND(A981&lt;&gt;"",ISNUMBER(A981)),VLOOKUP(A981,Studies!A:BR,4,FALSE),"")</f>
        <v>Verapamil total SR fed</v>
      </c>
      <c r="E981" s="186" t="str">
        <f>IF(AND(A981&lt;&gt;"",ISNUMBER(A981)),VLOOKUP(A981,Studies!A:BR,5,FALSE),"")</f>
        <v>Verapamil</v>
      </c>
      <c r="F981" s="78" t="s">
        <v>382</v>
      </c>
    </row>
    <row r="982" spans="1:6" x14ac:dyDescent="0.25">
      <c r="A982" s="78">
        <v>2077</v>
      </c>
      <c r="B982" s="186" t="str">
        <f>IF(AND(A982&lt;&gt;"",ISNUMBER(A982)),VLOOKUP(A982,Studies!A:BR,2,FALSE),"")</f>
        <v>Shand 1981</v>
      </c>
      <c r="C982" s="186" t="str">
        <f>IF(AND(A982&lt;&gt;"",ISNUMBER(A982)),VLOOKUP(A982,Studies!A:BR,3,FALSE),"")</f>
        <v>https://www.ncbi.nlm.nih.gov/pubmed/7297027</v>
      </c>
      <c r="D982" s="250" t="str">
        <f>IF(AND(A982&lt;&gt;"",ISNUMBER(A982)),VLOOKUP(A982,Studies!A:BR,4,FALSE),"")</f>
        <v>Verapamil day 1</v>
      </c>
      <c r="E982" s="186" t="str">
        <f>IF(AND(A982&lt;&gt;"",ISNUMBER(A982)),VLOOKUP(A982,Studies!A:BR,5,FALSE),"")</f>
        <v>Verapamil</v>
      </c>
      <c r="F982" s="78" t="s">
        <v>382</v>
      </c>
    </row>
    <row r="983" spans="1:6" x14ac:dyDescent="0.25">
      <c r="A983" s="78">
        <v>2078</v>
      </c>
      <c r="B983" s="186" t="str">
        <f>IF(AND(A983&lt;&gt;"",ISNUMBER(A983)),VLOOKUP(A983,Studies!A:BR,2,FALSE),"")</f>
        <v>Shand 1981</v>
      </c>
      <c r="C983" s="186" t="str">
        <f>IF(AND(A983&lt;&gt;"",ISNUMBER(A983)),VLOOKUP(A983,Studies!A:BR,3,FALSE),"")</f>
        <v>https://www.ncbi.nlm.nih.gov/pubmed/7297027</v>
      </c>
      <c r="D983" s="250" t="str">
        <f>IF(AND(A983&lt;&gt;"",ISNUMBER(A983)),VLOOKUP(A983,Studies!A:BR,4,FALSE),"")</f>
        <v>Verapamil day 3 (after 7th dose)</v>
      </c>
      <c r="E983" s="186" t="str">
        <f>IF(AND(A983&lt;&gt;"",ISNUMBER(A983)),VLOOKUP(A983,Studies!A:BR,5,FALSE),"")</f>
        <v>Verapamil</v>
      </c>
      <c r="F983" s="78" t="s">
        <v>382</v>
      </c>
    </row>
    <row r="984" spans="1:6" x14ac:dyDescent="0.25">
      <c r="A984" s="78">
        <v>2079</v>
      </c>
      <c r="B984" s="186" t="str">
        <f>IF(AND(A984&lt;&gt;"",ISNUMBER(A984)),VLOOKUP(A984,Studies!A:BR,2,FALSE),"")</f>
        <v>Johnson 2001</v>
      </c>
      <c r="C984" s="186" t="str">
        <f>IF(AND(A984&lt;&gt;"",ISNUMBER(A984)),VLOOKUP(A984,Studies!A:BR,3,FALSE),"")</f>
        <v>https://www.ncbi.nlm.nih.gov/pubmed/11697758</v>
      </c>
      <c r="D984" s="250" t="str">
        <f>IF(AND(A984&lt;&gt;"",ISNUMBER(A984)),VLOOKUP(A984,Studies!A:BR,4,FALSE),"")</f>
        <v>Verapamil Steady State</v>
      </c>
      <c r="E984" s="186" t="str">
        <f>IF(AND(A984&lt;&gt;"",ISNUMBER(A984)),VLOOKUP(A984,Studies!A:BR,5,FALSE),"")</f>
        <v>Verapamil</v>
      </c>
      <c r="F984" s="78" t="s">
        <v>382</v>
      </c>
    </row>
    <row r="985" spans="1:6" x14ac:dyDescent="0.25">
      <c r="A985" s="78">
        <v>2080</v>
      </c>
      <c r="B985" s="186" t="str">
        <f>IF(AND(A985&lt;&gt;"",ISNUMBER(A985)),VLOOKUP(A985,Studies!A:BR,2,FALSE),"")</f>
        <v>Streit 2005</v>
      </c>
      <c r="C985" s="186" t="str">
        <f>IF(AND(A985&lt;&gt;"",ISNUMBER(A985)),VLOOKUP(A985,Studies!A:BR,3,FALSE),"")</f>
        <v>https://www.ncbi.nlm.nih.gov/pubmed/15692829</v>
      </c>
      <c r="D985" s="250" t="str">
        <f>IF(AND(A985&lt;&gt;"",ISNUMBER(A985)),VLOOKUP(A985,Studies!A:BR,4,FALSE),"")</f>
        <v>intravenous verapamil during normoxia (5 mg)</v>
      </c>
      <c r="E985" s="186" t="str">
        <f>IF(AND(A985&lt;&gt;"",ISNUMBER(A985)),VLOOKUP(A985,Studies!A:BR,5,FALSE),"")</f>
        <v>Verapamil</v>
      </c>
      <c r="F985" s="78" t="s">
        <v>382</v>
      </c>
    </row>
    <row r="986" spans="1:6" x14ac:dyDescent="0.25">
      <c r="A986" s="78">
        <v>849</v>
      </c>
      <c r="B986" s="186" t="str">
        <f>IF(AND(A986&lt;&gt;"",ISNUMBER(A986)),VLOOKUP(A986,Studies!A:BR,2,FALSE),"")</f>
        <v>Rescigno 1996</v>
      </c>
      <c r="C986" s="186" t="str">
        <f>IF(AND(A986&lt;&gt;"",ISNUMBER(A986)),VLOOKUP(A986,Studies!A:BR,3,FALSE),"")</f>
        <v>https://pubmed.ncbi.nlm.nih.gov/9051707/</v>
      </c>
      <c r="D986" s="250" t="str">
        <f>IF(AND(A986&lt;&gt;"",ISNUMBER(A986)),VLOOKUP(A986,Studies!A:BR,4,FALSE),"")</f>
        <v>Formulation A</v>
      </c>
      <c r="E986" s="186" t="str">
        <f>IF(AND(A986&lt;&gt;"",ISNUMBER(A986)),VLOOKUP(A986,Studies!A:BR,5,FALSE),"")</f>
        <v>Mefenamic acid</v>
      </c>
      <c r="F986" s="78" t="s">
        <v>572</v>
      </c>
    </row>
    <row r="987" spans="1:6" x14ac:dyDescent="0.25">
      <c r="A987" s="78">
        <v>850</v>
      </c>
      <c r="B987" s="186" t="str">
        <f>IF(AND(A987&lt;&gt;"",ISNUMBER(A987)),VLOOKUP(A987,Studies!A:BR,2,FALSE),"")</f>
        <v>Rescigno 1996</v>
      </c>
      <c r="C987" s="186" t="str">
        <f>IF(AND(A987&lt;&gt;"",ISNUMBER(A987)),VLOOKUP(A987,Studies!A:BR,3,FALSE),"")</f>
        <v>https://pubmed.ncbi.nlm.nih.gov/9051707/</v>
      </c>
      <c r="D987" s="250" t="str">
        <f>IF(AND(A987&lt;&gt;"",ISNUMBER(A987)),VLOOKUP(A987,Studies!A:BR,4,FALSE),"")</f>
        <v>Formulation B</v>
      </c>
      <c r="E987" s="186" t="str">
        <f>IF(AND(A987&lt;&gt;"",ISNUMBER(A987)),VLOOKUP(A987,Studies!A:BR,5,FALSE),"")</f>
        <v>Mefenamic acid</v>
      </c>
      <c r="F987" s="78" t="s">
        <v>572</v>
      </c>
    </row>
    <row r="988" spans="1:6" x14ac:dyDescent="0.25">
      <c r="A988" s="78">
        <v>851</v>
      </c>
      <c r="B988" s="186" t="str">
        <f>IF(AND(A988&lt;&gt;"",ISNUMBER(A988)),VLOOKUP(A988,Studies!A:BR,2,FALSE),"")</f>
        <v>Rescigno 1996</v>
      </c>
      <c r="C988" s="186" t="str">
        <f>IF(AND(A988&lt;&gt;"",ISNUMBER(A988)),VLOOKUP(A988,Studies!A:BR,3,FALSE),"")</f>
        <v>https://pubmed.ncbi.nlm.nih.gov/9051707/</v>
      </c>
      <c r="D988" s="250" t="str">
        <f>IF(AND(A988&lt;&gt;"",ISNUMBER(A988)),VLOOKUP(A988,Studies!A:BR,4,FALSE),"")</f>
        <v>Formulation C</v>
      </c>
      <c r="E988" s="186" t="str">
        <f>IF(AND(A988&lt;&gt;"",ISNUMBER(A988)),VLOOKUP(A988,Studies!A:BR,5,FALSE),"")</f>
        <v>Mefenamic acid</v>
      </c>
      <c r="F988" s="78" t="s">
        <v>572</v>
      </c>
    </row>
    <row r="989" spans="1:6" x14ac:dyDescent="0.25">
      <c r="A989" s="78">
        <v>1207</v>
      </c>
      <c r="B989" s="186" t="str">
        <f>IF(AND(A989&lt;&gt;"",ISNUMBER(A989)),VLOOKUP(A989,Studies!A:BR,2,FALSE),"")</f>
        <v>Grahnen 1979</v>
      </c>
      <c r="C989" s="186" t="str">
        <f>IF(AND(A989&lt;&gt;"",ISNUMBER(A989)),VLOOKUP(A989,Studies!A:BR,3,FALSE),"")</f>
        <v>https://pubmed.ncbi.nlm.nih.gov/520401/</v>
      </c>
      <c r="D989" s="250" t="str">
        <f>IF(AND(A989&lt;&gt;"",ISNUMBER(A989)),VLOOKUP(A989,Studies!A:BR,4,FALSE),"")</f>
        <v>IV 100 mg, Individual LH</v>
      </c>
      <c r="E989" s="186" t="str">
        <f>IF(AND(A989&lt;&gt;"",ISNUMBER(A989)),VLOOKUP(A989,Studies!A:BR,5,FALSE),"")</f>
        <v>Cimetidine</v>
      </c>
      <c r="F989" s="78" t="s">
        <v>3195</v>
      </c>
    </row>
    <row r="990" spans="1:6" x14ac:dyDescent="0.25">
      <c r="A990" s="78">
        <v>1208</v>
      </c>
      <c r="B990" s="186" t="str">
        <f>IF(AND(A990&lt;&gt;"",ISNUMBER(A990)),VLOOKUP(A990,Studies!A:BR,2,FALSE),"")</f>
        <v>Grahnen 1979</v>
      </c>
      <c r="C990" s="186" t="str">
        <f>IF(AND(A990&lt;&gt;"",ISNUMBER(A990)),VLOOKUP(A990,Studies!A:BR,3,FALSE),"")</f>
        <v>https://pubmed.ncbi.nlm.nih.gov/520401/</v>
      </c>
      <c r="D990" s="250" t="str">
        <f>IF(AND(A990&lt;&gt;"",ISNUMBER(A990)),VLOOKUP(A990,Studies!A:BR,4,FALSE),"")</f>
        <v>IV 100 mg, Individual KN</v>
      </c>
      <c r="E990" s="186" t="str">
        <f>IF(AND(A990&lt;&gt;"",ISNUMBER(A990)),VLOOKUP(A990,Studies!A:BR,5,FALSE),"")</f>
        <v>Cimetidine</v>
      </c>
      <c r="F990" s="78" t="s">
        <v>3195</v>
      </c>
    </row>
    <row r="991" spans="1:6" x14ac:dyDescent="0.25">
      <c r="A991" s="78">
        <v>1209</v>
      </c>
      <c r="B991" s="186" t="str">
        <f>IF(AND(A991&lt;&gt;"",ISNUMBER(A991)),VLOOKUP(A991,Studies!A:BR,2,FALSE),"")</f>
        <v>Grahnen 1979</v>
      </c>
      <c r="C991" s="186" t="str">
        <f>IF(AND(A991&lt;&gt;"",ISNUMBER(A991)),VLOOKUP(A991,Studies!A:BR,3,FALSE),"")</f>
        <v>https://pubmed.ncbi.nlm.nih.gov/520401/</v>
      </c>
      <c r="D991" s="250" t="str">
        <f>IF(AND(A991&lt;&gt;"",ISNUMBER(A991)),VLOOKUP(A991,Studies!A:BR,4,FALSE),"")</f>
        <v>IV 100 mg, Individual LOE</v>
      </c>
      <c r="E991" s="186" t="str">
        <f>IF(AND(A991&lt;&gt;"",ISNUMBER(A991)),VLOOKUP(A991,Studies!A:BR,5,FALSE),"")</f>
        <v>Cimetidine</v>
      </c>
      <c r="F991" s="78" t="s">
        <v>3195</v>
      </c>
    </row>
    <row r="992" spans="1:6" x14ac:dyDescent="0.25">
      <c r="A992" s="78">
        <v>1210</v>
      </c>
      <c r="B992" s="186" t="str">
        <f>IF(AND(A992&lt;&gt;"",ISNUMBER(A992)),VLOOKUP(A992,Studies!A:BR,2,FALSE),"")</f>
        <v>Grahnen 1979</v>
      </c>
      <c r="C992" s="186" t="str">
        <f>IF(AND(A992&lt;&gt;"",ISNUMBER(A992)),VLOOKUP(A992,Studies!A:BR,3,FALSE),"")</f>
        <v>https://pubmed.ncbi.nlm.nih.gov/520401/</v>
      </c>
      <c r="D992" s="250" t="str">
        <f>IF(AND(A992&lt;&gt;"",ISNUMBER(A992)),VLOOKUP(A992,Studies!A:BR,4,FALSE),"")</f>
        <v>IV 100 mg, urine mean % of dose</v>
      </c>
      <c r="E992" s="186" t="str">
        <f>IF(AND(A992&lt;&gt;"",ISNUMBER(A992)),VLOOKUP(A992,Studies!A:BR,5,FALSE),"")</f>
        <v>Cimetidine</v>
      </c>
      <c r="F992" s="78" t="s">
        <v>3195</v>
      </c>
    </row>
    <row r="993" spans="1:6" x14ac:dyDescent="0.25">
      <c r="A993" s="78">
        <v>1211</v>
      </c>
      <c r="B993" s="186" t="str">
        <f>IF(AND(A993&lt;&gt;"",ISNUMBER(A993)),VLOOKUP(A993,Studies!A:BR,2,FALSE),"")</f>
        <v>Grahnen 1979</v>
      </c>
      <c r="C993" s="186" t="str">
        <f>IF(AND(A993&lt;&gt;"",ISNUMBER(A993)),VLOOKUP(A993,Studies!A:BR,3,FALSE),"")</f>
        <v>https://pubmed.ncbi.nlm.nih.gov/520401/</v>
      </c>
      <c r="D993" s="250" t="str">
        <f>IF(AND(A993&lt;&gt;"",ISNUMBER(A993)),VLOOKUP(A993,Studies!A:BR,4,FALSE),"")</f>
        <v>PO 400 mg, Individual LH</v>
      </c>
      <c r="E993" s="186" t="str">
        <f>IF(AND(A993&lt;&gt;"",ISNUMBER(A993)),VLOOKUP(A993,Studies!A:BR,5,FALSE),"")</f>
        <v>Cimetidine</v>
      </c>
      <c r="F993" s="78" t="s">
        <v>3195</v>
      </c>
    </row>
    <row r="994" spans="1:6" x14ac:dyDescent="0.25">
      <c r="A994" s="78">
        <v>1212</v>
      </c>
      <c r="B994" s="186" t="str">
        <f>IF(AND(A994&lt;&gt;"",ISNUMBER(A994)),VLOOKUP(A994,Studies!A:BR,2,FALSE),"")</f>
        <v>Grahnen 1979</v>
      </c>
      <c r="C994" s="186" t="str">
        <f>IF(AND(A994&lt;&gt;"",ISNUMBER(A994)),VLOOKUP(A994,Studies!A:BR,3,FALSE),"")</f>
        <v>https://pubmed.ncbi.nlm.nih.gov/520401/</v>
      </c>
      <c r="D994" s="250" t="str">
        <f>IF(AND(A994&lt;&gt;"",ISNUMBER(A994)),VLOOKUP(A994,Studies!A:BR,4,FALSE),"")</f>
        <v>PO 400 mg, Individual LOE</v>
      </c>
      <c r="E994" s="186" t="str">
        <f>IF(AND(A994&lt;&gt;"",ISNUMBER(A994)),VLOOKUP(A994,Studies!A:BR,5,FALSE),"")</f>
        <v>Cimetidine</v>
      </c>
      <c r="F994" s="78" t="s">
        <v>3195</v>
      </c>
    </row>
    <row r="995" spans="1:6" x14ac:dyDescent="0.25">
      <c r="A995" s="78">
        <v>1213</v>
      </c>
      <c r="B995" s="186" t="str">
        <f>IF(AND(A995&lt;&gt;"",ISNUMBER(A995)),VLOOKUP(A995,Studies!A:BR,2,FALSE),"")</f>
        <v>Grahnen 1979</v>
      </c>
      <c r="C995" s="186" t="str">
        <f>IF(AND(A995&lt;&gt;"",ISNUMBER(A995)),VLOOKUP(A995,Studies!A:BR,3,FALSE),"")</f>
        <v>https://pubmed.ncbi.nlm.nih.gov/520401/</v>
      </c>
      <c r="D995" s="250" t="str">
        <f>IF(AND(A995&lt;&gt;"",ISNUMBER(A995)),VLOOKUP(A995,Studies!A:BR,4,FALSE),"")</f>
        <v>PO 400 mg, Individual UB</v>
      </c>
      <c r="E995" s="186" t="str">
        <f>IF(AND(A995&lt;&gt;"",ISNUMBER(A995)),VLOOKUP(A995,Studies!A:BR,5,FALSE),"")</f>
        <v>Cimetidine</v>
      </c>
      <c r="F995" s="78" t="s">
        <v>3195</v>
      </c>
    </row>
    <row r="996" spans="1:6" x14ac:dyDescent="0.25">
      <c r="A996" s="78">
        <v>1214</v>
      </c>
      <c r="B996" s="186" t="str">
        <f>IF(AND(A996&lt;&gt;"",ISNUMBER(A996)),VLOOKUP(A996,Studies!A:BR,2,FALSE),"")</f>
        <v>Grahnen 1979</v>
      </c>
      <c r="C996" s="186" t="str">
        <f>IF(AND(A996&lt;&gt;"",ISNUMBER(A996)),VLOOKUP(A996,Studies!A:BR,3,FALSE),"")</f>
        <v>https://pubmed.ncbi.nlm.nih.gov/520401/</v>
      </c>
      <c r="D996" s="250" t="str">
        <f>IF(AND(A996&lt;&gt;"",ISNUMBER(A996)),VLOOKUP(A996,Studies!A:BR,4,FALSE),"")</f>
        <v>PO 400 mg, urine mean % of dose</v>
      </c>
      <c r="E996" s="186" t="str">
        <f>IF(AND(A996&lt;&gt;"",ISNUMBER(A996)),VLOOKUP(A996,Studies!A:BR,5,FALSE),"")</f>
        <v>Cimetidine</v>
      </c>
      <c r="F996" s="78" t="s">
        <v>3195</v>
      </c>
    </row>
    <row r="997" spans="1:6" x14ac:dyDescent="0.25">
      <c r="A997" s="78">
        <v>1215</v>
      </c>
      <c r="B997" s="186" t="str">
        <f>IF(AND(A997&lt;&gt;"",ISNUMBER(A997)),VLOOKUP(A997,Studies!A:BR,2,FALSE),"")</f>
        <v>Larsson 1982</v>
      </c>
      <c r="C997" s="186" t="str">
        <f>IF(AND(A997&lt;&gt;"",ISNUMBER(A997)),VLOOKUP(A997,Studies!A:BR,3,FALSE),"")</f>
        <v>https://pubmed.ncbi.nlm.nih.gov/7059413/</v>
      </c>
      <c r="D997" s="250" t="str">
        <f>IF(AND(A997&lt;&gt;"",ISNUMBER(A997)),VLOOKUP(A997,Studies!A:BR,4,FALSE),"")</f>
        <v>IV 200 mg in normal renal function group</v>
      </c>
      <c r="E997" s="186" t="str">
        <f>IF(AND(A997&lt;&gt;"",ISNUMBER(A997)),VLOOKUP(A997,Studies!A:BR,5,FALSE),"")</f>
        <v>Cimetidine</v>
      </c>
      <c r="F997" s="78" t="s">
        <v>3195</v>
      </c>
    </row>
    <row r="998" spans="1:6" x14ac:dyDescent="0.25">
      <c r="A998" s="78">
        <v>1216</v>
      </c>
      <c r="B998" s="186" t="str">
        <f>IF(AND(A998&lt;&gt;"",ISNUMBER(A998)),VLOOKUP(A998,Studies!A:BR,2,FALSE),"")</f>
        <v>Larsson 1982</v>
      </c>
      <c r="C998" s="186" t="str">
        <f>IF(AND(A998&lt;&gt;"",ISNUMBER(A998)),VLOOKUP(A998,Studies!A:BR,3,FALSE),"")</f>
        <v>https://pubmed.ncbi.nlm.nih.gov/7059413/</v>
      </c>
      <c r="D998" s="250" t="str">
        <f>IF(AND(A998&lt;&gt;"",ISNUMBER(A998)),VLOOKUP(A998,Studies!A:BR,4,FALSE),"")</f>
        <v>IV 200 mg in normal renal function group</v>
      </c>
      <c r="E998" s="186" t="str">
        <f>IF(AND(A998&lt;&gt;"",ISNUMBER(A998)),VLOOKUP(A998,Studies!A:BR,5,FALSE),"")</f>
        <v>Cimetidine</v>
      </c>
      <c r="F998" s="78" t="s">
        <v>3195</v>
      </c>
    </row>
    <row r="999" spans="1:6" x14ac:dyDescent="0.25">
      <c r="A999" s="78">
        <v>1217</v>
      </c>
      <c r="B999" s="186" t="str">
        <f>IF(AND(A999&lt;&gt;"",ISNUMBER(A999)),VLOOKUP(A999,Studies!A:BR,2,FALSE),"")</f>
        <v>Mihaly 1984</v>
      </c>
      <c r="C999" s="186" t="str">
        <f>IF(AND(A999&lt;&gt;"",ISNUMBER(A999)),VLOOKUP(A999,Studies!A:BR,3,FALSE),"")</f>
        <v>https://pubmed.ncbi.nlm.nih.gov/6318788/</v>
      </c>
      <c r="D999" s="250" t="str">
        <f>IF(AND(A999&lt;&gt;"",ISNUMBER(A999)),VLOOKUP(A999,Studies!A:BR,4,FALSE),"")</f>
        <v>IV 200 mg, beginning of treatment</v>
      </c>
      <c r="E999" s="186" t="str">
        <f>IF(AND(A999&lt;&gt;"",ISNUMBER(A999)),VLOOKUP(A999,Studies!A:BR,5,FALSE),"")</f>
        <v>Cimetidine</v>
      </c>
      <c r="F999" s="78" t="s">
        <v>3195</v>
      </c>
    </row>
    <row r="1000" spans="1:6" x14ac:dyDescent="0.25">
      <c r="A1000" s="78">
        <v>1218</v>
      </c>
      <c r="B1000" s="186" t="str">
        <f>IF(AND(A1000&lt;&gt;"",ISNUMBER(A1000)),VLOOKUP(A1000,Studies!A:BR,2,FALSE),"")</f>
        <v>Mihaly 1984</v>
      </c>
      <c r="C1000" s="186" t="str">
        <f>IF(AND(A1000&lt;&gt;"",ISNUMBER(A1000)),VLOOKUP(A1000,Studies!A:BR,3,FALSE),"")</f>
        <v>https://pubmed.ncbi.nlm.nih.gov/6318788/</v>
      </c>
      <c r="D1000" s="250" t="str">
        <f>IF(AND(A1000&lt;&gt;"",ISNUMBER(A1000)),VLOOKUP(A1000,Studies!A:BR,4,FALSE),"")</f>
        <v>PO 200 mg, beginning of treatment</v>
      </c>
      <c r="E1000" s="186" t="str">
        <f>IF(AND(A1000&lt;&gt;"",ISNUMBER(A1000)),VLOOKUP(A1000,Studies!A:BR,5,FALSE),"")</f>
        <v>Cimetidine</v>
      </c>
      <c r="F1000" s="78" t="s">
        <v>3195</v>
      </c>
    </row>
    <row r="1001" spans="1:6" x14ac:dyDescent="0.25">
      <c r="A1001" s="78">
        <v>1219</v>
      </c>
      <c r="B1001" s="186" t="str">
        <f>IF(AND(A1001&lt;&gt;"",ISNUMBER(A1001)),VLOOKUP(A1001,Studies!A:BR,2,FALSE),"")</f>
        <v>Bodemar 1981</v>
      </c>
      <c r="C1001" s="186" t="str">
        <f>IF(AND(A1001&lt;&gt;"",ISNUMBER(A1001)),VLOOKUP(A1001,Studies!A:BR,3,FALSE),"")</f>
        <v>https://pubmed.ncbi.nlm.nih.gov/7249489/</v>
      </c>
      <c r="D1001" s="250" t="str">
        <f>IF(AND(A1001&lt;&gt;"",ISNUMBER(A1001)),VLOOKUP(A1001,Studies!A:BR,4,FALSE),"")</f>
        <v>IV 200 mg</v>
      </c>
      <c r="E1001" s="186" t="str">
        <f>IF(AND(A1001&lt;&gt;"",ISNUMBER(A1001)),VLOOKUP(A1001,Studies!A:BR,5,FALSE),"")</f>
        <v>Cimetidine</v>
      </c>
      <c r="F1001" s="78" t="s">
        <v>3195</v>
      </c>
    </row>
    <row r="1002" spans="1:6" x14ac:dyDescent="0.25">
      <c r="A1002" s="78">
        <v>1220</v>
      </c>
      <c r="B1002" s="186" t="str">
        <f>IF(AND(A1002&lt;&gt;"",ISNUMBER(A1002)),VLOOKUP(A1002,Studies!A:BR,2,FALSE),"")</f>
        <v>Bodemar 1981</v>
      </c>
      <c r="C1002" s="186" t="str">
        <f>IF(AND(A1002&lt;&gt;"",ISNUMBER(A1002)),VLOOKUP(A1002,Studies!A:BR,3,FALSE),"")</f>
        <v>https://pubmed.ncbi.nlm.nih.gov/7249489/</v>
      </c>
      <c r="D1002" s="250" t="str">
        <f>IF(AND(A1002&lt;&gt;"",ISNUMBER(A1002)),VLOOKUP(A1002,Studies!A:BR,4,FALSE),"")</f>
        <v>PO 200 mg</v>
      </c>
      <c r="E1002" s="186" t="str">
        <f>IF(AND(A1002&lt;&gt;"",ISNUMBER(A1002)),VLOOKUP(A1002,Studies!A:BR,5,FALSE),"")</f>
        <v>Cimetidine</v>
      </c>
      <c r="F1002" s="78" t="s">
        <v>3195</v>
      </c>
    </row>
    <row r="1003" spans="1:6" x14ac:dyDescent="0.25">
      <c r="A1003" s="78">
        <v>1221</v>
      </c>
      <c r="B1003" s="186" t="str">
        <f>IF(AND(A1003&lt;&gt;"",ISNUMBER(A1003)),VLOOKUP(A1003,Studies!A:BR,2,FALSE),"")</f>
        <v>Bodemar 1981</v>
      </c>
      <c r="C1003" s="186" t="str">
        <f>IF(AND(A1003&lt;&gt;"",ISNUMBER(A1003)),VLOOKUP(A1003,Studies!A:BR,3,FALSE),"")</f>
        <v>https://pubmed.ncbi.nlm.nih.gov/7249489/</v>
      </c>
      <c r="D1003" s="250" t="str">
        <f>IF(AND(A1003&lt;&gt;"",ISNUMBER(A1003)),VLOOKUP(A1003,Studies!A:BR,4,FALSE),"")</f>
        <v>PO 400 mg</v>
      </c>
      <c r="E1003" s="186" t="str">
        <f>IF(AND(A1003&lt;&gt;"",ISNUMBER(A1003)),VLOOKUP(A1003,Studies!A:BR,5,FALSE),"")</f>
        <v>Cimetidine</v>
      </c>
      <c r="F1003" s="78" t="s">
        <v>3195</v>
      </c>
    </row>
    <row r="1004" spans="1:6" x14ac:dyDescent="0.25">
      <c r="A1004" s="78">
        <v>1222</v>
      </c>
      <c r="B1004" s="186" t="str">
        <f>IF(AND(A1004&lt;&gt;"",ISNUMBER(A1004)),VLOOKUP(A1004,Studies!A:BR,2,FALSE),"")</f>
        <v>Bodemar 1981</v>
      </c>
      <c r="C1004" s="186" t="str">
        <f>IF(AND(A1004&lt;&gt;"",ISNUMBER(A1004)),VLOOKUP(A1004,Studies!A:BR,3,FALSE),"")</f>
        <v>https://pubmed.ncbi.nlm.nih.gov/7249489/</v>
      </c>
      <c r="D1004" s="250" t="str">
        <f>IF(AND(A1004&lt;&gt;"",ISNUMBER(A1004)),VLOOKUP(A1004,Studies!A:BR,4,FALSE),"")</f>
        <v>PO 800 mg</v>
      </c>
      <c r="E1004" s="186" t="str">
        <f>IF(AND(A1004&lt;&gt;"",ISNUMBER(A1004)),VLOOKUP(A1004,Studies!A:BR,5,FALSE),"")</f>
        <v>Cimetidine</v>
      </c>
      <c r="F1004" s="78" t="s">
        <v>3195</v>
      </c>
    </row>
    <row r="1005" spans="1:6" x14ac:dyDescent="0.25">
      <c r="A1005" s="78">
        <v>1223</v>
      </c>
      <c r="B1005" s="186" t="str">
        <f>IF(AND(A1005&lt;&gt;"",ISNUMBER(A1005)),VLOOKUP(A1005,Studies!A:BR,2,FALSE),"")</f>
        <v>Bodemar 1981</v>
      </c>
      <c r="C1005" s="186" t="str">
        <f>IF(AND(A1005&lt;&gt;"",ISNUMBER(A1005)),VLOOKUP(A1005,Studies!A:BR,3,FALSE),"")</f>
        <v>https://pubmed.ncbi.nlm.nih.gov/7249489/</v>
      </c>
      <c r="D1005" s="250" t="str">
        <f>IF(AND(A1005&lt;&gt;"",ISNUMBER(A1005)),VLOOKUP(A1005,Studies!A:BR,4,FALSE),"")</f>
        <v>IV 200 mg, Urine</v>
      </c>
      <c r="E1005" s="186" t="str">
        <f>IF(AND(A1005&lt;&gt;"",ISNUMBER(A1005)),VLOOKUP(A1005,Studies!A:BR,5,FALSE),"")</f>
        <v>Cimetidine</v>
      </c>
      <c r="F1005" s="78" t="s">
        <v>3195</v>
      </c>
    </row>
    <row r="1006" spans="1:6" x14ac:dyDescent="0.25">
      <c r="A1006" s="78">
        <v>1224</v>
      </c>
      <c r="B1006" s="186" t="str">
        <f>IF(AND(A1006&lt;&gt;"",ISNUMBER(A1006)),VLOOKUP(A1006,Studies!A:BR,2,FALSE),"")</f>
        <v>Bodemar 1981</v>
      </c>
      <c r="C1006" s="186" t="str">
        <f>IF(AND(A1006&lt;&gt;"",ISNUMBER(A1006)),VLOOKUP(A1006,Studies!A:BR,3,FALSE),"")</f>
        <v>https://pubmed.ncbi.nlm.nih.gov/7249489/</v>
      </c>
      <c r="D1006" s="250" t="str">
        <f>IF(AND(A1006&lt;&gt;"",ISNUMBER(A1006)),VLOOKUP(A1006,Studies!A:BR,4,FALSE),"")</f>
        <v>PO 200 mg, Urine</v>
      </c>
      <c r="E1006" s="186" t="str">
        <f>IF(AND(A1006&lt;&gt;"",ISNUMBER(A1006)),VLOOKUP(A1006,Studies!A:BR,5,FALSE),"")</f>
        <v>Cimetidine</v>
      </c>
      <c r="F1006" s="78" t="s">
        <v>3195</v>
      </c>
    </row>
    <row r="1007" spans="1:6" x14ac:dyDescent="0.25">
      <c r="A1007" s="78">
        <v>1225</v>
      </c>
      <c r="B1007" s="186" t="str">
        <f>IF(AND(A1007&lt;&gt;"",ISNUMBER(A1007)),VLOOKUP(A1007,Studies!A:BR,2,FALSE),"")</f>
        <v>Bodemar 1981</v>
      </c>
      <c r="C1007" s="186" t="str">
        <f>IF(AND(A1007&lt;&gt;"",ISNUMBER(A1007)),VLOOKUP(A1007,Studies!A:BR,3,FALSE),"")</f>
        <v>https://pubmed.ncbi.nlm.nih.gov/7249489/</v>
      </c>
      <c r="D1007" s="250" t="str">
        <f>IF(AND(A1007&lt;&gt;"",ISNUMBER(A1007)),VLOOKUP(A1007,Studies!A:BR,4,FALSE),"")</f>
        <v>PO 400 mg, Urine</v>
      </c>
      <c r="E1007" s="186" t="str">
        <f>IF(AND(A1007&lt;&gt;"",ISNUMBER(A1007)),VLOOKUP(A1007,Studies!A:BR,5,FALSE),"")</f>
        <v>Cimetidine</v>
      </c>
      <c r="F1007" s="78" t="s">
        <v>3195</v>
      </c>
    </row>
    <row r="1008" spans="1:6" x14ac:dyDescent="0.25">
      <c r="A1008" s="78">
        <v>1226</v>
      </c>
      <c r="B1008" s="186" t="str">
        <f>IF(AND(A1008&lt;&gt;"",ISNUMBER(A1008)),VLOOKUP(A1008,Studies!A:BR,2,FALSE),"")</f>
        <v>Bodemar 1981</v>
      </c>
      <c r="C1008" s="186" t="str">
        <f>IF(AND(A1008&lt;&gt;"",ISNUMBER(A1008)),VLOOKUP(A1008,Studies!A:BR,3,FALSE),"")</f>
        <v>https://pubmed.ncbi.nlm.nih.gov/7249489/</v>
      </c>
      <c r="D1008" s="250" t="str">
        <f>IF(AND(A1008&lt;&gt;"",ISNUMBER(A1008)),VLOOKUP(A1008,Studies!A:BR,4,FALSE),"")</f>
        <v>PO 800 mg, Urine</v>
      </c>
      <c r="E1008" s="186" t="str">
        <f>IF(AND(A1008&lt;&gt;"",ISNUMBER(A1008)),VLOOKUP(A1008,Studies!A:BR,5,FALSE),"")</f>
        <v>Cimetidine</v>
      </c>
      <c r="F1008" s="78" t="s">
        <v>3195</v>
      </c>
    </row>
    <row r="1009" spans="1:6" x14ac:dyDescent="0.25">
      <c r="A1009" s="78">
        <v>1227</v>
      </c>
      <c r="B1009" s="186" t="str">
        <f>IF(AND(A1009&lt;&gt;"",ISNUMBER(A1009)),VLOOKUP(A1009,Studies!A:BR,2,FALSE),"")</f>
        <v>Bodemar 1979</v>
      </c>
      <c r="C1009" s="186" t="str">
        <f>IF(AND(A1009&lt;&gt;"",ISNUMBER(A1009)),VLOOKUP(A1009,Studies!A:BR,3,FALSE),"")</f>
        <v>https://pubmed.ncbi.nlm.nih.gov/760739/</v>
      </c>
      <c r="D1009" s="250" t="str">
        <f>IF(AND(A1009&lt;&gt;"",ISNUMBER(A1009)),VLOOKUP(A1009,Studies!A:BR,4,FALSE),"")</f>
        <v>PO 200 mg</v>
      </c>
      <c r="E1009" s="186" t="str">
        <f>IF(AND(A1009&lt;&gt;"",ISNUMBER(A1009)),VLOOKUP(A1009,Studies!A:BR,5,FALSE),"")</f>
        <v>Cimetidine</v>
      </c>
      <c r="F1009" s="78" t="s">
        <v>3195</v>
      </c>
    </row>
    <row r="1010" spans="1:6" x14ac:dyDescent="0.25">
      <c r="A1010" s="78">
        <v>1228</v>
      </c>
      <c r="B1010" s="186" t="str">
        <f>IF(AND(A1010&lt;&gt;"",ISNUMBER(A1010)),VLOOKUP(A1010,Studies!A:BR,2,FALSE),"")</f>
        <v>Bodemar 1979</v>
      </c>
      <c r="C1010" s="186" t="str">
        <f>IF(AND(A1010&lt;&gt;"",ISNUMBER(A1010)),VLOOKUP(A1010,Studies!A:BR,3,FALSE),"")</f>
        <v>https://pubmed.ncbi.nlm.nih.gov/760739/</v>
      </c>
      <c r="D1010" s="250" t="str">
        <f>IF(AND(A1010&lt;&gt;"",ISNUMBER(A1010)),VLOOKUP(A1010,Studies!A:BR,4,FALSE),"")</f>
        <v>PO 400 mg</v>
      </c>
      <c r="E1010" s="186" t="str">
        <f>IF(AND(A1010&lt;&gt;"",ISNUMBER(A1010)),VLOOKUP(A1010,Studies!A:BR,5,FALSE),"")</f>
        <v>Cimetidine</v>
      </c>
      <c r="F1010" s="78" t="s">
        <v>3195</v>
      </c>
    </row>
    <row r="1011" spans="1:6" x14ac:dyDescent="0.25">
      <c r="A1011" s="78">
        <v>1229</v>
      </c>
      <c r="B1011" s="186" t="str">
        <f>IF(AND(A1011&lt;&gt;"",ISNUMBER(A1011)),VLOOKUP(A1011,Studies!A:BR,2,FALSE),"")</f>
        <v>Bodemar 1979</v>
      </c>
      <c r="C1011" s="186" t="str">
        <f>IF(AND(A1011&lt;&gt;"",ISNUMBER(A1011)),VLOOKUP(A1011,Studies!A:BR,3,FALSE),"")</f>
        <v>https://pubmed.ncbi.nlm.nih.gov/760739/</v>
      </c>
      <c r="D1011" s="250" t="str">
        <f>IF(AND(A1011&lt;&gt;"",ISNUMBER(A1011)),VLOOKUP(A1011,Studies!A:BR,4,FALSE),"")</f>
        <v>PO 200 mg fasted</v>
      </c>
      <c r="E1011" s="186" t="str">
        <f>IF(AND(A1011&lt;&gt;"",ISNUMBER(A1011)),VLOOKUP(A1011,Studies!A:BR,5,FALSE),"")</f>
        <v>Cimetidine</v>
      </c>
      <c r="F1011" s="78" t="s">
        <v>3195</v>
      </c>
    </row>
    <row r="1012" spans="1:6" x14ac:dyDescent="0.25">
      <c r="A1012" s="78">
        <v>1230</v>
      </c>
      <c r="B1012" s="186" t="str">
        <f>IF(AND(A1012&lt;&gt;"",ISNUMBER(A1012)),VLOOKUP(A1012,Studies!A:BR,2,FALSE),"")</f>
        <v>Bodemar 1979</v>
      </c>
      <c r="C1012" s="186" t="str">
        <f>IF(AND(A1012&lt;&gt;"",ISNUMBER(A1012)),VLOOKUP(A1012,Studies!A:BR,3,FALSE),"")</f>
        <v>https://pubmed.ncbi.nlm.nih.gov/760739/</v>
      </c>
      <c r="D1012" s="250" t="str">
        <f>IF(AND(A1012&lt;&gt;"",ISNUMBER(A1012)),VLOOKUP(A1012,Studies!A:BR,4,FALSE),"")</f>
        <v>PO 200 mg fed</v>
      </c>
      <c r="E1012" s="186" t="str">
        <f>IF(AND(A1012&lt;&gt;"",ISNUMBER(A1012)),VLOOKUP(A1012,Studies!A:BR,5,FALSE),"")</f>
        <v>Cimetidine</v>
      </c>
      <c r="F1012" s="78" t="s">
        <v>3195</v>
      </c>
    </row>
    <row r="1013" spans="1:6" x14ac:dyDescent="0.25">
      <c r="A1013" s="78">
        <v>1231</v>
      </c>
      <c r="B1013" s="186" t="str">
        <f>IF(AND(A1013&lt;&gt;"",ISNUMBER(A1013)),VLOOKUP(A1013,Studies!A:BR,2,FALSE),"")</f>
        <v>Morgan 1983</v>
      </c>
      <c r="C1013" s="186" t="str">
        <f>IF(AND(A1013&lt;&gt;"",ISNUMBER(A1013)),VLOOKUP(A1013,Studies!A:BR,3,FALSE),"")</f>
        <v>https://pubmed.ncbi.nlm.nih.gov/6617722/</v>
      </c>
      <c r="D1013" s="250" t="str">
        <f>IF(AND(A1013&lt;&gt;"",ISNUMBER(A1013)),VLOOKUP(A1013,Studies!A:BR,4,FALSE),"")</f>
        <v>IV 200 mg 5 min</v>
      </c>
      <c r="E1013" s="186" t="str">
        <f>IF(AND(A1013&lt;&gt;"",ISNUMBER(A1013)),VLOOKUP(A1013,Studies!A:BR,5,FALSE),"")</f>
        <v>Cimetidine</v>
      </c>
      <c r="F1013" s="78" t="s">
        <v>3195</v>
      </c>
    </row>
    <row r="1014" spans="1:6" x14ac:dyDescent="0.25">
      <c r="A1014" s="78">
        <v>1232</v>
      </c>
      <c r="B1014" s="186" t="str">
        <f>IF(AND(A1014&lt;&gt;"",ISNUMBER(A1014)),VLOOKUP(A1014,Studies!A:BR,2,FALSE),"")</f>
        <v>Morgan 1983</v>
      </c>
      <c r="C1014" s="186" t="str">
        <f>IF(AND(A1014&lt;&gt;"",ISNUMBER(A1014)),VLOOKUP(A1014,Studies!A:BR,3,FALSE),"")</f>
        <v>https://pubmed.ncbi.nlm.nih.gov/6617722/</v>
      </c>
      <c r="D1014" s="250" t="str">
        <f>IF(AND(A1014&lt;&gt;"",ISNUMBER(A1014)),VLOOKUP(A1014,Studies!A:BR,4,FALSE),"")</f>
        <v>IV 200 mg 30 min</v>
      </c>
      <c r="E1014" s="186" t="str">
        <f>IF(AND(A1014&lt;&gt;"",ISNUMBER(A1014)),VLOOKUP(A1014,Studies!A:BR,5,FALSE),"")</f>
        <v>Cimetidine</v>
      </c>
      <c r="F1014" s="78" t="s">
        <v>3195</v>
      </c>
    </row>
    <row r="1015" spans="1:6" x14ac:dyDescent="0.25">
      <c r="A1015" s="78">
        <v>1233</v>
      </c>
      <c r="B1015" s="186" t="str">
        <f>IF(AND(A1015&lt;&gt;"",ISNUMBER(A1015)),VLOOKUP(A1015,Studies!A:BR,2,FALSE),"")</f>
        <v>Lebert 1981</v>
      </c>
      <c r="C1015" s="186" t="str">
        <f>IF(AND(A1015&lt;&gt;"",ISNUMBER(A1015)),VLOOKUP(A1015,Studies!A:BR,3,FALSE),"")</f>
        <v>https://pubmed.ncbi.nlm.nih.gov/6269789/</v>
      </c>
      <c r="D1015" s="250" t="str">
        <f>IF(AND(A1015&lt;&gt;"",ISNUMBER(A1015)),VLOOKUP(A1015,Studies!A:BR,4,FALSE),"")</f>
        <v>IV 300 mg</v>
      </c>
      <c r="E1015" s="186" t="str">
        <f>IF(AND(A1015&lt;&gt;"",ISNUMBER(A1015)),VLOOKUP(A1015,Studies!A:BR,5,FALSE),"")</f>
        <v>Cimetidine</v>
      </c>
      <c r="F1015" s="78" t="s">
        <v>3195</v>
      </c>
    </row>
    <row r="1016" spans="1:6" x14ac:dyDescent="0.25">
      <c r="A1016" s="78">
        <v>1234</v>
      </c>
      <c r="B1016" s="186" t="str">
        <f>IF(AND(A1016&lt;&gt;"",ISNUMBER(A1016)),VLOOKUP(A1016,Studies!A:BR,2,FALSE),"")</f>
        <v>Walkenstein 1978</v>
      </c>
      <c r="C1016" s="186" t="str">
        <f>IF(AND(A1016&lt;&gt;"",ISNUMBER(A1016)),VLOOKUP(A1016,Studies!A:BR,3,FALSE),"")</f>
        <v>https://pubmed.ncbi.nlm.nih.gov/620910/</v>
      </c>
      <c r="D1016" s="250" t="str">
        <f>IF(AND(A1016&lt;&gt;"",ISNUMBER(A1016)),VLOOKUP(A1016,Studies!A:BR,4,FALSE),"")</f>
        <v>IV 300 mg Subject 1</v>
      </c>
      <c r="E1016" s="186" t="str">
        <f>IF(AND(A1016&lt;&gt;"",ISNUMBER(A1016)),VLOOKUP(A1016,Studies!A:BR,5,FALSE),"")</f>
        <v>Cimetidine</v>
      </c>
      <c r="F1016" s="78" t="s">
        <v>3195</v>
      </c>
    </row>
    <row r="1017" spans="1:6" x14ac:dyDescent="0.25">
      <c r="A1017" s="78">
        <v>1235</v>
      </c>
      <c r="B1017" s="186" t="str">
        <f>IF(AND(A1017&lt;&gt;"",ISNUMBER(A1017)),VLOOKUP(A1017,Studies!A:BR,2,FALSE),"")</f>
        <v>Walkenstein 1978</v>
      </c>
      <c r="C1017" s="186" t="str">
        <f>IF(AND(A1017&lt;&gt;"",ISNUMBER(A1017)),VLOOKUP(A1017,Studies!A:BR,3,FALSE),"")</f>
        <v>https://pubmed.ncbi.nlm.nih.gov/620910/</v>
      </c>
      <c r="D1017" s="250" t="str">
        <f>IF(AND(A1017&lt;&gt;"",ISNUMBER(A1017)),VLOOKUP(A1017,Studies!A:BR,4,FALSE),"")</f>
        <v>IV 300 mg Subject 2</v>
      </c>
      <c r="E1017" s="186" t="str">
        <f>IF(AND(A1017&lt;&gt;"",ISNUMBER(A1017)),VLOOKUP(A1017,Studies!A:BR,5,FALSE),"")</f>
        <v>Cimetidine</v>
      </c>
      <c r="F1017" s="78" t="s">
        <v>3195</v>
      </c>
    </row>
    <row r="1018" spans="1:6" x14ac:dyDescent="0.25">
      <c r="A1018" s="78">
        <v>1236</v>
      </c>
      <c r="B1018" s="186" t="str">
        <f>IF(AND(A1018&lt;&gt;"",ISNUMBER(A1018)),VLOOKUP(A1018,Studies!A:BR,2,FALSE),"")</f>
        <v>Walkenstein 1978</v>
      </c>
      <c r="C1018" s="186" t="str">
        <f>IF(AND(A1018&lt;&gt;"",ISNUMBER(A1018)),VLOOKUP(A1018,Studies!A:BR,3,FALSE),"")</f>
        <v>https://pubmed.ncbi.nlm.nih.gov/620910/</v>
      </c>
      <c r="D1018" s="250" t="str">
        <f>IF(AND(A1018&lt;&gt;"",ISNUMBER(A1018)),VLOOKUP(A1018,Studies!A:BR,4,FALSE),"")</f>
        <v>IV 300 mg Subject 3</v>
      </c>
      <c r="E1018" s="186" t="str">
        <f>IF(AND(A1018&lt;&gt;"",ISNUMBER(A1018)),VLOOKUP(A1018,Studies!A:BR,5,FALSE),"")</f>
        <v>Cimetidine</v>
      </c>
      <c r="F1018" s="78" t="s">
        <v>3195</v>
      </c>
    </row>
    <row r="1019" spans="1:6" x14ac:dyDescent="0.25">
      <c r="A1019" s="78">
        <v>1237</v>
      </c>
      <c r="B1019" s="186" t="str">
        <f>IF(AND(A1019&lt;&gt;"",ISNUMBER(A1019)),VLOOKUP(A1019,Studies!A:BR,2,FALSE),"")</f>
        <v>Walkenstein 1978</v>
      </c>
      <c r="C1019" s="186" t="str">
        <f>IF(AND(A1019&lt;&gt;"",ISNUMBER(A1019)),VLOOKUP(A1019,Studies!A:BR,3,FALSE),"")</f>
        <v>https://pubmed.ncbi.nlm.nih.gov/620910/</v>
      </c>
      <c r="D1019" s="250" t="str">
        <f>IF(AND(A1019&lt;&gt;"",ISNUMBER(A1019)),VLOOKUP(A1019,Studies!A:BR,4,FALSE),"")</f>
        <v>IV 300 mg Subject 4</v>
      </c>
      <c r="E1019" s="186" t="str">
        <f>IF(AND(A1019&lt;&gt;"",ISNUMBER(A1019)),VLOOKUP(A1019,Studies!A:BR,5,FALSE),"")</f>
        <v>Cimetidine</v>
      </c>
      <c r="F1019" s="78" t="s">
        <v>3195</v>
      </c>
    </row>
    <row r="1020" spans="1:6" x14ac:dyDescent="0.25">
      <c r="A1020" s="78">
        <v>1238</v>
      </c>
      <c r="B1020" s="186" t="str">
        <f>IF(AND(A1020&lt;&gt;"",ISNUMBER(A1020)),VLOOKUP(A1020,Studies!A:BR,2,FALSE),"")</f>
        <v>Walkenstein 1978</v>
      </c>
      <c r="C1020" s="186" t="str">
        <f>IF(AND(A1020&lt;&gt;"",ISNUMBER(A1020)),VLOOKUP(A1020,Studies!A:BR,3,FALSE),"")</f>
        <v>https://pubmed.ncbi.nlm.nih.gov/620910/</v>
      </c>
      <c r="D1020" s="250" t="str">
        <f>IF(AND(A1020&lt;&gt;"",ISNUMBER(A1020)),VLOOKUP(A1020,Studies!A:BR,4,FALSE),"")</f>
        <v>IV 300 mg Subject 5</v>
      </c>
      <c r="E1020" s="186" t="str">
        <f>IF(AND(A1020&lt;&gt;"",ISNUMBER(A1020)),VLOOKUP(A1020,Studies!A:BR,5,FALSE),"")</f>
        <v>Cimetidine</v>
      </c>
      <c r="F1020" s="78" t="s">
        <v>3195</v>
      </c>
    </row>
    <row r="1021" spans="1:6" x14ac:dyDescent="0.25">
      <c r="A1021" s="78">
        <v>1239</v>
      </c>
      <c r="B1021" s="186" t="str">
        <f>IF(AND(A1021&lt;&gt;"",ISNUMBER(A1021)),VLOOKUP(A1021,Studies!A:BR,2,FALSE),"")</f>
        <v>Walkenstein 1978</v>
      </c>
      <c r="C1021" s="186" t="str">
        <f>IF(AND(A1021&lt;&gt;"",ISNUMBER(A1021)),VLOOKUP(A1021,Studies!A:BR,3,FALSE),"")</f>
        <v>https://pubmed.ncbi.nlm.nih.gov/620910/</v>
      </c>
      <c r="D1021" s="250" t="str">
        <f>IF(AND(A1021&lt;&gt;"",ISNUMBER(A1021)),VLOOKUP(A1021,Studies!A:BR,4,FALSE),"")</f>
        <v>IV 300 mg Subject 6</v>
      </c>
      <c r="E1021" s="186" t="str">
        <f>IF(AND(A1021&lt;&gt;"",ISNUMBER(A1021)),VLOOKUP(A1021,Studies!A:BR,5,FALSE),"")</f>
        <v>Cimetidine</v>
      </c>
      <c r="F1021" s="78" t="s">
        <v>3195</v>
      </c>
    </row>
    <row r="1022" spans="1:6" x14ac:dyDescent="0.25">
      <c r="A1022" s="78">
        <v>1240</v>
      </c>
      <c r="B1022" s="186" t="str">
        <f>IF(AND(A1022&lt;&gt;"",ISNUMBER(A1022)),VLOOKUP(A1022,Studies!A:BR,2,FALSE),"")</f>
        <v>Walkenstein 1978</v>
      </c>
      <c r="C1022" s="186" t="str">
        <f>IF(AND(A1022&lt;&gt;"",ISNUMBER(A1022)),VLOOKUP(A1022,Studies!A:BR,3,FALSE),"")</f>
        <v>https://pubmed.ncbi.nlm.nih.gov/620910/</v>
      </c>
      <c r="D1022" s="250" t="str">
        <f>IF(AND(A1022&lt;&gt;"",ISNUMBER(A1022)),VLOOKUP(A1022,Studies!A:BR,4,FALSE),"")</f>
        <v>IV 300 mg Subject 7</v>
      </c>
      <c r="E1022" s="186" t="str">
        <f>IF(AND(A1022&lt;&gt;"",ISNUMBER(A1022)),VLOOKUP(A1022,Studies!A:BR,5,FALSE),"")</f>
        <v>Cimetidine</v>
      </c>
      <c r="F1022" s="78" t="s">
        <v>3195</v>
      </c>
    </row>
    <row r="1023" spans="1:6" x14ac:dyDescent="0.25">
      <c r="A1023" s="78">
        <v>1241</v>
      </c>
      <c r="B1023" s="186" t="str">
        <f>IF(AND(A1023&lt;&gt;"",ISNUMBER(A1023)),VLOOKUP(A1023,Studies!A:BR,2,FALSE),"")</f>
        <v>Walkenstein 1978</v>
      </c>
      <c r="C1023" s="186" t="str">
        <f>IF(AND(A1023&lt;&gt;"",ISNUMBER(A1023)),VLOOKUP(A1023,Studies!A:BR,3,FALSE),"")</f>
        <v>https://pubmed.ncbi.nlm.nih.gov/620910/</v>
      </c>
      <c r="D1023" s="250" t="str">
        <f>IF(AND(A1023&lt;&gt;"",ISNUMBER(A1023)),VLOOKUP(A1023,Studies!A:BR,4,FALSE),"")</f>
        <v>IV 300 mg Subject 8</v>
      </c>
      <c r="E1023" s="186" t="str">
        <f>IF(AND(A1023&lt;&gt;"",ISNUMBER(A1023)),VLOOKUP(A1023,Studies!A:BR,5,FALSE),"")</f>
        <v>Cimetidine</v>
      </c>
      <c r="F1023" s="78" t="s">
        <v>3195</v>
      </c>
    </row>
    <row r="1024" spans="1:6" x14ac:dyDescent="0.25">
      <c r="A1024" s="78">
        <v>1242</v>
      </c>
      <c r="B1024" s="186" t="str">
        <f>IF(AND(A1024&lt;&gt;"",ISNUMBER(A1024)),VLOOKUP(A1024,Studies!A:BR,2,FALSE),"")</f>
        <v>Walkenstein 1978</v>
      </c>
      <c r="C1024" s="186" t="str">
        <f>IF(AND(A1024&lt;&gt;"",ISNUMBER(A1024)),VLOOKUP(A1024,Studies!A:BR,3,FALSE),"")</f>
        <v>https://pubmed.ncbi.nlm.nih.gov/620910/</v>
      </c>
      <c r="D1024" s="250" t="str">
        <f>IF(AND(A1024&lt;&gt;"",ISNUMBER(A1024)),VLOOKUP(A1024,Studies!A:BR,4,FALSE),"")</f>
        <v>IV 300 mg Subject 9</v>
      </c>
      <c r="E1024" s="186" t="str">
        <f>IF(AND(A1024&lt;&gt;"",ISNUMBER(A1024)),VLOOKUP(A1024,Studies!A:BR,5,FALSE),"")</f>
        <v>Cimetidine</v>
      </c>
      <c r="F1024" s="78" t="s">
        <v>3195</v>
      </c>
    </row>
    <row r="1025" spans="1:6" x14ac:dyDescent="0.25">
      <c r="A1025" s="78">
        <v>1243</v>
      </c>
      <c r="B1025" s="186" t="str">
        <f>IF(AND(A1025&lt;&gt;"",ISNUMBER(A1025)),VLOOKUP(A1025,Studies!A:BR,2,FALSE),"")</f>
        <v>Walkenstein 1978</v>
      </c>
      <c r="C1025" s="186" t="str">
        <f>IF(AND(A1025&lt;&gt;"",ISNUMBER(A1025)),VLOOKUP(A1025,Studies!A:BR,3,FALSE),"")</f>
        <v>https://pubmed.ncbi.nlm.nih.gov/620910/</v>
      </c>
      <c r="D1025" s="250" t="str">
        <f>IF(AND(A1025&lt;&gt;"",ISNUMBER(A1025)),VLOOKUP(A1025,Studies!A:BR,4,FALSE),"")</f>
        <v>IV 300 mg Subject 10</v>
      </c>
      <c r="E1025" s="186" t="str">
        <f>IF(AND(A1025&lt;&gt;"",ISNUMBER(A1025)),VLOOKUP(A1025,Studies!A:BR,5,FALSE),"")</f>
        <v>Cimetidine</v>
      </c>
      <c r="F1025" s="78" t="s">
        <v>3195</v>
      </c>
    </row>
    <row r="1026" spans="1:6" x14ac:dyDescent="0.25">
      <c r="A1026" s="78">
        <v>1244</v>
      </c>
      <c r="B1026" s="186" t="str">
        <f>IF(AND(A1026&lt;&gt;"",ISNUMBER(A1026)),VLOOKUP(A1026,Studies!A:BR,2,FALSE),"")</f>
        <v>Walkenstein 1978</v>
      </c>
      <c r="C1026" s="186" t="str">
        <f>IF(AND(A1026&lt;&gt;"",ISNUMBER(A1026)),VLOOKUP(A1026,Studies!A:BR,3,FALSE),"")</f>
        <v>https://pubmed.ncbi.nlm.nih.gov/620910/</v>
      </c>
      <c r="D1026" s="250" t="str">
        <f>IF(AND(A1026&lt;&gt;"",ISNUMBER(A1026)),VLOOKUP(A1026,Studies!A:BR,4,FALSE),"")</f>
        <v>IV 300 mg Subject 11</v>
      </c>
      <c r="E1026" s="186" t="str">
        <f>IF(AND(A1026&lt;&gt;"",ISNUMBER(A1026)),VLOOKUP(A1026,Studies!A:BR,5,FALSE),"")</f>
        <v>Cimetidine</v>
      </c>
      <c r="F1026" s="78" t="s">
        <v>3195</v>
      </c>
    </row>
    <row r="1027" spans="1:6" x14ac:dyDescent="0.25">
      <c r="A1027" s="78">
        <v>1245</v>
      </c>
      <c r="B1027" s="186" t="str">
        <f>IF(AND(A1027&lt;&gt;"",ISNUMBER(A1027)),VLOOKUP(A1027,Studies!A:BR,2,FALSE),"")</f>
        <v>Walkenstein 1978</v>
      </c>
      <c r="C1027" s="186" t="str">
        <f>IF(AND(A1027&lt;&gt;"",ISNUMBER(A1027)),VLOOKUP(A1027,Studies!A:BR,3,FALSE),"")</f>
        <v>https://pubmed.ncbi.nlm.nih.gov/620910/</v>
      </c>
      <c r="D1027" s="250" t="str">
        <f>IF(AND(A1027&lt;&gt;"",ISNUMBER(A1027)),VLOOKUP(A1027,Studies!A:BR,4,FALSE),"")</f>
        <v>IV 300 mg Subject 12</v>
      </c>
      <c r="E1027" s="186" t="str">
        <f>IF(AND(A1027&lt;&gt;"",ISNUMBER(A1027)),VLOOKUP(A1027,Studies!A:BR,5,FALSE),"")</f>
        <v>Cimetidine</v>
      </c>
      <c r="F1027" s="78" t="s">
        <v>3195</v>
      </c>
    </row>
    <row r="1028" spans="1:6" x14ac:dyDescent="0.25">
      <c r="A1028" s="78">
        <v>1246</v>
      </c>
      <c r="B1028" s="186" t="str">
        <f>IF(AND(A1028&lt;&gt;"",ISNUMBER(A1028)),VLOOKUP(A1028,Studies!A:BR,2,FALSE),"")</f>
        <v>Walkenstein 1978</v>
      </c>
      <c r="C1028" s="186" t="str">
        <f>IF(AND(A1028&lt;&gt;"",ISNUMBER(A1028)),VLOOKUP(A1028,Studies!A:BR,3,FALSE),"")</f>
        <v>https://pubmed.ncbi.nlm.nih.gov/620910/</v>
      </c>
      <c r="D1028" s="250" t="str">
        <f>IF(AND(A1028&lt;&gt;"",ISNUMBER(A1028)),VLOOKUP(A1028,Studies!A:BR,4,FALSE),"")</f>
        <v>PO 300 mg sol Subject 1</v>
      </c>
      <c r="E1028" s="186" t="str">
        <f>IF(AND(A1028&lt;&gt;"",ISNUMBER(A1028)),VLOOKUP(A1028,Studies!A:BR,5,FALSE),"")</f>
        <v>Cimetidine</v>
      </c>
      <c r="F1028" s="78" t="s">
        <v>3195</v>
      </c>
    </row>
    <row r="1029" spans="1:6" x14ac:dyDescent="0.25">
      <c r="A1029" s="78">
        <v>1247</v>
      </c>
      <c r="B1029" s="186" t="str">
        <f>IF(AND(A1029&lt;&gt;"",ISNUMBER(A1029)),VLOOKUP(A1029,Studies!A:BR,2,FALSE),"")</f>
        <v>Walkenstein 1978</v>
      </c>
      <c r="C1029" s="186" t="str">
        <f>IF(AND(A1029&lt;&gt;"",ISNUMBER(A1029)),VLOOKUP(A1029,Studies!A:BR,3,FALSE),"")</f>
        <v>https://pubmed.ncbi.nlm.nih.gov/620910/</v>
      </c>
      <c r="D1029" s="250" t="str">
        <f>IF(AND(A1029&lt;&gt;"",ISNUMBER(A1029)),VLOOKUP(A1029,Studies!A:BR,4,FALSE),"")</f>
        <v>PO 300 mg sol Subject 2</v>
      </c>
      <c r="E1029" s="186" t="str">
        <f>IF(AND(A1029&lt;&gt;"",ISNUMBER(A1029)),VLOOKUP(A1029,Studies!A:BR,5,FALSE),"")</f>
        <v>Cimetidine</v>
      </c>
      <c r="F1029" s="78" t="s">
        <v>3195</v>
      </c>
    </row>
    <row r="1030" spans="1:6" x14ac:dyDescent="0.25">
      <c r="A1030" s="78">
        <v>1248</v>
      </c>
      <c r="B1030" s="186" t="str">
        <f>IF(AND(A1030&lt;&gt;"",ISNUMBER(A1030)),VLOOKUP(A1030,Studies!A:BR,2,FALSE),"")</f>
        <v>Walkenstein 1978</v>
      </c>
      <c r="C1030" s="186" t="str">
        <f>IF(AND(A1030&lt;&gt;"",ISNUMBER(A1030)),VLOOKUP(A1030,Studies!A:BR,3,FALSE),"")</f>
        <v>https://pubmed.ncbi.nlm.nih.gov/620910/</v>
      </c>
      <c r="D1030" s="250" t="str">
        <f>IF(AND(A1030&lt;&gt;"",ISNUMBER(A1030)),VLOOKUP(A1030,Studies!A:BR,4,FALSE),"")</f>
        <v>PO 300 mg sol Subject 3</v>
      </c>
      <c r="E1030" s="186" t="str">
        <f>IF(AND(A1030&lt;&gt;"",ISNUMBER(A1030)),VLOOKUP(A1030,Studies!A:BR,5,FALSE),"")</f>
        <v>Cimetidine</v>
      </c>
      <c r="F1030" s="78" t="s">
        <v>3195</v>
      </c>
    </row>
    <row r="1031" spans="1:6" x14ac:dyDescent="0.25">
      <c r="A1031" s="78">
        <v>1249</v>
      </c>
      <c r="B1031" s="186" t="str">
        <f>IF(AND(A1031&lt;&gt;"",ISNUMBER(A1031)),VLOOKUP(A1031,Studies!A:BR,2,FALSE),"")</f>
        <v>Walkenstein 1978</v>
      </c>
      <c r="C1031" s="186" t="str">
        <f>IF(AND(A1031&lt;&gt;"",ISNUMBER(A1031)),VLOOKUP(A1031,Studies!A:BR,3,FALSE),"")</f>
        <v>https://pubmed.ncbi.nlm.nih.gov/620910/</v>
      </c>
      <c r="D1031" s="250" t="str">
        <f>IF(AND(A1031&lt;&gt;"",ISNUMBER(A1031)),VLOOKUP(A1031,Studies!A:BR,4,FALSE),"")</f>
        <v>PO 300 mg sol Subject 4</v>
      </c>
      <c r="E1031" s="186" t="str">
        <f>IF(AND(A1031&lt;&gt;"",ISNUMBER(A1031)),VLOOKUP(A1031,Studies!A:BR,5,FALSE),"")</f>
        <v>Cimetidine</v>
      </c>
      <c r="F1031" s="78" t="s">
        <v>3195</v>
      </c>
    </row>
    <row r="1032" spans="1:6" x14ac:dyDescent="0.25">
      <c r="A1032" s="78">
        <v>1250</v>
      </c>
      <c r="B1032" s="186" t="str">
        <f>IF(AND(A1032&lt;&gt;"",ISNUMBER(A1032)),VLOOKUP(A1032,Studies!A:BR,2,FALSE),"")</f>
        <v>Walkenstein 1978</v>
      </c>
      <c r="C1032" s="186" t="str">
        <f>IF(AND(A1032&lt;&gt;"",ISNUMBER(A1032)),VLOOKUP(A1032,Studies!A:BR,3,FALSE),"")</f>
        <v>https://pubmed.ncbi.nlm.nih.gov/620910/</v>
      </c>
      <c r="D1032" s="250" t="str">
        <f>IF(AND(A1032&lt;&gt;"",ISNUMBER(A1032)),VLOOKUP(A1032,Studies!A:BR,4,FALSE),"")</f>
        <v>PO 300 mg sol Subject 5</v>
      </c>
      <c r="E1032" s="186" t="str">
        <f>IF(AND(A1032&lt;&gt;"",ISNUMBER(A1032)),VLOOKUP(A1032,Studies!A:BR,5,FALSE),"")</f>
        <v>Cimetidine</v>
      </c>
      <c r="F1032" s="78" t="s">
        <v>3195</v>
      </c>
    </row>
    <row r="1033" spans="1:6" x14ac:dyDescent="0.25">
      <c r="A1033" s="78">
        <v>1251</v>
      </c>
      <c r="B1033" s="186" t="str">
        <f>IF(AND(A1033&lt;&gt;"",ISNUMBER(A1033)),VLOOKUP(A1033,Studies!A:BR,2,FALSE),"")</f>
        <v>Walkenstein 1978</v>
      </c>
      <c r="C1033" s="186" t="str">
        <f>IF(AND(A1033&lt;&gt;"",ISNUMBER(A1033)),VLOOKUP(A1033,Studies!A:BR,3,FALSE),"")</f>
        <v>https://pubmed.ncbi.nlm.nih.gov/620910/</v>
      </c>
      <c r="D1033" s="250" t="str">
        <f>IF(AND(A1033&lt;&gt;"",ISNUMBER(A1033)),VLOOKUP(A1033,Studies!A:BR,4,FALSE),"")</f>
        <v>PO 300 mg sol Subject 6</v>
      </c>
      <c r="E1033" s="186" t="str">
        <f>IF(AND(A1033&lt;&gt;"",ISNUMBER(A1033)),VLOOKUP(A1033,Studies!A:BR,5,FALSE),"")</f>
        <v>Cimetidine</v>
      </c>
      <c r="F1033" s="78" t="s">
        <v>3195</v>
      </c>
    </row>
    <row r="1034" spans="1:6" x14ac:dyDescent="0.25">
      <c r="A1034" s="78">
        <v>1252</v>
      </c>
      <c r="B1034" s="186" t="str">
        <f>IF(AND(A1034&lt;&gt;"",ISNUMBER(A1034)),VLOOKUP(A1034,Studies!A:BR,2,FALSE),"")</f>
        <v>Walkenstein 1978</v>
      </c>
      <c r="C1034" s="186" t="str">
        <f>IF(AND(A1034&lt;&gt;"",ISNUMBER(A1034)),VLOOKUP(A1034,Studies!A:BR,3,FALSE),"")</f>
        <v>https://pubmed.ncbi.nlm.nih.gov/620910/</v>
      </c>
      <c r="D1034" s="250" t="str">
        <f>IF(AND(A1034&lt;&gt;"",ISNUMBER(A1034)),VLOOKUP(A1034,Studies!A:BR,4,FALSE),"")</f>
        <v>PO 300 mg sol Subject 7</v>
      </c>
      <c r="E1034" s="186" t="str">
        <f>IF(AND(A1034&lt;&gt;"",ISNUMBER(A1034)),VLOOKUP(A1034,Studies!A:BR,5,FALSE),"")</f>
        <v>Cimetidine</v>
      </c>
      <c r="F1034" s="78" t="s">
        <v>3195</v>
      </c>
    </row>
    <row r="1035" spans="1:6" x14ac:dyDescent="0.25">
      <c r="A1035" s="78">
        <v>1253</v>
      </c>
      <c r="B1035" s="186" t="str">
        <f>IF(AND(A1035&lt;&gt;"",ISNUMBER(A1035)),VLOOKUP(A1035,Studies!A:BR,2,FALSE),"")</f>
        <v>Walkenstein 1978</v>
      </c>
      <c r="C1035" s="186" t="str">
        <f>IF(AND(A1035&lt;&gt;"",ISNUMBER(A1035)),VLOOKUP(A1035,Studies!A:BR,3,FALSE),"")</f>
        <v>https://pubmed.ncbi.nlm.nih.gov/620910/</v>
      </c>
      <c r="D1035" s="250" t="str">
        <f>IF(AND(A1035&lt;&gt;"",ISNUMBER(A1035)),VLOOKUP(A1035,Studies!A:BR,4,FALSE),"")</f>
        <v>PO 300 mg sol Subject 8</v>
      </c>
      <c r="E1035" s="186" t="str">
        <f>IF(AND(A1035&lt;&gt;"",ISNUMBER(A1035)),VLOOKUP(A1035,Studies!A:BR,5,FALSE),"")</f>
        <v>Cimetidine</v>
      </c>
      <c r="F1035" s="78" t="s">
        <v>3195</v>
      </c>
    </row>
    <row r="1036" spans="1:6" x14ac:dyDescent="0.25">
      <c r="A1036" s="78">
        <v>1254</v>
      </c>
      <c r="B1036" s="186" t="str">
        <f>IF(AND(A1036&lt;&gt;"",ISNUMBER(A1036)),VLOOKUP(A1036,Studies!A:BR,2,FALSE),"")</f>
        <v>Walkenstein 1978</v>
      </c>
      <c r="C1036" s="186" t="str">
        <f>IF(AND(A1036&lt;&gt;"",ISNUMBER(A1036)),VLOOKUP(A1036,Studies!A:BR,3,FALSE),"")</f>
        <v>https://pubmed.ncbi.nlm.nih.gov/620910/</v>
      </c>
      <c r="D1036" s="250" t="str">
        <f>IF(AND(A1036&lt;&gt;"",ISNUMBER(A1036)),VLOOKUP(A1036,Studies!A:BR,4,FALSE),"")</f>
        <v>PO 300 mg sol Subject 9</v>
      </c>
      <c r="E1036" s="186" t="str">
        <f>IF(AND(A1036&lt;&gt;"",ISNUMBER(A1036)),VLOOKUP(A1036,Studies!A:BR,5,FALSE),"")</f>
        <v>Cimetidine</v>
      </c>
      <c r="F1036" s="78" t="s">
        <v>3195</v>
      </c>
    </row>
    <row r="1037" spans="1:6" x14ac:dyDescent="0.25">
      <c r="A1037" s="78">
        <v>1255</v>
      </c>
      <c r="B1037" s="186" t="str">
        <f>IF(AND(A1037&lt;&gt;"",ISNUMBER(A1037)),VLOOKUP(A1037,Studies!A:BR,2,FALSE),"")</f>
        <v>Walkenstein 1978</v>
      </c>
      <c r="C1037" s="186" t="str">
        <f>IF(AND(A1037&lt;&gt;"",ISNUMBER(A1037)),VLOOKUP(A1037,Studies!A:BR,3,FALSE),"")</f>
        <v>https://pubmed.ncbi.nlm.nih.gov/620910/</v>
      </c>
      <c r="D1037" s="250" t="str">
        <f>IF(AND(A1037&lt;&gt;"",ISNUMBER(A1037)),VLOOKUP(A1037,Studies!A:BR,4,FALSE),"")</f>
        <v>PO 300 mg sol Subject 10</v>
      </c>
      <c r="E1037" s="186" t="str">
        <f>IF(AND(A1037&lt;&gt;"",ISNUMBER(A1037)),VLOOKUP(A1037,Studies!A:BR,5,FALSE),"")</f>
        <v>Cimetidine</v>
      </c>
      <c r="F1037" s="78" t="s">
        <v>3195</v>
      </c>
    </row>
    <row r="1038" spans="1:6" x14ac:dyDescent="0.25">
      <c r="A1038" s="78">
        <v>1256</v>
      </c>
      <c r="B1038" s="186" t="str">
        <f>IF(AND(A1038&lt;&gt;"",ISNUMBER(A1038)),VLOOKUP(A1038,Studies!A:BR,2,FALSE),"")</f>
        <v>Walkenstein 1978</v>
      </c>
      <c r="C1038" s="186" t="str">
        <f>IF(AND(A1038&lt;&gt;"",ISNUMBER(A1038)),VLOOKUP(A1038,Studies!A:BR,3,FALSE),"")</f>
        <v>https://pubmed.ncbi.nlm.nih.gov/620910/</v>
      </c>
      <c r="D1038" s="250" t="str">
        <f>IF(AND(A1038&lt;&gt;"",ISNUMBER(A1038)),VLOOKUP(A1038,Studies!A:BR,4,FALSE),"")</f>
        <v>PO 300 mg sol Subject 11</v>
      </c>
      <c r="E1038" s="186" t="str">
        <f>IF(AND(A1038&lt;&gt;"",ISNUMBER(A1038)),VLOOKUP(A1038,Studies!A:BR,5,FALSE),"")</f>
        <v>Cimetidine</v>
      </c>
      <c r="F1038" s="78" t="s">
        <v>3195</v>
      </c>
    </row>
    <row r="1039" spans="1:6" x14ac:dyDescent="0.25">
      <c r="A1039" s="78">
        <v>1257</v>
      </c>
      <c r="B1039" s="186" t="str">
        <f>IF(AND(A1039&lt;&gt;"",ISNUMBER(A1039)),VLOOKUP(A1039,Studies!A:BR,2,FALSE),"")</f>
        <v>Walkenstein 1978</v>
      </c>
      <c r="C1039" s="186" t="str">
        <f>IF(AND(A1039&lt;&gt;"",ISNUMBER(A1039)),VLOOKUP(A1039,Studies!A:BR,3,FALSE),"")</f>
        <v>https://pubmed.ncbi.nlm.nih.gov/620910/</v>
      </c>
      <c r="D1039" s="250" t="str">
        <f>IF(AND(A1039&lt;&gt;"",ISNUMBER(A1039)),VLOOKUP(A1039,Studies!A:BR,4,FALSE),"")</f>
        <v>PO 300 mg sol Subject 12</v>
      </c>
      <c r="E1039" s="186" t="str">
        <f>IF(AND(A1039&lt;&gt;"",ISNUMBER(A1039)),VLOOKUP(A1039,Studies!A:BR,5,FALSE),"")</f>
        <v>Cimetidine</v>
      </c>
      <c r="F1039" s="78" t="s">
        <v>3195</v>
      </c>
    </row>
    <row r="1040" spans="1:6" x14ac:dyDescent="0.25">
      <c r="A1040" s="78">
        <v>1258</v>
      </c>
      <c r="B1040" s="186" t="str">
        <f>IF(AND(A1040&lt;&gt;"",ISNUMBER(A1040)),VLOOKUP(A1040,Studies!A:BR,2,FALSE),"")</f>
        <v>Walkenstein 1978</v>
      </c>
      <c r="C1040" s="186" t="str">
        <f>IF(AND(A1040&lt;&gt;"",ISNUMBER(A1040)),VLOOKUP(A1040,Studies!A:BR,3,FALSE),"")</f>
        <v>https://pubmed.ncbi.nlm.nih.gov/620910/</v>
      </c>
      <c r="D1040" s="250" t="str">
        <f>IF(AND(A1040&lt;&gt;"",ISNUMBER(A1040)),VLOOKUP(A1040,Studies!A:BR,4,FALSE),"")</f>
        <v>PO 300 mg sol Subject 13</v>
      </c>
      <c r="E1040" s="186" t="str">
        <f>IF(AND(A1040&lt;&gt;"",ISNUMBER(A1040)),VLOOKUP(A1040,Studies!A:BR,5,FALSE),"")</f>
        <v>Cimetidine</v>
      </c>
      <c r="F1040" s="78" t="s">
        <v>3195</v>
      </c>
    </row>
    <row r="1041" spans="1:6" x14ac:dyDescent="0.25">
      <c r="A1041" s="78">
        <v>1259</v>
      </c>
      <c r="B1041" s="186" t="str">
        <f>IF(AND(A1041&lt;&gt;"",ISNUMBER(A1041)),VLOOKUP(A1041,Studies!A:BR,2,FALSE),"")</f>
        <v>Walkenstein 1978</v>
      </c>
      <c r="C1041" s="186" t="str">
        <f>IF(AND(A1041&lt;&gt;"",ISNUMBER(A1041)),VLOOKUP(A1041,Studies!A:BR,3,FALSE),"")</f>
        <v>https://pubmed.ncbi.nlm.nih.gov/620910/</v>
      </c>
      <c r="D1041" s="250" t="str">
        <f>IF(AND(A1041&lt;&gt;"",ISNUMBER(A1041)),VLOOKUP(A1041,Studies!A:BR,4,FALSE),"")</f>
        <v>PO 300 mg sol Subject 14</v>
      </c>
      <c r="E1041" s="186" t="str">
        <f>IF(AND(A1041&lt;&gt;"",ISNUMBER(A1041)),VLOOKUP(A1041,Studies!A:BR,5,FALSE),"")</f>
        <v>Cimetidine</v>
      </c>
      <c r="F1041" s="78" t="s">
        <v>3195</v>
      </c>
    </row>
    <row r="1042" spans="1:6" x14ac:dyDescent="0.25">
      <c r="A1042" s="78">
        <v>1260</v>
      </c>
      <c r="B1042" s="186" t="str">
        <f>IF(AND(A1042&lt;&gt;"",ISNUMBER(A1042)),VLOOKUP(A1042,Studies!A:BR,2,FALSE),"")</f>
        <v>Walkenstein 1978</v>
      </c>
      <c r="C1042" s="186" t="str">
        <f>IF(AND(A1042&lt;&gt;"",ISNUMBER(A1042)),VLOOKUP(A1042,Studies!A:BR,3,FALSE),"")</f>
        <v>https://pubmed.ncbi.nlm.nih.gov/620910/</v>
      </c>
      <c r="D1042" s="250" t="str">
        <f>IF(AND(A1042&lt;&gt;"",ISNUMBER(A1042)),VLOOKUP(A1042,Studies!A:BR,4,FALSE),"")</f>
        <v>PO 300 mg sol Subject 15</v>
      </c>
      <c r="E1042" s="186" t="str">
        <f>IF(AND(A1042&lt;&gt;"",ISNUMBER(A1042)),VLOOKUP(A1042,Studies!A:BR,5,FALSE),"")</f>
        <v>Cimetidine</v>
      </c>
      <c r="F1042" s="78" t="s">
        <v>3195</v>
      </c>
    </row>
    <row r="1043" spans="1:6" x14ac:dyDescent="0.25">
      <c r="A1043" s="78">
        <v>1261</v>
      </c>
      <c r="B1043" s="186" t="str">
        <f>IF(AND(A1043&lt;&gt;"",ISNUMBER(A1043)),VLOOKUP(A1043,Studies!A:BR,2,FALSE),"")</f>
        <v>Walkenstein 1978</v>
      </c>
      <c r="C1043" s="186" t="str">
        <f>IF(AND(A1043&lt;&gt;"",ISNUMBER(A1043)),VLOOKUP(A1043,Studies!A:BR,3,FALSE),"")</f>
        <v>https://pubmed.ncbi.nlm.nih.gov/620910/</v>
      </c>
      <c r="D1043" s="250" t="str">
        <f>IF(AND(A1043&lt;&gt;"",ISNUMBER(A1043)),VLOOKUP(A1043,Studies!A:BR,4,FALSE),"")</f>
        <v>PO 300 mg sol Subject 16</v>
      </c>
      <c r="E1043" s="186" t="str">
        <f>IF(AND(A1043&lt;&gt;"",ISNUMBER(A1043)),VLOOKUP(A1043,Studies!A:BR,5,FALSE),"")</f>
        <v>Cimetidine</v>
      </c>
      <c r="F1043" s="78" t="s">
        <v>3195</v>
      </c>
    </row>
    <row r="1044" spans="1:6" x14ac:dyDescent="0.25">
      <c r="A1044" s="78">
        <v>1262</v>
      </c>
      <c r="B1044" s="186" t="str">
        <f>IF(AND(A1044&lt;&gt;"",ISNUMBER(A1044)),VLOOKUP(A1044,Studies!A:BR,2,FALSE),"")</f>
        <v>Walkenstein 1978</v>
      </c>
      <c r="C1044" s="186" t="str">
        <f>IF(AND(A1044&lt;&gt;"",ISNUMBER(A1044)),VLOOKUP(A1044,Studies!A:BR,3,FALSE),"")</f>
        <v>https://pubmed.ncbi.nlm.nih.gov/620910/</v>
      </c>
      <c r="D1044" s="250" t="str">
        <f>IF(AND(A1044&lt;&gt;"",ISNUMBER(A1044)),VLOOKUP(A1044,Studies!A:BR,4,FALSE),"")</f>
        <v>PO 300 mg sol Subject 17</v>
      </c>
      <c r="E1044" s="186" t="str">
        <f>IF(AND(A1044&lt;&gt;"",ISNUMBER(A1044)),VLOOKUP(A1044,Studies!A:BR,5,FALSE),"")</f>
        <v>Cimetidine</v>
      </c>
      <c r="F1044" s="78" t="s">
        <v>3195</v>
      </c>
    </row>
    <row r="1045" spans="1:6" x14ac:dyDescent="0.25">
      <c r="A1045" s="78">
        <v>1263</v>
      </c>
      <c r="B1045" s="186" t="str">
        <f>IF(AND(A1045&lt;&gt;"",ISNUMBER(A1045)),VLOOKUP(A1045,Studies!A:BR,2,FALSE),"")</f>
        <v>Walkenstein 1978</v>
      </c>
      <c r="C1045" s="186" t="str">
        <f>IF(AND(A1045&lt;&gt;"",ISNUMBER(A1045)),VLOOKUP(A1045,Studies!A:BR,3,FALSE),"")</f>
        <v>https://pubmed.ncbi.nlm.nih.gov/620910/</v>
      </c>
      <c r="D1045" s="250" t="str">
        <f>IF(AND(A1045&lt;&gt;"",ISNUMBER(A1045)),VLOOKUP(A1045,Studies!A:BR,4,FALSE),"")</f>
        <v>PO 300 mg sol Subject 18</v>
      </c>
      <c r="E1045" s="186" t="str">
        <f>IF(AND(A1045&lt;&gt;"",ISNUMBER(A1045)),VLOOKUP(A1045,Studies!A:BR,5,FALSE),"")</f>
        <v>Cimetidine</v>
      </c>
      <c r="F1045" s="78" t="s">
        <v>3195</v>
      </c>
    </row>
    <row r="1046" spans="1:6" x14ac:dyDescent="0.25">
      <c r="A1046" s="78">
        <v>1264</v>
      </c>
      <c r="B1046" s="186" t="str">
        <f>IF(AND(A1046&lt;&gt;"",ISNUMBER(A1046)),VLOOKUP(A1046,Studies!A:BR,2,FALSE),"")</f>
        <v>Walkenstein 1978</v>
      </c>
      <c r="C1046" s="186" t="str">
        <f>IF(AND(A1046&lt;&gt;"",ISNUMBER(A1046)),VLOOKUP(A1046,Studies!A:BR,3,FALSE),"")</f>
        <v>https://pubmed.ncbi.nlm.nih.gov/620910/</v>
      </c>
      <c r="D1046" s="250" t="str">
        <f>IF(AND(A1046&lt;&gt;"",ISNUMBER(A1046)),VLOOKUP(A1046,Studies!A:BR,4,FALSE),"")</f>
        <v>PO 300 mg sol Subject 19</v>
      </c>
      <c r="E1046" s="186" t="str">
        <f>IF(AND(A1046&lt;&gt;"",ISNUMBER(A1046)),VLOOKUP(A1046,Studies!A:BR,5,FALSE),"")</f>
        <v>Cimetidine</v>
      </c>
      <c r="F1046" s="78" t="s">
        <v>3195</v>
      </c>
    </row>
    <row r="1047" spans="1:6" x14ac:dyDescent="0.25">
      <c r="A1047" s="78">
        <v>1265</v>
      </c>
      <c r="B1047" s="186" t="str">
        <f>IF(AND(A1047&lt;&gt;"",ISNUMBER(A1047)),VLOOKUP(A1047,Studies!A:BR,2,FALSE),"")</f>
        <v>Walkenstein 1978</v>
      </c>
      <c r="C1047" s="186" t="str">
        <f>IF(AND(A1047&lt;&gt;"",ISNUMBER(A1047)),VLOOKUP(A1047,Studies!A:BR,3,FALSE),"")</f>
        <v>https://pubmed.ncbi.nlm.nih.gov/620910/</v>
      </c>
      <c r="D1047" s="250" t="str">
        <f>IF(AND(A1047&lt;&gt;"",ISNUMBER(A1047)),VLOOKUP(A1047,Studies!A:BR,4,FALSE),"")</f>
        <v>PO 300 mg sol Subject 20</v>
      </c>
      <c r="E1047" s="186" t="str">
        <f>IF(AND(A1047&lt;&gt;"",ISNUMBER(A1047)),VLOOKUP(A1047,Studies!A:BR,5,FALSE),"")</f>
        <v>Cimetidine</v>
      </c>
      <c r="F1047" s="78" t="s">
        <v>3195</v>
      </c>
    </row>
    <row r="1048" spans="1:6" x14ac:dyDescent="0.25">
      <c r="A1048" s="78">
        <v>1266</v>
      </c>
      <c r="B1048" s="186" t="str">
        <f>IF(AND(A1048&lt;&gt;"",ISNUMBER(A1048)),VLOOKUP(A1048,Studies!A:BR,2,FALSE),"")</f>
        <v>Walkenstein 1978</v>
      </c>
      <c r="C1048" s="186" t="str">
        <f>IF(AND(A1048&lt;&gt;"",ISNUMBER(A1048)),VLOOKUP(A1048,Studies!A:BR,3,FALSE),"")</f>
        <v>https://pubmed.ncbi.nlm.nih.gov/620910/</v>
      </c>
      <c r="D1048" s="250" t="str">
        <f>IF(AND(A1048&lt;&gt;"",ISNUMBER(A1048)),VLOOKUP(A1048,Studies!A:BR,4,FALSE),"")</f>
        <v>PO 300 mg sol Subject 21</v>
      </c>
      <c r="E1048" s="186" t="str">
        <f>IF(AND(A1048&lt;&gt;"",ISNUMBER(A1048)),VLOOKUP(A1048,Studies!A:BR,5,FALSE),"")</f>
        <v>Cimetidine</v>
      </c>
      <c r="F1048" s="78" t="s">
        <v>3195</v>
      </c>
    </row>
    <row r="1049" spans="1:6" x14ac:dyDescent="0.25">
      <c r="A1049" s="78">
        <v>1267</v>
      </c>
      <c r="B1049" s="186" t="str">
        <f>IF(AND(A1049&lt;&gt;"",ISNUMBER(A1049)),VLOOKUP(A1049,Studies!A:BR,2,FALSE),"")</f>
        <v>Walkenstein 1978</v>
      </c>
      <c r="C1049" s="186" t="str">
        <f>IF(AND(A1049&lt;&gt;"",ISNUMBER(A1049)),VLOOKUP(A1049,Studies!A:BR,3,FALSE),"")</f>
        <v>https://pubmed.ncbi.nlm.nih.gov/620910/</v>
      </c>
      <c r="D1049" s="250" t="str">
        <f>IF(AND(A1049&lt;&gt;"",ISNUMBER(A1049)),VLOOKUP(A1049,Studies!A:BR,4,FALSE),"")</f>
        <v>PO 300 mg sol Subject 22</v>
      </c>
      <c r="E1049" s="186" t="str">
        <f>IF(AND(A1049&lt;&gt;"",ISNUMBER(A1049)),VLOOKUP(A1049,Studies!A:BR,5,FALSE),"")</f>
        <v>Cimetidine</v>
      </c>
      <c r="F1049" s="78" t="s">
        <v>3195</v>
      </c>
    </row>
    <row r="1050" spans="1:6" x14ac:dyDescent="0.25">
      <c r="A1050" s="78">
        <v>1268</v>
      </c>
      <c r="B1050" s="186" t="str">
        <f>IF(AND(A1050&lt;&gt;"",ISNUMBER(A1050)),VLOOKUP(A1050,Studies!A:BR,2,FALSE),"")</f>
        <v>Walkenstein 1978</v>
      </c>
      <c r="C1050" s="186" t="str">
        <f>IF(AND(A1050&lt;&gt;"",ISNUMBER(A1050)),VLOOKUP(A1050,Studies!A:BR,3,FALSE),"")</f>
        <v>https://pubmed.ncbi.nlm.nih.gov/620910/</v>
      </c>
      <c r="D1050" s="250" t="str">
        <f>IF(AND(A1050&lt;&gt;"",ISNUMBER(A1050)),VLOOKUP(A1050,Studies!A:BR,4,FALSE),"")</f>
        <v>PO 300 mg sol Subject 23</v>
      </c>
      <c r="E1050" s="186" t="str">
        <f>IF(AND(A1050&lt;&gt;"",ISNUMBER(A1050)),VLOOKUP(A1050,Studies!A:BR,5,FALSE),"")</f>
        <v>Cimetidine</v>
      </c>
      <c r="F1050" s="78" t="s">
        <v>3195</v>
      </c>
    </row>
    <row r="1051" spans="1:6" x14ac:dyDescent="0.25">
      <c r="A1051" s="78">
        <v>1269</v>
      </c>
      <c r="B1051" s="186" t="str">
        <f>IF(AND(A1051&lt;&gt;"",ISNUMBER(A1051)),VLOOKUP(A1051,Studies!A:BR,2,FALSE),"")</f>
        <v>Walkenstein 1978</v>
      </c>
      <c r="C1051" s="186" t="str">
        <f>IF(AND(A1051&lt;&gt;"",ISNUMBER(A1051)),VLOOKUP(A1051,Studies!A:BR,3,FALSE),"")</f>
        <v>https://pubmed.ncbi.nlm.nih.gov/620910/</v>
      </c>
      <c r="D1051" s="250" t="str">
        <f>IF(AND(A1051&lt;&gt;"",ISNUMBER(A1051)),VLOOKUP(A1051,Studies!A:BR,4,FALSE),"")</f>
        <v>PO 300 mg sol Subject 24</v>
      </c>
      <c r="E1051" s="186" t="str">
        <f>IF(AND(A1051&lt;&gt;"",ISNUMBER(A1051)),VLOOKUP(A1051,Studies!A:BR,5,FALSE),"")</f>
        <v>Cimetidine</v>
      </c>
      <c r="F1051" s="78" t="s">
        <v>3195</v>
      </c>
    </row>
    <row r="1052" spans="1:6" x14ac:dyDescent="0.25">
      <c r="A1052" s="78">
        <v>1270</v>
      </c>
      <c r="B1052" s="186" t="str">
        <f>IF(AND(A1052&lt;&gt;"",ISNUMBER(A1052)),VLOOKUP(A1052,Studies!A:BR,2,FALSE),"")</f>
        <v>Walkenstein 1978</v>
      </c>
      <c r="C1052" s="186" t="str">
        <f>IF(AND(A1052&lt;&gt;"",ISNUMBER(A1052)),VLOOKUP(A1052,Studies!A:BR,3,FALSE),"")</f>
        <v>https://pubmed.ncbi.nlm.nih.gov/620910/</v>
      </c>
      <c r="D1052" s="250" t="str">
        <f>IF(AND(A1052&lt;&gt;"",ISNUMBER(A1052)),VLOOKUP(A1052,Studies!A:BR,4,FALSE),"")</f>
        <v>PO 300 mg tab Subject 13</v>
      </c>
      <c r="E1052" s="186" t="str">
        <f>IF(AND(A1052&lt;&gt;"",ISNUMBER(A1052)),VLOOKUP(A1052,Studies!A:BR,5,FALSE),"")</f>
        <v>Cimetidine</v>
      </c>
      <c r="F1052" s="78" t="s">
        <v>3195</v>
      </c>
    </row>
    <row r="1053" spans="1:6" x14ac:dyDescent="0.25">
      <c r="A1053" s="78">
        <v>1271</v>
      </c>
      <c r="B1053" s="186" t="str">
        <f>IF(AND(A1053&lt;&gt;"",ISNUMBER(A1053)),VLOOKUP(A1053,Studies!A:BR,2,FALSE),"")</f>
        <v>Walkenstein 1978</v>
      </c>
      <c r="C1053" s="186" t="str">
        <f>IF(AND(A1053&lt;&gt;"",ISNUMBER(A1053)),VLOOKUP(A1053,Studies!A:BR,3,FALSE),"")</f>
        <v>https://pubmed.ncbi.nlm.nih.gov/620910/</v>
      </c>
      <c r="D1053" s="250" t="str">
        <f>IF(AND(A1053&lt;&gt;"",ISNUMBER(A1053)),VLOOKUP(A1053,Studies!A:BR,4,FALSE),"")</f>
        <v>PO 300 mg tab Subject 14</v>
      </c>
      <c r="E1053" s="186" t="str">
        <f>IF(AND(A1053&lt;&gt;"",ISNUMBER(A1053)),VLOOKUP(A1053,Studies!A:BR,5,FALSE),"")</f>
        <v>Cimetidine</v>
      </c>
      <c r="F1053" s="78" t="s">
        <v>3195</v>
      </c>
    </row>
    <row r="1054" spans="1:6" x14ac:dyDescent="0.25">
      <c r="A1054" s="78">
        <v>1272</v>
      </c>
      <c r="B1054" s="186" t="str">
        <f>IF(AND(A1054&lt;&gt;"",ISNUMBER(A1054)),VLOOKUP(A1054,Studies!A:BR,2,FALSE),"")</f>
        <v>Walkenstein 1978</v>
      </c>
      <c r="C1054" s="186" t="str">
        <f>IF(AND(A1054&lt;&gt;"",ISNUMBER(A1054)),VLOOKUP(A1054,Studies!A:BR,3,FALSE),"")</f>
        <v>https://pubmed.ncbi.nlm.nih.gov/620910/</v>
      </c>
      <c r="D1054" s="250" t="str">
        <f>IF(AND(A1054&lt;&gt;"",ISNUMBER(A1054)),VLOOKUP(A1054,Studies!A:BR,4,FALSE),"")</f>
        <v>PO 300 mg tab Subject 15</v>
      </c>
      <c r="E1054" s="186" t="str">
        <f>IF(AND(A1054&lt;&gt;"",ISNUMBER(A1054)),VLOOKUP(A1054,Studies!A:BR,5,FALSE),"")</f>
        <v>Cimetidine</v>
      </c>
      <c r="F1054" s="78" t="s">
        <v>3195</v>
      </c>
    </row>
    <row r="1055" spans="1:6" x14ac:dyDescent="0.25">
      <c r="A1055" s="78">
        <v>1273</v>
      </c>
      <c r="B1055" s="186" t="str">
        <f>IF(AND(A1055&lt;&gt;"",ISNUMBER(A1055)),VLOOKUP(A1055,Studies!A:BR,2,FALSE),"")</f>
        <v>Walkenstein 1978</v>
      </c>
      <c r="C1055" s="186" t="str">
        <f>IF(AND(A1055&lt;&gt;"",ISNUMBER(A1055)),VLOOKUP(A1055,Studies!A:BR,3,FALSE),"")</f>
        <v>https://pubmed.ncbi.nlm.nih.gov/620910/</v>
      </c>
      <c r="D1055" s="250" t="str">
        <f>IF(AND(A1055&lt;&gt;"",ISNUMBER(A1055)),VLOOKUP(A1055,Studies!A:BR,4,FALSE),"")</f>
        <v>PO 300 mg tab Subject 16</v>
      </c>
      <c r="E1055" s="186" t="str">
        <f>IF(AND(A1055&lt;&gt;"",ISNUMBER(A1055)),VLOOKUP(A1055,Studies!A:BR,5,FALSE),"")</f>
        <v>Cimetidine</v>
      </c>
      <c r="F1055" s="78" t="s">
        <v>3195</v>
      </c>
    </row>
    <row r="1056" spans="1:6" x14ac:dyDescent="0.25">
      <c r="A1056" s="78">
        <v>1274</v>
      </c>
      <c r="B1056" s="186" t="str">
        <f>IF(AND(A1056&lt;&gt;"",ISNUMBER(A1056)),VLOOKUP(A1056,Studies!A:BR,2,FALSE),"")</f>
        <v>Walkenstein 1978</v>
      </c>
      <c r="C1056" s="186" t="str">
        <f>IF(AND(A1056&lt;&gt;"",ISNUMBER(A1056)),VLOOKUP(A1056,Studies!A:BR,3,FALSE),"")</f>
        <v>https://pubmed.ncbi.nlm.nih.gov/620910/</v>
      </c>
      <c r="D1056" s="250" t="str">
        <f>IF(AND(A1056&lt;&gt;"",ISNUMBER(A1056)),VLOOKUP(A1056,Studies!A:BR,4,FALSE),"")</f>
        <v>PO 300 mg tab Subject 17</v>
      </c>
      <c r="E1056" s="186" t="str">
        <f>IF(AND(A1056&lt;&gt;"",ISNUMBER(A1056)),VLOOKUP(A1056,Studies!A:BR,5,FALSE),"")</f>
        <v>Cimetidine</v>
      </c>
      <c r="F1056" s="78" t="s">
        <v>3195</v>
      </c>
    </row>
    <row r="1057" spans="1:6" x14ac:dyDescent="0.25">
      <c r="A1057" s="78">
        <v>1275</v>
      </c>
      <c r="B1057" s="186" t="str">
        <f>IF(AND(A1057&lt;&gt;"",ISNUMBER(A1057)),VLOOKUP(A1057,Studies!A:BR,2,FALSE),"")</f>
        <v>Walkenstein 1978</v>
      </c>
      <c r="C1057" s="186" t="str">
        <f>IF(AND(A1057&lt;&gt;"",ISNUMBER(A1057)),VLOOKUP(A1057,Studies!A:BR,3,FALSE),"")</f>
        <v>https://pubmed.ncbi.nlm.nih.gov/620910/</v>
      </c>
      <c r="D1057" s="250" t="str">
        <f>IF(AND(A1057&lt;&gt;"",ISNUMBER(A1057)),VLOOKUP(A1057,Studies!A:BR,4,FALSE),"")</f>
        <v>PO 300 mg tab Subject 18</v>
      </c>
      <c r="E1057" s="186" t="str">
        <f>IF(AND(A1057&lt;&gt;"",ISNUMBER(A1057)),VLOOKUP(A1057,Studies!A:BR,5,FALSE),"")</f>
        <v>Cimetidine</v>
      </c>
      <c r="F1057" s="78" t="s">
        <v>3195</v>
      </c>
    </row>
    <row r="1058" spans="1:6" x14ac:dyDescent="0.25">
      <c r="A1058" s="78">
        <v>1276</v>
      </c>
      <c r="B1058" s="186" t="str">
        <f>IF(AND(A1058&lt;&gt;"",ISNUMBER(A1058)),VLOOKUP(A1058,Studies!A:BR,2,FALSE),"")</f>
        <v>Walkenstein 1978</v>
      </c>
      <c r="C1058" s="186" t="str">
        <f>IF(AND(A1058&lt;&gt;"",ISNUMBER(A1058)),VLOOKUP(A1058,Studies!A:BR,3,FALSE),"")</f>
        <v>https://pubmed.ncbi.nlm.nih.gov/620910/</v>
      </c>
      <c r="D1058" s="250" t="str">
        <f>IF(AND(A1058&lt;&gt;"",ISNUMBER(A1058)),VLOOKUP(A1058,Studies!A:BR,4,FALSE),"")</f>
        <v>PO 300 mg tab Subject 19</v>
      </c>
      <c r="E1058" s="186" t="str">
        <f>IF(AND(A1058&lt;&gt;"",ISNUMBER(A1058)),VLOOKUP(A1058,Studies!A:BR,5,FALSE),"")</f>
        <v>Cimetidine</v>
      </c>
      <c r="F1058" s="78" t="s">
        <v>3195</v>
      </c>
    </row>
    <row r="1059" spans="1:6" x14ac:dyDescent="0.25">
      <c r="A1059" s="78">
        <v>1277</v>
      </c>
      <c r="B1059" s="186" t="str">
        <f>IF(AND(A1059&lt;&gt;"",ISNUMBER(A1059)),VLOOKUP(A1059,Studies!A:BR,2,FALSE),"")</f>
        <v>Walkenstein 1978</v>
      </c>
      <c r="C1059" s="186" t="str">
        <f>IF(AND(A1059&lt;&gt;"",ISNUMBER(A1059)),VLOOKUP(A1059,Studies!A:BR,3,FALSE),"")</f>
        <v>https://pubmed.ncbi.nlm.nih.gov/620910/</v>
      </c>
      <c r="D1059" s="250" t="str">
        <f>IF(AND(A1059&lt;&gt;"",ISNUMBER(A1059)),VLOOKUP(A1059,Studies!A:BR,4,FALSE),"")</f>
        <v>PO 300 mg tab Subject 20</v>
      </c>
      <c r="E1059" s="186" t="str">
        <f>IF(AND(A1059&lt;&gt;"",ISNUMBER(A1059)),VLOOKUP(A1059,Studies!A:BR,5,FALSE),"")</f>
        <v>Cimetidine</v>
      </c>
      <c r="F1059" s="78" t="s">
        <v>3195</v>
      </c>
    </row>
    <row r="1060" spans="1:6" x14ac:dyDescent="0.25">
      <c r="A1060" s="78">
        <v>1278</v>
      </c>
      <c r="B1060" s="186" t="str">
        <f>IF(AND(A1060&lt;&gt;"",ISNUMBER(A1060)),VLOOKUP(A1060,Studies!A:BR,2,FALSE),"")</f>
        <v>Walkenstein 1978</v>
      </c>
      <c r="C1060" s="186" t="str">
        <f>IF(AND(A1060&lt;&gt;"",ISNUMBER(A1060)),VLOOKUP(A1060,Studies!A:BR,3,FALSE),"")</f>
        <v>https://pubmed.ncbi.nlm.nih.gov/620910/</v>
      </c>
      <c r="D1060" s="250" t="str">
        <f>IF(AND(A1060&lt;&gt;"",ISNUMBER(A1060)),VLOOKUP(A1060,Studies!A:BR,4,FALSE),"")</f>
        <v>PO 300 mg tab Subject 21</v>
      </c>
      <c r="E1060" s="186" t="str">
        <f>IF(AND(A1060&lt;&gt;"",ISNUMBER(A1060)),VLOOKUP(A1060,Studies!A:BR,5,FALSE),"")</f>
        <v>Cimetidine</v>
      </c>
      <c r="F1060" s="78" t="s">
        <v>3195</v>
      </c>
    </row>
    <row r="1061" spans="1:6" x14ac:dyDescent="0.25">
      <c r="A1061" s="78">
        <v>1279</v>
      </c>
      <c r="B1061" s="186" t="str">
        <f>IF(AND(A1061&lt;&gt;"",ISNUMBER(A1061)),VLOOKUP(A1061,Studies!A:BR,2,FALSE),"")</f>
        <v>Walkenstein 1978</v>
      </c>
      <c r="C1061" s="186" t="str">
        <f>IF(AND(A1061&lt;&gt;"",ISNUMBER(A1061)),VLOOKUP(A1061,Studies!A:BR,3,FALSE),"")</f>
        <v>https://pubmed.ncbi.nlm.nih.gov/620910/</v>
      </c>
      <c r="D1061" s="250" t="str">
        <f>IF(AND(A1061&lt;&gt;"",ISNUMBER(A1061)),VLOOKUP(A1061,Studies!A:BR,4,FALSE),"")</f>
        <v>PO 300 mg tab Subject 22</v>
      </c>
      <c r="E1061" s="186" t="str">
        <f>IF(AND(A1061&lt;&gt;"",ISNUMBER(A1061)),VLOOKUP(A1061,Studies!A:BR,5,FALSE),"")</f>
        <v>Cimetidine</v>
      </c>
      <c r="F1061" s="78" t="s">
        <v>3195</v>
      </c>
    </row>
    <row r="1062" spans="1:6" x14ac:dyDescent="0.25">
      <c r="A1062" s="78">
        <v>1280</v>
      </c>
      <c r="B1062" s="186" t="str">
        <f>IF(AND(A1062&lt;&gt;"",ISNUMBER(A1062)),VLOOKUP(A1062,Studies!A:BR,2,FALSE),"")</f>
        <v>Walkenstein 1978</v>
      </c>
      <c r="C1062" s="186" t="str">
        <f>IF(AND(A1062&lt;&gt;"",ISNUMBER(A1062)),VLOOKUP(A1062,Studies!A:BR,3,FALSE),"")</f>
        <v>https://pubmed.ncbi.nlm.nih.gov/620910/</v>
      </c>
      <c r="D1062" s="250" t="str">
        <f>IF(AND(A1062&lt;&gt;"",ISNUMBER(A1062)),VLOOKUP(A1062,Studies!A:BR,4,FALSE),"")</f>
        <v>PO 300 mg tab Subject 23</v>
      </c>
      <c r="E1062" s="186" t="str">
        <f>IF(AND(A1062&lt;&gt;"",ISNUMBER(A1062)),VLOOKUP(A1062,Studies!A:BR,5,FALSE),"")</f>
        <v>Cimetidine</v>
      </c>
      <c r="F1062" s="78" t="s">
        <v>3195</v>
      </c>
    </row>
    <row r="1063" spans="1:6" x14ac:dyDescent="0.25">
      <c r="A1063" s="78">
        <v>1281</v>
      </c>
      <c r="B1063" s="186" t="str">
        <f>IF(AND(A1063&lt;&gt;"",ISNUMBER(A1063)),VLOOKUP(A1063,Studies!A:BR,2,FALSE),"")</f>
        <v>Walkenstein 1978</v>
      </c>
      <c r="C1063" s="186" t="str">
        <f>IF(AND(A1063&lt;&gt;"",ISNUMBER(A1063)),VLOOKUP(A1063,Studies!A:BR,3,FALSE),"")</f>
        <v>https://pubmed.ncbi.nlm.nih.gov/620910/</v>
      </c>
      <c r="D1063" s="250" t="str">
        <f>IF(AND(A1063&lt;&gt;"",ISNUMBER(A1063)),VLOOKUP(A1063,Studies!A:BR,4,FALSE),"")</f>
        <v>PO 300 mg tab Subject 24</v>
      </c>
      <c r="E1063" s="186" t="str">
        <f>IF(AND(A1063&lt;&gt;"",ISNUMBER(A1063)),VLOOKUP(A1063,Studies!A:BR,5,FALSE),"")</f>
        <v>Cimetidine</v>
      </c>
      <c r="F1063" s="78" t="s">
        <v>3195</v>
      </c>
    </row>
    <row r="1064" spans="1:6" x14ac:dyDescent="0.25">
      <c r="A1064" s="78">
        <v>1282</v>
      </c>
      <c r="B1064" s="186" t="str">
        <f>IF(AND(A1064&lt;&gt;"",ISNUMBER(A1064)),VLOOKUP(A1064,Studies!A:BR,2,FALSE),"")</f>
        <v>Walkenstein 1978</v>
      </c>
      <c r="C1064" s="186" t="str">
        <f>IF(AND(A1064&lt;&gt;"",ISNUMBER(A1064)),VLOOKUP(A1064,Studies!A:BR,3,FALSE),"")</f>
        <v>https://pubmed.ncbi.nlm.nih.gov/620910/</v>
      </c>
      <c r="D1064" s="250" t="str">
        <f>IF(AND(A1064&lt;&gt;"",ISNUMBER(A1064)),VLOOKUP(A1064,Studies!A:BR,4,FALSE),"")</f>
        <v>IV 300 mg urine Subject 1</v>
      </c>
      <c r="E1064" s="186" t="str">
        <f>IF(AND(A1064&lt;&gt;"",ISNUMBER(A1064)),VLOOKUP(A1064,Studies!A:BR,5,FALSE),"")</f>
        <v>Cimetidine</v>
      </c>
      <c r="F1064" s="78" t="s">
        <v>3195</v>
      </c>
    </row>
    <row r="1065" spans="1:6" x14ac:dyDescent="0.25">
      <c r="A1065" s="78">
        <v>1283</v>
      </c>
      <c r="B1065" s="186" t="str">
        <f>IF(AND(A1065&lt;&gt;"",ISNUMBER(A1065)),VLOOKUP(A1065,Studies!A:BR,2,FALSE),"")</f>
        <v>Walkenstein 1978</v>
      </c>
      <c r="C1065" s="186" t="str">
        <f>IF(AND(A1065&lt;&gt;"",ISNUMBER(A1065)),VLOOKUP(A1065,Studies!A:BR,3,FALSE),"")</f>
        <v>https://pubmed.ncbi.nlm.nih.gov/620910/</v>
      </c>
      <c r="D1065" s="250" t="str">
        <f>IF(AND(A1065&lt;&gt;"",ISNUMBER(A1065)),VLOOKUP(A1065,Studies!A:BR,4,FALSE),"")</f>
        <v>IV 300 mg urine Subject 2</v>
      </c>
      <c r="E1065" s="186" t="str">
        <f>IF(AND(A1065&lt;&gt;"",ISNUMBER(A1065)),VLOOKUP(A1065,Studies!A:BR,5,FALSE),"")</f>
        <v>Cimetidine</v>
      </c>
      <c r="F1065" s="78" t="s">
        <v>3195</v>
      </c>
    </row>
    <row r="1066" spans="1:6" x14ac:dyDescent="0.25">
      <c r="A1066" s="78">
        <v>1284</v>
      </c>
      <c r="B1066" s="186" t="str">
        <f>IF(AND(A1066&lt;&gt;"",ISNUMBER(A1066)),VLOOKUP(A1066,Studies!A:BR,2,FALSE),"")</f>
        <v>Walkenstein 1978</v>
      </c>
      <c r="C1066" s="186" t="str">
        <f>IF(AND(A1066&lt;&gt;"",ISNUMBER(A1066)),VLOOKUP(A1066,Studies!A:BR,3,FALSE),"")</f>
        <v>https://pubmed.ncbi.nlm.nih.gov/620910/</v>
      </c>
      <c r="D1066" s="250" t="str">
        <f>IF(AND(A1066&lt;&gt;"",ISNUMBER(A1066)),VLOOKUP(A1066,Studies!A:BR,4,FALSE),"")</f>
        <v>IV 300 mg urine Subject 3</v>
      </c>
      <c r="E1066" s="186" t="str">
        <f>IF(AND(A1066&lt;&gt;"",ISNUMBER(A1066)),VLOOKUP(A1066,Studies!A:BR,5,FALSE),"")</f>
        <v>Cimetidine</v>
      </c>
      <c r="F1066" s="78" t="s">
        <v>3195</v>
      </c>
    </row>
    <row r="1067" spans="1:6" x14ac:dyDescent="0.25">
      <c r="A1067" s="78">
        <v>1285</v>
      </c>
      <c r="B1067" s="186" t="str">
        <f>IF(AND(A1067&lt;&gt;"",ISNUMBER(A1067)),VLOOKUP(A1067,Studies!A:BR,2,FALSE),"")</f>
        <v>Walkenstein 1978</v>
      </c>
      <c r="C1067" s="186" t="str">
        <f>IF(AND(A1067&lt;&gt;"",ISNUMBER(A1067)),VLOOKUP(A1067,Studies!A:BR,3,FALSE),"")</f>
        <v>https://pubmed.ncbi.nlm.nih.gov/620910/</v>
      </c>
      <c r="D1067" s="250" t="str">
        <f>IF(AND(A1067&lt;&gt;"",ISNUMBER(A1067)),VLOOKUP(A1067,Studies!A:BR,4,FALSE),"")</f>
        <v>IV 300 mg urine Subject 4</v>
      </c>
      <c r="E1067" s="186" t="str">
        <f>IF(AND(A1067&lt;&gt;"",ISNUMBER(A1067)),VLOOKUP(A1067,Studies!A:BR,5,FALSE),"")</f>
        <v>Cimetidine</v>
      </c>
      <c r="F1067" s="78" t="s">
        <v>3195</v>
      </c>
    </row>
    <row r="1068" spans="1:6" x14ac:dyDescent="0.25">
      <c r="A1068" s="78">
        <v>1286</v>
      </c>
      <c r="B1068" s="186" t="str">
        <f>IF(AND(A1068&lt;&gt;"",ISNUMBER(A1068)),VLOOKUP(A1068,Studies!A:BR,2,FALSE),"")</f>
        <v>Walkenstein 1978</v>
      </c>
      <c r="C1068" s="186" t="str">
        <f>IF(AND(A1068&lt;&gt;"",ISNUMBER(A1068)),VLOOKUP(A1068,Studies!A:BR,3,FALSE),"")</f>
        <v>https://pubmed.ncbi.nlm.nih.gov/620910/</v>
      </c>
      <c r="D1068" s="250" t="str">
        <f>IF(AND(A1068&lt;&gt;"",ISNUMBER(A1068)),VLOOKUP(A1068,Studies!A:BR,4,FALSE),"")</f>
        <v>IV 300 mg urine Subject 5</v>
      </c>
      <c r="E1068" s="186" t="str">
        <f>IF(AND(A1068&lt;&gt;"",ISNUMBER(A1068)),VLOOKUP(A1068,Studies!A:BR,5,FALSE),"")</f>
        <v>Cimetidine</v>
      </c>
      <c r="F1068" s="78" t="s">
        <v>3195</v>
      </c>
    </row>
    <row r="1069" spans="1:6" x14ac:dyDescent="0.25">
      <c r="A1069" s="78">
        <v>1287</v>
      </c>
      <c r="B1069" s="186" t="str">
        <f>IF(AND(A1069&lt;&gt;"",ISNUMBER(A1069)),VLOOKUP(A1069,Studies!A:BR,2,FALSE),"")</f>
        <v>Walkenstein 1978</v>
      </c>
      <c r="C1069" s="186" t="str">
        <f>IF(AND(A1069&lt;&gt;"",ISNUMBER(A1069)),VLOOKUP(A1069,Studies!A:BR,3,FALSE),"")</f>
        <v>https://pubmed.ncbi.nlm.nih.gov/620910/</v>
      </c>
      <c r="D1069" s="250" t="str">
        <f>IF(AND(A1069&lt;&gt;"",ISNUMBER(A1069)),VLOOKUP(A1069,Studies!A:BR,4,FALSE),"")</f>
        <v>IV 300 mg urine Subject 6</v>
      </c>
      <c r="E1069" s="186" t="str">
        <f>IF(AND(A1069&lt;&gt;"",ISNUMBER(A1069)),VLOOKUP(A1069,Studies!A:BR,5,FALSE),"")</f>
        <v>Cimetidine</v>
      </c>
      <c r="F1069" s="78" t="s">
        <v>3195</v>
      </c>
    </row>
    <row r="1070" spans="1:6" x14ac:dyDescent="0.25">
      <c r="A1070" s="78">
        <v>1288</v>
      </c>
      <c r="B1070" s="186" t="str">
        <f>IF(AND(A1070&lt;&gt;"",ISNUMBER(A1070)),VLOOKUP(A1070,Studies!A:BR,2,FALSE),"")</f>
        <v>Walkenstein 1978</v>
      </c>
      <c r="C1070" s="186" t="str">
        <f>IF(AND(A1070&lt;&gt;"",ISNUMBER(A1070)),VLOOKUP(A1070,Studies!A:BR,3,FALSE),"")</f>
        <v>https://pubmed.ncbi.nlm.nih.gov/620910/</v>
      </c>
      <c r="D1070" s="250" t="str">
        <f>IF(AND(A1070&lt;&gt;"",ISNUMBER(A1070)),VLOOKUP(A1070,Studies!A:BR,4,FALSE),"")</f>
        <v>IV 300 mg urine Subject 7</v>
      </c>
      <c r="E1070" s="186" t="str">
        <f>IF(AND(A1070&lt;&gt;"",ISNUMBER(A1070)),VLOOKUP(A1070,Studies!A:BR,5,FALSE),"")</f>
        <v>Cimetidine</v>
      </c>
      <c r="F1070" s="78" t="s">
        <v>3195</v>
      </c>
    </row>
    <row r="1071" spans="1:6" x14ac:dyDescent="0.25">
      <c r="A1071" s="78">
        <v>1289</v>
      </c>
      <c r="B1071" s="186" t="str">
        <f>IF(AND(A1071&lt;&gt;"",ISNUMBER(A1071)),VLOOKUP(A1071,Studies!A:BR,2,FALSE),"")</f>
        <v>Walkenstein 1978</v>
      </c>
      <c r="C1071" s="186" t="str">
        <f>IF(AND(A1071&lt;&gt;"",ISNUMBER(A1071)),VLOOKUP(A1071,Studies!A:BR,3,FALSE),"")</f>
        <v>https://pubmed.ncbi.nlm.nih.gov/620910/</v>
      </c>
      <c r="D1071" s="250" t="str">
        <f>IF(AND(A1071&lt;&gt;"",ISNUMBER(A1071)),VLOOKUP(A1071,Studies!A:BR,4,FALSE),"")</f>
        <v>IV 300 mg urine Subject 8</v>
      </c>
      <c r="E1071" s="186" t="str">
        <f>IF(AND(A1071&lt;&gt;"",ISNUMBER(A1071)),VLOOKUP(A1071,Studies!A:BR,5,FALSE),"")</f>
        <v>Cimetidine</v>
      </c>
      <c r="F1071" s="78" t="s">
        <v>3195</v>
      </c>
    </row>
    <row r="1072" spans="1:6" x14ac:dyDescent="0.25">
      <c r="A1072" s="78">
        <v>1290</v>
      </c>
      <c r="B1072" s="186" t="str">
        <f>IF(AND(A1072&lt;&gt;"",ISNUMBER(A1072)),VLOOKUP(A1072,Studies!A:BR,2,FALSE),"")</f>
        <v>Walkenstein 1978</v>
      </c>
      <c r="C1072" s="186" t="str">
        <f>IF(AND(A1072&lt;&gt;"",ISNUMBER(A1072)),VLOOKUP(A1072,Studies!A:BR,3,FALSE),"")</f>
        <v>https://pubmed.ncbi.nlm.nih.gov/620910/</v>
      </c>
      <c r="D1072" s="250" t="str">
        <f>IF(AND(A1072&lt;&gt;"",ISNUMBER(A1072)),VLOOKUP(A1072,Studies!A:BR,4,FALSE),"")</f>
        <v>IV 300 mg urine Subject 9</v>
      </c>
      <c r="E1072" s="186" t="str">
        <f>IF(AND(A1072&lt;&gt;"",ISNUMBER(A1072)),VLOOKUP(A1072,Studies!A:BR,5,FALSE),"")</f>
        <v>Cimetidine</v>
      </c>
      <c r="F1072" s="78" t="s">
        <v>3195</v>
      </c>
    </row>
    <row r="1073" spans="1:6" x14ac:dyDescent="0.25">
      <c r="A1073" s="78">
        <v>1291</v>
      </c>
      <c r="B1073" s="186" t="str">
        <f>IF(AND(A1073&lt;&gt;"",ISNUMBER(A1073)),VLOOKUP(A1073,Studies!A:BR,2,FALSE),"")</f>
        <v>Walkenstein 1978</v>
      </c>
      <c r="C1073" s="186" t="str">
        <f>IF(AND(A1073&lt;&gt;"",ISNUMBER(A1073)),VLOOKUP(A1073,Studies!A:BR,3,FALSE),"")</f>
        <v>https://pubmed.ncbi.nlm.nih.gov/620910/</v>
      </c>
      <c r="D1073" s="250" t="str">
        <f>IF(AND(A1073&lt;&gt;"",ISNUMBER(A1073)),VLOOKUP(A1073,Studies!A:BR,4,FALSE),"")</f>
        <v>IV 300 mg urine Subject 10</v>
      </c>
      <c r="E1073" s="186" t="str">
        <f>IF(AND(A1073&lt;&gt;"",ISNUMBER(A1073)),VLOOKUP(A1073,Studies!A:BR,5,FALSE),"")</f>
        <v>Cimetidine</v>
      </c>
      <c r="F1073" s="78" t="s">
        <v>3195</v>
      </c>
    </row>
    <row r="1074" spans="1:6" x14ac:dyDescent="0.25">
      <c r="A1074" s="78">
        <v>1292</v>
      </c>
      <c r="B1074" s="186" t="str">
        <f>IF(AND(A1074&lt;&gt;"",ISNUMBER(A1074)),VLOOKUP(A1074,Studies!A:BR,2,FALSE),"")</f>
        <v>Walkenstein 1978</v>
      </c>
      <c r="C1074" s="186" t="str">
        <f>IF(AND(A1074&lt;&gt;"",ISNUMBER(A1074)),VLOOKUP(A1074,Studies!A:BR,3,FALSE),"")</f>
        <v>https://pubmed.ncbi.nlm.nih.gov/620910/</v>
      </c>
      <c r="D1074" s="250" t="str">
        <f>IF(AND(A1074&lt;&gt;"",ISNUMBER(A1074)),VLOOKUP(A1074,Studies!A:BR,4,FALSE),"")</f>
        <v>IV 300 mg urine Subject 11</v>
      </c>
      <c r="E1074" s="186" t="str">
        <f>IF(AND(A1074&lt;&gt;"",ISNUMBER(A1074)),VLOOKUP(A1074,Studies!A:BR,5,FALSE),"")</f>
        <v>Cimetidine</v>
      </c>
      <c r="F1074" s="78" t="s">
        <v>3195</v>
      </c>
    </row>
    <row r="1075" spans="1:6" x14ac:dyDescent="0.25">
      <c r="A1075" s="78">
        <v>1293</v>
      </c>
      <c r="B1075" s="186" t="str">
        <f>IF(AND(A1075&lt;&gt;"",ISNUMBER(A1075)),VLOOKUP(A1075,Studies!A:BR,2,FALSE),"")</f>
        <v>Walkenstein 1978</v>
      </c>
      <c r="C1075" s="186" t="str">
        <f>IF(AND(A1075&lt;&gt;"",ISNUMBER(A1075)),VLOOKUP(A1075,Studies!A:BR,3,FALSE),"")</f>
        <v>https://pubmed.ncbi.nlm.nih.gov/620910/</v>
      </c>
      <c r="D1075" s="250" t="str">
        <f>IF(AND(A1075&lt;&gt;"",ISNUMBER(A1075)),VLOOKUP(A1075,Studies!A:BR,4,FALSE),"")</f>
        <v>IV 300 mg urine Subject 12</v>
      </c>
      <c r="E1075" s="186" t="str">
        <f>IF(AND(A1075&lt;&gt;"",ISNUMBER(A1075)),VLOOKUP(A1075,Studies!A:BR,5,FALSE),"")</f>
        <v>Cimetidine</v>
      </c>
      <c r="F1075" s="78" t="s">
        <v>3195</v>
      </c>
    </row>
    <row r="1076" spans="1:6" x14ac:dyDescent="0.25">
      <c r="A1076" s="78">
        <v>1294</v>
      </c>
      <c r="B1076" s="186" t="str">
        <f>IF(AND(A1076&lt;&gt;"",ISNUMBER(A1076)),VLOOKUP(A1076,Studies!A:BR,2,FALSE),"")</f>
        <v>Walkenstein 1978</v>
      </c>
      <c r="C1076" s="186" t="str">
        <f>IF(AND(A1076&lt;&gt;"",ISNUMBER(A1076)),VLOOKUP(A1076,Studies!A:BR,3,FALSE),"")</f>
        <v>https://pubmed.ncbi.nlm.nih.gov/620910/</v>
      </c>
      <c r="D1076" s="250" t="str">
        <f>IF(AND(A1076&lt;&gt;"",ISNUMBER(A1076)),VLOOKUP(A1076,Studies!A:BR,4,FALSE),"")</f>
        <v>PO 300 mg urine Subject 1</v>
      </c>
      <c r="E1076" s="186" t="str">
        <f>IF(AND(A1076&lt;&gt;"",ISNUMBER(A1076)),VLOOKUP(A1076,Studies!A:BR,5,FALSE),"")</f>
        <v>Cimetidine</v>
      </c>
      <c r="F1076" s="78" t="s">
        <v>3195</v>
      </c>
    </row>
    <row r="1077" spans="1:6" x14ac:dyDescent="0.25">
      <c r="A1077" s="78">
        <v>1295</v>
      </c>
      <c r="B1077" s="186" t="str">
        <f>IF(AND(A1077&lt;&gt;"",ISNUMBER(A1077)),VLOOKUP(A1077,Studies!A:BR,2,FALSE),"")</f>
        <v>Walkenstein 1978</v>
      </c>
      <c r="C1077" s="186" t="str">
        <f>IF(AND(A1077&lt;&gt;"",ISNUMBER(A1077)),VLOOKUP(A1077,Studies!A:BR,3,FALSE),"")</f>
        <v>https://pubmed.ncbi.nlm.nih.gov/620910/</v>
      </c>
      <c r="D1077" s="250" t="str">
        <f>IF(AND(A1077&lt;&gt;"",ISNUMBER(A1077)),VLOOKUP(A1077,Studies!A:BR,4,FALSE),"")</f>
        <v>PO 300 mg urine Subject 2</v>
      </c>
      <c r="E1077" s="186" t="str">
        <f>IF(AND(A1077&lt;&gt;"",ISNUMBER(A1077)),VLOOKUP(A1077,Studies!A:BR,5,FALSE),"")</f>
        <v>Cimetidine</v>
      </c>
      <c r="F1077" s="78" t="s">
        <v>3195</v>
      </c>
    </row>
    <row r="1078" spans="1:6" x14ac:dyDescent="0.25">
      <c r="A1078" s="78">
        <v>1296</v>
      </c>
      <c r="B1078" s="186" t="str">
        <f>IF(AND(A1078&lt;&gt;"",ISNUMBER(A1078)),VLOOKUP(A1078,Studies!A:BR,2,FALSE),"")</f>
        <v>Walkenstein 1978</v>
      </c>
      <c r="C1078" s="186" t="str">
        <f>IF(AND(A1078&lt;&gt;"",ISNUMBER(A1078)),VLOOKUP(A1078,Studies!A:BR,3,FALSE),"")</f>
        <v>https://pubmed.ncbi.nlm.nih.gov/620910/</v>
      </c>
      <c r="D1078" s="250" t="str">
        <f>IF(AND(A1078&lt;&gt;"",ISNUMBER(A1078)),VLOOKUP(A1078,Studies!A:BR,4,FALSE),"")</f>
        <v>PO 300 mg urine Subject 3</v>
      </c>
      <c r="E1078" s="186" t="str">
        <f>IF(AND(A1078&lt;&gt;"",ISNUMBER(A1078)),VLOOKUP(A1078,Studies!A:BR,5,FALSE),"")</f>
        <v>Cimetidine</v>
      </c>
      <c r="F1078" s="78" t="s">
        <v>3195</v>
      </c>
    </row>
    <row r="1079" spans="1:6" x14ac:dyDescent="0.25">
      <c r="A1079" s="78">
        <v>1297</v>
      </c>
      <c r="B1079" s="186" t="str">
        <f>IF(AND(A1079&lt;&gt;"",ISNUMBER(A1079)),VLOOKUP(A1079,Studies!A:BR,2,FALSE),"")</f>
        <v>Walkenstein 1978</v>
      </c>
      <c r="C1079" s="186" t="str">
        <f>IF(AND(A1079&lt;&gt;"",ISNUMBER(A1079)),VLOOKUP(A1079,Studies!A:BR,3,FALSE),"")</f>
        <v>https://pubmed.ncbi.nlm.nih.gov/620910/</v>
      </c>
      <c r="D1079" s="250" t="str">
        <f>IF(AND(A1079&lt;&gt;"",ISNUMBER(A1079)),VLOOKUP(A1079,Studies!A:BR,4,FALSE),"")</f>
        <v>PO 300 mg urine Subject 4</v>
      </c>
      <c r="E1079" s="186" t="str">
        <f>IF(AND(A1079&lt;&gt;"",ISNUMBER(A1079)),VLOOKUP(A1079,Studies!A:BR,5,FALSE),"")</f>
        <v>Cimetidine</v>
      </c>
      <c r="F1079" s="78" t="s">
        <v>3195</v>
      </c>
    </row>
    <row r="1080" spans="1:6" x14ac:dyDescent="0.25">
      <c r="A1080" s="78">
        <v>1298</v>
      </c>
      <c r="B1080" s="186" t="str">
        <f>IF(AND(A1080&lt;&gt;"",ISNUMBER(A1080)),VLOOKUP(A1080,Studies!A:BR,2,FALSE),"")</f>
        <v>Walkenstein 1978</v>
      </c>
      <c r="C1080" s="186" t="str">
        <f>IF(AND(A1080&lt;&gt;"",ISNUMBER(A1080)),VLOOKUP(A1080,Studies!A:BR,3,FALSE),"")</f>
        <v>https://pubmed.ncbi.nlm.nih.gov/620910/</v>
      </c>
      <c r="D1080" s="250" t="str">
        <f>IF(AND(A1080&lt;&gt;"",ISNUMBER(A1080)),VLOOKUP(A1080,Studies!A:BR,4,FALSE),"")</f>
        <v>PO 300 mg urine Subject 5</v>
      </c>
      <c r="E1080" s="186" t="str">
        <f>IF(AND(A1080&lt;&gt;"",ISNUMBER(A1080)),VLOOKUP(A1080,Studies!A:BR,5,FALSE),"")</f>
        <v>Cimetidine</v>
      </c>
      <c r="F1080" s="78" t="s">
        <v>3195</v>
      </c>
    </row>
    <row r="1081" spans="1:6" x14ac:dyDescent="0.25">
      <c r="A1081" s="78">
        <v>1299</v>
      </c>
      <c r="B1081" s="186" t="str">
        <f>IF(AND(A1081&lt;&gt;"",ISNUMBER(A1081)),VLOOKUP(A1081,Studies!A:BR,2,FALSE),"")</f>
        <v>Walkenstein 1978</v>
      </c>
      <c r="C1081" s="186" t="str">
        <f>IF(AND(A1081&lt;&gt;"",ISNUMBER(A1081)),VLOOKUP(A1081,Studies!A:BR,3,FALSE),"")</f>
        <v>https://pubmed.ncbi.nlm.nih.gov/620910/</v>
      </c>
      <c r="D1081" s="250" t="str">
        <f>IF(AND(A1081&lt;&gt;"",ISNUMBER(A1081)),VLOOKUP(A1081,Studies!A:BR,4,FALSE),"")</f>
        <v>PO 300 mg urine Subject 6</v>
      </c>
      <c r="E1081" s="186" t="str">
        <f>IF(AND(A1081&lt;&gt;"",ISNUMBER(A1081)),VLOOKUP(A1081,Studies!A:BR,5,FALSE),"")</f>
        <v>Cimetidine</v>
      </c>
      <c r="F1081" s="78" t="s">
        <v>3195</v>
      </c>
    </row>
    <row r="1082" spans="1:6" x14ac:dyDescent="0.25">
      <c r="A1082" s="78">
        <v>1300</v>
      </c>
      <c r="B1082" s="186" t="str">
        <f>IF(AND(A1082&lt;&gt;"",ISNUMBER(A1082)),VLOOKUP(A1082,Studies!A:BR,2,FALSE),"")</f>
        <v>Walkenstein 1978</v>
      </c>
      <c r="C1082" s="186" t="str">
        <f>IF(AND(A1082&lt;&gt;"",ISNUMBER(A1082)),VLOOKUP(A1082,Studies!A:BR,3,FALSE),"")</f>
        <v>https://pubmed.ncbi.nlm.nih.gov/620910/</v>
      </c>
      <c r="D1082" s="250" t="str">
        <f>IF(AND(A1082&lt;&gt;"",ISNUMBER(A1082)),VLOOKUP(A1082,Studies!A:BR,4,FALSE),"")</f>
        <v>PO 300 mg urine Subject 7</v>
      </c>
      <c r="E1082" s="186" t="str">
        <f>IF(AND(A1082&lt;&gt;"",ISNUMBER(A1082)),VLOOKUP(A1082,Studies!A:BR,5,FALSE),"")</f>
        <v>Cimetidine</v>
      </c>
      <c r="F1082" s="78" t="s">
        <v>3195</v>
      </c>
    </row>
    <row r="1083" spans="1:6" x14ac:dyDescent="0.25">
      <c r="A1083" s="78">
        <v>1301</v>
      </c>
      <c r="B1083" s="186" t="str">
        <f>IF(AND(A1083&lt;&gt;"",ISNUMBER(A1083)),VLOOKUP(A1083,Studies!A:BR,2,FALSE),"")</f>
        <v>Walkenstein 1978</v>
      </c>
      <c r="C1083" s="186" t="str">
        <f>IF(AND(A1083&lt;&gt;"",ISNUMBER(A1083)),VLOOKUP(A1083,Studies!A:BR,3,FALSE),"")</f>
        <v>https://pubmed.ncbi.nlm.nih.gov/620910/</v>
      </c>
      <c r="D1083" s="250" t="str">
        <f>IF(AND(A1083&lt;&gt;"",ISNUMBER(A1083)),VLOOKUP(A1083,Studies!A:BR,4,FALSE),"")</f>
        <v>PO 300 mg urine Subject 8</v>
      </c>
      <c r="E1083" s="186" t="str">
        <f>IF(AND(A1083&lt;&gt;"",ISNUMBER(A1083)),VLOOKUP(A1083,Studies!A:BR,5,FALSE),"")</f>
        <v>Cimetidine</v>
      </c>
      <c r="F1083" s="78" t="s">
        <v>3195</v>
      </c>
    </row>
    <row r="1084" spans="1:6" x14ac:dyDescent="0.25">
      <c r="A1084" s="78">
        <v>1302</v>
      </c>
      <c r="B1084" s="186" t="str">
        <f>IF(AND(A1084&lt;&gt;"",ISNUMBER(A1084)),VLOOKUP(A1084,Studies!A:BR,2,FALSE),"")</f>
        <v>Walkenstein 1978</v>
      </c>
      <c r="C1084" s="186" t="str">
        <f>IF(AND(A1084&lt;&gt;"",ISNUMBER(A1084)),VLOOKUP(A1084,Studies!A:BR,3,FALSE),"")</f>
        <v>https://pubmed.ncbi.nlm.nih.gov/620910/</v>
      </c>
      <c r="D1084" s="250" t="str">
        <f>IF(AND(A1084&lt;&gt;"",ISNUMBER(A1084)),VLOOKUP(A1084,Studies!A:BR,4,FALSE),"")</f>
        <v>PO 300 mg urine Subject 9</v>
      </c>
      <c r="E1084" s="186" t="str">
        <f>IF(AND(A1084&lt;&gt;"",ISNUMBER(A1084)),VLOOKUP(A1084,Studies!A:BR,5,FALSE),"")</f>
        <v>Cimetidine</v>
      </c>
      <c r="F1084" s="78" t="s">
        <v>3195</v>
      </c>
    </row>
    <row r="1085" spans="1:6" x14ac:dyDescent="0.25">
      <c r="A1085" s="78">
        <v>1303</v>
      </c>
      <c r="B1085" s="186" t="str">
        <f>IF(AND(A1085&lt;&gt;"",ISNUMBER(A1085)),VLOOKUP(A1085,Studies!A:BR,2,FALSE),"")</f>
        <v>Walkenstein 1978</v>
      </c>
      <c r="C1085" s="186" t="str">
        <f>IF(AND(A1085&lt;&gt;"",ISNUMBER(A1085)),VLOOKUP(A1085,Studies!A:BR,3,FALSE),"")</f>
        <v>https://pubmed.ncbi.nlm.nih.gov/620910/</v>
      </c>
      <c r="D1085" s="250" t="str">
        <f>IF(AND(A1085&lt;&gt;"",ISNUMBER(A1085)),VLOOKUP(A1085,Studies!A:BR,4,FALSE),"")</f>
        <v>PO 300 mg urine Subject 10</v>
      </c>
      <c r="E1085" s="186" t="str">
        <f>IF(AND(A1085&lt;&gt;"",ISNUMBER(A1085)),VLOOKUP(A1085,Studies!A:BR,5,FALSE),"")</f>
        <v>Cimetidine</v>
      </c>
      <c r="F1085" s="78" t="s">
        <v>3195</v>
      </c>
    </row>
    <row r="1086" spans="1:6" x14ac:dyDescent="0.25">
      <c r="A1086" s="78">
        <v>1304</v>
      </c>
      <c r="B1086" s="186" t="str">
        <f>IF(AND(A1086&lt;&gt;"",ISNUMBER(A1086)),VLOOKUP(A1086,Studies!A:BR,2,FALSE),"")</f>
        <v>Walkenstein 1978</v>
      </c>
      <c r="C1086" s="186" t="str">
        <f>IF(AND(A1086&lt;&gt;"",ISNUMBER(A1086)),VLOOKUP(A1086,Studies!A:BR,3,FALSE),"")</f>
        <v>https://pubmed.ncbi.nlm.nih.gov/620910/</v>
      </c>
      <c r="D1086" s="250" t="str">
        <f>IF(AND(A1086&lt;&gt;"",ISNUMBER(A1086)),VLOOKUP(A1086,Studies!A:BR,4,FALSE),"")</f>
        <v>PO 300 mg urine Subject 11</v>
      </c>
      <c r="E1086" s="186" t="str">
        <f>IF(AND(A1086&lt;&gt;"",ISNUMBER(A1086)),VLOOKUP(A1086,Studies!A:BR,5,FALSE),"")</f>
        <v>Cimetidine</v>
      </c>
      <c r="F1086" s="78" t="s">
        <v>3195</v>
      </c>
    </row>
    <row r="1087" spans="1:6" x14ac:dyDescent="0.25">
      <c r="A1087" s="78">
        <v>1305</v>
      </c>
      <c r="B1087" s="186" t="str">
        <f>IF(AND(A1087&lt;&gt;"",ISNUMBER(A1087)),VLOOKUP(A1087,Studies!A:BR,2,FALSE),"")</f>
        <v>Walkenstein 1978</v>
      </c>
      <c r="C1087" s="186" t="str">
        <f>IF(AND(A1087&lt;&gt;"",ISNUMBER(A1087)),VLOOKUP(A1087,Studies!A:BR,3,FALSE),"")</f>
        <v>https://pubmed.ncbi.nlm.nih.gov/620910/</v>
      </c>
      <c r="D1087" s="250" t="str">
        <f>IF(AND(A1087&lt;&gt;"",ISNUMBER(A1087)),VLOOKUP(A1087,Studies!A:BR,4,FALSE),"")</f>
        <v>PO 300 mg urine Subject 12</v>
      </c>
      <c r="E1087" s="186" t="str">
        <f>IF(AND(A1087&lt;&gt;"",ISNUMBER(A1087)),VLOOKUP(A1087,Studies!A:BR,5,FALSE),"")</f>
        <v>Cimetidine</v>
      </c>
      <c r="F1087" s="78" t="s">
        <v>3195</v>
      </c>
    </row>
    <row r="1088" spans="1:6" x14ac:dyDescent="0.25">
      <c r="A1088" s="78">
        <v>1306</v>
      </c>
      <c r="B1088" s="186" t="str">
        <f>IF(AND(A1088&lt;&gt;"",ISNUMBER(A1088)),VLOOKUP(A1088,Studies!A:BR,2,FALSE),"")</f>
        <v>Kanto 1981</v>
      </c>
      <c r="C1088" s="186" t="str">
        <f>IF(AND(A1088&lt;&gt;"",ISNUMBER(A1088)),VLOOKUP(A1088,Studies!A:BR,3,FALSE),"")</f>
        <v>https://pubmed.ncbi.nlm.nih.gov/7272182/</v>
      </c>
      <c r="D1088" s="250" t="str">
        <f>IF(AND(A1088&lt;&gt;"",ISNUMBER(A1088)),VLOOKUP(A1088,Studies!A:BR,4,FALSE),"")</f>
        <v>PO  200 mg</v>
      </c>
      <c r="E1088" s="186" t="str">
        <f>IF(AND(A1088&lt;&gt;"",ISNUMBER(A1088)),VLOOKUP(A1088,Studies!A:BR,5,FALSE),"")</f>
        <v>Cimetidine</v>
      </c>
      <c r="F1088" s="78" t="s">
        <v>3195</v>
      </c>
    </row>
    <row r="1089" spans="1:6" x14ac:dyDescent="0.25">
      <c r="A1089" s="78">
        <v>1307</v>
      </c>
      <c r="B1089" s="186" t="str">
        <f>IF(AND(A1089&lt;&gt;"",ISNUMBER(A1089)),VLOOKUP(A1089,Studies!A:BR,2,FALSE),"")</f>
        <v>Burland 1975</v>
      </c>
      <c r="C1089" s="186" t="str">
        <f>IF(AND(A1089&lt;&gt;"",ISNUMBER(A1089)),VLOOKUP(A1089,Studies!A:BR,3,FALSE),"")</f>
        <v>https://pubmed.ncbi.nlm.nih.gov/9952/</v>
      </c>
      <c r="D1089" s="250" t="str">
        <f>IF(AND(A1089&lt;&gt;"",ISNUMBER(A1089)),VLOOKUP(A1089,Studies!A:BR,4,FALSE),"")</f>
        <v>PO 200 mg sol</v>
      </c>
      <c r="E1089" s="186" t="str">
        <f>IF(AND(A1089&lt;&gt;"",ISNUMBER(A1089)),VLOOKUP(A1089,Studies!A:BR,5,FALSE),"")</f>
        <v>Cimetidine</v>
      </c>
      <c r="F1089" s="78" t="s">
        <v>3195</v>
      </c>
    </row>
    <row r="1090" spans="1:6" x14ac:dyDescent="0.25">
      <c r="A1090" s="78">
        <v>1308</v>
      </c>
      <c r="B1090" s="186" t="str">
        <f>IF(AND(A1090&lt;&gt;"",ISNUMBER(A1090)),VLOOKUP(A1090,Studies!A:BR,2,FALSE),"")</f>
        <v>Burland 1975</v>
      </c>
      <c r="C1090" s="186" t="str">
        <f>IF(AND(A1090&lt;&gt;"",ISNUMBER(A1090)),VLOOKUP(A1090,Studies!A:BR,3,FALSE),"")</f>
        <v>https://pubmed.ncbi.nlm.nih.gov/9952/</v>
      </c>
      <c r="D1090" s="250" t="str">
        <f>IF(AND(A1090&lt;&gt;"",ISNUMBER(A1090)),VLOOKUP(A1090,Studies!A:BR,4,FALSE),"")</f>
        <v>PO 200 mg caps</v>
      </c>
      <c r="E1090" s="186" t="str">
        <f>IF(AND(A1090&lt;&gt;"",ISNUMBER(A1090)),VLOOKUP(A1090,Studies!A:BR,5,FALSE),"")</f>
        <v>Cimetidine</v>
      </c>
      <c r="F1090" s="78" t="s">
        <v>3195</v>
      </c>
    </row>
    <row r="1091" spans="1:6" x14ac:dyDescent="0.25">
      <c r="A1091" s="78">
        <v>1309</v>
      </c>
      <c r="B1091" s="186" t="str">
        <f>IF(AND(A1091&lt;&gt;"",ISNUMBER(A1091)),VLOOKUP(A1091,Studies!A:BR,2,FALSE),"")</f>
        <v>D'Angio 1986</v>
      </c>
      <c r="C1091" s="186" t="str">
        <f>IF(AND(A1091&lt;&gt;"",ISNUMBER(A1091)),VLOOKUP(A1091,Studies!A:BR,3,FALSE),"")</f>
        <v>https://pubmed.ncbi.nlm.nih.gov/3755052/</v>
      </c>
      <c r="D1091" s="250" t="str">
        <f>IF(AND(A1091&lt;&gt;"",ISNUMBER(A1091)),VLOOKUP(A1091,Studies!A:BR,4,FALSE),"")</f>
        <v>PO 300 mg tab subject 1</v>
      </c>
      <c r="E1091" s="186" t="str">
        <f>IF(AND(A1091&lt;&gt;"",ISNUMBER(A1091)),VLOOKUP(A1091,Studies!A:BR,5,FALSE),"")</f>
        <v>Cimetidine</v>
      </c>
      <c r="F1091" s="78" t="s">
        <v>3195</v>
      </c>
    </row>
    <row r="1092" spans="1:6" x14ac:dyDescent="0.25">
      <c r="A1092" s="78">
        <v>1310</v>
      </c>
      <c r="B1092" s="186" t="str">
        <f>IF(AND(A1092&lt;&gt;"",ISNUMBER(A1092)),VLOOKUP(A1092,Studies!A:BR,2,FALSE),"")</f>
        <v>D'Angio 1986</v>
      </c>
      <c r="C1092" s="186" t="str">
        <f>IF(AND(A1092&lt;&gt;"",ISNUMBER(A1092)),VLOOKUP(A1092,Studies!A:BR,3,FALSE),"")</f>
        <v>https://pubmed.ncbi.nlm.nih.gov/3755052/</v>
      </c>
      <c r="D1092" s="250" t="str">
        <f>IF(AND(A1092&lt;&gt;"",ISNUMBER(A1092)),VLOOKUP(A1092,Studies!A:BR,4,FALSE),"")</f>
        <v>PO 300 mg tab subject 2</v>
      </c>
      <c r="E1092" s="186" t="str">
        <f>IF(AND(A1092&lt;&gt;"",ISNUMBER(A1092)),VLOOKUP(A1092,Studies!A:BR,5,FALSE),"")</f>
        <v>Cimetidine</v>
      </c>
      <c r="F1092" s="78" t="s">
        <v>3195</v>
      </c>
    </row>
    <row r="1093" spans="1:6" x14ac:dyDescent="0.25">
      <c r="A1093" s="78">
        <v>1311</v>
      </c>
      <c r="B1093" s="186" t="str">
        <f>IF(AND(A1093&lt;&gt;"",ISNUMBER(A1093)),VLOOKUP(A1093,Studies!A:BR,2,FALSE),"")</f>
        <v>D'Angio 1986</v>
      </c>
      <c r="C1093" s="186" t="str">
        <f>IF(AND(A1093&lt;&gt;"",ISNUMBER(A1093)),VLOOKUP(A1093,Studies!A:BR,3,FALSE),"")</f>
        <v>https://pubmed.ncbi.nlm.nih.gov/3755052/</v>
      </c>
      <c r="D1093" s="250" t="str">
        <f>IF(AND(A1093&lt;&gt;"",ISNUMBER(A1093)),VLOOKUP(A1093,Studies!A:BR,4,FALSE),"")</f>
        <v>PO 300 mg tab subject 3</v>
      </c>
      <c r="E1093" s="186" t="str">
        <f>IF(AND(A1093&lt;&gt;"",ISNUMBER(A1093)),VLOOKUP(A1093,Studies!A:BR,5,FALSE),"")</f>
        <v>Cimetidine</v>
      </c>
      <c r="F1093" s="78" t="s">
        <v>3195</v>
      </c>
    </row>
    <row r="1094" spans="1:6" x14ac:dyDescent="0.25">
      <c r="A1094" s="78">
        <v>1312</v>
      </c>
      <c r="B1094" s="186" t="str">
        <f>IF(AND(A1094&lt;&gt;"",ISNUMBER(A1094)),VLOOKUP(A1094,Studies!A:BR,2,FALSE),"")</f>
        <v>D'Angio 1986</v>
      </c>
      <c r="C1094" s="186" t="str">
        <f>IF(AND(A1094&lt;&gt;"",ISNUMBER(A1094)),VLOOKUP(A1094,Studies!A:BR,3,FALSE),"")</f>
        <v>https://pubmed.ncbi.nlm.nih.gov/3755052/</v>
      </c>
      <c r="D1094" s="250" t="str">
        <f>IF(AND(A1094&lt;&gt;"",ISNUMBER(A1094)),VLOOKUP(A1094,Studies!A:BR,4,FALSE),"")</f>
        <v>PO 300 mg tab subject 4</v>
      </c>
      <c r="E1094" s="186" t="str">
        <f>IF(AND(A1094&lt;&gt;"",ISNUMBER(A1094)),VLOOKUP(A1094,Studies!A:BR,5,FALSE),"")</f>
        <v>Cimetidine</v>
      </c>
      <c r="F1094" s="78" t="s">
        <v>3195</v>
      </c>
    </row>
    <row r="1095" spans="1:6" x14ac:dyDescent="0.25">
      <c r="A1095" s="78">
        <v>1313</v>
      </c>
      <c r="B1095" s="186" t="str">
        <f>IF(AND(A1095&lt;&gt;"",ISNUMBER(A1095)),VLOOKUP(A1095,Studies!A:BR,2,FALSE),"")</f>
        <v>D'Angio 1986</v>
      </c>
      <c r="C1095" s="186" t="str">
        <f>IF(AND(A1095&lt;&gt;"",ISNUMBER(A1095)),VLOOKUP(A1095,Studies!A:BR,3,FALSE),"")</f>
        <v>https://pubmed.ncbi.nlm.nih.gov/3755052/</v>
      </c>
      <c r="D1095" s="250" t="str">
        <f>IF(AND(A1095&lt;&gt;"",ISNUMBER(A1095)),VLOOKUP(A1095,Studies!A:BR,4,FALSE),"")</f>
        <v>PO 300 mg tab subject 5</v>
      </c>
      <c r="E1095" s="186" t="str">
        <f>IF(AND(A1095&lt;&gt;"",ISNUMBER(A1095)),VLOOKUP(A1095,Studies!A:BR,5,FALSE),"")</f>
        <v>Cimetidine</v>
      </c>
      <c r="F1095" s="78" t="s">
        <v>3195</v>
      </c>
    </row>
    <row r="1096" spans="1:6" x14ac:dyDescent="0.25">
      <c r="A1096" s="78">
        <v>1314</v>
      </c>
      <c r="B1096" s="186" t="str">
        <f>IF(AND(A1096&lt;&gt;"",ISNUMBER(A1096)),VLOOKUP(A1096,Studies!A:BR,2,FALSE),"")</f>
        <v>D'Angio 1986</v>
      </c>
      <c r="C1096" s="186" t="str">
        <f>IF(AND(A1096&lt;&gt;"",ISNUMBER(A1096)),VLOOKUP(A1096,Studies!A:BR,3,FALSE),"")</f>
        <v>https://pubmed.ncbi.nlm.nih.gov/3755052/</v>
      </c>
      <c r="D1096" s="250" t="str">
        <f>IF(AND(A1096&lt;&gt;"",ISNUMBER(A1096)),VLOOKUP(A1096,Studies!A:BR,4,FALSE),"")</f>
        <v>PO 300 mg tab subject 6</v>
      </c>
      <c r="E1096" s="186" t="str">
        <f>IF(AND(A1096&lt;&gt;"",ISNUMBER(A1096)),VLOOKUP(A1096,Studies!A:BR,5,FALSE),"")</f>
        <v>Cimetidine</v>
      </c>
      <c r="F1096" s="78" t="s">
        <v>3195</v>
      </c>
    </row>
    <row r="1097" spans="1:6" x14ac:dyDescent="0.25">
      <c r="A1097" s="78">
        <v>1315</v>
      </c>
      <c r="B1097" s="186" t="str">
        <f>IF(AND(A1097&lt;&gt;"",ISNUMBER(A1097)),VLOOKUP(A1097,Studies!A:BR,2,FALSE),"")</f>
        <v>Barbhaiya 1995</v>
      </c>
      <c r="C1097" s="186" t="str">
        <f>IF(AND(A1097&lt;&gt;"",ISNUMBER(A1097)),VLOOKUP(A1097,Studies!A:BR,3,FALSE),"")</f>
        <v>https://pubmed.ncbi.nlm.nih.gov/8562300/</v>
      </c>
      <c r="D1097" s="250" t="str">
        <f>IF(AND(A1097&lt;&gt;"",ISNUMBER(A1097)),VLOOKUP(A1097,Studies!A:BR,4,FALSE),"")</f>
        <v>PO 300 mg QID</v>
      </c>
      <c r="E1097" s="186" t="str">
        <f>IF(AND(A1097&lt;&gt;"",ISNUMBER(A1097)),VLOOKUP(A1097,Studies!A:BR,5,FALSE),"")</f>
        <v>Cimetidine</v>
      </c>
      <c r="F1097" s="78" t="s">
        <v>3195</v>
      </c>
    </row>
    <row r="1098" spans="1:6" x14ac:dyDescent="0.25">
      <c r="A1098" s="78">
        <v>1316</v>
      </c>
      <c r="B1098" s="186" t="str">
        <f>IF(AND(A1098&lt;&gt;"",ISNUMBER(A1098)),VLOOKUP(A1098,Studies!A:BR,2,FALSE),"")</f>
        <v>Somogyi 1981</v>
      </c>
      <c r="C1098" s="186" t="str">
        <f>IF(AND(A1098&lt;&gt;"",ISNUMBER(A1098)),VLOOKUP(A1098,Studies!A:BR,3,FALSE),"")</f>
        <v>https://pubmed.ncbi.nlm.nih.gov/7238562/</v>
      </c>
      <c r="D1098" s="250" t="str">
        <f>IF(AND(A1098&lt;&gt;"",ISNUMBER(A1098)),VLOOKUP(A1098,Studies!A:BR,4,FALSE),"")</f>
        <v>PO 400 mg tab</v>
      </c>
      <c r="E1098" s="186" t="str">
        <f>IF(AND(A1098&lt;&gt;"",ISNUMBER(A1098)),VLOOKUP(A1098,Studies!A:BR,5,FALSE),"")</f>
        <v>Cimetidine</v>
      </c>
      <c r="F1098" s="78" t="s">
        <v>3195</v>
      </c>
    </row>
    <row r="1099" spans="1:6" x14ac:dyDescent="0.25">
      <c r="A1099" s="78">
        <v>1317</v>
      </c>
      <c r="B1099" s="186" t="str">
        <f>IF(AND(A1099&lt;&gt;"",ISNUMBER(A1099)),VLOOKUP(A1099,Studies!A:BR,2,FALSE),"")</f>
        <v>Tiseo 1998</v>
      </c>
      <c r="C1099" s="186" t="str">
        <f>IF(AND(A1099&lt;&gt;"",ISNUMBER(A1099)),VLOOKUP(A1099,Studies!A:BR,3,FALSE),"")</f>
        <v>https://pubmed.ncbi.nlm.nih.gov/9839762/</v>
      </c>
      <c r="D1099" s="250" t="str">
        <f>IF(AND(A1099&lt;&gt;"",ISNUMBER(A1099)),VLOOKUP(A1099,Studies!A:BR,4,FALSE),"")</f>
        <v>PO 800 mg QD</v>
      </c>
      <c r="E1099" s="186" t="str">
        <f>IF(AND(A1099&lt;&gt;"",ISNUMBER(A1099)),VLOOKUP(A1099,Studies!A:BR,5,FALSE),"")</f>
        <v>Cimetidine</v>
      </c>
      <c r="F1099" s="78" t="s">
        <v>3195</v>
      </c>
    </row>
    <row r="1100" spans="1:6" x14ac:dyDescent="0.25">
      <c r="A1100" s="78">
        <v>1318</v>
      </c>
      <c r="B1100" s="186" t="str">
        <f>IF(AND(A1100&lt;&gt;"",ISNUMBER(A1100)),VLOOKUP(A1100,Studies!A:BR,2,FALSE),"")</f>
        <v>Greenblatt 1986</v>
      </c>
      <c r="C1100" s="186" t="str">
        <f>IF(AND(A1100&lt;&gt;"",ISNUMBER(A1100)),VLOOKUP(A1100,Studies!A:BR,3,FALSE),"")</f>
        <v>https://pubmed.ncbi.nlm.nih.gov/2935051/</v>
      </c>
      <c r="D1100" s="250" t="str">
        <f>IF(AND(A1100&lt;&gt;"",ISNUMBER(A1100)),VLOOKUP(A1100,Studies!A:BR,4,FALSE),"")</f>
        <v>5 mg Midazolam IV control</v>
      </c>
      <c r="E1100" s="186" t="str">
        <f>IF(AND(A1100&lt;&gt;"",ISNUMBER(A1100)),VLOOKUP(A1100,Studies!A:BR,5,FALSE),"")</f>
        <v>Midazolam</v>
      </c>
      <c r="F1100" s="78" t="s">
        <v>3551</v>
      </c>
    </row>
    <row r="1101" spans="1:6" x14ac:dyDescent="0.25">
      <c r="A1101" s="78">
        <v>1319</v>
      </c>
      <c r="B1101" s="186" t="str">
        <f>IF(AND(A1101&lt;&gt;"",ISNUMBER(A1101)),VLOOKUP(A1101,Studies!A:BR,2,FALSE),"")</f>
        <v>Greenblatt 1986</v>
      </c>
      <c r="C1101" s="186" t="str">
        <f>IF(AND(A1101&lt;&gt;"",ISNUMBER(A1101)),VLOOKUP(A1101,Studies!A:BR,3,FALSE),"")</f>
        <v>https://pubmed.ncbi.nlm.nih.gov/2935051/</v>
      </c>
      <c r="D1101" s="250" t="str">
        <f>IF(AND(A1101&lt;&gt;"",ISNUMBER(A1101)),VLOOKUP(A1101,Studies!A:BR,4,FALSE),"")</f>
        <v>300 mg QD Cimetidine, 5 mg Midazolam IV</v>
      </c>
      <c r="E1101" s="186" t="str">
        <f>IF(AND(A1101&lt;&gt;"",ISNUMBER(A1101)),VLOOKUP(A1101,Studies!A:BR,5,FALSE),"")</f>
        <v>Midazolam</v>
      </c>
      <c r="F1101" s="78" t="s">
        <v>3552</v>
      </c>
    </row>
    <row r="1102" spans="1:6" x14ac:dyDescent="0.25">
      <c r="A1102" s="78">
        <v>1320</v>
      </c>
      <c r="B1102" s="186" t="str">
        <f>IF(AND(A1102&lt;&gt;"",ISNUMBER(A1102)),VLOOKUP(A1102,Studies!A:BR,2,FALSE),"")</f>
        <v>Greenblatt 1986</v>
      </c>
      <c r="C1102" s="186" t="str">
        <f>IF(AND(A1102&lt;&gt;"",ISNUMBER(A1102)),VLOOKUP(A1102,Studies!A:BR,3,FALSE),"")</f>
        <v>https://pubmed.ncbi.nlm.nih.gov/2935051/</v>
      </c>
      <c r="D1102" s="250" t="str">
        <f>IF(AND(A1102&lt;&gt;"",ISNUMBER(A1102)),VLOOKUP(A1102,Studies!A:BR,4,FALSE),"")</f>
        <v>15 mg Midazolam PO control</v>
      </c>
      <c r="E1102" s="186" t="str">
        <f>IF(AND(A1102&lt;&gt;"",ISNUMBER(A1102)),VLOOKUP(A1102,Studies!A:BR,5,FALSE),"")</f>
        <v>Midazolam</v>
      </c>
      <c r="F1102" s="78" t="s">
        <v>3551</v>
      </c>
    </row>
    <row r="1103" spans="1:6" x14ac:dyDescent="0.25">
      <c r="A1103" s="78">
        <v>1321</v>
      </c>
      <c r="B1103" s="186" t="str">
        <f>IF(AND(A1103&lt;&gt;"",ISNUMBER(A1103)),VLOOKUP(A1103,Studies!A:BR,2,FALSE),"")</f>
        <v>Greenblatt 1986</v>
      </c>
      <c r="C1103" s="186" t="str">
        <f>IF(AND(A1103&lt;&gt;"",ISNUMBER(A1103)),VLOOKUP(A1103,Studies!A:BR,3,FALSE),"")</f>
        <v>https://pubmed.ncbi.nlm.nih.gov/2935051/</v>
      </c>
      <c r="D1103" s="250" t="str">
        <f>IF(AND(A1103&lt;&gt;"",ISNUMBER(A1103)),VLOOKUP(A1103,Studies!A:BR,4,FALSE),"")</f>
        <v>300 mg QD Cimetidine, 15 mg Midazolam PO</v>
      </c>
      <c r="E1103" s="186" t="str">
        <f>IF(AND(A1103&lt;&gt;"",ISNUMBER(A1103)),VLOOKUP(A1103,Studies!A:BR,5,FALSE),"")</f>
        <v>Midazolam</v>
      </c>
      <c r="F1103" s="78" t="s">
        <v>3552</v>
      </c>
    </row>
    <row r="1104" spans="1:6" x14ac:dyDescent="0.25">
      <c r="A1104" s="78">
        <v>1322</v>
      </c>
      <c r="B1104" s="186" t="str">
        <f>IF(AND(A1104&lt;&gt;"",ISNUMBER(A1104)),VLOOKUP(A1104,Studies!A:BR,2,FALSE),"")</f>
        <v>Martinez 1999</v>
      </c>
      <c r="C1104" s="186" t="str">
        <f>IF(AND(A1104&lt;&gt;"",ISNUMBER(A1104)),VLOOKUP(A1104,Studies!A:BR,3,FALSE),"")</f>
        <v>https://pubmed.ncbi.nlm.nih.gov/10223772/</v>
      </c>
      <c r="D1104" s="250" t="str">
        <f>IF(AND(A1104&lt;&gt;"",ISNUMBER(A1104)),VLOOKUP(A1104,Studies!A:BR,4,FALSE),"")</f>
        <v>800 mg Cimetidine, 7.5 mg Midazolam PO</v>
      </c>
      <c r="E1104" s="186" t="str">
        <f>IF(AND(A1104&lt;&gt;"",ISNUMBER(A1104)),VLOOKUP(A1104,Studies!A:BR,5,FALSE),"")</f>
        <v>Midazolam</v>
      </c>
      <c r="F1104" s="78" t="s">
        <v>3552</v>
      </c>
    </row>
    <row r="1105" spans="1:6" x14ac:dyDescent="0.25">
      <c r="A1105" s="78">
        <v>1323</v>
      </c>
      <c r="B1105" s="186" t="str">
        <f>IF(AND(A1105&lt;&gt;"",ISNUMBER(A1105)),VLOOKUP(A1105,Studies!A:BR,2,FALSE),"")</f>
        <v>Fee 1987</v>
      </c>
      <c r="C1105" s="186" t="str">
        <f>IF(AND(A1105&lt;&gt;"",ISNUMBER(A1105)),VLOOKUP(A1105,Studies!A:BR,3,FALSE),"")</f>
        <v>https://pubmed.ncbi.nlm.nih.gov/3802710/</v>
      </c>
      <c r="D1105" s="250" t="str">
        <f>IF(AND(A1105&lt;&gt;"",ISNUMBER(A1105)),VLOOKUP(A1105,Studies!A:BR,4,FALSE),"")</f>
        <v>15 mg Midazolam control</v>
      </c>
      <c r="E1105" s="186" t="str">
        <f>IF(AND(A1105&lt;&gt;"",ISNUMBER(A1105)),VLOOKUP(A1105,Studies!A:BR,5,FALSE),"")</f>
        <v>Midazolam</v>
      </c>
      <c r="F1105" s="78" t="s">
        <v>3551</v>
      </c>
    </row>
    <row r="1106" spans="1:6" x14ac:dyDescent="0.25">
      <c r="A1106" s="78">
        <v>1324</v>
      </c>
      <c r="B1106" s="186" t="str">
        <f>IF(AND(A1106&lt;&gt;"",ISNUMBER(A1106)),VLOOKUP(A1106,Studies!A:BR,2,FALSE),"")</f>
        <v>Fee 1987</v>
      </c>
      <c r="C1106" s="186" t="str">
        <f>IF(AND(A1106&lt;&gt;"",ISNUMBER(A1106)),VLOOKUP(A1106,Studies!A:BR,3,FALSE),"")</f>
        <v>https://pubmed.ncbi.nlm.nih.gov/3802710/</v>
      </c>
      <c r="D1106" s="250" t="str">
        <f>IF(AND(A1106&lt;&gt;"",ISNUMBER(A1106)),VLOOKUP(A1106,Studies!A:BR,4,FALSE),"")</f>
        <v>400 mg BID Cimetidine, 15 mg Midazolam</v>
      </c>
      <c r="E1106" s="186" t="str">
        <f>IF(AND(A1106&lt;&gt;"",ISNUMBER(A1106)),VLOOKUP(A1106,Studies!A:BR,5,FALSE),"")</f>
        <v>Midazolam</v>
      </c>
      <c r="F1106" s="78" t="s">
        <v>3552</v>
      </c>
    </row>
    <row r="1107" spans="1:6" x14ac:dyDescent="0.25">
      <c r="A1107" s="78">
        <v>1325</v>
      </c>
      <c r="B1107" s="186" t="str">
        <f>IF(AND(A1107&lt;&gt;"",ISNUMBER(A1107)),VLOOKUP(A1107,Studies!A:BR,2,FALSE),"")</f>
        <v>Salonen 1986</v>
      </c>
      <c r="C1107" s="186" t="str">
        <f>IF(AND(A1107&lt;&gt;"",ISNUMBER(A1107)),VLOOKUP(A1107,Studies!A:BR,3,FALSE),"")</f>
        <v>https://pubmed.ncbi.nlm.nih.gov/2939688/</v>
      </c>
      <c r="D1107" s="250" t="str">
        <f>IF(AND(A1107&lt;&gt;"",ISNUMBER(A1107)),VLOOKUP(A1107,Studies!A:BR,4,FALSE),"")</f>
        <v>15 mg Midazolam PO control</v>
      </c>
      <c r="E1107" s="186" t="str">
        <f>IF(AND(A1107&lt;&gt;"",ISNUMBER(A1107)),VLOOKUP(A1107,Studies!A:BR,5,FALSE),"")</f>
        <v>Midazolam</v>
      </c>
      <c r="F1107" s="78" t="s">
        <v>3551</v>
      </c>
    </row>
    <row r="1108" spans="1:6" x14ac:dyDescent="0.25">
      <c r="A1108" s="78">
        <v>1326</v>
      </c>
      <c r="B1108" s="186" t="str">
        <f>IF(AND(A1108&lt;&gt;"",ISNUMBER(A1108)),VLOOKUP(A1108,Studies!A:BR,2,FALSE),"")</f>
        <v>Salonen 1986</v>
      </c>
      <c r="C1108" s="186" t="str">
        <f>IF(AND(A1108&lt;&gt;"",ISNUMBER(A1108)),VLOOKUP(A1108,Studies!A:BR,3,FALSE),"")</f>
        <v>https://pubmed.ncbi.nlm.nih.gov/2939688/</v>
      </c>
      <c r="D1108" s="250" t="str">
        <f>IF(AND(A1108&lt;&gt;"",ISNUMBER(A1108)),VLOOKUP(A1108,Studies!A:BR,4,FALSE),"")</f>
        <v>400 mg Cimetidine, 15 mg Midazolam</v>
      </c>
      <c r="E1108" s="186" t="str">
        <f>IF(AND(A1108&lt;&gt;"",ISNUMBER(A1108)),VLOOKUP(A1108,Studies!A:BR,5,FALSE),"")</f>
        <v>Midazolam</v>
      </c>
      <c r="F1108" s="78" t="s">
        <v>3552</v>
      </c>
    </row>
    <row r="1109" spans="1:6" x14ac:dyDescent="0.25">
      <c r="A1109" s="78">
        <v>1327</v>
      </c>
      <c r="B1109" s="186" t="str">
        <f>IF(AND(A1109&lt;&gt;"",ISNUMBER(A1109)),VLOOKUP(A1109,Studies!A:BR,2,FALSE),"")</f>
        <v>Smith 1984</v>
      </c>
      <c r="C1109" s="186" t="str">
        <f>IF(AND(A1109&lt;&gt;"",ISNUMBER(A1109)),VLOOKUP(A1109,Studies!A:BR,3,FALSE),"")</f>
        <v>https://pubmed.ncbi.nlm.nih.gov/6478741/</v>
      </c>
      <c r="D1109" s="250" t="str">
        <f>IF(AND(A1109&lt;&gt;"",ISNUMBER(A1109)),VLOOKUP(A1109,Studies!A:BR,4,FALSE),"")</f>
        <v>IV 10 mg Verapamil control</v>
      </c>
      <c r="E1109" s="186" t="str">
        <f>IF(AND(A1109&lt;&gt;"",ISNUMBER(A1109)),VLOOKUP(A1109,Studies!A:BR,5,FALSE),"")</f>
        <v>Verapamil</v>
      </c>
      <c r="F1109" s="78" t="s">
        <v>3553</v>
      </c>
    </row>
    <row r="1110" spans="1:6" x14ac:dyDescent="0.25">
      <c r="A1110" s="78">
        <v>1328</v>
      </c>
      <c r="B1110" s="186" t="str">
        <f>IF(AND(A1110&lt;&gt;"",ISNUMBER(A1110)),VLOOKUP(A1110,Studies!A:BR,2,FALSE),"")</f>
        <v>Smith 1984</v>
      </c>
      <c r="C1110" s="186" t="str">
        <f>IF(AND(A1110&lt;&gt;"",ISNUMBER(A1110)),VLOOKUP(A1110,Studies!A:BR,3,FALSE),"")</f>
        <v>https://pubmed.ncbi.nlm.nih.gov/6478741/</v>
      </c>
      <c r="D1110" s="250" t="str">
        <f>IF(AND(A1110&lt;&gt;"",ISNUMBER(A1110)),VLOOKUP(A1110,Studies!A:BR,4,FALSE),"")</f>
        <v>IV 10 mg Verapamil + Cimetidine</v>
      </c>
      <c r="E1110" s="186" t="str">
        <f>IF(AND(A1110&lt;&gt;"",ISNUMBER(A1110)),VLOOKUP(A1110,Studies!A:BR,5,FALSE),"")</f>
        <v>Verapamil</v>
      </c>
      <c r="F1110" s="78" t="s">
        <v>3554</v>
      </c>
    </row>
    <row r="1111" spans="1:6" x14ac:dyDescent="0.25">
      <c r="A1111" s="78">
        <v>1329</v>
      </c>
      <c r="B1111" s="186" t="str">
        <f>IF(AND(A1111&lt;&gt;"",ISNUMBER(A1111)),VLOOKUP(A1111,Studies!A:BR,2,FALSE),"")</f>
        <v>Smith 1984</v>
      </c>
      <c r="C1111" s="186" t="str">
        <f>IF(AND(A1111&lt;&gt;"",ISNUMBER(A1111)),VLOOKUP(A1111,Studies!A:BR,3,FALSE),"")</f>
        <v>https://pubmed.ncbi.nlm.nih.gov/6478741/</v>
      </c>
      <c r="D1111" s="250" t="str">
        <f>IF(AND(A1111&lt;&gt;"",ISNUMBER(A1111)),VLOOKUP(A1111,Studies!A:BR,4,FALSE),"")</f>
        <v>PO 120 mg Verapamil control</v>
      </c>
      <c r="E1111" s="186" t="str">
        <f>IF(AND(A1111&lt;&gt;"",ISNUMBER(A1111)),VLOOKUP(A1111,Studies!A:BR,5,FALSE),"")</f>
        <v>Verapamil</v>
      </c>
      <c r="F1111" s="78" t="s">
        <v>3553</v>
      </c>
    </row>
    <row r="1112" spans="1:6" x14ac:dyDescent="0.25">
      <c r="A1112" s="78">
        <v>1330</v>
      </c>
      <c r="B1112" s="186" t="str">
        <f>IF(AND(A1112&lt;&gt;"",ISNUMBER(A1112)),VLOOKUP(A1112,Studies!A:BR,2,FALSE),"")</f>
        <v>Smith 1984</v>
      </c>
      <c r="C1112" s="186" t="str">
        <f>IF(AND(A1112&lt;&gt;"",ISNUMBER(A1112)),VLOOKUP(A1112,Studies!A:BR,3,FALSE),"")</f>
        <v>https://pubmed.ncbi.nlm.nih.gov/6478741/</v>
      </c>
      <c r="D1112" s="250" t="str">
        <f>IF(AND(A1112&lt;&gt;"",ISNUMBER(A1112)),VLOOKUP(A1112,Studies!A:BR,4,FALSE),"")</f>
        <v>PO 120 mg Verapamil + Cimetidine</v>
      </c>
      <c r="E1112" s="186" t="str">
        <f>IF(AND(A1112&lt;&gt;"",ISNUMBER(A1112)),VLOOKUP(A1112,Studies!A:BR,5,FALSE),"")</f>
        <v>Verapamil</v>
      </c>
      <c r="F1112" s="78" t="s">
        <v>3554</v>
      </c>
    </row>
    <row r="1113" spans="1:6" x14ac:dyDescent="0.25">
      <c r="A1113" s="78">
        <v>1331</v>
      </c>
      <c r="B1113" s="186" t="str">
        <f>IF(AND(A1113&lt;&gt;"",ISNUMBER(A1113)),VLOOKUP(A1113,Studies!A:BR,2,FALSE),"")</f>
        <v>Abernethy 1983</v>
      </c>
      <c r="C1113" s="186" t="str">
        <f>IF(AND(A1113&lt;&gt;"",ISNUMBER(A1113)),VLOOKUP(A1113,Studies!A:BR,3,FALSE),"")</f>
        <v>https://pubmed.ncbi.nlm.nih.gov/6137021/</v>
      </c>
      <c r="D1113" s="250" t="str">
        <f>IF(AND(A1113&lt;&gt;"",ISNUMBER(A1113)),VLOOKUP(A1113,Studies!A:BR,4,FALSE),"")</f>
        <v>Alprazolam control</v>
      </c>
      <c r="E1113" s="186" t="str">
        <f>IF(AND(A1113&lt;&gt;"",ISNUMBER(A1113)),VLOOKUP(A1113,Studies!A:BR,5,FALSE),"")</f>
        <v>Alprazolam</v>
      </c>
      <c r="F1113" s="78" t="s">
        <v>3555</v>
      </c>
    </row>
    <row r="1114" spans="1:6" x14ac:dyDescent="0.25">
      <c r="A1114" s="78">
        <v>1332</v>
      </c>
      <c r="B1114" s="186" t="str">
        <f>IF(AND(A1114&lt;&gt;"",ISNUMBER(A1114)),VLOOKUP(A1114,Studies!A:BR,2,FALSE),"")</f>
        <v>Abernethy 1983</v>
      </c>
      <c r="C1114" s="186" t="str">
        <f>IF(AND(A1114&lt;&gt;"",ISNUMBER(A1114)),VLOOKUP(A1114,Studies!A:BR,3,FALSE),"")</f>
        <v>https://pubmed.ncbi.nlm.nih.gov/6137021/</v>
      </c>
      <c r="D1114" s="250" t="str">
        <f>IF(AND(A1114&lt;&gt;"",ISNUMBER(A1114)),VLOOKUP(A1114,Studies!A:BR,4,FALSE),"")</f>
        <v>Alprazolam + Cimetidine</v>
      </c>
      <c r="E1114" s="186" t="str">
        <f>IF(AND(A1114&lt;&gt;"",ISNUMBER(A1114)),VLOOKUP(A1114,Studies!A:BR,5,FALSE),"")</f>
        <v>Alprazolam</v>
      </c>
      <c r="F1114" s="78" t="s">
        <v>3556</v>
      </c>
    </row>
    <row r="1115" spans="1:6" x14ac:dyDescent="0.25">
      <c r="A1115" s="78">
        <v>1333</v>
      </c>
      <c r="B1115" s="186" t="str">
        <f>IF(AND(A1115&lt;&gt;"",ISNUMBER(A1115)),VLOOKUP(A1115,Studies!A:BR,2,FALSE),"")</f>
        <v>Abernethy 1983</v>
      </c>
      <c r="C1115" s="186" t="str">
        <f>IF(AND(A1115&lt;&gt;"",ISNUMBER(A1115)),VLOOKUP(A1115,Studies!A:BR,3,FALSE),"")</f>
        <v>https://pubmed.ncbi.nlm.nih.gov/6137021/</v>
      </c>
      <c r="D1115" s="250" t="str">
        <f>IF(AND(A1115&lt;&gt;"",ISNUMBER(A1115)),VLOOKUP(A1115,Studies!A:BR,4,FALSE),"")</f>
        <v>Triazolam control</v>
      </c>
      <c r="E1115" s="186" t="str">
        <f>IF(AND(A1115&lt;&gt;"",ISNUMBER(A1115)),VLOOKUP(A1115,Studies!A:BR,5,FALSE),"")</f>
        <v>Triazolam</v>
      </c>
      <c r="F1115" s="78" t="s">
        <v>3557</v>
      </c>
    </row>
    <row r="1116" spans="1:6" x14ac:dyDescent="0.25">
      <c r="A1116" s="78">
        <v>1334</v>
      </c>
      <c r="B1116" s="186" t="str">
        <f>IF(AND(A1116&lt;&gt;"",ISNUMBER(A1116)),VLOOKUP(A1116,Studies!A:BR,2,FALSE),"")</f>
        <v>Abernethy 1983</v>
      </c>
      <c r="C1116" s="186" t="str">
        <f>IF(AND(A1116&lt;&gt;"",ISNUMBER(A1116)),VLOOKUP(A1116,Studies!A:BR,3,FALSE),"")</f>
        <v>https://pubmed.ncbi.nlm.nih.gov/6137021/</v>
      </c>
      <c r="D1116" s="250" t="str">
        <f>IF(AND(A1116&lt;&gt;"",ISNUMBER(A1116)),VLOOKUP(A1116,Studies!A:BR,4,FALSE),"")</f>
        <v>Triazolam + Cimetidine</v>
      </c>
      <c r="E1116" s="186" t="str">
        <f>IF(AND(A1116&lt;&gt;"",ISNUMBER(A1116)),VLOOKUP(A1116,Studies!A:BR,5,FALSE),"")</f>
        <v>Triazolam</v>
      </c>
      <c r="F1116" s="78" t="s">
        <v>3558</v>
      </c>
    </row>
    <row r="1117" spans="1:6" x14ac:dyDescent="0.25">
      <c r="A1117" s="78">
        <v>1335</v>
      </c>
      <c r="B1117" s="186" t="str">
        <f>IF(AND(A1117&lt;&gt;"",ISNUMBER(A1117)),VLOOKUP(A1117,Studies!A:BR,2,FALSE),"")</f>
        <v>Friedman 1988</v>
      </c>
      <c r="C1117" s="186" t="str">
        <f>IF(AND(A1117&lt;&gt;"",ISNUMBER(A1117)),VLOOKUP(A1117,Studies!A:BR,3,FALSE),"")</f>
        <v>https://pubmed.ncbi.nlm.nih.gov/3360971/</v>
      </c>
      <c r="D1117" s="250" t="str">
        <f>IF(AND(A1117&lt;&gt;"",ISNUMBER(A1117)),VLOOKUP(A1117,Studies!A:BR,4,FALSE),"")</f>
        <v>Triazolam control</v>
      </c>
      <c r="E1117" s="186" t="str">
        <f>IF(AND(A1117&lt;&gt;"",ISNUMBER(A1117)),VLOOKUP(A1117,Studies!A:BR,5,FALSE),"")</f>
        <v>Triazolam</v>
      </c>
      <c r="F1117" s="78" t="s">
        <v>3557</v>
      </c>
    </row>
    <row r="1118" spans="1:6" x14ac:dyDescent="0.25">
      <c r="A1118" s="78">
        <v>1336</v>
      </c>
      <c r="B1118" s="186" t="str">
        <f>IF(AND(A1118&lt;&gt;"",ISNUMBER(A1118)),VLOOKUP(A1118,Studies!A:BR,2,FALSE),"")</f>
        <v>Friedman 1988</v>
      </c>
      <c r="C1118" s="186" t="str">
        <f>IF(AND(A1118&lt;&gt;"",ISNUMBER(A1118)),VLOOKUP(A1118,Studies!A:BR,3,FALSE),"")</f>
        <v>https://pubmed.ncbi.nlm.nih.gov/3360971/</v>
      </c>
      <c r="D1118" s="250" t="str">
        <f>IF(AND(A1118&lt;&gt;"",ISNUMBER(A1118)),VLOOKUP(A1118,Studies!A:BR,4,FALSE),"")</f>
        <v>Triazolam + Cimetidine</v>
      </c>
      <c r="E1118" s="186" t="str">
        <f>IF(AND(A1118&lt;&gt;"",ISNUMBER(A1118)),VLOOKUP(A1118,Studies!A:BR,5,FALSE),"")</f>
        <v>Triazolam</v>
      </c>
      <c r="F1118" s="78" t="s">
        <v>3558</v>
      </c>
    </row>
    <row r="1119" spans="1:6" x14ac:dyDescent="0.25">
      <c r="A1119" s="78">
        <v>1337</v>
      </c>
      <c r="B1119" s="186" t="str">
        <f>IF(AND(A1119&lt;&gt;"",ISNUMBER(A1119)),VLOOKUP(A1119,Studies!A:BR,2,FALSE),"")</f>
        <v>Cox 1986</v>
      </c>
      <c r="C1119" s="186" t="str">
        <f>IF(AND(A1119&lt;&gt;"",ISNUMBER(A1119)),VLOOKUP(A1119,Studies!A:BR,3,FALSE),"")</f>
        <v>https://pubmed.ncbi.nlm.nih.gov/3828486/</v>
      </c>
      <c r="D1119" s="250" t="str">
        <f>IF(AND(A1119&lt;&gt;"",ISNUMBER(A1119)),VLOOKUP(A1119,Studies!A:BR,4,FALSE),"")</f>
        <v>triazolam control</v>
      </c>
      <c r="E1119" s="186" t="str">
        <f>IF(AND(A1119&lt;&gt;"",ISNUMBER(A1119)),VLOOKUP(A1119,Studies!A:BR,5,FALSE),"")</f>
        <v>Triazolam</v>
      </c>
      <c r="F1119" s="78" t="s">
        <v>3557</v>
      </c>
    </row>
    <row r="1120" spans="1:6" x14ac:dyDescent="0.25">
      <c r="A1120" s="78">
        <v>1338</v>
      </c>
      <c r="B1120" s="186" t="str">
        <f>IF(AND(A1120&lt;&gt;"",ISNUMBER(A1120)),VLOOKUP(A1120,Studies!A:BR,2,FALSE),"")</f>
        <v>Cox 1986</v>
      </c>
      <c r="C1120" s="186" t="str">
        <f>IF(AND(A1120&lt;&gt;"",ISNUMBER(A1120)),VLOOKUP(A1120,Studies!A:BR,3,FALSE),"")</f>
        <v>https://pubmed.ncbi.nlm.nih.gov/3828486/</v>
      </c>
      <c r="D1120" s="250" t="str">
        <f>IF(AND(A1120&lt;&gt;"",ISNUMBER(A1120)),VLOOKUP(A1120,Studies!A:BR,4,FALSE),"")</f>
        <v>triazolam + cimetidine</v>
      </c>
      <c r="E1120" s="186" t="str">
        <f>IF(AND(A1120&lt;&gt;"",ISNUMBER(A1120)),VLOOKUP(A1120,Studies!A:BR,5,FALSE),"")</f>
        <v>Triazolam</v>
      </c>
      <c r="F1120" s="78" t="s">
        <v>3558</v>
      </c>
    </row>
    <row r="1121" spans="1:6" x14ac:dyDescent="0.25">
      <c r="A1121" s="78">
        <v>1339</v>
      </c>
      <c r="B1121" s="186" t="str">
        <f>IF(AND(A1121&lt;&gt;"",ISNUMBER(A1121)),VLOOKUP(A1121,Studies!A:BR,2,FALSE),"")</f>
        <v>Pourbaix 1985</v>
      </c>
      <c r="C1121" s="186" t="str">
        <f>IF(AND(A1121&lt;&gt;"",ISNUMBER(A1121)),VLOOKUP(A1121,Studies!A:BR,3,FALSE),"")</f>
        <v>https://pubmed.ncbi.nlm.nih.gov/2864320/</v>
      </c>
      <c r="D1121" s="250" t="str">
        <f>IF(AND(A1121&lt;&gt;"",ISNUMBER(A1121)),VLOOKUP(A1121,Studies!A:BR,4,FALSE),"")</f>
        <v>Alprazolam control</v>
      </c>
      <c r="E1121" s="186" t="str">
        <f>IF(AND(A1121&lt;&gt;"",ISNUMBER(A1121)),VLOOKUP(A1121,Studies!A:BR,5,FALSE),"")</f>
        <v>Alprazolam</v>
      </c>
      <c r="F1121" s="78" t="s">
        <v>3555</v>
      </c>
    </row>
    <row r="1122" spans="1:6" x14ac:dyDescent="0.25">
      <c r="A1122" s="78">
        <v>1340</v>
      </c>
      <c r="B1122" s="186" t="str">
        <f>IF(AND(A1122&lt;&gt;"",ISNUMBER(A1122)),VLOOKUP(A1122,Studies!A:BR,2,FALSE),"")</f>
        <v>Pourbaix 1985</v>
      </c>
      <c r="C1122" s="186" t="str">
        <f>IF(AND(A1122&lt;&gt;"",ISNUMBER(A1122)),VLOOKUP(A1122,Studies!A:BR,3,FALSE),"")</f>
        <v>https://pubmed.ncbi.nlm.nih.gov/2864320/</v>
      </c>
      <c r="D1122" s="250" t="str">
        <f>IF(AND(A1122&lt;&gt;"",ISNUMBER(A1122)),VLOOKUP(A1122,Studies!A:BR,4,FALSE),"")</f>
        <v>Alprazolam + Cimetidine</v>
      </c>
      <c r="E1122" s="186" t="str">
        <f>IF(AND(A1122&lt;&gt;"",ISNUMBER(A1122)),VLOOKUP(A1122,Studies!A:BR,5,FALSE),"")</f>
        <v>Alprazolam</v>
      </c>
      <c r="F1122" s="78" t="s">
        <v>3556</v>
      </c>
    </row>
    <row r="1123" spans="1:6" x14ac:dyDescent="0.25">
      <c r="A1123" s="78">
        <v>1341</v>
      </c>
      <c r="B1123" s="186" t="str">
        <f>IF(AND(A1123&lt;&gt;"",ISNUMBER(A1123)),VLOOKUP(A1123,Studies!A:BR,2,FALSE),"")</f>
        <v>Pourbaix 1985</v>
      </c>
      <c r="C1123" s="186" t="str">
        <f>IF(AND(A1123&lt;&gt;"",ISNUMBER(A1123)),VLOOKUP(A1123,Studies!A:BR,3,FALSE),"")</f>
        <v>https://pubmed.ncbi.nlm.nih.gov/2864320/</v>
      </c>
      <c r="D1123" s="250" t="str">
        <f>IF(AND(A1123&lt;&gt;"",ISNUMBER(A1123)),VLOOKUP(A1123,Studies!A:BR,4,FALSE),"")</f>
        <v>Triazolam control</v>
      </c>
      <c r="E1123" s="186" t="str">
        <f>IF(AND(A1123&lt;&gt;"",ISNUMBER(A1123)),VLOOKUP(A1123,Studies!A:BR,5,FALSE),"")</f>
        <v>Triazolam</v>
      </c>
      <c r="F1123" s="78" t="s">
        <v>3558</v>
      </c>
    </row>
    <row r="1124" spans="1:6" x14ac:dyDescent="0.25">
      <c r="A1124" s="78">
        <v>1342</v>
      </c>
      <c r="B1124" s="186" t="str">
        <f>IF(AND(A1124&lt;&gt;"",ISNUMBER(A1124)),VLOOKUP(A1124,Studies!A:BR,2,FALSE),"")</f>
        <v>Pourbaix 1985</v>
      </c>
      <c r="C1124" s="186" t="str">
        <f>IF(AND(A1124&lt;&gt;"",ISNUMBER(A1124)),VLOOKUP(A1124,Studies!A:BR,3,FALSE),"")</f>
        <v>https://pubmed.ncbi.nlm.nih.gov/2864320/</v>
      </c>
      <c r="D1124" s="250" t="str">
        <f>IF(AND(A1124&lt;&gt;"",ISNUMBER(A1124)),VLOOKUP(A1124,Studies!A:BR,4,FALSE),"")</f>
        <v>Triazolam + Cimetidine</v>
      </c>
      <c r="E1124" s="186" t="str">
        <f>IF(AND(A1124&lt;&gt;"",ISNUMBER(A1124)),VLOOKUP(A1124,Studies!A:BR,5,FALSE),"")</f>
        <v>Triazolam</v>
      </c>
      <c r="F1124" s="78" t="s">
        <v>3557</v>
      </c>
    </row>
    <row r="1125" spans="1:6" x14ac:dyDescent="0.25">
      <c r="A1125" s="78">
        <v>1343</v>
      </c>
      <c r="B1125" s="186" t="str">
        <f>IF(AND(A1125&lt;&gt;"",ISNUMBER(A1125)),VLOOKUP(A1125,Studies!A:BR,2,FALSE),"")</f>
        <v>Kienlen 1993</v>
      </c>
      <c r="C1125" s="186" t="str">
        <f>IF(AND(A1125&lt;&gt;"",ISNUMBER(A1125)),VLOOKUP(A1125,Studies!A:BR,3,FALSE),"")</f>
        <v>https://link.springer.com/article/10.1007/BF03259596</v>
      </c>
      <c r="D1125" s="250" t="str">
        <f>IF(AND(A1125&lt;&gt;"",ISNUMBER(A1125)),VLOOKUP(A1125,Studies!A:BR,4,FALSE),"")</f>
        <v>Alfentanil control</v>
      </c>
      <c r="E1125" s="186" t="str">
        <f>IF(AND(A1125&lt;&gt;"",ISNUMBER(A1125)),VLOOKUP(A1125,Studies!A:BR,5,FALSE),"")</f>
        <v>Alfentanil</v>
      </c>
      <c r="F1125" s="78" t="s">
        <v>3559</v>
      </c>
    </row>
    <row r="1126" spans="1:6" x14ac:dyDescent="0.25">
      <c r="A1126" s="78">
        <v>1344</v>
      </c>
      <c r="B1126" s="186" t="str">
        <f>IF(AND(A1126&lt;&gt;"",ISNUMBER(A1126)),VLOOKUP(A1126,Studies!A:BR,2,FALSE),"")</f>
        <v>Kienlen 1993</v>
      </c>
      <c r="C1126" s="186" t="str">
        <f>IF(AND(A1126&lt;&gt;"",ISNUMBER(A1126)),VLOOKUP(A1126,Studies!A:BR,3,FALSE),"")</f>
        <v>https://link.springer.com/article/10.1007/BF03259596</v>
      </c>
      <c r="D1126" s="250" t="str">
        <f>IF(AND(A1126&lt;&gt;"",ISNUMBER(A1126)),VLOOKUP(A1126,Studies!A:BR,4,FALSE),"")</f>
        <v>Alfentanil + Cimetidine</v>
      </c>
      <c r="E1126" s="186" t="str">
        <f>IF(AND(A1126&lt;&gt;"",ISNUMBER(A1126)),VLOOKUP(A1126,Studies!A:BR,5,FALSE),"")</f>
        <v>Alfentanil</v>
      </c>
      <c r="F1126" s="78" t="s">
        <v>3560</v>
      </c>
    </row>
    <row r="1127" spans="1:6" x14ac:dyDescent="0.25">
      <c r="A1127" s="78">
        <v>1345</v>
      </c>
      <c r="B1127" s="186" t="str">
        <f>IF(AND(A1127&lt;&gt;"",ISNUMBER(A1127)),VLOOKUP(A1127,Studies!A:BR,2,FALSE),"")</f>
        <v>Elliott 1984</v>
      </c>
      <c r="C1127" s="186" t="str">
        <f>IF(AND(A1127&lt;&gt;"",ISNUMBER(A1127)),VLOOKUP(A1127,Studies!A:BR,3,FALSE),"")</f>
        <v>https://pubmed.ncbi.nlm.nih.gov/6152615/</v>
      </c>
      <c r="D1127" s="250" t="str">
        <f>IF(AND(A1127&lt;&gt;"",ISNUMBER(A1127)),VLOOKUP(A1127,Studies!A:BR,4,FALSE),"")</f>
        <v>Midazolam/H2O</v>
      </c>
      <c r="E1127" s="186" t="str">
        <f>IF(AND(A1127&lt;&gt;"",ISNUMBER(A1127)),VLOOKUP(A1127,Studies!A:BR,5,FALSE),"")</f>
        <v>Midazolam</v>
      </c>
      <c r="F1127" s="78" t="s">
        <v>3551</v>
      </c>
    </row>
    <row r="1128" spans="1:6" x14ac:dyDescent="0.25">
      <c r="A1128" s="78">
        <v>1346</v>
      </c>
      <c r="B1128" s="186" t="str">
        <f>IF(AND(A1128&lt;&gt;"",ISNUMBER(A1128)),VLOOKUP(A1128,Studies!A:BR,2,FALSE),"")</f>
        <v>Elliott 1984</v>
      </c>
      <c r="C1128" s="186" t="str">
        <f>IF(AND(A1128&lt;&gt;"",ISNUMBER(A1128)),VLOOKUP(A1128,Studies!A:BR,3,FALSE),"")</f>
        <v>https://pubmed.ncbi.nlm.nih.gov/6152615/</v>
      </c>
      <c r="D1128" s="250" t="str">
        <f>IF(AND(A1128&lt;&gt;"",ISNUMBER(A1128)),VLOOKUP(A1128,Studies!A:BR,4,FALSE),"")</f>
        <v>Midazolam/cimetidine</v>
      </c>
      <c r="E1128" s="186" t="str">
        <f>IF(AND(A1128&lt;&gt;"",ISNUMBER(A1128)),VLOOKUP(A1128,Studies!A:BR,5,FALSE),"")</f>
        <v>Midazolam</v>
      </c>
      <c r="F1128" s="78" t="s">
        <v>3552</v>
      </c>
    </row>
    <row r="1129" spans="1:6" x14ac:dyDescent="0.25">
      <c r="A1129" s="78">
        <v>1347</v>
      </c>
      <c r="B1129" s="186" t="str">
        <f>IF(AND(A1129&lt;&gt;"",ISNUMBER(A1129)),VLOOKUP(A1129,Studies!A:BR,2,FALSE),"")</f>
        <v>Bodemar 1981</v>
      </c>
      <c r="C1129" s="186" t="str">
        <f>IF(AND(A1129&lt;&gt;"",ISNUMBER(A1129)),VLOOKUP(A1129,Studies!A:BR,3,FALSE),"")</f>
        <v>https://pubmed.ncbi.nlm.nih.gov/7249489/</v>
      </c>
      <c r="D1129" s="250" t="str">
        <f>IF(AND(A1129&lt;&gt;"",ISNUMBER(A1129)),VLOOKUP(A1129,Studies!A:BR,4,FALSE),"")</f>
        <v>200/400 mg QID</v>
      </c>
      <c r="E1129" s="186" t="str">
        <f>IF(AND(A1129&lt;&gt;"",ISNUMBER(A1129)),VLOOKUP(A1129,Studies!A:BR,5,FALSE),"")</f>
        <v>Cimetidine</v>
      </c>
      <c r="F1129" s="78" t="s">
        <v>3195</v>
      </c>
    </row>
    <row r="1130" spans="1:6" x14ac:dyDescent="0.25">
      <c r="A1130" s="78">
        <v>99</v>
      </c>
      <c r="B1130" s="186" t="str">
        <f>IF(AND(A1130&lt;&gt;"",ISNUMBER(A1130)),VLOOKUP(A1130,Studies!A:BR,2,FALSE),"")</f>
        <v>Everett 1991</v>
      </c>
      <c r="C1130" s="186" t="str">
        <f>IF(AND(A1130&lt;&gt;"",ISNUMBER(A1130)),VLOOKUP(A1130,Studies!A:BR,3,FALSE),"")</f>
        <v>https://pubmed.ncbi.nlm.nih.gov/1680649/</v>
      </c>
      <c r="D1130" s="250" t="str">
        <f>IF(AND(A1130&lt;&gt;"",ISNUMBER(A1130)),VLOOKUP(A1130,Studies!A:BR,4,FALSE),"")</f>
        <v>IV administration (urine)</v>
      </c>
      <c r="E1130" s="186" t="str">
        <f>IF(AND(A1130&lt;&gt;"",ISNUMBER(A1130)),VLOOKUP(A1130,Studies!A:BR,5,FALSE),"")</f>
        <v>Pravastatin</v>
      </c>
      <c r="F1130" s="78" t="s">
        <v>3550</v>
      </c>
    </row>
    <row r="1131" spans="1:6" x14ac:dyDescent="0.25">
      <c r="A1131" s="78">
        <v>102</v>
      </c>
      <c r="B1131" s="186" t="str">
        <f>IF(AND(A1131&lt;&gt;"",ISNUMBER(A1131)),VLOOKUP(A1131,Studies!A:BR,2,FALSE),"")</f>
        <v>Everett 1991</v>
      </c>
      <c r="C1131" s="186" t="str">
        <f>IF(AND(A1131&lt;&gt;"",ISNUMBER(A1131)),VLOOKUP(A1131,Studies!A:BR,3,FALSE),"")</f>
        <v>https://pubmed.ncbi.nlm.nih.gov/1680649/</v>
      </c>
      <c r="D1131" s="250" t="str">
        <f>IF(AND(A1131&lt;&gt;"",ISNUMBER(A1131)),VLOOKUP(A1131,Studies!A:BR,4,FALSE),"")</f>
        <v>IV administration (feces)</v>
      </c>
      <c r="E1131" s="186" t="str">
        <f>IF(AND(A1131&lt;&gt;"",ISNUMBER(A1131)),VLOOKUP(A1131,Studies!A:BR,5,FALSE),"")</f>
        <v>Pravastatin</v>
      </c>
      <c r="F1131" s="78" t="s">
        <v>3550</v>
      </c>
    </row>
    <row r="1132" spans="1:6" x14ac:dyDescent="0.25">
      <c r="A1132" s="78">
        <v>103</v>
      </c>
      <c r="B1132" s="186" t="str">
        <f>IF(AND(A1132&lt;&gt;"",ISNUMBER(A1132)),VLOOKUP(A1132,Studies!A:BR,2,FALSE),"")</f>
        <v>Everett 1991</v>
      </c>
      <c r="C1132" s="186" t="str">
        <f>IF(AND(A1132&lt;&gt;"",ISNUMBER(A1132)),VLOOKUP(A1132,Studies!A:BR,3,FALSE),"")</f>
        <v>https://pubmed.ncbi.nlm.nih.gov/1680649/</v>
      </c>
      <c r="D1132" s="250" t="str">
        <f>IF(AND(A1132&lt;&gt;"",ISNUMBER(A1132)),VLOOKUP(A1132,Studies!A:BR,4,FALSE),"")</f>
        <v>PO administration (urine)</v>
      </c>
      <c r="E1132" s="186" t="str">
        <f>IF(AND(A1132&lt;&gt;"",ISNUMBER(A1132)),VLOOKUP(A1132,Studies!A:BR,5,FALSE),"")</f>
        <v>Pravastatin</v>
      </c>
      <c r="F1132" s="78" t="s">
        <v>3550</v>
      </c>
    </row>
    <row r="1133" spans="1:6" x14ac:dyDescent="0.25">
      <c r="A1133" s="78">
        <v>108</v>
      </c>
      <c r="B1133" s="186" t="str">
        <f>IF(AND(A1133&lt;&gt;"",ISNUMBER(A1133)),VLOOKUP(A1133,Studies!A:BR,2,FALSE),"")</f>
        <v>Everett 1991</v>
      </c>
      <c r="C1133" s="186" t="str">
        <f>IF(AND(A1133&lt;&gt;"",ISNUMBER(A1133)),VLOOKUP(A1133,Studies!A:BR,3,FALSE),"")</f>
        <v>https://pubmed.ncbi.nlm.nih.gov/1680649/</v>
      </c>
      <c r="D1133" s="250" t="str">
        <f>IF(AND(A1133&lt;&gt;"",ISNUMBER(A1133)),VLOOKUP(A1133,Studies!A:BR,4,FALSE),"")</f>
        <v>PO administration (feces)</v>
      </c>
      <c r="E1133" s="186" t="str">
        <f>IF(AND(A1133&lt;&gt;"",ISNUMBER(A1133)),VLOOKUP(A1133,Studies!A:BR,5,FALSE),"")</f>
        <v>Pravastatin</v>
      </c>
      <c r="F1133" s="78" t="s">
        <v>3550</v>
      </c>
    </row>
    <row r="1134" spans="1:6" x14ac:dyDescent="0.25">
      <c r="A1134" s="78">
        <v>121</v>
      </c>
      <c r="B1134" s="186" t="str">
        <f>IF(AND(A1134&lt;&gt;"",ISNUMBER(A1134)),VLOOKUP(A1134,Studies!A:BR,2,FALSE),"")</f>
        <v>Pan 1993</v>
      </c>
      <c r="C1134" s="186" t="str">
        <f>IF(AND(A1134&lt;&gt;"",ISNUMBER(A1134)),VLOOKUP(A1134,Studies!A:BR,3,FALSE),"")</f>
        <v>https://pubmed.ncbi.nlm.nih.gov/8219432/</v>
      </c>
      <c r="D1134" s="250" t="str">
        <f>IF(AND(A1134&lt;&gt;"",ISNUMBER(A1134)),VLOOKUP(A1134,Studies!A:BR,4,FALSE),"")</f>
        <v>Young men</v>
      </c>
      <c r="E1134" s="186" t="str">
        <f>IF(AND(A1134&lt;&gt;"",ISNUMBER(A1134)),VLOOKUP(A1134,Studies!A:BR,5,FALSE),"")</f>
        <v>Pravastatin</v>
      </c>
      <c r="F1134" s="78" t="s">
        <v>3550</v>
      </c>
    </row>
    <row r="1135" spans="1:6" x14ac:dyDescent="0.25">
      <c r="A1135" s="78">
        <v>122</v>
      </c>
      <c r="B1135" s="186" t="str">
        <f>IF(AND(A1135&lt;&gt;"",ISNUMBER(A1135)),VLOOKUP(A1135,Studies!A:BR,2,FALSE),"")</f>
        <v>Pan 1993</v>
      </c>
      <c r="C1135" s="186" t="str">
        <f>IF(AND(A1135&lt;&gt;"",ISNUMBER(A1135)),VLOOKUP(A1135,Studies!A:BR,3,FALSE),"")</f>
        <v>https://pubmed.ncbi.nlm.nih.gov/8219432/</v>
      </c>
      <c r="D1135" s="250" t="str">
        <f>IF(AND(A1135&lt;&gt;"",ISNUMBER(A1135)),VLOOKUP(A1135,Studies!A:BR,4,FALSE),"")</f>
        <v>Young women (OC group)</v>
      </c>
      <c r="E1135" s="186" t="str">
        <f>IF(AND(A1135&lt;&gt;"",ISNUMBER(A1135)),VLOOKUP(A1135,Studies!A:BR,5,FALSE),"")</f>
        <v>Pravastatin</v>
      </c>
      <c r="F1135" s="78" t="s">
        <v>3550</v>
      </c>
    </row>
    <row r="1136" spans="1:6" x14ac:dyDescent="0.25">
      <c r="A1136" s="78">
        <v>206</v>
      </c>
      <c r="B1136" s="186" t="str">
        <f>IF(AND(A1136&lt;&gt;"",ISNUMBER(A1136)),VLOOKUP(A1136,Studies!A:BR,2,FALSE),"")</f>
        <v>Pan 1993</v>
      </c>
      <c r="C1136" s="186" t="str">
        <f>IF(AND(A1136&lt;&gt;"",ISNUMBER(A1136)),VLOOKUP(A1136,Studies!A:BR,3,FALSE),"")</f>
        <v>https://pubmed.ncbi.nlm.nih.gov/8219432/</v>
      </c>
      <c r="D1136" s="250" t="str">
        <f>IF(AND(A1136&lt;&gt;"",ISNUMBER(A1136)),VLOOKUP(A1136,Studies!A:BR,4,FALSE),"")</f>
        <v>Young women (TL group)</v>
      </c>
      <c r="E1136" s="186" t="str">
        <f>IF(AND(A1136&lt;&gt;"",ISNUMBER(A1136)),VLOOKUP(A1136,Studies!A:BR,5,FALSE),"")</f>
        <v>Pravastatin</v>
      </c>
      <c r="F1136" s="78" t="s">
        <v>3550</v>
      </c>
    </row>
    <row r="1137" spans="1:6" x14ac:dyDescent="0.25">
      <c r="A1137" s="78">
        <v>207</v>
      </c>
      <c r="B1137" s="186" t="str">
        <f>IF(AND(A1137&lt;&gt;"",ISNUMBER(A1137)),VLOOKUP(A1137,Studies!A:BR,2,FALSE),"")</f>
        <v>Pan 1993</v>
      </c>
      <c r="C1137" s="186" t="str">
        <f>IF(AND(A1137&lt;&gt;"",ISNUMBER(A1137)),VLOOKUP(A1137,Studies!A:BR,3,FALSE),"")</f>
        <v>https://pubmed.ncbi.nlm.nih.gov/8219432/</v>
      </c>
      <c r="D1137" s="250" t="str">
        <f>IF(AND(A1137&lt;&gt;"",ISNUMBER(A1137)),VLOOKUP(A1137,Studies!A:BR,4,FALSE),"")</f>
        <v>Young men</v>
      </c>
      <c r="E1137" s="186" t="str">
        <f>IF(AND(A1137&lt;&gt;"",ISNUMBER(A1137)),VLOOKUP(A1137,Studies!A:BR,5,FALSE),"")</f>
        <v>Pravastatin</v>
      </c>
      <c r="F1137" s="78" t="s">
        <v>3550</v>
      </c>
    </row>
    <row r="1138" spans="1:6" x14ac:dyDescent="0.25">
      <c r="A1138" s="78">
        <v>208</v>
      </c>
      <c r="B1138" s="186" t="str">
        <f>IF(AND(A1138&lt;&gt;"",ISNUMBER(A1138)),VLOOKUP(A1138,Studies!A:BR,2,FALSE),"")</f>
        <v>Pan 1993</v>
      </c>
      <c r="C1138" s="186" t="str">
        <f>IF(AND(A1138&lt;&gt;"",ISNUMBER(A1138)),VLOOKUP(A1138,Studies!A:BR,3,FALSE),"")</f>
        <v>https://pubmed.ncbi.nlm.nih.gov/8219432/</v>
      </c>
      <c r="D1138" s="250" t="str">
        <f>IF(AND(A1138&lt;&gt;"",ISNUMBER(A1138)),VLOOKUP(A1138,Studies!A:BR,4,FALSE),"")</f>
        <v>Young women (OC group)</v>
      </c>
      <c r="E1138" s="186" t="str">
        <f>IF(AND(A1138&lt;&gt;"",ISNUMBER(A1138)),VLOOKUP(A1138,Studies!A:BR,5,FALSE),"")</f>
        <v>Pravastatin</v>
      </c>
      <c r="F1138" s="78" t="s">
        <v>3550</v>
      </c>
    </row>
    <row r="1139" spans="1:6" x14ac:dyDescent="0.25">
      <c r="A1139" s="78">
        <v>209</v>
      </c>
      <c r="B1139" s="186" t="str">
        <f>IF(AND(A1139&lt;&gt;"",ISNUMBER(A1139)),VLOOKUP(A1139,Studies!A:BR,2,FALSE),"")</f>
        <v>Pan 1993</v>
      </c>
      <c r="C1139" s="186" t="str">
        <f>IF(AND(A1139&lt;&gt;"",ISNUMBER(A1139)),VLOOKUP(A1139,Studies!A:BR,3,FALSE),"")</f>
        <v>https://pubmed.ncbi.nlm.nih.gov/8219432/</v>
      </c>
      <c r="D1139" s="250" t="str">
        <f>IF(AND(A1139&lt;&gt;"",ISNUMBER(A1139)),VLOOKUP(A1139,Studies!A:BR,4,FALSE),"")</f>
        <v>Young women (TL group)</v>
      </c>
      <c r="E1139" s="186" t="str">
        <f>IF(AND(A1139&lt;&gt;"",ISNUMBER(A1139)),VLOOKUP(A1139,Studies!A:BR,5,FALSE),"")</f>
        <v>Pravastatin</v>
      </c>
      <c r="F1139" s="78" t="s">
        <v>3550</v>
      </c>
    </row>
    <row r="1140" spans="1:6" x14ac:dyDescent="0.25">
      <c r="A1140" s="78">
        <v>210</v>
      </c>
      <c r="B1140" s="186" t="str">
        <f>IF(AND(A1140&lt;&gt;"",ISNUMBER(A1140)),VLOOKUP(A1140,Studies!A:BR,2,FALSE),"")</f>
        <v>Jacobson 2004</v>
      </c>
      <c r="C1140" s="186" t="str">
        <f>IF(AND(A1140&lt;&gt;"",ISNUMBER(A1140)),VLOOKUP(A1140,Studies!A:BR,3,FALSE),"")</f>
        <v>https://pubmed.ncbi.nlm.nih.gov/15518608/</v>
      </c>
      <c r="D1140" s="250" t="str">
        <f>IF(AND(A1140&lt;&gt;"",ISNUMBER(A1140)),VLOOKUP(A1140,Studies!A:BR,4,FALSE),"")</f>
        <v>Control (without Itraconazole)</v>
      </c>
      <c r="E1140" s="186" t="str">
        <f>IF(AND(A1140&lt;&gt;"",ISNUMBER(A1140)),VLOOKUP(A1140,Studies!A:BR,5,FALSE),"")</f>
        <v>Pravastatin</v>
      </c>
      <c r="F1140" s="78" t="s">
        <v>4143</v>
      </c>
    </row>
    <row r="1141" spans="1:6" x14ac:dyDescent="0.25">
      <c r="A1141" s="78">
        <v>211</v>
      </c>
      <c r="B1141" s="186" t="str">
        <f>IF(AND(A1141&lt;&gt;"",ISNUMBER(A1141)),VLOOKUP(A1141,Studies!A:BR,2,FALSE),"")</f>
        <v>Jacobson 2004</v>
      </c>
      <c r="C1141" s="186" t="str">
        <f>IF(AND(A1141&lt;&gt;"",ISNUMBER(A1141)),VLOOKUP(A1141,Studies!A:BR,3,FALSE),"")</f>
        <v>https://pubmed.ncbi.nlm.nih.gov/15518608/</v>
      </c>
      <c r="D1141" s="250" t="str">
        <f>IF(AND(A1141&lt;&gt;"",ISNUMBER(A1141)),VLOOKUP(A1141,Studies!A:BR,4,FALSE),"")</f>
        <v>Pravastatin with Itraconazole</v>
      </c>
      <c r="E1141" s="186" t="str">
        <f>IF(AND(A1141&lt;&gt;"",ISNUMBER(A1141)),VLOOKUP(A1141,Studies!A:BR,5,FALSE),"")</f>
        <v>Pravastatin</v>
      </c>
      <c r="F1141" s="78" t="s">
        <v>4144</v>
      </c>
    </row>
    <row r="1142" spans="1:6" x14ac:dyDescent="0.25">
      <c r="A1142" s="78">
        <v>212</v>
      </c>
      <c r="B1142" s="186" t="str">
        <f>IF(AND(A1142&lt;&gt;"",ISNUMBER(A1142)),VLOOKUP(A1142,Studies!A:BR,2,FALSE),"")</f>
        <v>Niemi 2004</v>
      </c>
      <c r="C1142" s="186" t="str">
        <f>IF(AND(A1142&lt;&gt;"",ISNUMBER(A1142)),VLOOKUP(A1142,Studies!A:BR,3,FALSE),"")</f>
        <v>https://pubmed.ncbi.nlm.nih.gov/15226675/</v>
      </c>
      <c r="D1142" s="250" t="str">
        <f>IF(AND(A1142&lt;&gt;"",ISNUMBER(A1142)),VLOOKUP(A1142,Studies!A:BR,4,FALSE),"")</f>
        <v>11187GA subjects</v>
      </c>
      <c r="E1142" s="186" t="str">
        <f>IF(AND(A1142&lt;&gt;"",ISNUMBER(A1142)),VLOOKUP(A1142,Studies!A:BR,5,FALSE),"")</f>
        <v>Pravastatin</v>
      </c>
      <c r="F1142" s="78" t="s">
        <v>3550</v>
      </c>
    </row>
    <row r="1143" spans="1:6" x14ac:dyDescent="0.25">
      <c r="A1143" s="78">
        <v>213</v>
      </c>
      <c r="B1143" s="186" t="str">
        <f>IF(AND(A1143&lt;&gt;"",ISNUMBER(A1143)),VLOOKUP(A1143,Studies!A:BR,2,FALSE),"")</f>
        <v>Niemi 2004</v>
      </c>
      <c r="C1143" s="186" t="str">
        <f>IF(AND(A1143&lt;&gt;"",ISNUMBER(A1143)),VLOOKUP(A1143,Studies!A:BR,3,FALSE),"")</f>
        <v>https://pubmed.ncbi.nlm.nih.gov/15226675/</v>
      </c>
      <c r="D1143" s="250" t="str">
        <f>IF(AND(A1143&lt;&gt;"",ISNUMBER(A1143)),VLOOKUP(A1143,Studies!A:BR,4,FALSE),"")</f>
        <v>11187GG subjects</v>
      </c>
      <c r="E1143" s="186" t="str">
        <f>IF(AND(A1143&lt;&gt;"",ISNUMBER(A1143)),VLOOKUP(A1143,Studies!A:BR,5,FALSE),"")</f>
        <v>Pravastatin</v>
      </c>
      <c r="F1143" s="78" t="s">
        <v>3550</v>
      </c>
    </row>
    <row r="1144" spans="1:6" x14ac:dyDescent="0.25">
      <c r="A1144" s="78">
        <v>241</v>
      </c>
      <c r="B1144" s="186" t="str">
        <f>IF(AND(A1144&lt;&gt;"",ISNUMBER(A1144)),VLOOKUP(A1144,Studies!A:BR,2,FALSE),"")</f>
        <v>Niemi 2004</v>
      </c>
      <c r="C1144" s="186" t="str">
        <f>IF(AND(A1144&lt;&gt;"",ISNUMBER(A1144)),VLOOKUP(A1144,Studies!A:BR,3,FALSE),"")</f>
        <v>https://pubmed.ncbi.nlm.nih.gov/15226675/</v>
      </c>
      <c r="D1144" s="250" t="str">
        <f>IF(AND(A1144&lt;&gt;"",ISNUMBER(A1144)),VLOOKUP(A1144,Studies!A:BR,4,FALSE),"")</f>
        <v>521CC subjects</v>
      </c>
      <c r="E1144" s="186" t="str">
        <f>IF(AND(A1144&lt;&gt;"",ISNUMBER(A1144)),VLOOKUP(A1144,Studies!A:BR,5,FALSE),"")</f>
        <v>Pravastatin</v>
      </c>
      <c r="F1144" s="78" t="s">
        <v>3550</v>
      </c>
    </row>
    <row r="1145" spans="1:6" x14ac:dyDescent="0.25">
      <c r="A1145" s="78">
        <v>242</v>
      </c>
      <c r="B1145" s="186" t="str">
        <f>IF(AND(A1145&lt;&gt;"",ISNUMBER(A1145)),VLOOKUP(A1145,Studies!A:BR,2,FALSE),"")</f>
        <v>Niemi 2004</v>
      </c>
      <c r="C1145" s="186" t="str">
        <f>IF(AND(A1145&lt;&gt;"",ISNUMBER(A1145)),VLOOKUP(A1145,Studies!A:BR,3,FALSE),"")</f>
        <v>https://pubmed.ncbi.nlm.nih.gov/15226675/</v>
      </c>
      <c r="D1145" s="250" t="str">
        <f>IF(AND(A1145&lt;&gt;"",ISNUMBER(A1145)),VLOOKUP(A1145,Studies!A:BR,4,FALSE),"")</f>
        <v>521TC subjects</v>
      </c>
      <c r="E1145" s="186" t="str">
        <f>IF(AND(A1145&lt;&gt;"",ISNUMBER(A1145)),VLOOKUP(A1145,Studies!A:BR,5,FALSE),"")</f>
        <v>Pravastatin</v>
      </c>
      <c r="F1145" s="78" t="s">
        <v>3550</v>
      </c>
    </row>
    <row r="1146" spans="1:6" x14ac:dyDescent="0.25">
      <c r="A1146" s="78">
        <v>408</v>
      </c>
      <c r="B1146" s="186" t="str">
        <f>IF(AND(A1146&lt;&gt;"",ISNUMBER(A1146)),VLOOKUP(A1146,Studies!A:BR,2,FALSE),"")</f>
        <v>Niemi 2004</v>
      </c>
      <c r="C1146" s="186" t="str">
        <f>IF(AND(A1146&lt;&gt;"",ISNUMBER(A1146)),VLOOKUP(A1146,Studies!A:BR,3,FALSE),"")</f>
        <v>https://pubmed.ncbi.nlm.nih.gov/15226675/</v>
      </c>
      <c r="D1146" s="250" t="str">
        <f>IF(AND(A1146&lt;&gt;"",ISNUMBER(A1146)),VLOOKUP(A1146,Studies!A:BR,4,FALSE),"")</f>
        <v>521TT subjects</v>
      </c>
      <c r="E1146" s="186" t="str">
        <f>IF(AND(A1146&lt;&gt;"",ISNUMBER(A1146)),VLOOKUP(A1146,Studies!A:BR,5,FALSE),"")</f>
        <v>Pravastatin</v>
      </c>
      <c r="F1146" s="78" t="s">
        <v>3550</v>
      </c>
    </row>
    <row r="1147" spans="1:6" x14ac:dyDescent="0.25">
      <c r="A1147" s="78">
        <v>409</v>
      </c>
      <c r="B1147" s="186" t="str">
        <f>IF(AND(A1147&lt;&gt;"",ISNUMBER(A1147)),VLOOKUP(A1147,Studies!A:BR,2,FALSE),"")</f>
        <v>Niemi 2004</v>
      </c>
      <c r="C1147" s="186" t="str">
        <f>IF(AND(A1147&lt;&gt;"",ISNUMBER(A1147)),VLOOKUP(A1147,Studies!A:BR,3,FALSE),"")</f>
        <v>https://pubmed.ncbi.nlm.nih.gov/15226675/</v>
      </c>
      <c r="D1147" s="250" t="str">
        <f>IF(AND(A1147&lt;&gt;"",ISNUMBER(A1147)),VLOOKUP(A1147,Studies!A:BR,4,FALSE),"")</f>
        <v>Heterozygous carriers of *15B</v>
      </c>
      <c r="E1147" s="186" t="str">
        <f>IF(AND(A1147&lt;&gt;"",ISNUMBER(A1147)),VLOOKUP(A1147,Studies!A:BR,5,FALSE),"")</f>
        <v>Pravastatin</v>
      </c>
      <c r="F1147" s="78" t="s">
        <v>3550</v>
      </c>
    </row>
    <row r="1148" spans="1:6" x14ac:dyDescent="0.25">
      <c r="A1148" s="78">
        <v>410</v>
      </c>
      <c r="B1148" s="186" t="str">
        <f>IF(AND(A1148&lt;&gt;"",ISNUMBER(A1148)),VLOOKUP(A1148,Studies!A:BR,2,FALSE),"")</f>
        <v>Niemi 2004</v>
      </c>
      <c r="C1148" s="186" t="str">
        <f>IF(AND(A1148&lt;&gt;"",ISNUMBER(A1148)),VLOOKUP(A1148,Studies!A:BR,3,FALSE),"")</f>
        <v>https://pubmed.ncbi.nlm.nih.gov/15226675/</v>
      </c>
      <c r="D1148" s="250" t="str">
        <f>IF(AND(A1148&lt;&gt;"",ISNUMBER(A1148)),VLOOKUP(A1148,Studies!A:BR,4,FALSE),"")</f>
        <v>Non-carriers of *15B</v>
      </c>
      <c r="E1148" s="186" t="str">
        <f>IF(AND(A1148&lt;&gt;"",ISNUMBER(A1148)),VLOOKUP(A1148,Studies!A:BR,5,FALSE),"")</f>
        <v>Pravastatin</v>
      </c>
      <c r="F1148" s="78" t="s">
        <v>3550</v>
      </c>
    </row>
    <row r="1149" spans="1:6" x14ac:dyDescent="0.25">
      <c r="A1149" s="78">
        <v>411</v>
      </c>
      <c r="B1149" s="186" t="str">
        <f>IF(AND(A1149&lt;&gt;"",ISNUMBER(A1149)),VLOOKUP(A1149,Studies!A:BR,2,FALSE),"")</f>
        <v>Niemi 2004</v>
      </c>
      <c r="C1149" s="186" t="str">
        <f>IF(AND(A1149&lt;&gt;"",ISNUMBER(A1149)),VLOOKUP(A1149,Studies!A:BR,3,FALSE),"")</f>
        <v>https://pubmed.ncbi.nlm.nih.gov/15226675/</v>
      </c>
      <c r="D1149" s="250" t="str">
        <f>IF(AND(A1149&lt;&gt;"",ISNUMBER(A1149)),VLOOKUP(A1149,Studies!A:BR,4,FALSE),"")</f>
        <v>Heterozygous carriers of *17</v>
      </c>
      <c r="E1149" s="186" t="str">
        <f>IF(AND(A1149&lt;&gt;"",ISNUMBER(A1149)),VLOOKUP(A1149,Studies!A:BR,5,FALSE),"")</f>
        <v>Pravastatin</v>
      </c>
      <c r="F1149" s="78" t="s">
        <v>3550</v>
      </c>
    </row>
    <row r="1150" spans="1:6" x14ac:dyDescent="0.25">
      <c r="A1150" s="78">
        <v>412</v>
      </c>
      <c r="B1150" s="186" t="str">
        <f>IF(AND(A1150&lt;&gt;"",ISNUMBER(A1150)),VLOOKUP(A1150,Studies!A:BR,2,FALSE),"")</f>
        <v>Niemi 2004</v>
      </c>
      <c r="C1150" s="186" t="str">
        <f>IF(AND(A1150&lt;&gt;"",ISNUMBER(A1150)),VLOOKUP(A1150,Studies!A:BR,3,FALSE),"")</f>
        <v>https://pubmed.ncbi.nlm.nih.gov/15226675/</v>
      </c>
      <c r="D1150" s="250" t="str">
        <f>IF(AND(A1150&lt;&gt;"",ISNUMBER(A1150)),VLOOKUP(A1150,Studies!A:BR,4,FALSE),"")</f>
        <v>Non-carriers of *17</v>
      </c>
      <c r="E1150" s="186" t="str">
        <f>IF(AND(A1150&lt;&gt;"",ISNUMBER(A1150)),VLOOKUP(A1150,Studies!A:BR,5,FALSE),"")</f>
        <v>Pravastatin</v>
      </c>
      <c r="F1150" s="78" t="s">
        <v>3550</v>
      </c>
    </row>
    <row r="1151" spans="1:6" x14ac:dyDescent="0.25">
      <c r="A1151" s="78">
        <v>413</v>
      </c>
      <c r="B1151" s="186" t="str">
        <f>IF(AND(A1151&lt;&gt;"",ISNUMBER(A1151)),VLOOKUP(A1151,Studies!A:BR,2,FALSE),"")</f>
        <v>Pan 1990</v>
      </c>
      <c r="C1151" s="186" t="str">
        <f>IF(AND(A1151&lt;&gt;"",ISNUMBER(A1151)),VLOOKUP(A1151,Studies!A:BR,3,FALSE),"")</f>
        <v>https://pubmed.ncbi.nlm.nih.gov/2125605/</v>
      </c>
      <c r="D1151" s="250" t="str">
        <f>IF(AND(A1151&lt;&gt;"",ISNUMBER(A1151)),VLOOKUP(A1151,Studies!A:BR,4,FALSE),"")</f>
        <v>Pravastatin (GC/MS)</v>
      </c>
      <c r="E1151" s="186" t="str">
        <f>IF(AND(A1151&lt;&gt;"",ISNUMBER(A1151)),VLOOKUP(A1151,Studies!A:BR,5,FALSE),"")</f>
        <v>Pravastatin</v>
      </c>
      <c r="F1151" s="78" t="s">
        <v>3550</v>
      </c>
    </row>
    <row r="1152" spans="1:6" x14ac:dyDescent="0.25">
      <c r="A1152" s="78">
        <v>433</v>
      </c>
      <c r="B1152" s="186" t="str">
        <f>IF(AND(A1152&lt;&gt;"",ISNUMBER(A1152)),VLOOKUP(A1152,Studies!A:BR,2,FALSE),"")</f>
        <v>Nishizato 2003</v>
      </c>
      <c r="C1152" s="186" t="str">
        <f>IF(AND(A1152&lt;&gt;"",ISNUMBER(A1152)),VLOOKUP(A1152,Studies!A:BR,3,FALSE),"")</f>
        <v>https://pubmed.ncbi.nlm.nih.gov/12811365/</v>
      </c>
      <c r="D1152" s="250" t="str">
        <f>IF(AND(A1152&lt;&gt;"",ISNUMBER(A1152)),VLOOKUP(A1152,Studies!A:BR,4,FALSE),"")</f>
        <v>*1b/*1b subjects</v>
      </c>
      <c r="E1152" s="186" t="str">
        <f>IF(AND(A1152&lt;&gt;"",ISNUMBER(A1152)),VLOOKUP(A1152,Studies!A:BR,5,FALSE),"")</f>
        <v>Pravastatin</v>
      </c>
      <c r="F1152" s="78" t="s">
        <v>3550</v>
      </c>
    </row>
    <row r="1153" spans="1:6" x14ac:dyDescent="0.25">
      <c r="A1153" s="78">
        <v>434</v>
      </c>
      <c r="B1153" s="186" t="str">
        <f>IF(AND(A1153&lt;&gt;"",ISNUMBER(A1153)),VLOOKUP(A1153,Studies!A:BR,2,FALSE),"")</f>
        <v>Nishizato 2003</v>
      </c>
      <c r="C1153" s="186" t="str">
        <f>IF(AND(A1153&lt;&gt;"",ISNUMBER(A1153)),VLOOKUP(A1153,Studies!A:BR,3,FALSE),"")</f>
        <v>https://pubmed.ncbi.nlm.nih.gov/12811365/</v>
      </c>
      <c r="D1153" s="250" t="str">
        <f>IF(AND(A1153&lt;&gt;"",ISNUMBER(A1153)),VLOOKUP(A1153,Studies!A:BR,4,FALSE),"")</f>
        <v>*1b/*15 subjects</v>
      </c>
      <c r="E1153" s="186" t="str">
        <f>IF(AND(A1153&lt;&gt;"",ISNUMBER(A1153)),VLOOKUP(A1153,Studies!A:BR,5,FALSE),"")</f>
        <v>Pravastatin</v>
      </c>
      <c r="F1153" s="78" t="s">
        <v>3550</v>
      </c>
    </row>
    <row r="1154" spans="1:6" x14ac:dyDescent="0.25">
      <c r="A1154" s="78">
        <v>435</v>
      </c>
      <c r="B1154" s="186" t="str">
        <f>IF(AND(A1154&lt;&gt;"",ISNUMBER(A1154)),VLOOKUP(A1154,Studies!A:BR,2,FALSE),"")</f>
        <v>Nishizato 2003</v>
      </c>
      <c r="C1154" s="186" t="str">
        <f>IF(AND(A1154&lt;&gt;"",ISNUMBER(A1154)),VLOOKUP(A1154,Studies!A:BR,3,FALSE),"")</f>
        <v>https://pubmed.ncbi.nlm.nih.gov/12811365/</v>
      </c>
      <c r="D1154" s="250" t="str">
        <f>IF(AND(A1154&lt;&gt;"",ISNUMBER(A1154)),VLOOKUP(A1154,Studies!A:BR,4,FALSE),"")</f>
        <v>*15/*15 subjects</v>
      </c>
      <c r="E1154" s="186" t="str">
        <f>IF(AND(A1154&lt;&gt;"",ISNUMBER(A1154)),VLOOKUP(A1154,Studies!A:BR,5,FALSE),"")</f>
        <v>Pravastatin</v>
      </c>
      <c r="F1154" s="78" t="s">
        <v>3550</v>
      </c>
    </row>
    <row r="1155" spans="1:6" x14ac:dyDescent="0.25">
      <c r="A1155" s="78">
        <v>436</v>
      </c>
      <c r="B1155" s="186" t="str">
        <f>IF(AND(A1155&lt;&gt;"",ISNUMBER(A1155)),VLOOKUP(A1155,Studies!A:BR,2,FALSE),"")</f>
        <v>Niemi 2006</v>
      </c>
      <c r="C1155" s="186" t="str">
        <f>IF(AND(A1155&lt;&gt;"",ISNUMBER(A1155)),VLOOKUP(A1155,Studies!A:BR,3,FALSE),"")</f>
        <v>https://pubmed.ncbi.nlm.nih.gov/17047488/</v>
      </c>
      <c r="D1155" s="250" t="str">
        <f>IF(AND(A1155&lt;&gt;"",ISNUMBER(A1155)),VLOOKUP(A1155,Studies!A:BR,4,FALSE),"")</f>
        <v>SLCO1B1*17 carriers</v>
      </c>
      <c r="E1155" s="186" t="str">
        <f>IF(AND(A1155&lt;&gt;"",ISNUMBER(A1155)),VLOOKUP(A1155,Studies!A:BR,5,FALSE),"")</f>
        <v>Pravastatin</v>
      </c>
      <c r="F1155" s="78" t="s">
        <v>3550</v>
      </c>
    </row>
    <row r="1156" spans="1:6" x14ac:dyDescent="0.25">
      <c r="A1156" s="78">
        <v>437</v>
      </c>
      <c r="B1156" s="186" t="str">
        <f>IF(AND(A1156&lt;&gt;"",ISNUMBER(A1156)),VLOOKUP(A1156,Studies!A:BR,2,FALSE),"")</f>
        <v>Niemi 2006</v>
      </c>
      <c r="C1156" s="186" t="str">
        <f>IF(AND(A1156&lt;&gt;"",ISNUMBER(A1156)),VLOOKUP(A1156,Studies!A:BR,3,FALSE),"")</f>
        <v>https://pubmed.ncbi.nlm.nih.gov/17047488/</v>
      </c>
      <c r="D1156" s="250" t="str">
        <f>IF(AND(A1156&lt;&gt;"",ISNUMBER(A1156)),VLOOKUP(A1156,Studies!A:BR,4,FALSE),"")</f>
        <v>SLCO1B1*17 and ABCC2 c.1446C&gt;G noncarriers</v>
      </c>
      <c r="E1156" s="186" t="str">
        <f>IF(AND(A1156&lt;&gt;"",ISNUMBER(A1156)),VLOOKUP(A1156,Studies!A:BR,5,FALSE),"")</f>
        <v>Pravastatin</v>
      </c>
      <c r="F1156" s="78" t="s">
        <v>3550</v>
      </c>
    </row>
    <row r="1157" spans="1:6" x14ac:dyDescent="0.25">
      <c r="A1157" s="78">
        <v>438</v>
      </c>
      <c r="B1157" s="186" t="str">
        <f>IF(AND(A1157&lt;&gt;"",ISNUMBER(A1157)),VLOOKUP(A1157,Studies!A:BR,2,FALSE),"")</f>
        <v>Niemi 2006</v>
      </c>
      <c r="C1157" s="186" t="str">
        <f>IF(AND(A1157&lt;&gt;"",ISNUMBER(A1157)),VLOOKUP(A1157,Studies!A:BR,3,FALSE),"")</f>
        <v>https://pubmed.ncbi.nlm.nih.gov/17047488/</v>
      </c>
      <c r="D1157" s="250" t="str">
        <f>IF(AND(A1157&lt;&gt;"",ISNUMBER(A1157)),VLOOKUP(A1157,Studies!A:BR,4,FALSE),"")</f>
        <v xml:space="preserve"> ABCC2 c.1446C&gt;G carriers</v>
      </c>
      <c r="E1157" s="186" t="str">
        <f>IF(AND(A1157&lt;&gt;"",ISNUMBER(A1157)),VLOOKUP(A1157,Studies!A:BR,5,FALSE),"")</f>
        <v>Pravastatin</v>
      </c>
      <c r="F1157" s="78" t="s">
        <v>3550</v>
      </c>
    </row>
    <row r="1158" spans="1:6" x14ac:dyDescent="0.25">
      <c r="A1158" s="78">
        <v>439</v>
      </c>
      <c r="B1158" s="186" t="str">
        <f>IF(AND(A1158&lt;&gt;"",ISNUMBER(A1158)),VLOOKUP(A1158,Studies!A:BR,2,FALSE),"")</f>
        <v>Bauer 2005</v>
      </c>
      <c r="C1158" s="186" t="str">
        <f>IF(AND(A1158&lt;&gt;"",ISNUMBER(A1158)),VLOOKUP(A1158,Studies!A:BR,3,FALSE),"")</f>
        <v>https://pubmed.ncbi.nlm.nih.gov/15734167/</v>
      </c>
      <c r="D1158" s="250" t="str">
        <f>IF(AND(A1158&lt;&gt;"",ISNUMBER(A1158)),VLOOKUP(A1158,Studies!A:BR,4,FALSE),"")</f>
        <v>Healthy Volunteers</v>
      </c>
      <c r="E1158" s="186" t="str">
        <f>IF(AND(A1158&lt;&gt;"",ISNUMBER(A1158)),VLOOKUP(A1158,Studies!A:BR,5,FALSE),"")</f>
        <v>Pravastatin</v>
      </c>
      <c r="F1158" s="78" t="s">
        <v>3550</v>
      </c>
    </row>
    <row r="1159" spans="1:6" x14ac:dyDescent="0.25">
      <c r="A1159" s="78">
        <v>441</v>
      </c>
      <c r="B1159" s="186" t="str">
        <f>IF(AND(A1159&lt;&gt;"",ISNUMBER(A1159)),VLOOKUP(A1159,Studies!A:BR,2,FALSE),"")</f>
        <v>Pan 1990</v>
      </c>
      <c r="C1159" s="186" t="str">
        <f>IF(AND(A1159&lt;&gt;"",ISNUMBER(A1159)),VLOOKUP(A1159,Studies!A:BR,3,FALSE),"")</f>
        <v>https://pubmed.ncbi.nlm.nih.gov/2116260/</v>
      </c>
      <c r="D1159" s="250" t="str">
        <f>IF(AND(A1159&lt;&gt;"",ISNUMBER(A1159)),VLOOKUP(A1159,Studies!A:BR,4,FALSE),"")</f>
        <v>5 mg pravastatin twice daily</v>
      </c>
      <c r="E1159" s="186" t="str">
        <f>IF(AND(A1159&lt;&gt;"",ISNUMBER(A1159)),VLOOKUP(A1159,Studies!A:BR,5,FALSE),"")</f>
        <v>Pravastatin</v>
      </c>
      <c r="F1159" s="78" t="s">
        <v>3550</v>
      </c>
    </row>
    <row r="1160" spans="1:6" x14ac:dyDescent="0.25">
      <c r="A1160" s="78">
        <v>442</v>
      </c>
      <c r="B1160" s="186" t="str">
        <f>IF(AND(A1160&lt;&gt;"",ISNUMBER(A1160)),VLOOKUP(A1160,Studies!A:BR,2,FALSE),"")</f>
        <v>Pan 1990</v>
      </c>
      <c r="C1160" s="186" t="str">
        <f>IF(AND(A1160&lt;&gt;"",ISNUMBER(A1160)),VLOOKUP(A1160,Studies!A:BR,3,FALSE),"")</f>
        <v>https://pubmed.ncbi.nlm.nih.gov/2116260/</v>
      </c>
      <c r="D1160" s="250" t="str">
        <f>IF(AND(A1160&lt;&gt;"",ISNUMBER(A1160)),VLOOKUP(A1160,Studies!A:BR,4,FALSE),"")</f>
        <v>10 mg pravastatin twice daily</v>
      </c>
      <c r="E1160" s="186" t="str">
        <f>IF(AND(A1160&lt;&gt;"",ISNUMBER(A1160)),VLOOKUP(A1160,Studies!A:BR,5,FALSE),"")</f>
        <v>Pravastatin</v>
      </c>
      <c r="F1160" s="78" t="s">
        <v>3550</v>
      </c>
    </row>
    <row r="1161" spans="1:6" x14ac:dyDescent="0.25">
      <c r="A1161" s="78">
        <v>443</v>
      </c>
      <c r="B1161" s="186" t="str">
        <f>IF(AND(A1161&lt;&gt;"",ISNUMBER(A1161)),VLOOKUP(A1161,Studies!A:BR,2,FALSE),"")</f>
        <v>Pan 1990</v>
      </c>
      <c r="C1161" s="186" t="str">
        <f>IF(AND(A1161&lt;&gt;"",ISNUMBER(A1161)),VLOOKUP(A1161,Studies!A:BR,3,FALSE),"")</f>
        <v>https://pubmed.ncbi.nlm.nih.gov/2116260/</v>
      </c>
      <c r="D1161" s="250" t="str">
        <f>IF(AND(A1161&lt;&gt;"",ISNUMBER(A1161)),VLOOKUP(A1161,Studies!A:BR,4,FALSE),"")</f>
        <v>20 mg pravastatin twice daily</v>
      </c>
      <c r="E1161" s="186" t="str">
        <f>IF(AND(A1161&lt;&gt;"",ISNUMBER(A1161)),VLOOKUP(A1161,Studies!A:BR,5,FALSE),"")</f>
        <v>Pravastatin</v>
      </c>
      <c r="F1161" s="78" t="s">
        <v>3550</v>
      </c>
    </row>
    <row r="1162" spans="1:6" x14ac:dyDescent="0.25">
      <c r="A1162" s="78">
        <v>444</v>
      </c>
      <c r="B1162" s="186" t="str">
        <f>IF(AND(A1162&lt;&gt;"",ISNUMBER(A1162)),VLOOKUP(A1162,Studies!A:BR,2,FALSE),"")</f>
        <v>Oo 1999</v>
      </c>
      <c r="C1162" s="186" t="str">
        <f>IF(AND(A1162&lt;&gt;"",ISNUMBER(A1162)),VLOOKUP(A1162,Studies!A:BR,3,FALSE),"")</f>
        <v>https://link.springer.com/article/10.2165/00044011-199917030-00006</v>
      </c>
      <c r="D1162" s="250" t="str">
        <f>IF(AND(A1162&lt;&gt;"",ISNUMBER(A1162)),VLOOKUP(A1162,Studies!A:BR,4,FALSE),"")</f>
        <v>Pravastatin + placebo</v>
      </c>
      <c r="E1162" s="186" t="str">
        <f>IF(AND(A1162&lt;&gt;"",ISNUMBER(A1162)),VLOOKUP(A1162,Studies!A:BR,5,FALSE),"")</f>
        <v>Pravastatin</v>
      </c>
      <c r="F1162" s="78" t="s">
        <v>3550</v>
      </c>
    </row>
    <row r="1163" spans="1:6" x14ac:dyDescent="0.25">
      <c r="A1163" s="78">
        <v>445</v>
      </c>
      <c r="B1163" s="186" t="str">
        <f>IF(AND(A1163&lt;&gt;"",ISNUMBER(A1163)),VLOOKUP(A1163,Studies!A:BR,2,FALSE),"")</f>
        <v>Keskitalo 2009</v>
      </c>
      <c r="C1163" s="186" t="str">
        <f>IF(AND(A1163&lt;&gt;"",ISNUMBER(A1163)),VLOOKUP(A1163,Studies!A:BR,3,FALSE),"")</f>
        <v>https://pubmed.ncbi.nlm.nih.gov/19694740/</v>
      </c>
      <c r="D1163" s="250" t="str">
        <f>IF(AND(A1163&lt;&gt;"",ISNUMBER(A1163)),VLOOKUP(A1163,Studies!A:BR,4,FALSE),"")</f>
        <v>ABCB1 c.1236T/T-c.2677T/T-c.3435T/T</v>
      </c>
      <c r="E1163" s="186" t="str">
        <f>IF(AND(A1163&lt;&gt;"",ISNUMBER(A1163)),VLOOKUP(A1163,Studies!A:BR,5,FALSE),"")</f>
        <v>Pravastatin</v>
      </c>
      <c r="F1163" s="78" t="s">
        <v>3550</v>
      </c>
    </row>
    <row r="1164" spans="1:6" x14ac:dyDescent="0.25">
      <c r="A1164" s="78">
        <v>446</v>
      </c>
      <c r="B1164" s="186" t="str">
        <f>IF(AND(A1164&lt;&gt;"",ISNUMBER(A1164)),VLOOKUP(A1164,Studies!A:BR,2,FALSE),"")</f>
        <v>Ho 2007</v>
      </c>
      <c r="C1164" s="186" t="str">
        <f>IF(AND(A1164&lt;&gt;"",ISNUMBER(A1164)),VLOOKUP(A1164,Studies!A:BR,3,FALSE),"")</f>
        <v>https://pubmed.ncbi.nlm.nih.gov/17622941/</v>
      </c>
      <c r="D1164" s="250" t="str">
        <f>IF(AND(A1164&lt;&gt;"",ISNUMBER(A1164)),VLOOKUP(A1164,Studies!A:BR,4,FALSE),"")</f>
        <v>Group C/C</v>
      </c>
      <c r="E1164" s="186" t="str">
        <f>IF(AND(A1164&lt;&gt;"",ISNUMBER(A1164)),VLOOKUP(A1164,Studies!A:BR,5,FALSE),"")</f>
        <v>Pravastatin</v>
      </c>
      <c r="F1164" s="78" t="s">
        <v>3550</v>
      </c>
    </row>
    <row r="1165" spans="1:6" x14ac:dyDescent="0.25">
      <c r="A1165" s="78">
        <v>447</v>
      </c>
      <c r="B1165" s="186" t="str">
        <f>IF(AND(A1165&lt;&gt;"",ISNUMBER(A1165)),VLOOKUP(A1165,Studies!A:BR,2,FALSE),"")</f>
        <v>Ho 2007</v>
      </c>
      <c r="C1165" s="186" t="str">
        <f>IF(AND(A1165&lt;&gt;"",ISNUMBER(A1165)),VLOOKUP(A1165,Studies!A:BR,3,FALSE),"")</f>
        <v>https://pubmed.ncbi.nlm.nih.gov/17622941/</v>
      </c>
      <c r="D1165" s="250" t="str">
        <f>IF(AND(A1165&lt;&gt;"",ISNUMBER(A1165)),VLOOKUP(A1165,Studies!A:BR,4,FALSE),"")</f>
        <v>Group T/C</v>
      </c>
      <c r="E1165" s="186" t="str">
        <f>IF(AND(A1165&lt;&gt;"",ISNUMBER(A1165)),VLOOKUP(A1165,Studies!A:BR,5,FALSE),"")</f>
        <v>Pravastatin</v>
      </c>
      <c r="F1165" s="78" t="s">
        <v>3550</v>
      </c>
    </row>
    <row r="1166" spans="1:6" x14ac:dyDescent="0.25">
      <c r="A1166" s="78">
        <v>448</v>
      </c>
      <c r="B1166" s="186" t="str">
        <f>IF(AND(A1166&lt;&gt;"",ISNUMBER(A1166)),VLOOKUP(A1166,Studies!A:BR,2,FALSE),"")</f>
        <v>Ho 2007</v>
      </c>
      <c r="C1166" s="186" t="str">
        <f>IF(AND(A1166&lt;&gt;"",ISNUMBER(A1166)),VLOOKUP(A1166,Studies!A:BR,3,FALSE),"")</f>
        <v>https://pubmed.ncbi.nlm.nih.gov/17622941/</v>
      </c>
      <c r="D1166" s="250" t="str">
        <f>IF(AND(A1166&lt;&gt;"",ISNUMBER(A1166)),VLOOKUP(A1166,Studies!A:BR,4,FALSE),"")</f>
        <v>Group T/T</v>
      </c>
      <c r="E1166" s="186" t="str">
        <f>IF(AND(A1166&lt;&gt;"",ISNUMBER(A1166)),VLOOKUP(A1166,Studies!A:BR,5,FALSE),"")</f>
        <v>Pravastatin</v>
      </c>
      <c r="F1166" s="78" t="s">
        <v>3550</v>
      </c>
    </row>
    <row r="1167" spans="1:6" x14ac:dyDescent="0.25">
      <c r="A1167" s="78">
        <v>449</v>
      </c>
      <c r="B1167" s="186" t="str">
        <f>IF(AND(A1167&lt;&gt;"",ISNUMBER(A1167)),VLOOKUP(A1167,Studies!A:BR,2,FALSE),"")</f>
        <v>Ho 2007</v>
      </c>
      <c r="C1167" s="186" t="str">
        <f>IF(AND(A1167&lt;&gt;"",ISNUMBER(A1167)),VLOOKUP(A1167,Studies!A:BR,3,FALSE),"")</f>
        <v>https://pubmed.ncbi.nlm.nih.gov/17622941/</v>
      </c>
      <c r="D1167" s="250" t="str">
        <f>IF(AND(A1167&lt;&gt;"",ISNUMBER(A1167)),VLOOKUP(A1167,Studies!A:BR,4,FALSE),"")</f>
        <v>European-Americans</v>
      </c>
      <c r="E1167" s="186" t="str">
        <f>IF(AND(A1167&lt;&gt;"",ISNUMBER(A1167)),VLOOKUP(A1167,Studies!A:BR,5,FALSE),"")</f>
        <v>Pravastatin</v>
      </c>
      <c r="F1167" s="78" t="s">
        <v>3550</v>
      </c>
    </row>
    <row r="1168" spans="1:6" x14ac:dyDescent="0.25">
      <c r="A1168" s="78">
        <v>450</v>
      </c>
      <c r="B1168" s="186" t="str">
        <f>IF(AND(A1168&lt;&gt;"",ISNUMBER(A1168)),VLOOKUP(A1168,Studies!A:BR,2,FALSE),"")</f>
        <v>Ho 2007</v>
      </c>
      <c r="C1168" s="186" t="str">
        <f>IF(AND(A1168&lt;&gt;"",ISNUMBER(A1168)),VLOOKUP(A1168,Studies!A:BR,3,FALSE),"")</f>
        <v>https://pubmed.ncbi.nlm.nih.gov/17622941/</v>
      </c>
      <c r="D1168" s="250" t="str">
        <f>IF(AND(A1168&lt;&gt;"",ISNUMBER(A1168)),VLOOKUP(A1168,Studies!A:BR,4,FALSE),"")</f>
        <v>African-Americans</v>
      </c>
      <c r="E1168" s="186" t="str">
        <f>IF(AND(A1168&lt;&gt;"",ISNUMBER(A1168)),VLOOKUP(A1168,Studies!A:BR,5,FALSE),"")</f>
        <v>Pravastatin</v>
      </c>
      <c r="F1168" s="78" t="s">
        <v>3550</v>
      </c>
    </row>
    <row r="1169" spans="1:6" x14ac:dyDescent="0.25">
      <c r="A1169" s="78">
        <v>451</v>
      </c>
      <c r="B1169" s="186" t="str">
        <f>IF(AND(A1169&lt;&gt;"",ISNUMBER(A1169)),VLOOKUP(A1169,Studies!A:BR,2,FALSE),"")</f>
        <v>Escobar 2005</v>
      </c>
      <c r="C1169" s="186" t="str">
        <f>IF(AND(A1169&lt;&gt;"",ISNUMBER(A1169)),VLOOKUP(A1169,Studies!A:BR,3,FALSE),"")</f>
        <v>https://pubmed.ncbi.nlm.nih.gov/24672127/</v>
      </c>
      <c r="D1169" s="250" t="str">
        <f>IF(AND(A1169&lt;&gt;"",ISNUMBER(A1169)),VLOOKUP(A1169,Studies!A:BR,4,FALSE),"")</f>
        <v>Mexican subjects</v>
      </c>
      <c r="E1169" s="186" t="str">
        <f>IF(AND(A1169&lt;&gt;"",ISNUMBER(A1169)),VLOOKUP(A1169,Studies!A:BR,5,FALSE),"")</f>
        <v>Pravastatin</v>
      </c>
      <c r="F1169" s="78" t="s">
        <v>3550</v>
      </c>
    </row>
    <row r="1170" spans="1:6" x14ac:dyDescent="0.25">
      <c r="A1170" s="78">
        <v>452</v>
      </c>
      <c r="B1170" s="186" t="str">
        <f>IF(AND(A1170&lt;&gt;"",ISNUMBER(A1170)),VLOOKUP(A1170,Studies!A:BR,2,FALSE),"")</f>
        <v>Almeida 2006</v>
      </c>
      <c r="C1170" s="186" t="str">
        <f>IF(AND(A1170&lt;&gt;"",ISNUMBER(A1170)),VLOOKUP(A1170,Studies!A:BR,3,FALSE),"")</f>
        <v>https://pubmed.ncbi.nlm.nih.gov/16572920/</v>
      </c>
      <c r="D1170" s="250" t="str">
        <f>IF(AND(A1170&lt;&gt;"",ISNUMBER(A1170)),VLOOKUP(A1170,Studies!A:BR,4,FALSE),"")</f>
        <v>Male subjects test formulation</v>
      </c>
      <c r="E1170" s="186" t="str">
        <f>IF(AND(A1170&lt;&gt;"",ISNUMBER(A1170)),VLOOKUP(A1170,Studies!A:BR,5,FALSE),"")</f>
        <v>Pravastatin</v>
      </c>
      <c r="F1170" s="78" t="s">
        <v>3550</v>
      </c>
    </row>
    <row r="1171" spans="1:6" x14ac:dyDescent="0.25">
      <c r="A1171" s="78">
        <v>453</v>
      </c>
      <c r="B1171" s="186" t="str">
        <f>IF(AND(A1171&lt;&gt;"",ISNUMBER(A1171)),VLOOKUP(A1171,Studies!A:BR,2,FALSE),"")</f>
        <v>Almeida 2006</v>
      </c>
      <c r="C1171" s="186" t="str">
        <f>IF(AND(A1171&lt;&gt;"",ISNUMBER(A1171)),VLOOKUP(A1171,Studies!A:BR,3,FALSE),"")</f>
        <v>https://pubmed.ncbi.nlm.nih.gov/16572920/</v>
      </c>
      <c r="D1171" s="250" t="str">
        <f>IF(AND(A1171&lt;&gt;"",ISNUMBER(A1171)),VLOOKUP(A1171,Studies!A:BR,4,FALSE),"")</f>
        <v>Male subjects reference formulation</v>
      </c>
      <c r="E1171" s="186" t="str">
        <f>IF(AND(A1171&lt;&gt;"",ISNUMBER(A1171)),VLOOKUP(A1171,Studies!A:BR,5,FALSE),"")</f>
        <v>Pravastatin</v>
      </c>
      <c r="F1171" s="78" t="s">
        <v>3550</v>
      </c>
    </row>
    <row r="1172" spans="1:6" x14ac:dyDescent="0.25">
      <c r="A1172" s="78">
        <v>454</v>
      </c>
      <c r="B1172" s="186" t="str">
        <f>IF(AND(A1172&lt;&gt;"",ISNUMBER(A1172)),VLOOKUP(A1172,Studies!A:BR,2,FALSE),"")</f>
        <v>Almeida 2006</v>
      </c>
      <c r="C1172" s="186" t="str">
        <f>IF(AND(A1172&lt;&gt;"",ISNUMBER(A1172)),VLOOKUP(A1172,Studies!A:BR,3,FALSE),"")</f>
        <v>https://pubmed.ncbi.nlm.nih.gov/16572920/</v>
      </c>
      <c r="D1172" s="250" t="str">
        <f>IF(AND(A1172&lt;&gt;"",ISNUMBER(A1172)),VLOOKUP(A1172,Studies!A:BR,4,FALSE),"")</f>
        <v>Female subjects test formulation</v>
      </c>
      <c r="E1172" s="186" t="str">
        <f>IF(AND(A1172&lt;&gt;"",ISNUMBER(A1172)),VLOOKUP(A1172,Studies!A:BR,5,FALSE),"")</f>
        <v>Pravastatin</v>
      </c>
      <c r="F1172" s="78" t="s">
        <v>3550</v>
      </c>
    </row>
    <row r="1173" spans="1:6" x14ac:dyDescent="0.25">
      <c r="A1173" s="78">
        <v>455</v>
      </c>
      <c r="B1173" s="186" t="str">
        <f>IF(AND(A1173&lt;&gt;"",ISNUMBER(A1173)),VLOOKUP(A1173,Studies!A:BR,2,FALSE),"")</f>
        <v>Almeida 2006</v>
      </c>
      <c r="C1173" s="186" t="str">
        <f>IF(AND(A1173&lt;&gt;"",ISNUMBER(A1173)),VLOOKUP(A1173,Studies!A:BR,3,FALSE),"")</f>
        <v>https://pubmed.ncbi.nlm.nih.gov/16572920/</v>
      </c>
      <c r="D1173" s="250" t="str">
        <f>IF(AND(A1173&lt;&gt;"",ISNUMBER(A1173)),VLOOKUP(A1173,Studies!A:BR,4,FALSE),"")</f>
        <v>Female subjects reference formulation</v>
      </c>
      <c r="E1173" s="186" t="str">
        <f>IF(AND(A1173&lt;&gt;"",ISNUMBER(A1173)),VLOOKUP(A1173,Studies!A:BR,5,FALSE),"")</f>
        <v>Pravastatin</v>
      </c>
      <c r="F1173" s="78" t="s">
        <v>3550</v>
      </c>
    </row>
    <row r="1174" spans="1:6" x14ac:dyDescent="0.25">
      <c r="A1174" s="78">
        <v>456</v>
      </c>
      <c r="B1174" s="186" t="str">
        <f>IF(AND(A1174&lt;&gt;"",ISNUMBER(A1174)),VLOOKUP(A1174,Studies!A:BR,2,FALSE),"")</f>
        <v>Ogawa 2003</v>
      </c>
      <c r="C1174" s="186" t="str">
        <f>IF(AND(A1174&lt;&gt;"",ISNUMBER(A1174)),VLOOKUP(A1174,Studies!A:BR,3,FALSE),"")</f>
        <v>https://pubmed.ncbi.nlm.nih.gov/14551181/</v>
      </c>
      <c r="D1174" s="250" t="str">
        <f>IF(AND(A1174&lt;&gt;"",ISNUMBER(A1174)),VLOOKUP(A1174,Studies!A:BR,4,FALSE),"")</f>
        <v>Japanese subjects</v>
      </c>
      <c r="E1174" s="186" t="str">
        <f>IF(AND(A1174&lt;&gt;"",ISNUMBER(A1174)),VLOOKUP(A1174,Studies!A:BR,5,FALSE),"")</f>
        <v>Pravastatin</v>
      </c>
      <c r="F1174" s="78" t="s">
        <v>3550</v>
      </c>
    </row>
    <row r="1175" spans="1:6" x14ac:dyDescent="0.25">
      <c r="A1175" s="78">
        <v>457</v>
      </c>
      <c r="B1175" s="186" t="str">
        <f>IF(AND(A1175&lt;&gt;"",ISNUMBER(A1175)),VLOOKUP(A1175,Studies!A:BR,2,FALSE),"")</f>
        <v>Maeda 2006</v>
      </c>
      <c r="C1175" s="186" t="str">
        <f>IF(AND(A1175&lt;&gt;"",ISNUMBER(A1175)),VLOOKUP(A1175,Studies!A:BR,3,FALSE),"")</f>
        <v>https://pubmed.ncbi.nlm.nih.gov/16678545/</v>
      </c>
      <c r="D1175" s="250" t="str">
        <f>IF(AND(A1175&lt;&gt;"",ISNUMBER(A1175)),VLOOKUP(A1175,Studies!A:BR,4,FALSE),"")</f>
        <v>OATP1B1 *1a/*1a subjects</v>
      </c>
      <c r="E1175" s="186" t="str">
        <f>IF(AND(A1175&lt;&gt;"",ISNUMBER(A1175)),VLOOKUP(A1175,Studies!A:BR,5,FALSE),"")</f>
        <v>Pravastatin</v>
      </c>
      <c r="F1175" s="78" t="s">
        <v>3550</v>
      </c>
    </row>
    <row r="1176" spans="1:6" x14ac:dyDescent="0.25">
      <c r="A1176" s="78">
        <v>458</v>
      </c>
      <c r="B1176" s="186" t="str">
        <f>IF(AND(A1176&lt;&gt;"",ISNUMBER(A1176)),VLOOKUP(A1176,Studies!A:BR,2,FALSE),"")</f>
        <v>Maeda 2006</v>
      </c>
      <c r="C1176" s="186" t="str">
        <f>IF(AND(A1176&lt;&gt;"",ISNUMBER(A1176)),VLOOKUP(A1176,Studies!A:BR,3,FALSE),"")</f>
        <v>https://pubmed.ncbi.nlm.nih.gov/16678545/</v>
      </c>
      <c r="D1176" s="250" t="str">
        <f>IF(AND(A1176&lt;&gt;"",ISNUMBER(A1176)),VLOOKUP(A1176,Studies!A:BR,4,FALSE),"")</f>
        <v>OATP1B1 *1b/*1b subjects</v>
      </c>
      <c r="E1176" s="186" t="str">
        <f>IF(AND(A1176&lt;&gt;"",ISNUMBER(A1176)),VLOOKUP(A1176,Studies!A:BR,5,FALSE),"")</f>
        <v>Pravastatin</v>
      </c>
      <c r="F1176" s="78" t="s">
        <v>3550</v>
      </c>
    </row>
    <row r="1177" spans="1:6" x14ac:dyDescent="0.25">
      <c r="A1177" s="78">
        <v>459</v>
      </c>
      <c r="B1177" s="186" t="str">
        <f>IF(AND(A1177&lt;&gt;"",ISNUMBER(A1177)),VLOOKUP(A1177,Studies!A:BR,2,FALSE),"")</f>
        <v>Maeda 2006</v>
      </c>
      <c r="C1177" s="186" t="str">
        <f>IF(AND(A1177&lt;&gt;"",ISNUMBER(A1177)),VLOOKUP(A1177,Studies!A:BR,3,FALSE),"")</f>
        <v>https://pubmed.ncbi.nlm.nih.gov/16678545/</v>
      </c>
      <c r="D1177" s="250" t="str">
        <f>IF(AND(A1177&lt;&gt;"",ISNUMBER(A1177)),VLOOKUP(A1177,Studies!A:BR,4,FALSE),"")</f>
        <v>OATP1B1 *1a/*15 subjects</v>
      </c>
      <c r="E1177" s="186" t="str">
        <f>IF(AND(A1177&lt;&gt;"",ISNUMBER(A1177)),VLOOKUP(A1177,Studies!A:BR,5,FALSE),"")</f>
        <v>Pravastatin</v>
      </c>
      <c r="F1177" s="78" t="s">
        <v>3550</v>
      </c>
    </row>
    <row r="1178" spans="1:6" x14ac:dyDescent="0.25">
      <c r="A1178" s="78">
        <v>460</v>
      </c>
      <c r="B1178" s="186" t="str">
        <f>IF(AND(A1178&lt;&gt;"",ISNUMBER(A1178)),VLOOKUP(A1178,Studies!A:BR,2,FALSE),"")</f>
        <v>Maeda 2006</v>
      </c>
      <c r="C1178" s="186" t="str">
        <f>IF(AND(A1178&lt;&gt;"",ISNUMBER(A1178)),VLOOKUP(A1178,Studies!A:BR,3,FALSE),"")</f>
        <v>https://pubmed.ncbi.nlm.nih.gov/16678545/</v>
      </c>
      <c r="D1178" s="250" t="str">
        <f>IF(AND(A1178&lt;&gt;"",ISNUMBER(A1178)),VLOOKUP(A1178,Studies!A:BR,4,FALSE),"")</f>
        <v>OATP1B1 *1b/*15 subjects</v>
      </c>
      <c r="E1178" s="186" t="str">
        <f>IF(AND(A1178&lt;&gt;"",ISNUMBER(A1178)),VLOOKUP(A1178,Studies!A:BR,5,FALSE),"")</f>
        <v>Pravastatin</v>
      </c>
      <c r="F1178" s="78" t="s">
        <v>3550</v>
      </c>
    </row>
    <row r="1179" spans="1:6" x14ac:dyDescent="0.25">
      <c r="A1179" s="78">
        <v>461</v>
      </c>
      <c r="B1179" s="186" t="str">
        <f>IF(AND(A1179&lt;&gt;"",ISNUMBER(A1179)),VLOOKUP(A1179,Studies!A:BR,2,FALSE),"")</f>
        <v>Deng 2008</v>
      </c>
      <c r="C1179" s="186" t="str">
        <f>IF(AND(A1179&lt;&gt;"",ISNUMBER(A1179)),VLOOKUP(A1179,Studies!A:BR,3,FALSE),"")</f>
        <v>https://pubmed.ncbi.nlm.nih.gov/18408565/</v>
      </c>
      <c r="D1179" s="250" t="str">
        <f>IF(AND(A1179&lt;&gt;"",ISNUMBER(A1179)),VLOOKUP(A1179,Studies!A:BR,4,FALSE),"")</f>
        <v>SLCO1B1∗1a/∗1a</v>
      </c>
      <c r="E1179" s="186" t="str">
        <f>IF(AND(A1179&lt;&gt;"",ISNUMBER(A1179)),VLOOKUP(A1179,Studies!A:BR,5,FALSE),"")</f>
        <v>Pravastatin</v>
      </c>
      <c r="F1179" s="78" t="s">
        <v>3550</v>
      </c>
    </row>
    <row r="1180" spans="1:6" x14ac:dyDescent="0.25">
      <c r="A1180" s="78">
        <v>462</v>
      </c>
      <c r="B1180" s="186" t="str">
        <f>IF(AND(A1180&lt;&gt;"",ISNUMBER(A1180)),VLOOKUP(A1180,Studies!A:BR,2,FALSE),"")</f>
        <v>Deng 2008</v>
      </c>
      <c r="C1180" s="186" t="str">
        <f>IF(AND(A1180&lt;&gt;"",ISNUMBER(A1180)),VLOOKUP(A1180,Studies!A:BR,3,FALSE),"")</f>
        <v>https://pubmed.ncbi.nlm.nih.gov/18408565/</v>
      </c>
      <c r="D1180" s="250" t="str">
        <f>IF(AND(A1180&lt;&gt;"",ISNUMBER(A1180)),VLOOKUP(A1180,Studies!A:BR,4,FALSE),"")</f>
        <v>SLCO1B1∗15/∗15</v>
      </c>
      <c r="E1180" s="186" t="str">
        <f>IF(AND(A1180&lt;&gt;"",ISNUMBER(A1180)),VLOOKUP(A1180,Studies!A:BR,5,FALSE),"")</f>
        <v>Pravastatin</v>
      </c>
      <c r="F1180" s="78" t="s">
        <v>3550</v>
      </c>
    </row>
    <row r="1181" spans="1:6" x14ac:dyDescent="0.25">
      <c r="A1181" s="78">
        <v>1117</v>
      </c>
      <c r="B1181" s="186" t="str">
        <f>IF(AND(A1181&lt;&gt;"",ISNUMBER(A1181)),VLOOKUP(A1181,Studies!A:BR,2,FALSE),"")</f>
        <v>Mwinyi 2004</v>
      </c>
      <c r="C1181" s="186" t="str">
        <f>IF(AND(A1181&lt;&gt;"",ISNUMBER(A1181)),VLOOKUP(A1181,Studies!A:BR,3,FALSE),"")</f>
        <v>https://pubmed.ncbi.nlm.nih.gov/15116054/</v>
      </c>
      <c r="D1181" s="250" t="str">
        <f>IF(AND(A1181&lt;&gt;"",ISNUMBER(A1181)),VLOOKUP(A1181,Studies!A:BR,4,FALSE),"")</f>
        <v>Group 1 OATP-C *1a/*1a</v>
      </c>
      <c r="E1181" s="186" t="str">
        <f>IF(AND(A1181&lt;&gt;"",ISNUMBER(A1181)),VLOOKUP(A1181,Studies!A:BR,5,FALSE),"")</f>
        <v>Pravastatin</v>
      </c>
      <c r="F1181" s="78" t="s">
        <v>3550</v>
      </c>
    </row>
    <row r="1182" spans="1:6" x14ac:dyDescent="0.25">
      <c r="A1182" s="78">
        <v>1118</v>
      </c>
      <c r="B1182" s="186" t="str">
        <f>IF(AND(A1182&lt;&gt;"",ISNUMBER(A1182)),VLOOKUP(A1182,Studies!A:BR,2,FALSE),"")</f>
        <v>Mwinyi 2004</v>
      </c>
      <c r="C1182" s="186" t="str">
        <f>IF(AND(A1182&lt;&gt;"",ISNUMBER(A1182)),VLOOKUP(A1182,Studies!A:BR,3,FALSE),"")</f>
        <v>https://pubmed.ncbi.nlm.nih.gov/15116054/</v>
      </c>
      <c r="D1182" s="250" t="str">
        <f>IF(AND(A1182&lt;&gt;"",ISNUMBER(A1182)),VLOOKUP(A1182,Studies!A:BR,4,FALSE),"")</f>
        <v>Group 3 OATP-C *1a/*5</v>
      </c>
      <c r="E1182" s="186" t="str">
        <f>IF(AND(A1182&lt;&gt;"",ISNUMBER(A1182)),VLOOKUP(A1182,Studies!A:BR,5,FALSE),"")</f>
        <v>Pravastatin</v>
      </c>
      <c r="F1182" s="78" t="s">
        <v>3550</v>
      </c>
    </row>
    <row r="1183" spans="1:6" x14ac:dyDescent="0.25">
      <c r="A1183" s="78">
        <v>1119</v>
      </c>
      <c r="B1183" s="186" t="str">
        <f>IF(AND(A1183&lt;&gt;"",ISNUMBER(A1183)),VLOOKUP(A1183,Studies!A:BR,2,FALSE),"")</f>
        <v>Mwinyi 2004</v>
      </c>
      <c r="C1183" s="186" t="str">
        <f>IF(AND(A1183&lt;&gt;"",ISNUMBER(A1183)),VLOOKUP(A1183,Studies!A:BR,3,FALSE),"")</f>
        <v>https://pubmed.ncbi.nlm.nih.gov/15116054/</v>
      </c>
      <c r="D1183" s="250" t="str">
        <f>IF(AND(A1183&lt;&gt;"",ISNUMBER(A1183)),VLOOKUP(A1183,Studies!A:BR,4,FALSE),"")</f>
        <v>Group 2 OATP-C *1a/*1b; *1b/*1b</v>
      </c>
      <c r="E1183" s="186" t="str">
        <f>IF(AND(A1183&lt;&gt;"",ISNUMBER(A1183)),VLOOKUP(A1183,Studies!A:BR,5,FALSE),"")</f>
        <v>Pravastatin</v>
      </c>
      <c r="F1183" s="78" t="s">
        <v>3550</v>
      </c>
    </row>
    <row r="1184" spans="1:6" x14ac:dyDescent="0.25">
      <c r="A1184" s="78">
        <v>1120</v>
      </c>
      <c r="B1184" s="186" t="str">
        <f>IF(AND(A1184&lt;&gt;"",ISNUMBER(A1184)),VLOOKUP(A1184,Studies!A:BR,2,FALSE),"")</f>
        <v>Niemi 2006</v>
      </c>
      <c r="C1184" s="186" t="str">
        <f>IF(AND(A1184&lt;&gt;"",ISNUMBER(A1184)),VLOOKUP(A1184,Studies!A:BR,3,FALSE),"")</f>
        <v>https://pubmed.ncbi.nlm.nih.gov/17015053/</v>
      </c>
      <c r="D1184" s="250" t="str">
        <f>IF(AND(A1184&lt;&gt;"",ISNUMBER(A1184)),VLOOKUP(A1184,Studies!A:BR,4,FALSE),"")</f>
        <v>SLCO1B1 c.521CC</v>
      </c>
      <c r="E1184" s="186" t="str">
        <f>IF(AND(A1184&lt;&gt;"",ISNUMBER(A1184)),VLOOKUP(A1184,Studies!A:BR,5,FALSE),"")</f>
        <v>Pravastatin</v>
      </c>
      <c r="F1184" s="78" t="s">
        <v>3550</v>
      </c>
    </row>
    <row r="1185" spans="1:6" x14ac:dyDescent="0.25">
      <c r="A1185" s="78">
        <v>1121</v>
      </c>
      <c r="B1185" s="186" t="str">
        <f>IF(AND(A1185&lt;&gt;"",ISNUMBER(A1185)),VLOOKUP(A1185,Studies!A:BR,2,FALSE),"")</f>
        <v>Niemi 2006</v>
      </c>
      <c r="C1185" s="186" t="str">
        <f>IF(AND(A1185&lt;&gt;"",ISNUMBER(A1185)),VLOOKUP(A1185,Studies!A:BR,3,FALSE),"")</f>
        <v>https://pubmed.ncbi.nlm.nih.gov/17015053/</v>
      </c>
      <c r="D1185" s="250" t="str">
        <f>IF(AND(A1185&lt;&gt;"",ISNUMBER(A1185)),VLOOKUP(A1185,Studies!A:BR,4,FALSE),"")</f>
        <v>SLCO1B1 c.521TC</v>
      </c>
      <c r="E1185" s="186" t="str">
        <f>IF(AND(A1185&lt;&gt;"",ISNUMBER(A1185)),VLOOKUP(A1185,Studies!A:BR,5,FALSE),"")</f>
        <v>Pravastatin</v>
      </c>
      <c r="F1185" s="78" t="s">
        <v>3550</v>
      </c>
    </row>
    <row r="1186" spans="1:6" x14ac:dyDescent="0.25">
      <c r="A1186" s="78">
        <v>1122</v>
      </c>
      <c r="B1186" s="186" t="str">
        <f>IF(AND(A1186&lt;&gt;"",ISNUMBER(A1186)),VLOOKUP(A1186,Studies!A:BR,2,FALSE),"")</f>
        <v>Niemi 2006</v>
      </c>
      <c r="C1186" s="186" t="str">
        <f>IF(AND(A1186&lt;&gt;"",ISNUMBER(A1186)),VLOOKUP(A1186,Studies!A:BR,3,FALSE),"")</f>
        <v>https://pubmed.ncbi.nlm.nih.gov/17015053/</v>
      </c>
      <c r="D1186" s="250" t="str">
        <f>IF(AND(A1186&lt;&gt;"",ISNUMBER(A1186)),VLOOKUP(A1186,Studies!A:BR,4,FALSE),"")</f>
        <v>SLCO1B1 c.521TT</v>
      </c>
      <c r="E1186" s="186" t="str">
        <f>IF(AND(A1186&lt;&gt;"",ISNUMBER(A1186)),VLOOKUP(A1186,Studies!A:BR,5,FALSE),"")</f>
        <v>Pravastatin</v>
      </c>
      <c r="F1186" s="78" t="s">
        <v>3550</v>
      </c>
    </row>
    <row r="1187" spans="1:6" x14ac:dyDescent="0.25">
      <c r="A1187" s="78">
        <v>1123</v>
      </c>
      <c r="B1187" s="186" t="str">
        <f>IF(AND(A1187&lt;&gt;"",ISNUMBER(A1187)),VLOOKUP(A1187,Studies!A:BR,2,FALSE),"")</f>
        <v>Neuvonen 1998</v>
      </c>
      <c r="C1187" s="186" t="str">
        <f>IF(AND(A1187&lt;&gt;"",ISNUMBER(A1187)),VLOOKUP(A1187,Studies!A:BR,3,FALSE),"")</f>
        <v>https://pubmed.ncbi.nlm.nih.gov/9542477/</v>
      </c>
      <c r="D1187" s="250" t="str">
        <f>IF(AND(A1187&lt;&gt;"",ISNUMBER(A1187)),VLOOKUP(A1187,Studies!A:BR,4,FALSE),"")</f>
        <v>Pravastatin without Itraconzaole (placebo)</v>
      </c>
      <c r="E1187" s="186" t="str">
        <f>IF(AND(A1187&lt;&gt;"",ISNUMBER(A1187)),VLOOKUP(A1187,Studies!A:BR,5,FALSE),"")</f>
        <v>Pravastatin</v>
      </c>
      <c r="F1187" s="78" t="s">
        <v>4144</v>
      </c>
    </row>
    <row r="1188" spans="1:6" x14ac:dyDescent="0.25">
      <c r="A1188" s="78">
        <v>1124</v>
      </c>
      <c r="B1188" s="186" t="str">
        <f>IF(AND(A1188&lt;&gt;"",ISNUMBER(A1188)),VLOOKUP(A1188,Studies!A:BR,2,FALSE),"")</f>
        <v>Neuvonen 1998</v>
      </c>
      <c r="C1188" s="186" t="str">
        <f>IF(AND(A1188&lt;&gt;"",ISNUMBER(A1188)),VLOOKUP(A1188,Studies!A:BR,3,FALSE),"")</f>
        <v>https://pubmed.ncbi.nlm.nih.gov/9542477/</v>
      </c>
      <c r="D1188" s="250" t="str">
        <f>IF(AND(A1188&lt;&gt;"",ISNUMBER(A1188)),VLOOKUP(A1188,Studies!A:BR,4,FALSE),"")</f>
        <v>Pravastatin with Itraconazole</v>
      </c>
      <c r="E1188" s="186" t="str">
        <f>IF(AND(A1188&lt;&gt;"",ISNUMBER(A1188)),VLOOKUP(A1188,Studies!A:BR,5,FALSE),"")</f>
        <v>Pravastatin</v>
      </c>
      <c r="F1188" s="78" t="s">
        <v>4143</v>
      </c>
    </row>
    <row r="1189" spans="1:6" x14ac:dyDescent="0.25">
      <c r="A1189" s="78">
        <v>1125</v>
      </c>
      <c r="B1189" s="186" t="str">
        <f>IF(AND(A1189&lt;&gt;"",ISNUMBER(A1189)),VLOOKUP(A1189,Studies!A:BR,2,FALSE),"")</f>
        <v>Kantola 2000</v>
      </c>
      <c r="C1189" s="186" t="str">
        <f>IF(AND(A1189&lt;&gt;"",ISNUMBER(A1189)),VLOOKUP(A1189,Studies!A:BR,3,FALSE),"")</f>
        <v>https://pubmed.ncbi.nlm.nih.gov/10952477/</v>
      </c>
      <c r="D1189" s="250" t="str">
        <f>IF(AND(A1189&lt;&gt;"",ISNUMBER(A1189)),VLOOKUP(A1189,Studies!A:BR,4,FALSE),"")</f>
        <v>Pravastatin without Fluconazole (placebo)</v>
      </c>
      <c r="E1189" s="186" t="str">
        <f>IF(AND(A1189&lt;&gt;"",ISNUMBER(A1189)),VLOOKUP(A1189,Studies!A:BR,5,FALSE),"")</f>
        <v>Pravastatin</v>
      </c>
      <c r="F1189" s="78" t="s">
        <v>3550</v>
      </c>
    </row>
    <row r="1190" spans="1:6" x14ac:dyDescent="0.25">
      <c r="A1190" s="78">
        <v>1126</v>
      </c>
      <c r="B1190" s="186" t="str">
        <f>IF(AND(A1190&lt;&gt;"",ISNUMBER(A1190)),VLOOKUP(A1190,Studies!A:BR,2,FALSE),"")</f>
        <v>Kantola 2000</v>
      </c>
      <c r="C1190" s="186" t="str">
        <f>IF(AND(A1190&lt;&gt;"",ISNUMBER(A1190)),VLOOKUP(A1190,Studies!A:BR,3,FALSE),"")</f>
        <v>https://pubmed.ncbi.nlm.nih.gov/10952477/</v>
      </c>
      <c r="D1190" s="250" t="str">
        <f>IF(AND(A1190&lt;&gt;"",ISNUMBER(A1190)),VLOOKUP(A1190,Studies!A:BR,4,FALSE),"")</f>
        <v>Pravastatin with Fluconazole</v>
      </c>
      <c r="E1190" s="186" t="str">
        <f>IF(AND(A1190&lt;&gt;"",ISNUMBER(A1190)),VLOOKUP(A1190,Studies!A:BR,5,FALSE),"")</f>
        <v>Pravastatin</v>
      </c>
      <c r="F1190" s="78" t="s">
        <v>4145</v>
      </c>
    </row>
    <row r="1191" spans="1:6" x14ac:dyDescent="0.25">
      <c r="A1191" s="78">
        <v>1127</v>
      </c>
      <c r="B1191" s="186" t="str">
        <f>IF(AND(A1191&lt;&gt;"",ISNUMBER(A1191)),VLOOKUP(A1191,Studies!A:BR,2,FALSE),"")</f>
        <v>Aberg 2006</v>
      </c>
      <c r="C1191" s="186" t="str">
        <f>IF(AND(A1191&lt;&gt;"",ISNUMBER(A1191)),VLOOKUP(A1191,Studies!A:BR,3,FALSE),"")</f>
        <v>https://pubmed.ncbi.nlm.nih.gov/16514303/</v>
      </c>
      <c r="D1191" s="250" t="str">
        <f>IF(AND(A1191&lt;&gt;"",ISNUMBER(A1191)),VLOOKUP(A1191,Studies!A:BR,4,FALSE),"")</f>
        <v>Pravastatin without Nelfinivir (placebo)</v>
      </c>
      <c r="E1191" s="186" t="str">
        <f>IF(AND(A1191&lt;&gt;"",ISNUMBER(A1191)),VLOOKUP(A1191,Studies!A:BR,5,FALSE),"")</f>
        <v>Pravastatin</v>
      </c>
      <c r="F1191" s="78" t="s">
        <v>4146</v>
      </c>
    </row>
    <row r="1192" spans="1:6" x14ac:dyDescent="0.25">
      <c r="A1192" s="78">
        <v>1128</v>
      </c>
      <c r="B1192" s="186" t="str">
        <f>IF(AND(A1192&lt;&gt;"",ISNUMBER(A1192)),VLOOKUP(A1192,Studies!A:BR,2,FALSE),"")</f>
        <v>Maeda 2011</v>
      </c>
      <c r="C1192" s="186" t="str">
        <f>IF(AND(A1192&lt;&gt;"",ISNUMBER(A1192)),VLOOKUP(A1192,Studies!A:BR,3,FALSE),"")</f>
        <v>https://pubmed.ncbi.nlm.nih.gov/21832990/</v>
      </c>
      <c r="D1192" s="250" t="str">
        <f>IF(AND(A1192&lt;&gt;"",ISNUMBER(A1192)),VLOOKUP(A1192,Studies!A:BR,4,FALSE),"")</f>
        <v>Pravastatin alone (control)</v>
      </c>
      <c r="E1192" s="186" t="str">
        <f>IF(AND(A1192&lt;&gt;"",ISNUMBER(A1192)),VLOOKUP(A1192,Studies!A:BR,5,FALSE),"")</f>
        <v>Pravastatin</v>
      </c>
      <c r="F1192" s="78" t="s">
        <v>4147</v>
      </c>
    </row>
    <row r="1193" spans="1:6" x14ac:dyDescent="0.25">
      <c r="A1193" s="78">
        <v>1129</v>
      </c>
      <c r="B1193" s="186" t="str">
        <f>IF(AND(A1193&lt;&gt;"",ISNUMBER(A1193)),VLOOKUP(A1193,Studies!A:BR,2,FALSE),"")</f>
        <v>Maeda 2011</v>
      </c>
      <c r="C1193" s="186" t="str">
        <f>IF(AND(A1193&lt;&gt;"",ISNUMBER(A1193)),VLOOKUP(A1193,Studies!A:BR,3,FALSE),"")</f>
        <v>https://pubmed.ncbi.nlm.nih.gov/21832990/</v>
      </c>
      <c r="D1193" s="250" t="str">
        <f>IF(AND(A1193&lt;&gt;"",ISNUMBER(A1193)),VLOOKUP(A1193,Studies!A:BR,4,FALSE),"")</f>
        <v>Pravastatin with Itraconazole</v>
      </c>
      <c r="E1193" s="186" t="str">
        <f>IF(AND(A1193&lt;&gt;"",ISNUMBER(A1193)),VLOOKUP(A1193,Studies!A:BR,5,FALSE),"")</f>
        <v>Pravastatin</v>
      </c>
      <c r="F1193" s="78" t="s">
        <v>4144</v>
      </c>
    </row>
    <row r="1194" spans="1:6" x14ac:dyDescent="0.25">
      <c r="A1194" s="78">
        <v>1130</v>
      </c>
      <c r="B1194" s="186" t="str">
        <f>IF(AND(A1194&lt;&gt;"",ISNUMBER(A1194)),VLOOKUP(A1194,Studies!A:BR,2,FALSE),"")</f>
        <v>Maeda 2011</v>
      </c>
      <c r="C1194" s="186" t="str">
        <f>IF(AND(A1194&lt;&gt;"",ISNUMBER(A1194)),VLOOKUP(A1194,Studies!A:BR,3,FALSE),"")</f>
        <v>https://pubmed.ncbi.nlm.nih.gov/21832990/</v>
      </c>
      <c r="D1194" s="250" t="str">
        <f>IF(AND(A1194&lt;&gt;"",ISNUMBER(A1194)),VLOOKUP(A1194,Studies!A:BR,4,FALSE),"")</f>
        <v>Pravastatin with Rifampicin</v>
      </c>
      <c r="E1194" s="186" t="str">
        <f>IF(AND(A1194&lt;&gt;"",ISNUMBER(A1194)),VLOOKUP(A1194,Studies!A:BR,5,FALSE),"")</f>
        <v>Pravastatin</v>
      </c>
      <c r="F1194" s="78" t="s">
        <v>4148</v>
      </c>
    </row>
    <row r="1195" spans="1:6" x14ac:dyDescent="0.25">
      <c r="A1195" s="78">
        <v>1134</v>
      </c>
      <c r="B1195" s="186" t="str">
        <f>IF(AND(A1195&lt;&gt;"",ISNUMBER(A1195)),VLOOKUP(A1195,Studies!A:BR,2,FALSE),"")</f>
        <v>Pan 1991</v>
      </c>
      <c r="C1195" s="186" t="str">
        <f>IF(AND(A1195&lt;&gt;"",ISNUMBER(A1195)),VLOOKUP(A1195,Studies!A:BR,3,FALSE),"")</f>
        <v>https://pubmed.ncbi.nlm.nih.gov/1907839/</v>
      </c>
      <c r="D1195" s="250" t="str">
        <f>IF(AND(A1195&lt;&gt;"",ISNUMBER(A1195)),VLOOKUP(A1195,Studies!A:BR,4,FALSE),"")</f>
        <v>Pravastatin 20 mg</v>
      </c>
      <c r="E1195" s="186" t="str">
        <f>IF(AND(A1195&lt;&gt;"",ISNUMBER(A1195)),VLOOKUP(A1195,Studies!A:BR,5,FALSE),"")</f>
        <v>Pravastatin</v>
      </c>
      <c r="F1195" s="78" t="s">
        <v>3550</v>
      </c>
    </row>
    <row r="1196" spans="1:6" x14ac:dyDescent="0.25">
      <c r="A1196" s="78">
        <v>1135</v>
      </c>
      <c r="B1196" s="186" t="str">
        <f>IF(AND(A1196&lt;&gt;"",ISNUMBER(A1196)),VLOOKUP(A1196,Studies!A:BR,2,FALSE),"")</f>
        <v>Keskitalo 2009</v>
      </c>
      <c r="C1196" s="186" t="str">
        <f>IF(AND(A1196&lt;&gt;"",ISNUMBER(A1196)),VLOOKUP(A1196,Studies!A:BR,3,FALSE),"")</f>
        <v>https://pubmed.ncbi.nlm.nih.gov/19694740/</v>
      </c>
      <c r="D1196" s="250" t="str">
        <f>IF(AND(A1196&lt;&gt;"",ISNUMBER(A1196)),VLOOKUP(A1196,Studies!A:BR,4,FALSE),"")</f>
        <v>ABCB1 c.1236C/C-c.2677G/G-c.3435C/C</v>
      </c>
      <c r="E1196" s="186" t="str">
        <f>IF(AND(A1196&lt;&gt;"",ISNUMBER(A1196)),VLOOKUP(A1196,Studies!A:BR,5,FALSE),"")</f>
        <v>Pravastatin</v>
      </c>
      <c r="F1196" s="78" t="s">
        <v>3550</v>
      </c>
    </row>
    <row r="1197" spans="1:6" x14ac:dyDescent="0.25">
      <c r="A1197" s="78">
        <v>1136</v>
      </c>
      <c r="B1197" s="186" t="str">
        <f>IF(AND(A1197&lt;&gt;"",ISNUMBER(A1197)),VLOOKUP(A1197,Studies!A:BR,2,FALSE),"")</f>
        <v>Igel 2006</v>
      </c>
      <c r="C1197" s="186" t="str">
        <f>IF(AND(A1197&lt;&gt;"",ISNUMBER(A1197)),VLOOKUP(A1197,Studies!A:BR,3,FALSE),"")</f>
        <v>https://pubmed.ncbi.nlm.nih.gov/16678544/</v>
      </c>
      <c r="D1197" s="250" t="str">
        <f>IF(AND(A1197&lt;&gt;"",ISNUMBER(A1197)),VLOOKUP(A1197,Studies!A:BR,4,FALSE),"")</f>
        <v>Control</v>
      </c>
      <c r="E1197" s="186" t="str">
        <f>IF(AND(A1197&lt;&gt;"",ISNUMBER(A1197)),VLOOKUP(A1197,Studies!A:BR,5,FALSE),"")</f>
        <v>Pravastatin</v>
      </c>
      <c r="F1197" s="78" t="s">
        <v>3550</v>
      </c>
    </row>
    <row r="1198" spans="1:6" x14ac:dyDescent="0.25">
      <c r="A1198" s="78">
        <v>1137</v>
      </c>
      <c r="B1198" s="186" t="str">
        <f>IF(AND(A1198&lt;&gt;"",ISNUMBER(A1198)),VLOOKUP(A1198,Studies!A:BR,2,FALSE),"")</f>
        <v>Igel 2006</v>
      </c>
      <c r="C1198" s="186" t="str">
        <f>IF(AND(A1198&lt;&gt;"",ISNUMBER(A1198)),VLOOKUP(A1198,Studies!A:BR,3,FALSE),"")</f>
        <v>https://pubmed.ncbi.nlm.nih.gov/16678544/</v>
      </c>
      <c r="D1198" s="250" t="str">
        <f>IF(AND(A1198&lt;&gt;"",ISNUMBER(A1198)),VLOOKUP(A1198,Studies!A:BR,4,FALSE),"")</f>
        <v>Variant</v>
      </c>
      <c r="E1198" s="186" t="str">
        <f>IF(AND(A1198&lt;&gt;"",ISNUMBER(A1198)),VLOOKUP(A1198,Studies!A:BR,5,FALSE),"")</f>
        <v>Pravastatin</v>
      </c>
      <c r="F1198" s="78" t="s">
        <v>3550</v>
      </c>
    </row>
    <row r="1199" spans="1:6" x14ac:dyDescent="0.25">
      <c r="A1199" s="78">
        <v>1138</v>
      </c>
      <c r="B1199" s="186" t="str">
        <f>IF(AND(A1199&lt;&gt;"",ISNUMBER(A1199)),VLOOKUP(A1199,Studies!A:BR,2,FALSE),"")</f>
        <v>Fukazawa 2003</v>
      </c>
      <c r="C1199" s="186" t="str">
        <f>IF(AND(A1199&lt;&gt;"",ISNUMBER(A1199)),VLOOKUP(A1199,Studies!A:BR,3,FALSE),"")</f>
        <v>https://pubmed.ncbi.nlm.nih.gov/15025743/</v>
      </c>
      <c r="D1199" s="250" t="str">
        <f>IF(AND(A1199&lt;&gt;"",ISNUMBER(A1199)),VLOOKUP(A1199,Studies!A:BR,4,FALSE),"")</f>
        <v>Water intake group</v>
      </c>
      <c r="E1199" s="186" t="str">
        <f>IF(AND(A1199&lt;&gt;"",ISNUMBER(A1199)),VLOOKUP(A1199,Studies!A:BR,5,FALSE),"")</f>
        <v>Pravastatin</v>
      </c>
      <c r="F1199" s="78" t="s">
        <v>3550</v>
      </c>
    </row>
    <row r="1200" spans="1:6" x14ac:dyDescent="0.25">
      <c r="A1200" s="78">
        <v>1139</v>
      </c>
      <c r="B1200" s="186" t="str">
        <f>IF(AND(A1200&lt;&gt;"",ISNUMBER(A1200)),VLOOKUP(A1200,Studies!A:BR,2,FALSE),"")</f>
        <v>Fukazawa 2003</v>
      </c>
      <c r="C1200" s="186" t="str">
        <f>IF(AND(A1200&lt;&gt;"",ISNUMBER(A1200)),VLOOKUP(A1200,Studies!A:BR,3,FALSE),"")</f>
        <v>https://pubmed.ncbi.nlm.nih.gov/15025743/</v>
      </c>
      <c r="D1200" s="250" t="str">
        <f>IF(AND(A1200&lt;&gt;"",ISNUMBER(A1200)),VLOOKUP(A1200,Studies!A:BR,4,FALSE),"")</f>
        <v>GFJ intake group</v>
      </c>
      <c r="E1200" s="186" t="str">
        <f>IF(AND(A1200&lt;&gt;"",ISNUMBER(A1200)),VLOOKUP(A1200,Studies!A:BR,5,FALSE),"")</f>
        <v>Pravastatin</v>
      </c>
      <c r="F1200" s="78" t="s">
        <v>3550</v>
      </c>
    </row>
    <row r="1201" spans="1:6" x14ac:dyDescent="0.25">
      <c r="A1201" s="78">
        <v>1140</v>
      </c>
      <c r="B1201" s="186" t="str">
        <f>IF(AND(A1201&lt;&gt;"",ISNUMBER(A1201)),VLOOKUP(A1201,Studies!A:BR,2,FALSE),"")</f>
        <v>Koitabashi 2006</v>
      </c>
      <c r="C1201" s="186" t="str">
        <f>IF(AND(A1201&lt;&gt;"",ISNUMBER(A1201)),VLOOKUP(A1201,Studies!A:BR,3,FALSE),"")</f>
        <v>https://pubmed.ncbi.nlm.nih.gov/16412477/</v>
      </c>
      <c r="D1201" s="250" t="str">
        <f>IF(AND(A1201&lt;&gt;"",ISNUMBER(A1201)),VLOOKUP(A1201,Studies!A:BR,4,FALSE),"")</f>
        <v>Control</v>
      </c>
      <c r="E1201" s="186" t="str">
        <f>IF(AND(A1201&lt;&gt;"",ISNUMBER(A1201)),VLOOKUP(A1201,Studies!A:BR,5,FALSE),"")</f>
        <v>Pravastatin</v>
      </c>
      <c r="F1201" s="78" t="s">
        <v>3550</v>
      </c>
    </row>
    <row r="1202" spans="1:6" x14ac:dyDescent="0.25">
      <c r="A1202" s="78">
        <v>1141</v>
      </c>
      <c r="B1202" s="186" t="str">
        <f>IF(AND(A1202&lt;&gt;"",ISNUMBER(A1202)),VLOOKUP(A1202,Studies!A:BR,2,FALSE),"")</f>
        <v>Koitabashi 2006</v>
      </c>
      <c r="C1202" s="186" t="str">
        <f>IF(AND(A1202&lt;&gt;"",ISNUMBER(A1202)),VLOOKUP(A1202,Studies!A:BR,3,FALSE),"")</f>
        <v>https://pubmed.ncbi.nlm.nih.gov/16412477/</v>
      </c>
      <c r="D1202" s="250" t="str">
        <f>IF(AND(A1202&lt;&gt;"",ISNUMBER(A1202)),VLOOKUP(A1202,Studies!A:BR,4,FALSE),"")</f>
        <v>Orange Juice</v>
      </c>
      <c r="E1202" s="186" t="str">
        <f>IF(AND(A1202&lt;&gt;"",ISNUMBER(A1202)),VLOOKUP(A1202,Studies!A:BR,5,FALSE),"")</f>
        <v>Pravastatin</v>
      </c>
      <c r="F1202" s="78" t="s">
        <v>3550</v>
      </c>
    </row>
    <row r="1203" spans="1:6" x14ac:dyDescent="0.25">
      <c r="A1203" s="78">
        <v>1142</v>
      </c>
      <c r="B1203" s="186" t="str">
        <f>IF(AND(A1203&lt;&gt;"",ISNUMBER(A1203)),VLOOKUP(A1203,Studies!A:BR,2,FALSE),"")</f>
        <v>Liu 2018</v>
      </c>
      <c r="C1203" s="186" t="str">
        <f>IF(AND(A1203&lt;&gt;"",ISNUMBER(A1203)),VLOOKUP(A1203,Studies!A:BR,3,FALSE),"")</f>
        <v>https://pubmed.ncbi.nlm.nih.gov/29786857/</v>
      </c>
      <c r="D1203" s="250" t="str">
        <f>IF(AND(A1203&lt;&gt;"",ISNUMBER(A1203)),VLOOKUP(A1203,Studies!A:BR,4,FALSE),"")</f>
        <v>Pravastatin alone</v>
      </c>
      <c r="E1203" s="186" t="str">
        <f>IF(AND(A1203&lt;&gt;"",ISNUMBER(A1203)),VLOOKUP(A1203,Studies!A:BR,5,FALSE),"")</f>
        <v>Pravastatin</v>
      </c>
      <c r="F1203" s="78" t="s">
        <v>3550</v>
      </c>
    </row>
    <row r="1204" spans="1:6" x14ac:dyDescent="0.25">
      <c r="A1204" s="78">
        <v>1143</v>
      </c>
      <c r="B1204" s="186" t="str">
        <f>IF(AND(A1204&lt;&gt;"",ISNUMBER(A1204)),VLOOKUP(A1204,Studies!A:BR,2,FALSE),"")</f>
        <v>Ieiri 2014</v>
      </c>
      <c r="C1204" s="186" t="str">
        <f>IF(AND(A1204&lt;&gt;"",ISNUMBER(A1204)),VLOOKUP(A1204,Studies!A:BR,3,FALSE),"")</f>
        <v>https://pubmed.ncbi.nlm.nih.gov/23381882/</v>
      </c>
      <c r="D1204" s="250" t="str">
        <f>IF(AND(A1204&lt;&gt;"",ISNUMBER(A1204)),VLOOKUP(A1204,Studies!A:BR,4,FALSE),"")</f>
        <v>Control (without Ritonavir)</v>
      </c>
      <c r="E1204" s="186" t="str">
        <f>IF(AND(A1204&lt;&gt;"",ISNUMBER(A1204)),VLOOKUP(A1204,Studies!A:BR,5,FALSE),"")</f>
        <v>Pravastatin</v>
      </c>
      <c r="F1204" s="78" t="s">
        <v>3550</v>
      </c>
    </row>
    <row r="1205" spans="1:6" x14ac:dyDescent="0.25">
      <c r="A1205" s="78">
        <v>1145</v>
      </c>
      <c r="B1205" s="186" t="str">
        <f>IF(AND(A1205&lt;&gt;"",ISNUMBER(A1205)),VLOOKUP(A1205,Studies!A:BR,2,FALSE),"")</f>
        <v>Azie 1998</v>
      </c>
      <c r="C1205" s="186" t="str">
        <f>IF(AND(A1205&lt;&gt;"",ISNUMBER(A1205)),VLOOKUP(A1205,Studies!A:BR,3,FALSE),"")</f>
        <v>https://pubmed.ncbi.nlm.nih.gov/9797793/</v>
      </c>
      <c r="D1205" s="250" t="str">
        <f>IF(AND(A1205&lt;&gt;"",ISNUMBER(A1205)),VLOOKUP(A1205,Studies!A:BR,4,FALSE),"")</f>
        <v>Control (without Diltiazem)</v>
      </c>
      <c r="E1205" s="186" t="str">
        <f>IF(AND(A1205&lt;&gt;"",ISNUMBER(A1205)),VLOOKUP(A1205,Studies!A:BR,5,FALSE),"")</f>
        <v>Pravastatin</v>
      </c>
      <c r="F1205" s="78" t="s">
        <v>4149</v>
      </c>
    </row>
    <row r="1206" spans="1:6" x14ac:dyDescent="0.25">
      <c r="A1206" s="78">
        <v>1146</v>
      </c>
      <c r="B1206" s="186" t="str">
        <f>IF(AND(A1206&lt;&gt;"",ISNUMBER(A1206)),VLOOKUP(A1206,Studies!A:BR,2,FALSE),"")</f>
        <v>Azie 1998</v>
      </c>
      <c r="C1206" s="186" t="str">
        <f>IF(AND(A1206&lt;&gt;"",ISNUMBER(A1206)),VLOOKUP(A1206,Studies!A:BR,3,FALSE),"")</f>
        <v>https://pubmed.ncbi.nlm.nih.gov/9797793/</v>
      </c>
      <c r="D1206" s="250" t="str">
        <f>IF(AND(A1206&lt;&gt;"",ISNUMBER(A1206)),VLOOKUP(A1206,Studies!A:BR,4,FALSE),"")</f>
        <v>with Diltiazem</v>
      </c>
      <c r="E1206" s="186" t="str">
        <f>IF(AND(A1206&lt;&gt;"",ISNUMBER(A1206)),VLOOKUP(A1206,Studies!A:BR,5,FALSE),"")</f>
        <v>Pravastatin</v>
      </c>
      <c r="F1206" s="78" t="s">
        <v>4150</v>
      </c>
    </row>
    <row r="1207" spans="1:6" x14ac:dyDescent="0.25">
      <c r="A1207" s="78">
        <v>1147</v>
      </c>
      <c r="B1207" s="186" t="str">
        <f>IF(AND(A1207&lt;&gt;"",ISNUMBER(A1207)),VLOOKUP(A1207,Studies!A:BR,2,FALSE),"")</f>
        <v>Lutz 2018</v>
      </c>
      <c r="C1207" s="186" t="str">
        <f>IF(AND(A1207&lt;&gt;"",ISNUMBER(A1207)),VLOOKUP(A1207,Studies!A:BR,3,FALSE),"")</f>
        <v>https://pubmed.ncbi.nlm.nih.gov/29569723/</v>
      </c>
      <c r="D1207" s="250" t="str">
        <f>IF(AND(A1207&lt;&gt;"",ISNUMBER(A1207)),VLOOKUP(A1207,Studies!A:BR,4,FALSE),"")</f>
        <v>Cohort 1, Control</v>
      </c>
      <c r="E1207" s="186" t="str">
        <f>IF(AND(A1207&lt;&gt;"",ISNUMBER(A1207)),VLOOKUP(A1207,Studies!A:BR,5,FALSE),"")</f>
        <v>Pravastatin</v>
      </c>
      <c r="F1207" s="78" t="s">
        <v>4151</v>
      </c>
    </row>
    <row r="1208" spans="1:6" x14ac:dyDescent="0.25">
      <c r="A1208" s="78">
        <v>1148</v>
      </c>
      <c r="B1208" s="186" t="str">
        <f>IF(AND(A1208&lt;&gt;"",ISNUMBER(A1208)),VLOOKUP(A1208,Studies!A:BR,2,FALSE),"")</f>
        <v>Lutz 2018</v>
      </c>
      <c r="C1208" s="186" t="str">
        <f>IF(AND(A1208&lt;&gt;"",ISNUMBER(A1208)),VLOOKUP(A1208,Studies!A:BR,3,FALSE),"")</f>
        <v>https://pubmed.ncbi.nlm.nih.gov/29569723/</v>
      </c>
      <c r="D1208" s="250" t="str">
        <f>IF(AND(A1208&lt;&gt;"",ISNUMBER(A1208)),VLOOKUP(A1208,Studies!A:BR,4,FALSE),"")</f>
        <v>Cohort 2, Control</v>
      </c>
      <c r="E1208" s="186" t="str">
        <f>IF(AND(A1208&lt;&gt;"",ISNUMBER(A1208)),VLOOKUP(A1208,Studies!A:BR,5,FALSE),"")</f>
        <v>Pravastatin</v>
      </c>
      <c r="F1208" s="78" t="s">
        <v>4151</v>
      </c>
    </row>
    <row r="1209" spans="1:6" x14ac:dyDescent="0.25">
      <c r="A1209" s="78">
        <v>1149</v>
      </c>
      <c r="B1209" s="186" t="str">
        <f>IF(AND(A1209&lt;&gt;"",ISNUMBER(A1209)),VLOOKUP(A1209,Studies!A:BR,2,FALSE),"")</f>
        <v>Lutz 2018</v>
      </c>
      <c r="C1209" s="186" t="str">
        <f>IF(AND(A1209&lt;&gt;"",ISNUMBER(A1209)),VLOOKUP(A1209,Studies!A:BR,3,FALSE),"")</f>
        <v>https://pubmed.ncbi.nlm.nih.gov/29569723/</v>
      </c>
      <c r="D1209" s="250" t="str">
        <f>IF(AND(A1209&lt;&gt;"",ISNUMBER(A1209)),VLOOKUP(A1209,Studies!A:BR,4,FALSE),"")</f>
        <v>Cohort 2, 2 mg Rifampicin</v>
      </c>
      <c r="E1209" s="186" t="str">
        <f>IF(AND(A1209&lt;&gt;"",ISNUMBER(A1209)),VLOOKUP(A1209,Studies!A:BR,5,FALSE),"")</f>
        <v>Pravastatin</v>
      </c>
      <c r="F1209" s="78" t="s">
        <v>4148</v>
      </c>
    </row>
    <row r="1210" spans="1:6" x14ac:dyDescent="0.25">
      <c r="A1210" s="78">
        <v>1150</v>
      </c>
      <c r="B1210" s="186" t="str">
        <f>IF(AND(A1210&lt;&gt;"",ISNUMBER(A1210)),VLOOKUP(A1210,Studies!A:BR,2,FALSE),"")</f>
        <v>Lutz 2018</v>
      </c>
      <c r="C1210" s="186" t="str">
        <f>IF(AND(A1210&lt;&gt;"",ISNUMBER(A1210)),VLOOKUP(A1210,Studies!A:BR,3,FALSE),"")</f>
        <v>https://pubmed.ncbi.nlm.nih.gov/29569723/</v>
      </c>
      <c r="D1210" s="250" t="str">
        <f>IF(AND(A1210&lt;&gt;"",ISNUMBER(A1210)),VLOOKUP(A1210,Studies!A:BR,4,FALSE),"")</f>
        <v>Cohort 1, 10 mg Rifampicin</v>
      </c>
      <c r="E1210" s="186" t="str">
        <f>IF(AND(A1210&lt;&gt;"",ISNUMBER(A1210)),VLOOKUP(A1210,Studies!A:BR,5,FALSE),"")</f>
        <v>Pravastatin</v>
      </c>
      <c r="F1210" s="78" t="s">
        <v>4148</v>
      </c>
    </row>
    <row r="1211" spans="1:6" x14ac:dyDescent="0.25">
      <c r="A1211" s="78">
        <v>1151</v>
      </c>
      <c r="B1211" s="186" t="str">
        <f>IF(AND(A1211&lt;&gt;"",ISNUMBER(A1211)),VLOOKUP(A1211,Studies!A:BR,2,FALSE),"")</f>
        <v>Lutz 2018</v>
      </c>
      <c r="C1211" s="186" t="str">
        <f>IF(AND(A1211&lt;&gt;"",ISNUMBER(A1211)),VLOOKUP(A1211,Studies!A:BR,3,FALSE),"")</f>
        <v>https://pubmed.ncbi.nlm.nih.gov/29569723/</v>
      </c>
      <c r="D1211" s="250" t="str">
        <f>IF(AND(A1211&lt;&gt;"",ISNUMBER(A1211)),VLOOKUP(A1211,Studies!A:BR,4,FALSE),"")</f>
        <v>Cohort 1, 75 mg Rifampicin</v>
      </c>
      <c r="E1211" s="186" t="str">
        <f>IF(AND(A1211&lt;&gt;"",ISNUMBER(A1211)),VLOOKUP(A1211,Studies!A:BR,5,FALSE),"")</f>
        <v>Pravastatin</v>
      </c>
      <c r="F1211" s="78" t="s">
        <v>4148</v>
      </c>
    </row>
    <row r="1212" spans="1:6" x14ac:dyDescent="0.25">
      <c r="A1212" s="78">
        <v>1152</v>
      </c>
      <c r="B1212" s="186" t="str">
        <f>IF(AND(A1212&lt;&gt;"",ISNUMBER(A1212)),VLOOKUP(A1212,Studies!A:BR,2,FALSE),"")</f>
        <v>Lutz 2018</v>
      </c>
      <c r="C1212" s="186" t="str">
        <f>IF(AND(A1212&lt;&gt;"",ISNUMBER(A1212)),VLOOKUP(A1212,Studies!A:BR,3,FALSE),"")</f>
        <v>https://pubmed.ncbi.nlm.nih.gov/29569723/</v>
      </c>
      <c r="D1212" s="250" t="str">
        <f>IF(AND(A1212&lt;&gt;"",ISNUMBER(A1212)),VLOOKUP(A1212,Studies!A:BR,4,FALSE),"")</f>
        <v>Cohort 2, 600 mg Rifampicin</v>
      </c>
      <c r="E1212" s="186" t="str">
        <f>IF(AND(A1212&lt;&gt;"",ISNUMBER(A1212)),VLOOKUP(A1212,Studies!A:BR,5,FALSE),"")</f>
        <v>Pravastatin</v>
      </c>
      <c r="F1212" s="78" t="s">
        <v>4148</v>
      </c>
    </row>
    <row r="1213" spans="1:6" x14ac:dyDescent="0.25">
      <c r="A1213" s="78">
        <v>1165</v>
      </c>
      <c r="B1213" s="186" t="str">
        <f>IF(AND(A1213&lt;&gt;"",ISNUMBER(A1213)),VLOOKUP(A1213,Studies!A:BR,2,FALSE),"")</f>
        <v>Sugimoto 2001</v>
      </c>
      <c r="C1213" s="186" t="str">
        <f>IF(AND(A1213&lt;&gt;"",ISNUMBER(A1213)),VLOOKUP(A1213,Studies!A:BR,3,FALSE),"")</f>
        <v>https://pubmed.ncbi.nlm.nih.gov/11753267/</v>
      </c>
      <c r="D1213" s="250" t="str">
        <f>IF(AND(A1213&lt;&gt;"",ISNUMBER(A1213)),VLOOKUP(A1213,Studies!A:BR,4,FALSE),"")</f>
        <v>Control (without St John's Wort)</v>
      </c>
      <c r="E1213" s="186" t="str">
        <f>IF(AND(A1213&lt;&gt;"",ISNUMBER(A1213)),VLOOKUP(A1213,Studies!A:BR,5,FALSE),"")</f>
        <v>Pravastatin</v>
      </c>
      <c r="F1213" s="78" t="s">
        <v>3550</v>
      </c>
    </row>
    <row r="1214" spans="1:6" x14ac:dyDescent="0.25">
      <c r="A1214" s="78">
        <v>1166</v>
      </c>
      <c r="B1214" s="186" t="str">
        <f>IF(AND(A1214&lt;&gt;"",ISNUMBER(A1214)),VLOOKUP(A1214,Studies!A:BR,2,FALSE),"")</f>
        <v>Kovarik 2002</v>
      </c>
      <c r="C1214" s="186" t="str">
        <f>IF(AND(A1214&lt;&gt;"",ISNUMBER(A1214)),VLOOKUP(A1214,Studies!A:BR,3,FALSE),"")</f>
        <v>https://pubmed.ncbi.nlm.nih.gov/11831546/</v>
      </c>
      <c r="D1214" s="250" t="str">
        <f>IF(AND(A1214&lt;&gt;"",ISNUMBER(A1214)),VLOOKUP(A1214,Studies!A:BR,4,FALSE),"")</f>
        <v>Control (without Everolimus)</v>
      </c>
      <c r="E1214" s="186" t="str">
        <f>IF(AND(A1214&lt;&gt;"",ISNUMBER(A1214)),VLOOKUP(A1214,Studies!A:BR,5,FALSE),"")</f>
        <v>Pravastatin</v>
      </c>
      <c r="F1214" s="78" t="s">
        <v>3550</v>
      </c>
    </row>
    <row r="1215" spans="1:6" x14ac:dyDescent="0.25">
      <c r="A1215" s="78">
        <v>1167</v>
      </c>
      <c r="B1215" s="186" t="str">
        <f>IF(AND(A1215&lt;&gt;"",ISNUMBER(A1215)),VLOOKUP(A1215,Studies!A:BR,2,FALSE),"")</f>
        <v>Wu 2012</v>
      </c>
      <c r="C1215" s="186" t="str">
        <f>IF(AND(A1215&lt;&gt;"",ISNUMBER(A1215)),VLOOKUP(A1215,Studies!A:BR,3,FALSE),"")</f>
        <v>https://pubmed.ncbi.nlm.nih.gov/22114872/</v>
      </c>
      <c r="D1215" s="250" t="str">
        <f>IF(AND(A1215&lt;&gt;"",ISNUMBER(A1215)),VLOOKUP(A1215,Studies!A:BR,4,FALSE),"")</f>
        <v>Control (with Placebo)</v>
      </c>
      <c r="E1215" s="186" t="str">
        <f>IF(AND(A1215&lt;&gt;"",ISNUMBER(A1215)),VLOOKUP(A1215,Studies!A:BR,5,FALSE),"")</f>
        <v>Pravastatin</v>
      </c>
      <c r="F1215" s="78" t="s">
        <v>3550</v>
      </c>
    </row>
    <row r="1216" spans="1:6" x14ac:dyDescent="0.25">
      <c r="A1216" s="78">
        <v>1168</v>
      </c>
      <c r="B1216" s="186" t="str">
        <f>IF(AND(A1216&lt;&gt;"",ISNUMBER(A1216)),VLOOKUP(A1216,Studies!A:BR,2,FALSE),"")</f>
        <v>Jacobson 2004</v>
      </c>
      <c r="C1216" s="186" t="str">
        <f>IF(AND(A1216&lt;&gt;"",ISNUMBER(A1216)),VLOOKUP(A1216,Studies!A:BR,3,FALSE),"")</f>
        <v>https://pubmed.ncbi.nlm.nih.gov/15518608/</v>
      </c>
      <c r="D1216" s="250" t="str">
        <f>IF(AND(A1216&lt;&gt;"",ISNUMBER(A1216)),VLOOKUP(A1216,Studies!A:BR,4,FALSE),"")</f>
        <v>Control (without Verapamil)</v>
      </c>
      <c r="E1216" s="186" t="str">
        <f>IF(AND(A1216&lt;&gt;"",ISNUMBER(A1216)),VLOOKUP(A1216,Studies!A:BR,5,FALSE),"")</f>
        <v>Pravastatin</v>
      </c>
      <c r="F1216" s="78" t="s">
        <v>4152</v>
      </c>
    </row>
    <row r="1217" spans="1:6" x14ac:dyDescent="0.25">
      <c r="A1217" s="78">
        <v>1169</v>
      </c>
      <c r="B1217" s="186" t="str">
        <f>IF(AND(A1217&lt;&gt;"",ISNUMBER(A1217)),VLOOKUP(A1217,Studies!A:BR,2,FALSE),"")</f>
        <v>Jacobson 2004</v>
      </c>
      <c r="C1217" s="186" t="str">
        <f>IF(AND(A1217&lt;&gt;"",ISNUMBER(A1217)),VLOOKUP(A1217,Studies!A:BR,3,FALSE),"")</f>
        <v>https://pubmed.ncbi.nlm.nih.gov/15518608/</v>
      </c>
      <c r="D1217" s="250" t="str">
        <f>IF(AND(A1217&lt;&gt;"",ISNUMBER(A1217)),VLOOKUP(A1217,Studies!A:BR,4,FALSE),"")</f>
        <v>Pravastatin with Verapamil</v>
      </c>
      <c r="E1217" s="186" t="str">
        <f>IF(AND(A1217&lt;&gt;"",ISNUMBER(A1217)),VLOOKUP(A1217,Studies!A:BR,5,FALSE),"")</f>
        <v>Pravastatin</v>
      </c>
      <c r="F1217" s="78" t="s">
        <v>4153</v>
      </c>
    </row>
    <row r="1218" spans="1:6" x14ac:dyDescent="0.25">
      <c r="A1218" s="78">
        <v>1170</v>
      </c>
      <c r="B1218" s="186" t="str">
        <f>IF(AND(A1218&lt;&gt;"",ISNUMBER(A1218)),VLOOKUP(A1218,Studies!A:BR,2,FALSE),"")</f>
        <v>Jacobson 2004</v>
      </c>
      <c r="C1218" s="186" t="str">
        <f>IF(AND(A1218&lt;&gt;"",ISNUMBER(A1218)),VLOOKUP(A1218,Studies!A:BR,3,FALSE),"")</f>
        <v>https://pubmed.ncbi.nlm.nih.gov/15518608/</v>
      </c>
      <c r="D1218" s="250" t="str">
        <f>IF(AND(A1218&lt;&gt;"",ISNUMBER(A1218)),VLOOKUP(A1218,Studies!A:BR,4,FALSE),"")</f>
        <v>Control (without Mibefradil)</v>
      </c>
      <c r="E1218" s="186" t="str">
        <f>IF(AND(A1218&lt;&gt;"",ISNUMBER(A1218)),VLOOKUP(A1218,Studies!A:BR,5,FALSE),"")</f>
        <v>Pravastatin</v>
      </c>
      <c r="F1218" s="78" t="s">
        <v>3550</v>
      </c>
    </row>
    <row r="1219" spans="1:6" x14ac:dyDescent="0.25">
      <c r="A1219" s="78">
        <v>1171</v>
      </c>
      <c r="B1219" s="186" t="str">
        <f>IF(AND(A1219&lt;&gt;"",ISNUMBER(A1219)),VLOOKUP(A1219,Studies!A:BR,2,FALSE),"")</f>
        <v>Jacobson 2004</v>
      </c>
      <c r="C1219" s="186" t="str">
        <f>IF(AND(A1219&lt;&gt;"",ISNUMBER(A1219)),VLOOKUP(A1219,Studies!A:BR,3,FALSE),"")</f>
        <v>https://pubmed.ncbi.nlm.nih.gov/15518608/</v>
      </c>
      <c r="D1219" s="250" t="str">
        <f>IF(AND(A1219&lt;&gt;"",ISNUMBER(A1219)),VLOOKUP(A1219,Studies!A:BR,4,FALSE),"")</f>
        <v>Control (without Clarithromycin)</v>
      </c>
      <c r="E1219" s="186" t="str">
        <f>IF(AND(A1219&lt;&gt;"",ISNUMBER(A1219)),VLOOKUP(A1219,Studies!A:BR,5,FALSE),"")</f>
        <v>Pravastatin</v>
      </c>
      <c r="F1219" s="78" t="s">
        <v>4154</v>
      </c>
    </row>
    <row r="1220" spans="1:6" x14ac:dyDescent="0.25">
      <c r="A1220" s="78">
        <v>1172</v>
      </c>
      <c r="B1220" s="186" t="str">
        <f>IF(AND(A1220&lt;&gt;"",ISNUMBER(A1220)),VLOOKUP(A1220,Studies!A:BR,2,FALSE),"")</f>
        <v>Jacobson 2004</v>
      </c>
      <c r="C1220" s="186" t="str">
        <f>IF(AND(A1220&lt;&gt;"",ISNUMBER(A1220)),VLOOKUP(A1220,Studies!A:BR,3,FALSE),"")</f>
        <v>https://pubmed.ncbi.nlm.nih.gov/15518608/</v>
      </c>
      <c r="D1220" s="250" t="str">
        <f>IF(AND(A1220&lt;&gt;"",ISNUMBER(A1220)),VLOOKUP(A1220,Studies!A:BR,4,FALSE),"")</f>
        <v>Pravastatin with Clarithromycin</v>
      </c>
      <c r="E1220" s="186" t="str">
        <f>IF(AND(A1220&lt;&gt;"",ISNUMBER(A1220)),VLOOKUP(A1220,Studies!A:BR,5,FALSE),"")</f>
        <v>Pravastatin</v>
      </c>
      <c r="F1220" s="78" t="s">
        <v>4155</v>
      </c>
    </row>
    <row r="1221" spans="1:6" x14ac:dyDescent="0.25">
      <c r="A1221" s="78">
        <v>1173</v>
      </c>
      <c r="B1221" s="186" t="str">
        <f>IF(AND(A1221&lt;&gt;"",ISNUMBER(A1221)),VLOOKUP(A1221,Studies!A:BR,2,FALSE),"")</f>
        <v>Yee 2019</v>
      </c>
      <c r="C1221" s="186" t="str">
        <f>IF(AND(A1221&lt;&gt;"",ISNUMBER(A1221)),VLOOKUP(A1221,Studies!A:BR,3,FALSE),"")</f>
        <v>https://pubmed.ncbi.nlm.nih.gov/30982223/</v>
      </c>
      <c r="D1221" s="250" t="str">
        <f>IF(AND(A1221&lt;&gt;"",ISNUMBER(A1221)),VLOOKUP(A1221,Studies!A:BR,4,FALSE),"")</f>
        <v>Control (without Cyclosporin)</v>
      </c>
      <c r="E1221" s="186" t="str">
        <f>IF(AND(A1221&lt;&gt;"",ISNUMBER(A1221)),VLOOKUP(A1221,Studies!A:BR,5,FALSE),"")</f>
        <v>Pravastatin</v>
      </c>
      <c r="F1221" s="78" t="s">
        <v>4156</v>
      </c>
    </row>
    <row r="1222" spans="1:6" x14ac:dyDescent="0.25">
      <c r="A1222" s="78">
        <v>1174</v>
      </c>
      <c r="B1222" s="186" t="str">
        <f>IF(AND(A1222&lt;&gt;"",ISNUMBER(A1222)),VLOOKUP(A1222,Studies!A:BR,2,FALSE),"")</f>
        <v>Yee 2019</v>
      </c>
      <c r="C1222" s="186" t="str">
        <f>IF(AND(A1222&lt;&gt;"",ISNUMBER(A1222)),VLOOKUP(A1222,Studies!A:BR,3,FALSE),"")</f>
        <v>https://pubmed.ncbi.nlm.nih.gov/30982223/</v>
      </c>
      <c r="D1222" s="250" t="str">
        <f>IF(AND(A1222&lt;&gt;"",ISNUMBER(A1222)),VLOOKUP(A1222,Studies!A:BR,4,FALSE),"")</f>
        <v>Pravastatin with Cyclosporin</v>
      </c>
      <c r="E1222" s="186" t="str">
        <f>IF(AND(A1222&lt;&gt;"",ISNUMBER(A1222)),VLOOKUP(A1222,Studies!A:BR,5,FALSE),"")</f>
        <v>Pravastatin</v>
      </c>
      <c r="F1222" s="78" t="s">
        <v>4157</v>
      </c>
    </row>
    <row r="1223" spans="1:6" x14ac:dyDescent="0.25">
      <c r="A1223" s="78">
        <v>1175</v>
      </c>
      <c r="B1223" s="186" t="str">
        <f>IF(AND(A1223&lt;&gt;"",ISNUMBER(A1223)),VLOOKUP(A1223,Studies!A:BR,2,FALSE),"")</f>
        <v>Yee 2019</v>
      </c>
      <c r="C1223" s="186" t="str">
        <f>IF(AND(A1223&lt;&gt;"",ISNUMBER(A1223)),VLOOKUP(A1223,Studies!A:BR,3,FALSE),"")</f>
        <v>https://pubmed.ncbi.nlm.nih.gov/30982223/</v>
      </c>
      <c r="D1223" s="250" t="str">
        <f>IF(AND(A1223&lt;&gt;"",ISNUMBER(A1223)),VLOOKUP(A1223,Studies!A:BR,4,FALSE),"")</f>
        <v>Genotype TT (without Cyclosporin)</v>
      </c>
      <c r="E1223" s="186" t="str">
        <f>IF(AND(A1223&lt;&gt;"",ISNUMBER(A1223)),VLOOKUP(A1223,Studies!A:BR,5,FALSE),"")</f>
        <v>Pravastatin</v>
      </c>
      <c r="F1223" s="78" t="s">
        <v>4156</v>
      </c>
    </row>
    <row r="1224" spans="1:6" x14ac:dyDescent="0.25">
      <c r="A1224" s="78">
        <v>1176</v>
      </c>
      <c r="B1224" s="186" t="str">
        <f>IF(AND(A1224&lt;&gt;"",ISNUMBER(A1224)),VLOOKUP(A1224,Studies!A:BR,2,FALSE),"")</f>
        <v>Yee 2019</v>
      </c>
      <c r="C1224" s="186" t="str">
        <f>IF(AND(A1224&lt;&gt;"",ISNUMBER(A1224)),VLOOKUP(A1224,Studies!A:BR,3,FALSE),"")</f>
        <v>https://pubmed.ncbi.nlm.nih.gov/30982223/</v>
      </c>
      <c r="D1224" s="250" t="str">
        <f>IF(AND(A1224&lt;&gt;"",ISNUMBER(A1224)),VLOOKUP(A1224,Studies!A:BR,4,FALSE),"")</f>
        <v>Genotype TC (without Cyclosporin)</v>
      </c>
      <c r="E1224" s="186" t="str">
        <f>IF(AND(A1224&lt;&gt;"",ISNUMBER(A1224)),VLOOKUP(A1224,Studies!A:BR,5,FALSE),"")</f>
        <v>Pravastatin</v>
      </c>
      <c r="F1224" s="78" t="s">
        <v>4156</v>
      </c>
    </row>
    <row r="1225" spans="1:6" x14ac:dyDescent="0.25">
      <c r="A1225" s="78">
        <v>1177</v>
      </c>
      <c r="B1225" s="186" t="str">
        <f>IF(AND(A1225&lt;&gt;"",ISNUMBER(A1225)),VLOOKUP(A1225,Studies!A:BR,2,FALSE),"")</f>
        <v>Yee 2019</v>
      </c>
      <c r="C1225" s="186" t="str">
        <f>IF(AND(A1225&lt;&gt;"",ISNUMBER(A1225)),VLOOKUP(A1225,Studies!A:BR,3,FALSE),"")</f>
        <v>https://pubmed.ncbi.nlm.nih.gov/30982223/</v>
      </c>
      <c r="D1225" s="250" t="str">
        <f>IF(AND(A1225&lt;&gt;"",ISNUMBER(A1225)),VLOOKUP(A1225,Studies!A:BR,4,FALSE),"")</f>
        <v>Genotype CC (without Cyclosporin)</v>
      </c>
      <c r="E1225" s="186" t="str">
        <f>IF(AND(A1225&lt;&gt;"",ISNUMBER(A1225)),VLOOKUP(A1225,Studies!A:BR,5,FALSE),"")</f>
        <v>Pravastatin</v>
      </c>
      <c r="F1225" s="78" t="s">
        <v>4156</v>
      </c>
    </row>
    <row r="1226" spans="1:6" x14ac:dyDescent="0.25">
      <c r="A1226" s="78">
        <v>1178</v>
      </c>
      <c r="B1226" s="186" t="str">
        <f>IF(AND(A1226&lt;&gt;"",ISNUMBER(A1226)),VLOOKUP(A1226,Studies!A:BR,2,FALSE),"")</f>
        <v>Yee 2019</v>
      </c>
      <c r="C1226" s="186" t="str">
        <f>IF(AND(A1226&lt;&gt;"",ISNUMBER(A1226)),VLOOKUP(A1226,Studies!A:BR,3,FALSE),"")</f>
        <v>https://pubmed.ncbi.nlm.nih.gov/30982223/</v>
      </c>
      <c r="D1226" s="250" t="str">
        <f>IF(AND(A1226&lt;&gt;"",ISNUMBER(A1226)),VLOOKUP(A1226,Studies!A:BR,4,FALSE),"")</f>
        <v>Genotype TT (with Cyclosporin)</v>
      </c>
      <c r="E1226" s="186" t="str">
        <f>IF(AND(A1226&lt;&gt;"",ISNUMBER(A1226)),VLOOKUP(A1226,Studies!A:BR,5,FALSE),"")</f>
        <v>Pravastatin</v>
      </c>
      <c r="F1226" s="78" t="s">
        <v>4157</v>
      </c>
    </row>
    <row r="1227" spans="1:6" x14ac:dyDescent="0.25">
      <c r="A1227" s="78">
        <v>1179</v>
      </c>
      <c r="B1227" s="186" t="str">
        <f>IF(AND(A1227&lt;&gt;"",ISNUMBER(A1227)),VLOOKUP(A1227,Studies!A:BR,2,FALSE),"")</f>
        <v>Yee 2019</v>
      </c>
      <c r="C1227" s="186" t="str">
        <f>IF(AND(A1227&lt;&gt;"",ISNUMBER(A1227)),VLOOKUP(A1227,Studies!A:BR,3,FALSE),"")</f>
        <v>https://pubmed.ncbi.nlm.nih.gov/30982223/</v>
      </c>
      <c r="D1227" s="250" t="str">
        <f>IF(AND(A1227&lt;&gt;"",ISNUMBER(A1227)),VLOOKUP(A1227,Studies!A:BR,4,FALSE),"")</f>
        <v>Genotype TC (with Cyclosporin)</v>
      </c>
      <c r="E1227" s="186" t="str">
        <f>IF(AND(A1227&lt;&gt;"",ISNUMBER(A1227)),VLOOKUP(A1227,Studies!A:BR,5,FALSE),"")</f>
        <v>Pravastatin</v>
      </c>
      <c r="F1227" s="78" t="s">
        <v>4157</v>
      </c>
    </row>
    <row r="1228" spans="1:6" x14ac:dyDescent="0.25">
      <c r="A1228" s="78">
        <v>1180</v>
      </c>
      <c r="B1228" s="186" t="str">
        <f>IF(AND(A1228&lt;&gt;"",ISNUMBER(A1228)),VLOOKUP(A1228,Studies!A:BR,2,FALSE),"")</f>
        <v>Yee 2019</v>
      </c>
      <c r="C1228" s="186" t="str">
        <f>IF(AND(A1228&lt;&gt;"",ISNUMBER(A1228)),VLOOKUP(A1228,Studies!A:BR,3,FALSE),"")</f>
        <v>https://pubmed.ncbi.nlm.nih.gov/30982223/</v>
      </c>
      <c r="D1228" s="250" t="str">
        <f>IF(AND(A1228&lt;&gt;"",ISNUMBER(A1228)),VLOOKUP(A1228,Studies!A:BR,4,FALSE),"")</f>
        <v>Genotype CC (with Cyclosporin)</v>
      </c>
      <c r="E1228" s="186" t="str">
        <f>IF(AND(A1228&lt;&gt;"",ISNUMBER(A1228)),VLOOKUP(A1228,Studies!A:BR,5,FALSE),"")</f>
        <v>Pravastatin</v>
      </c>
      <c r="F1228" s="78" t="s">
        <v>4157</v>
      </c>
    </row>
    <row r="1229" spans="1:6" x14ac:dyDescent="0.25">
      <c r="A1229" s="78">
        <v>1181</v>
      </c>
      <c r="B1229" s="186" t="str">
        <f>IF(AND(A1229&lt;&gt;"",ISNUMBER(A1229)),VLOOKUP(A1229,Studies!A:BR,2,FALSE),"")</f>
        <v>Becquemont 1999</v>
      </c>
      <c r="C1229" s="186" t="str">
        <f>IF(AND(A1229&lt;&gt;"",ISNUMBER(A1229)),VLOOKUP(A1229,Studies!A:BR,3,FALSE),"")</f>
        <v>https://pubmed.ncbi.nlm.nih.gov/10226769/</v>
      </c>
      <c r="D1229" s="250" t="str">
        <f>IF(AND(A1229&lt;&gt;"",ISNUMBER(A1229)),VLOOKUP(A1229,Studies!A:BR,4,FALSE),"")</f>
        <v>Control Day 1 (without Mibefradil)</v>
      </c>
      <c r="E1229" s="186" t="str">
        <f>IF(AND(A1229&lt;&gt;"",ISNUMBER(A1229)),VLOOKUP(A1229,Studies!A:BR,5,FALSE),"")</f>
        <v>Pravastatin</v>
      </c>
      <c r="F1229" s="78" t="s">
        <v>3550</v>
      </c>
    </row>
    <row r="1230" spans="1:6" x14ac:dyDescent="0.25">
      <c r="A1230" s="78">
        <v>1182</v>
      </c>
      <c r="B1230" s="186" t="str">
        <f>IF(AND(A1230&lt;&gt;"",ISNUMBER(A1230)),VLOOKUP(A1230,Studies!A:BR,2,FALSE),"")</f>
        <v>Becquemont 2007</v>
      </c>
      <c r="C1230" s="186" t="str">
        <f>IF(AND(A1230&lt;&gt;"",ISNUMBER(A1230)),VLOOKUP(A1230,Studies!A:BR,3,FALSE),"")</f>
        <v>https://pubmed.ncbi.nlm.nih.gov/17301736/</v>
      </c>
      <c r="D1230" s="250" t="str">
        <f>IF(AND(A1230&lt;&gt;"",ISNUMBER(A1230)),VLOOKUP(A1230,Studies!A:BR,4,FALSE),"")</f>
        <v>Control (without Amiodarone)</v>
      </c>
      <c r="E1230" s="186" t="str">
        <f>IF(AND(A1230&lt;&gt;"",ISNUMBER(A1230)),VLOOKUP(A1230,Studies!A:BR,5,FALSE),"")</f>
        <v>Pravastatin</v>
      </c>
      <c r="F1230" s="78" t="s">
        <v>4158</v>
      </c>
    </row>
    <row r="1231" spans="1:6" x14ac:dyDescent="0.25">
      <c r="A1231" s="78">
        <v>1183</v>
      </c>
      <c r="B1231" s="186" t="str">
        <f>IF(AND(A1231&lt;&gt;"",ISNUMBER(A1231)),VLOOKUP(A1231,Studies!A:BR,2,FALSE),"")</f>
        <v>Becquemont 2007</v>
      </c>
      <c r="C1231" s="186" t="str">
        <f>IF(AND(A1231&lt;&gt;"",ISNUMBER(A1231)),VLOOKUP(A1231,Studies!A:BR,3,FALSE),"")</f>
        <v>https://pubmed.ncbi.nlm.nih.gov/17301736/</v>
      </c>
      <c r="D1231" s="250" t="str">
        <f>IF(AND(A1231&lt;&gt;"",ISNUMBER(A1231)),VLOOKUP(A1231,Studies!A:BR,4,FALSE),"")</f>
        <v>with Amiodarone</v>
      </c>
      <c r="E1231" s="186" t="str">
        <f>IF(AND(A1231&lt;&gt;"",ISNUMBER(A1231)),VLOOKUP(A1231,Studies!A:BR,5,FALSE),"")</f>
        <v>Pravastatin</v>
      </c>
      <c r="F1231" s="78" t="s">
        <v>4159</v>
      </c>
    </row>
    <row r="1232" spans="1:6" x14ac:dyDescent="0.25">
      <c r="A1232" s="78">
        <v>1184</v>
      </c>
      <c r="B1232" s="186" t="str">
        <f>IF(AND(A1232&lt;&gt;"",ISNUMBER(A1232)),VLOOKUP(A1232,Studies!A:BR,2,FALSE),"")</f>
        <v>Mazzu 2000</v>
      </c>
      <c r="C1232" s="186" t="str">
        <f>IF(AND(A1232&lt;&gt;"",ISNUMBER(A1232)),VLOOKUP(A1232,Studies!A:BR,3,FALSE),"")</f>
        <v>https://pubmed.ncbi.nlm.nih.gov/11061579/</v>
      </c>
      <c r="D1232" s="250" t="str">
        <f>IF(AND(A1232&lt;&gt;"",ISNUMBER(A1232)),VLOOKUP(A1232,Studies!A:BR,4,FALSE),"")</f>
        <v>Pravastatin alone</v>
      </c>
      <c r="E1232" s="186" t="str">
        <f>IF(AND(A1232&lt;&gt;"",ISNUMBER(A1232)),VLOOKUP(A1232,Studies!A:BR,5,FALSE),"")</f>
        <v>Pravastatin</v>
      </c>
      <c r="F1232" s="78" t="s">
        <v>4143</v>
      </c>
    </row>
    <row r="1233" spans="1:6" x14ac:dyDescent="0.25">
      <c r="A1233" s="78">
        <v>1185</v>
      </c>
      <c r="B1233" s="186" t="str">
        <f>IF(AND(A1233&lt;&gt;"",ISNUMBER(A1233)),VLOOKUP(A1233,Studies!A:BR,2,FALSE),"")</f>
        <v>Mazzu 2000</v>
      </c>
      <c r="C1233" s="186" t="str">
        <f>IF(AND(A1233&lt;&gt;"",ISNUMBER(A1233)),VLOOKUP(A1233,Studies!A:BR,3,FALSE),"")</f>
        <v>https://pubmed.ncbi.nlm.nih.gov/11061579/</v>
      </c>
      <c r="D1233" s="250" t="str">
        <f>IF(AND(A1233&lt;&gt;"",ISNUMBER(A1233)),VLOOKUP(A1233,Studies!A:BR,4,FALSE),"")</f>
        <v>Pravastatin + Itraconazole</v>
      </c>
      <c r="E1233" s="186" t="str">
        <f>IF(AND(A1233&lt;&gt;"",ISNUMBER(A1233)),VLOOKUP(A1233,Studies!A:BR,5,FALSE),"")</f>
        <v>Pravastatin</v>
      </c>
      <c r="F1233" s="78" t="s">
        <v>4144</v>
      </c>
    </row>
    <row r="1234" spans="1:6" x14ac:dyDescent="0.25">
      <c r="A1234" s="78">
        <v>1186</v>
      </c>
      <c r="B1234" s="186" t="str">
        <f>IF(AND(A1234&lt;&gt;"",ISNUMBER(A1234)),VLOOKUP(A1234,Studies!A:BR,2,FALSE),"")</f>
        <v>Lilja 1999</v>
      </c>
      <c r="C1234" s="186" t="str">
        <f>IF(AND(A1234&lt;&gt;"",ISNUMBER(A1234)),VLOOKUP(A1234,Studies!A:BR,3,FALSE),"")</f>
        <v>https://pubmed.ncbi.nlm.nih.gov/10460065/</v>
      </c>
      <c r="D1234" s="250" t="str">
        <f>IF(AND(A1234&lt;&gt;"",ISNUMBER(A1234)),VLOOKUP(A1234,Studies!A:BR,4,FALSE),"")</f>
        <v>Water</v>
      </c>
      <c r="E1234" s="186" t="str">
        <f>IF(AND(A1234&lt;&gt;"",ISNUMBER(A1234)),VLOOKUP(A1234,Studies!A:BR,5,FALSE),"")</f>
        <v>Pravastatin</v>
      </c>
      <c r="F1234" s="78" t="s">
        <v>3550</v>
      </c>
    </row>
    <row r="1235" spans="1:6" x14ac:dyDescent="0.25">
      <c r="A1235" s="78">
        <v>1187</v>
      </c>
      <c r="B1235" s="186" t="str">
        <f>IF(AND(A1235&lt;&gt;"",ISNUMBER(A1235)),VLOOKUP(A1235,Studies!A:BR,2,FALSE),"")</f>
        <v>Lilja 1999</v>
      </c>
      <c r="C1235" s="186" t="str">
        <f>IF(AND(A1235&lt;&gt;"",ISNUMBER(A1235)),VLOOKUP(A1235,Studies!A:BR,3,FALSE),"")</f>
        <v>https://pubmed.ncbi.nlm.nih.gov/10460065/</v>
      </c>
      <c r="D1235" s="250" t="str">
        <f>IF(AND(A1235&lt;&gt;"",ISNUMBER(A1235)),VLOOKUP(A1235,Studies!A:BR,4,FALSE),"")</f>
        <v>GFJ</v>
      </c>
      <c r="E1235" s="186" t="str">
        <f>IF(AND(A1235&lt;&gt;"",ISNUMBER(A1235)),VLOOKUP(A1235,Studies!A:BR,5,FALSE),"")</f>
        <v>Pravastatin</v>
      </c>
      <c r="F1235" s="78" t="s">
        <v>3550</v>
      </c>
    </row>
    <row r="1236" spans="1:6" x14ac:dyDescent="0.25">
      <c r="A1236" s="78">
        <v>1188</v>
      </c>
      <c r="B1236" s="186" t="str">
        <f>IF(AND(A1236&lt;&gt;"",ISNUMBER(A1236)),VLOOKUP(A1236,Studies!A:BR,2,FALSE),"")</f>
        <v>Pan 2000</v>
      </c>
      <c r="C1236" s="186" t="str">
        <f>IF(AND(A1236&lt;&gt;"",ISNUMBER(A1236)),VLOOKUP(A1236,Studies!A:BR,3,FALSE),"")</f>
        <v>https://pubmed.ncbi.nlm.nih.gov/10709162/</v>
      </c>
      <c r="D1236" s="250" t="str">
        <f>IF(AND(A1236&lt;&gt;"",ISNUMBER(A1236)),VLOOKUP(A1236,Studies!A:BR,4,FALSE),"")</f>
        <v>Pravastatin (without Fenofibrate)</v>
      </c>
      <c r="E1236" s="186" t="str">
        <f>IF(AND(A1236&lt;&gt;"",ISNUMBER(A1236)),VLOOKUP(A1236,Studies!A:BR,5,FALSE),"")</f>
        <v>Pravastatin</v>
      </c>
      <c r="F1236" s="78" t="s">
        <v>3550</v>
      </c>
    </row>
    <row r="1237" spans="1:6" x14ac:dyDescent="0.25">
      <c r="A1237" s="78">
        <v>1189</v>
      </c>
      <c r="B1237" s="186" t="str">
        <f>IF(AND(A1237&lt;&gt;"",ISNUMBER(A1237)),VLOOKUP(A1237,Studies!A:BR,2,FALSE),"")</f>
        <v>Gustavson 2005</v>
      </c>
      <c r="C1237" s="186" t="str">
        <f>IF(AND(A1237&lt;&gt;"",ISNUMBER(A1237)),VLOOKUP(A1237,Studies!A:BR,3,FALSE),"")</f>
        <v>https://pubmed.ncbi.nlm.nih.gov/16027406/</v>
      </c>
      <c r="D1237" s="250" t="str">
        <f>IF(AND(A1237&lt;&gt;"",ISNUMBER(A1237)),VLOOKUP(A1237,Studies!A:BR,4,FALSE),"")</f>
        <v>Pravastatin (without Fenofibrate)</v>
      </c>
      <c r="E1237" s="186" t="str">
        <f>IF(AND(A1237&lt;&gt;"",ISNUMBER(A1237)),VLOOKUP(A1237,Studies!A:BR,5,FALSE),"")</f>
        <v>Pravastatin</v>
      </c>
      <c r="F1237" s="78" t="s">
        <v>3550</v>
      </c>
    </row>
    <row r="1238" spans="1:6" x14ac:dyDescent="0.25">
      <c r="A1238" s="78">
        <v>1190</v>
      </c>
      <c r="B1238" s="186" t="str">
        <f>IF(AND(A1238&lt;&gt;"",ISNUMBER(A1238)),VLOOKUP(A1238,Studies!A:BR,2,FALSE),"")</f>
        <v>Aquilante 2012</v>
      </c>
      <c r="C1238" s="186" t="str">
        <f>IF(AND(A1238&lt;&gt;"",ISNUMBER(A1238)),VLOOKUP(A1238,Studies!A:BR,3,FALSE),"")</f>
        <v>https://pubmed.ncbi.nlm.nih.gov/22174437/</v>
      </c>
      <c r="D1238" s="250" t="str">
        <f>IF(AND(A1238&lt;&gt;"",ISNUMBER(A1238)),VLOOKUP(A1238,Studies!A:BR,4,FALSE),"")</f>
        <v>Pravastatin alone Day 4 Group 1</v>
      </c>
      <c r="E1238" s="186" t="str">
        <f>IF(AND(A1238&lt;&gt;"",ISNUMBER(A1238)),VLOOKUP(A1238,Studies!A:BR,5,FALSE),"")</f>
        <v>Pravastatin</v>
      </c>
      <c r="F1238" s="78" t="s">
        <v>3550</v>
      </c>
    </row>
    <row r="1239" spans="1:6" x14ac:dyDescent="0.25">
      <c r="A1239" s="78">
        <v>1191</v>
      </c>
      <c r="B1239" s="186" t="str">
        <f>IF(AND(A1239&lt;&gt;"",ISNUMBER(A1239)),VLOOKUP(A1239,Studies!A:BR,2,FALSE),"")</f>
        <v>Aquilante 2012</v>
      </c>
      <c r="C1239" s="186" t="str">
        <f>IF(AND(A1239&lt;&gt;"",ISNUMBER(A1239)),VLOOKUP(A1239,Studies!A:BR,3,FALSE),"")</f>
        <v>https://pubmed.ncbi.nlm.nih.gov/22174437/</v>
      </c>
      <c r="D1239" s="250" t="str">
        <f>IF(AND(A1239&lt;&gt;"",ISNUMBER(A1239)),VLOOKUP(A1239,Studies!A:BR,4,FALSE),"")</f>
        <v>Pravastatin alone Day 4 Group 2</v>
      </c>
      <c r="E1239" s="186" t="str">
        <f>IF(AND(A1239&lt;&gt;"",ISNUMBER(A1239)),VLOOKUP(A1239,Studies!A:BR,5,FALSE),"")</f>
        <v>Pravastatin</v>
      </c>
      <c r="F1239" s="78" t="s">
        <v>3550</v>
      </c>
    </row>
    <row r="1240" spans="1:6" x14ac:dyDescent="0.25">
      <c r="A1240" s="78">
        <v>1192</v>
      </c>
      <c r="B1240" s="186" t="str">
        <f>IF(AND(A1240&lt;&gt;"",ISNUMBER(A1240)),VLOOKUP(A1240,Studies!A:BR,2,FALSE),"")</f>
        <v>Aquilante 2012</v>
      </c>
      <c r="C1240" s="186" t="str">
        <f>IF(AND(A1240&lt;&gt;"",ISNUMBER(A1240)),VLOOKUP(A1240,Studies!A:BR,3,FALSE),"")</f>
        <v>https://pubmed.ncbi.nlm.nih.gov/22174437/</v>
      </c>
      <c r="D1240" s="250" t="str">
        <f>IF(AND(A1240&lt;&gt;"",ISNUMBER(A1240)),VLOOKUP(A1240,Studies!A:BR,4,FALSE),"")</f>
        <v>Pravastatin alone Day 4 Group 3</v>
      </c>
      <c r="E1240" s="186" t="str">
        <f>IF(AND(A1240&lt;&gt;"",ISNUMBER(A1240)),VLOOKUP(A1240,Studies!A:BR,5,FALSE),"")</f>
        <v>Pravastatin</v>
      </c>
      <c r="F1240" s="78" t="s">
        <v>3550</v>
      </c>
    </row>
    <row r="1241" spans="1:6" x14ac:dyDescent="0.25">
      <c r="A1241" s="78">
        <v>1193</v>
      </c>
      <c r="B1241" s="186" t="str">
        <f>IF(AND(A1241&lt;&gt;"",ISNUMBER(A1241)),VLOOKUP(A1241,Studies!A:BR,2,FALSE),"")</f>
        <v>Van Luin 2010</v>
      </c>
      <c r="C1241" s="186" t="str">
        <f>IF(AND(A1241&lt;&gt;"",ISNUMBER(A1241)),VLOOKUP(A1241,Studies!A:BR,3,FALSE),"")</f>
        <v>https://pubmed.ncbi.nlm.nih.gov/20395869/</v>
      </c>
      <c r="D1241" s="250" t="str">
        <f>IF(AND(A1241&lt;&gt;"",ISNUMBER(A1241)),VLOOKUP(A1241,Studies!A:BR,4,FALSE),"")</f>
        <v>Pravastatin (without Raltegravir)</v>
      </c>
      <c r="E1241" s="186" t="str">
        <f>IF(AND(A1241&lt;&gt;"",ISNUMBER(A1241)),VLOOKUP(A1241,Studies!A:BR,5,FALSE),"")</f>
        <v>Pravastatin</v>
      </c>
      <c r="F1241" s="78" t="s">
        <v>3550</v>
      </c>
    </row>
    <row r="1242" spans="1:6" x14ac:dyDescent="0.25">
      <c r="A1242" s="78">
        <v>1195</v>
      </c>
      <c r="B1242" s="186" t="str">
        <f>IF(AND(A1242&lt;&gt;"",ISNUMBER(A1242)),VLOOKUP(A1242,Studies!A:BR,2,FALSE),"")</f>
        <v>Derks 2010</v>
      </c>
      <c r="C1242" s="186" t="str">
        <f>IF(AND(A1242&lt;&gt;"",ISNUMBER(A1242)),VLOOKUP(A1242,Studies!A:BR,3,FALSE),"")</f>
        <v>https://pubmed.ncbi.nlm.nih.gov/20489031/</v>
      </c>
      <c r="D1242" s="250" t="str">
        <f>IF(AND(A1242&lt;&gt;"",ISNUMBER(A1242)),VLOOKUP(A1242,Studies!A:BR,4,FALSE),"")</f>
        <v>Pravastatin (without Dalcetrapib)</v>
      </c>
      <c r="E1242" s="186" t="str">
        <f>IF(AND(A1242&lt;&gt;"",ISNUMBER(A1242)),VLOOKUP(A1242,Studies!A:BR,5,FALSE),"")</f>
        <v>Pravastatin</v>
      </c>
      <c r="F1242" s="78" t="s">
        <v>3550</v>
      </c>
    </row>
    <row r="1243" spans="1:6" x14ac:dyDescent="0.25">
      <c r="A1243" s="78">
        <v>1196</v>
      </c>
      <c r="B1243" s="186" t="str">
        <f>IF(AND(A1243&lt;&gt;"",ISNUMBER(A1243)),VLOOKUP(A1243,Studies!A:BR,2,FALSE),"")</f>
        <v>Park 2002</v>
      </c>
      <c r="C1243" s="186" t="str">
        <f>IF(AND(A1243&lt;&gt;"",ISNUMBER(A1243)),VLOOKUP(A1243,Studies!A:BR,3,FALSE),"")</f>
        <v>https://pubmed.ncbi.nlm.nih.gov/12395976/</v>
      </c>
      <c r="D1243" s="250" t="str">
        <f>IF(AND(A1243&lt;&gt;"",ISNUMBER(A1243)),VLOOKUP(A1243,Studies!A:BR,4,FALSE),"")</f>
        <v>healthy individuals</v>
      </c>
      <c r="E1243" s="186" t="str">
        <f>IF(AND(A1243&lt;&gt;"",ISNUMBER(A1243)),VLOOKUP(A1243,Studies!A:BR,5,FALSE),"")</f>
        <v>Pravastatin</v>
      </c>
      <c r="F1243" s="78" t="s">
        <v>3550</v>
      </c>
    </row>
    <row r="1244" spans="1:6" x14ac:dyDescent="0.25">
      <c r="A1244" s="78">
        <v>1197</v>
      </c>
      <c r="B1244" s="186" t="str">
        <f>IF(AND(A1244&lt;&gt;"",ISNUMBER(A1244)),VLOOKUP(A1244,Studies!A:BR,2,FALSE),"")</f>
        <v>Kyrklund 2003</v>
      </c>
      <c r="C1244" s="186" t="str">
        <f>IF(AND(A1244&lt;&gt;"",ISNUMBER(A1244)),VLOOKUP(A1244,Studies!A:BR,3,FALSE),"")</f>
        <v>https://pubmed.ncbi.nlm.nih.gov/12811363/</v>
      </c>
      <c r="D1244" s="250" t="str">
        <f>IF(AND(A1244&lt;&gt;"",ISNUMBER(A1244)),VLOOKUP(A1244,Studies!A:BR,4,FALSE),"")</f>
        <v>with Placebo</v>
      </c>
      <c r="E1244" s="186" t="str">
        <f>IF(AND(A1244&lt;&gt;"",ISNUMBER(A1244)),VLOOKUP(A1244,Studies!A:BR,5,FALSE),"")</f>
        <v>Pravastatin</v>
      </c>
      <c r="F1244" s="78" t="s">
        <v>4160</v>
      </c>
    </row>
    <row r="1245" spans="1:6" x14ac:dyDescent="0.25">
      <c r="A1245" s="78">
        <v>1198</v>
      </c>
      <c r="B1245" s="186" t="str">
        <f>IF(AND(A1245&lt;&gt;"",ISNUMBER(A1245)),VLOOKUP(A1245,Studies!A:BR,2,FALSE),"")</f>
        <v>Kyrklund 2003</v>
      </c>
      <c r="C1245" s="186" t="str">
        <f>IF(AND(A1245&lt;&gt;"",ISNUMBER(A1245)),VLOOKUP(A1245,Studies!A:BR,3,FALSE),"")</f>
        <v>https://pubmed.ncbi.nlm.nih.gov/12811363/</v>
      </c>
      <c r="D1245" s="250" t="str">
        <f>IF(AND(A1245&lt;&gt;"",ISNUMBER(A1245)),VLOOKUP(A1245,Studies!A:BR,4,FALSE),"")</f>
        <v>with Gemfibrozil</v>
      </c>
      <c r="E1245" s="186" t="str">
        <f>IF(AND(A1245&lt;&gt;"",ISNUMBER(A1245)),VLOOKUP(A1245,Studies!A:BR,5,FALSE),"")</f>
        <v>Pravastatin</v>
      </c>
      <c r="F1245" s="78" t="s">
        <v>4161</v>
      </c>
    </row>
    <row r="1246" spans="1:6" x14ac:dyDescent="0.25">
      <c r="A1246" s="78">
        <v>1199</v>
      </c>
      <c r="B1246" s="186" t="str">
        <f>IF(AND(A1246&lt;&gt;"",ISNUMBER(A1246)),VLOOKUP(A1246,Studies!A:BR,2,FALSE),"")</f>
        <v>Kyrklund 2004</v>
      </c>
      <c r="C1246" s="186" t="str">
        <f>IF(AND(A1246&lt;&gt;"",ISNUMBER(A1246)),VLOOKUP(A1246,Studies!A:BR,3,FALSE),"")</f>
        <v>https://pubmed.ncbi.nlm.nih.gov/14748817/</v>
      </c>
      <c r="D1246" s="250" t="str">
        <f>IF(AND(A1246&lt;&gt;"",ISNUMBER(A1246)),VLOOKUP(A1246,Studies!A:BR,4,FALSE),"")</f>
        <v>with Placebo</v>
      </c>
      <c r="E1246" s="186" t="str">
        <f>IF(AND(A1246&lt;&gt;"",ISNUMBER(A1246)),VLOOKUP(A1246,Studies!A:BR,5,FALSE),"")</f>
        <v>Pravastatin</v>
      </c>
      <c r="F1246" s="78" t="s">
        <v>4151</v>
      </c>
    </row>
    <row r="1247" spans="1:6" x14ac:dyDescent="0.25">
      <c r="A1247" s="78">
        <v>1200</v>
      </c>
      <c r="B1247" s="186" t="str">
        <f>IF(AND(A1247&lt;&gt;"",ISNUMBER(A1247)),VLOOKUP(A1247,Studies!A:BR,2,FALSE),"")</f>
        <v>Kyrklund 2004</v>
      </c>
      <c r="C1247" s="186" t="str">
        <f>IF(AND(A1247&lt;&gt;"",ISNUMBER(A1247)),VLOOKUP(A1247,Studies!A:BR,3,FALSE),"")</f>
        <v>https://pubmed.ncbi.nlm.nih.gov/14748817/</v>
      </c>
      <c r="D1247" s="250" t="str">
        <f>IF(AND(A1247&lt;&gt;"",ISNUMBER(A1247)),VLOOKUP(A1247,Studies!A:BR,4,FALSE),"")</f>
        <v>with Rifampicin (MD 600 mg)</v>
      </c>
      <c r="E1247" s="186" t="str">
        <f>IF(AND(A1247&lt;&gt;"",ISNUMBER(A1247)),VLOOKUP(A1247,Studies!A:BR,5,FALSE),"")</f>
        <v>Pravastatin</v>
      </c>
      <c r="F1247" s="78" t="s">
        <v>4148</v>
      </c>
    </row>
    <row r="1248" spans="1:6" x14ac:dyDescent="0.25">
      <c r="A1248" s="78">
        <v>1201</v>
      </c>
      <c r="B1248" s="186" t="str">
        <f>IF(AND(A1248&lt;&gt;"",ISNUMBER(A1248)),VLOOKUP(A1248,Studies!A:BR,2,FALSE),"")</f>
        <v>Deng 2009</v>
      </c>
      <c r="C1248" s="186" t="str">
        <f>IF(AND(A1248&lt;&gt;"",ISNUMBER(A1248)),VLOOKUP(A1248,Studies!A:BR,3,FALSE),"")</f>
        <v>https://pubmed.ncbi.nlm.nih.gov/19695392/</v>
      </c>
      <c r="D1248" s="250" t="str">
        <f>IF(AND(A1248&lt;&gt;"",ISNUMBER(A1248)),VLOOKUP(A1248,Studies!A:BR,4,FALSE),"")</f>
        <v>with Placebo</v>
      </c>
      <c r="E1248" s="186" t="str">
        <f>IF(AND(A1248&lt;&gt;"",ISNUMBER(A1248)),VLOOKUP(A1248,Studies!A:BR,5,FALSE),"")</f>
        <v>Pravastatin</v>
      </c>
      <c r="F1248" s="78" t="s">
        <v>4151</v>
      </c>
    </row>
    <row r="1249" spans="1:6" x14ac:dyDescent="0.25">
      <c r="A1249" s="78">
        <v>1202</v>
      </c>
      <c r="B1249" s="186" t="str">
        <f>IF(AND(A1249&lt;&gt;"",ISNUMBER(A1249)),VLOOKUP(A1249,Studies!A:BR,2,FALSE),"")</f>
        <v>Deng 2009</v>
      </c>
      <c r="C1249" s="186" t="str">
        <f>IF(AND(A1249&lt;&gt;"",ISNUMBER(A1249)),VLOOKUP(A1249,Studies!A:BR,3,FALSE),"")</f>
        <v>https://pubmed.ncbi.nlm.nih.gov/19695392/</v>
      </c>
      <c r="D1249" s="250" t="str">
        <f>IF(AND(A1249&lt;&gt;"",ISNUMBER(A1249)),VLOOKUP(A1249,Studies!A:BR,4,FALSE),"")</f>
        <v>with Rifampicin (SD 600 mg)</v>
      </c>
      <c r="E1249" s="186" t="str">
        <f>IF(AND(A1249&lt;&gt;"",ISNUMBER(A1249)),VLOOKUP(A1249,Studies!A:BR,5,FALSE),"")</f>
        <v>Pravastatin</v>
      </c>
      <c r="F1249" s="78" t="s">
        <v>4148</v>
      </c>
    </row>
    <row r="1250" spans="1:6" x14ac:dyDescent="0.25">
      <c r="A1250" s="78">
        <v>1203</v>
      </c>
      <c r="B1250" s="186" t="str">
        <f>IF(AND(A1250&lt;&gt;"",ISNUMBER(A1250)),VLOOKUP(A1250,Studies!A:BR,2,FALSE),"")</f>
        <v>Singhvi 1990</v>
      </c>
      <c r="C1250" s="186" t="str">
        <f>IF(AND(A1250&lt;&gt;"",ISNUMBER(A1250)),VLOOKUP(A1250,Studies!A:BR,3,FALSE),"")</f>
        <v>https://pubmed.ncbi.nlm.nih.gov/2106337/</v>
      </c>
      <c r="D1250" s="250" t="str">
        <f>IF(AND(A1250&lt;&gt;"",ISNUMBER(A1250)),VLOOKUP(A1250,Studies!A:BR,4,FALSE),"")</f>
        <v>intravenous 9.9 mg</v>
      </c>
      <c r="E1250" s="186" t="str">
        <f>IF(AND(A1250&lt;&gt;"",ISNUMBER(A1250)),VLOOKUP(A1250,Studies!A:BR,5,FALSE),"")</f>
        <v>Pravastatin</v>
      </c>
      <c r="F1250" s="78" t="s">
        <v>3550</v>
      </c>
    </row>
    <row r="1251" spans="1:6" x14ac:dyDescent="0.25">
      <c r="A1251" s="78">
        <v>1204</v>
      </c>
      <c r="B1251" s="186" t="str">
        <f>IF(AND(A1251&lt;&gt;"",ISNUMBER(A1251)),VLOOKUP(A1251,Studies!A:BR,2,FALSE),"")</f>
        <v>Singhvi 1990</v>
      </c>
      <c r="C1251" s="186" t="str">
        <f>IF(AND(A1251&lt;&gt;"",ISNUMBER(A1251)),VLOOKUP(A1251,Studies!A:BR,3,FALSE),"")</f>
        <v>https://pubmed.ncbi.nlm.nih.gov/2106337/</v>
      </c>
      <c r="D1251" s="250" t="str">
        <f>IF(AND(A1251&lt;&gt;"",ISNUMBER(A1251)),VLOOKUP(A1251,Studies!A:BR,4,FALSE),"")</f>
        <v>oral 19.2 mg</v>
      </c>
      <c r="E1251" s="186" t="str">
        <f>IF(AND(A1251&lt;&gt;"",ISNUMBER(A1251)),VLOOKUP(A1251,Studies!A:BR,5,FALSE),"")</f>
        <v>Pravastatin</v>
      </c>
      <c r="F1251" s="78" t="s">
        <v>3550</v>
      </c>
    </row>
    <row r="1252" spans="1:6" x14ac:dyDescent="0.25">
      <c r="A1252" s="78">
        <v>1205</v>
      </c>
      <c r="B1252" s="186" t="str">
        <f>IF(AND(A1252&lt;&gt;"",ISNUMBER(A1252)),VLOOKUP(A1252,Studies!A:BR,2,FALSE),"")</f>
        <v>Singhvi 1990</v>
      </c>
      <c r="C1252" s="186" t="str">
        <f>IF(AND(A1252&lt;&gt;"",ISNUMBER(A1252)),VLOOKUP(A1252,Studies!A:BR,3,FALSE),"")</f>
        <v>https://pubmed.ncbi.nlm.nih.gov/2106337/</v>
      </c>
      <c r="D1252" s="250" t="str">
        <f>IF(AND(A1252&lt;&gt;"",ISNUMBER(A1252)),VLOOKUP(A1252,Studies!A:BR,4,FALSE),"")</f>
        <v>intravenous 9.9 mg (urine)</v>
      </c>
      <c r="E1252" s="186" t="str">
        <f>IF(AND(A1252&lt;&gt;"",ISNUMBER(A1252)),VLOOKUP(A1252,Studies!A:BR,5,FALSE),"")</f>
        <v>Pravastatin</v>
      </c>
      <c r="F1252" s="78" t="s">
        <v>3550</v>
      </c>
    </row>
    <row r="1253" spans="1:6" x14ac:dyDescent="0.25">
      <c r="A1253" s="78">
        <v>1205</v>
      </c>
      <c r="B1253" s="186" t="str">
        <f>IF(AND(A1253&lt;&gt;"",ISNUMBER(A1253)),VLOOKUP(A1253,Studies!A:BR,2,FALSE),"")</f>
        <v>Singhvi 1990</v>
      </c>
      <c r="C1253" s="186" t="str">
        <f>IF(AND(A1253&lt;&gt;"",ISNUMBER(A1253)),VLOOKUP(A1253,Studies!A:BR,3,FALSE),"")</f>
        <v>https://pubmed.ncbi.nlm.nih.gov/2106337/</v>
      </c>
      <c r="D1253" s="250" t="str">
        <f>IF(AND(A1253&lt;&gt;"",ISNUMBER(A1253)),VLOOKUP(A1253,Studies!A:BR,4,FALSE),"")</f>
        <v>intravenous 9.9 mg (urine)</v>
      </c>
      <c r="E1253" s="186" t="str">
        <f>IF(AND(A1253&lt;&gt;"",ISNUMBER(A1253)),VLOOKUP(A1253,Studies!A:BR,5,FALSE),"")</f>
        <v>Pravastatin</v>
      </c>
      <c r="F1253" s="78" t="s">
        <v>3550</v>
      </c>
    </row>
    <row r="1254" spans="1:6" x14ac:dyDescent="0.25">
      <c r="A1254" s="78">
        <v>1206</v>
      </c>
      <c r="B1254" s="186" t="str">
        <f>IF(AND(A1254&lt;&gt;"",ISNUMBER(A1254)),VLOOKUP(A1254,Studies!A:BR,2,FALSE),"")</f>
        <v>Singhvi 1990</v>
      </c>
      <c r="C1254" s="186" t="str">
        <f>IF(AND(A1254&lt;&gt;"",ISNUMBER(A1254)),VLOOKUP(A1254,Studies!A:BR,3,FALSE),"")</f>
        <v>https://pubmed.ncbi.nlm.nih.gov/2106337/</v>
      </c>
      <c r="D1254" s="250" t="str">
        <f>IF(AND(A1254&lt;&gt;"",ISNUMBER(A1254)),VLOOKUP(A1254,Studies!A:BR,4,FALSE),"")</f>
        <v>oral 19.2 mg (urine)</v>
      </c>
      <c r="E1254" s="186" t="str">
        <f>IF(AND(A1254&lt;&gt;"",ISNUMBER(A1254)),VLOOKUP(A1254,Studies!A:BR,5,FALSE),"")</f>
        <v>Pravastatin</v>
      </c>
      <c r="F1254" s="78" t="s">
        <v>3550</v>
      </c>
    </row>
    <row r="1255" spans="1:6" x14ac:dyDescent="0.25">
      <c r="A1255" s="78">
        <v>1206</v>
      </c>
      <c r="B1255" s="186" t="str">
        <f>IF(AND(A1255&lt;&gt;"",ISNUMBER(A1255)),VLOOKUP(A1255,Studies!A:BR,2,FALSE),"")</f>
        <v>Singhvi 1990</v>
      </c>
      <c r="C1255" s="186" t="str">
        <f>IF(AND(A1255&lt;&gt;"",ISNUMBER(A1255)),VLOOKUP(A1255,Studies!A:BR,3,FALSE),"")</f>
        <v>https://pubmed.ncbi.nlm.nih.gov/2106337/</v>
      </c>
      <c r="D1255" s="250" t="str">
        <f>IF(AND(A1255&lt;&gt;"",ISNUMBER(A1255)),VLOOKUP(A1255,Studies!A:BR,4,FALSE),"")</f>
        <v>oral 19.2 mg (urine)</v>
      </c>
      <c r="E1255" s="186" t="str">
        <f>IF(AND(A1255&lt;&gt;"",ISNUMBER(A1255)),VLOOKUP(A1255,Studies!A:BR,5,FALSE),"")</f>
        <v>Pravastatin</v>
      </c>
      <c r="F1255" s="78" t="s">
        <v>3550</v>
      </c>
    </row>
    <row r="1256" spans="1:6" x14ac:dyDescent="0.25">
      <c r="A1256" s="78">
        <v>440</v>
      </c>
      <c r="B1256" s="186" t="str">
        <f>IF(AND(A1256&lt;&gt;"",ISNUMBER(A1256)),VLOOKUP(A1256,Studies!A:BR,2,FALSE),"")</f>
        <v>Zhu 2003</v>
      </c>
      <c r="C1256" s="186" t="str">
        <f>IF(AND(A1256&lt;&gt;"",ISNUMBER(A1256)),VLOOKUP(A1256,Studies!A:BR,3,FALSE),"")</f>
        <v>https://pubmed.ncbi.nlm.nih.gov/12450532/</v>
      </c>
      <c r="D1256" s="250" t="str">
        <f>IF(AND(A1256&lt;&gt;"",ISNUMBER(A1256)),VLOOKUP(A1256,Studies!A:BR,4,FALSE),"")</f>
        <v>Healthy volunteers</v>
      </c>
      <c r="E1256" s="186" t="str">
        <f>IF(AND(A1256&lt;&gt;"",ISNUMBER(A1256)),VLOOKUP(A1256,Studies!A:BR,5,FALSE),"")</f>
        <v>Pravastatin</v>
      </c>
      <c r="F1256" s="78" t="s">
        <v>3550</v>
      </c>
    </row>
    <row r="1257" spans="1:6" x14ac:dyDescent="0.25">
      <c r="A1257" s="78">
        <v>722</v>
      </c>
      <c r="B1257" s="186" t="str">
        <f>IF(AND(A1257&lt;&gt;"",ISNUMBER(A1257)),VLOOKUP(A1257,Studies!A:BR,2,FALSE),"")</f>
        <v>Hulskotte 2003</v>
      </c>
      <c r="C1257" s="186" t="str">
        <f>IF(AND(A1257&lt;&gt;"",ISNUMBER(A1257)),VLOOKUP(A1257,Studies!A:BR,3,FALSE),"")</f>
        <v>https://pubmed.ncbi.nlm.nih.gov/23529734/</v>
      </c>
      <c r="D1257" s="250" t="str">
        <f>IF(AND(A1257&lt;&gt;"",ISNUMBER(A1257)),VLOOKUP(A1257,Studies!A:BR,4,FALSE),"")</f>
        <v>Pravastatin alone</v>
      </c>
      <c r="E1257" s="186" t="str">
        <f>IF(AND(A1257&lt;&gt;"",ISNUMBER(A1257)),VLOOKUP(A1257,Studies!A:BR,5,FALSE),"")</f>
        <v>Pravastatin</v>
      </c>
      <c r="F1257" s="78" t="s">
        <v>3550</v>
      </c>
    </row>
    <row r="1258" spans="1:6" x14ac:dyDescent="0.25">
      <c r="A1258" s="91">
        <v>1348</v>
      </c>
      <c r="B1258" s="186" t="str">
        <f>IF(AND(A1258&lt;&gt;"",ISNUMBER(A1258)),VLOOKUP(A1258,Studies!A:BR,2,FALSE),"")</f>
        <v>Lutz 2018</v>
      </c>
      <c r="C1258" s="186" t="str">
        <f>IF(AND(A1258&lt;&gt;"",ISNUMBER(A1258)),VLOOKUP(A1258,Studies!A:BR,3,FALSE),"")</f>
        <v>https://pubmed.ncbi.nlm.nih.gov/29569723/</v>
      </c>
      <c r="D1258" s="250" t="str">
        <f>IF(AND(A1258&lt;&gt;"",ISNUMBER(A1258)),VLOOKUP(A1258,Studies!A:BR,4,FALSE),"")</f>
        <v>Cohort 1, Control</v>
      </c>
      <c r="E1258" s="186" t="str">
        <f>IF(AND(A1258&lt;&gt;"",ISNUMBER(A1258)),VLOOKUP(A1258,Studies!A:BR,5,FALSE),"")</f>
        <v>Midazolam</v>
      </c>
      <c r="F1258" s="79" t="s">
        <v>1259</v>
      </c>
    </row>
    <row r="1259" spans="1:6" x14ac:dyDescent="0.25">
      <c r="A1259" s="91">
        <v>1349</v>
      </c>
      <c r="B1259" s="186" t="str">
        <f>IF(AND(A1259&lt;&gt;"",ISNUMBER(A1259)),VLOOKUP(A1259,Studies!A:BR,2,FALSE),"")</f>
        <v>Lutz 2018</v>
      </c>
      <c r="C1259" s="186" t="str">
        <f>IF(AND(A1259&lt;&gt;"",ISNUMBER(A1259)),VLOOKUP(A1259,Studies!A:BR,3,FALSE),"")</f>
        <v>https://pubmed.ncbi.nlm.nih.gov/29569723/</v>
      </c>
      <c r="D1259" s="250" t="str">
        <f>IF(AND(A1259&lt;&gt;"",ISNUMBER(A1259)),VLOOKUP(A1259,Studies!A:BR,4,FALSE),"")</f>
        <v>Cohort 2, Control</v>
      </c>
      <c r="E1259" s="186" t="str">
        <f>IF(AND(A1259&lt;&gt;"",ISNUMBER(A1259)),VLOOKUP(A1259,Studies!A:BR,5,FALSE),"")</f>
        <v>Midazolam</v>
      </c>
      <c r="F1259" s="79" t="s">
        <v>1259</v>
      </c>
    </row>
    <row r="1260" spans="1:6" x14ac:dyDescent="0.25">
      <c r="A1260" s="91">
        <v>1350</v>
      </c>
      <c r="B1260" s="186" t="str">
        <f>IF(AND(A1260&lt;&gt;"",ISNUMBER(A1260)),VLOOKUP(A1260,Studies!A:BR,2,FALSE),"")</f>
        <v>Lutz 2018</v>
      </c>
      <c r="C1260" s="186" t="str">
        <f>IF(AND(A1260&lt;&gt;"",ISNUMBER(A1260)),VLOOKUP(A1260,Studies!A:BR,3,FALSE),"")</f>
        <v>https://pubmed.ncbi.nlm.nih.gov/29569723/</v>
      </c>
      <c r="D1260" s="250" t="str">
        <f>IF(AND(A1260&lt;&gt;"",ISNUMBER(A1260)),VLOOKUP(A1260,Studies!A:BR,4,FALSE),"")</f>
        <v>Cohort 2, 2 mg Rifampicin</v>
      </c>
      <c r="E1260" s="186" t="str">
        <f>IF(AND(A1260&lt;&gt;"",ISNUMBER(A1260)),VLOOKUP(A1260,Studies!A:BR,5,FALSE),"")</f>
        <v>Midazolam</v>
      </c>
      <c r="F1260" s="79" t="s">
        <v>1260</v>
      </c>
    </row>
    <row r="1261" spans="1:6" x14ac:dyDescent="0.25">
      <c r="A1261" s="91">
        <v>1351</v>
      </c>
      <c r="B1261" s="186" t="str">
        <f>IF(AND(A1261&lt;&gt;"",ISNUMBER(A1261)),VLOOKUP(A1261,Studies!A:BR,2,FALSE),"")</f>
        <v>Lutz 2018</v>
      </c>
      <c r="C1261" s="186" t="str">
        <f>IF(AND(A1261&lt;&gt;"",ISNUMBER(A1261)),VLOOKUP(A1261,Studies!A:BR,3,FALSE),"")</f>
        <v>https://pubmed.ncbi.nlm.nih.gov/29569723/</v>
      </c>
      <c r="D1261" s="250" t="str">
        <f>IF(AND(A1261&lt;&gt;"",ISNUMBER(A1261)),VLOOKUP(A1261,Studies!A:BR,4,FALSE),"")</f>
        <v>Cohort 1, 10 mg Rifampicin</v>
      </c>
      <c r="E1261" s="186" t="str">
        <f>IF(AND(A1261&lt;&gt;"",ISNUMBER(A1261)),VLOOKUP(A1261,Studies!A:BR,5,FALSE),"")</f>
        <v>Midazolam</v>
      </c>
      <c r="F1261" s="79" t="s">
        <v>1260</v>
      </c>
    </row>
    <row r="1262" spans="1:6" x14ac:dyDescent="0.25">
      <c r="A1262" s="91">
        <v>1352</v>
      </c>
      <c r="B1262" s="186" t="str">
        <f>IF(AND(A1262&lt;&gt;"",ISNUMBER(A1262)),VLOOKUP(A1262,Studies!A:BR,2,FALSE),"")</f>
        <v>Lutz 2018</v>
      </c>
      <c r="C1262" s="186" t="str">
        <f>IF(AND(A1262&lt;&gt;"",ISNUMBER(A1262)),VLOOKUP(A1262,Studies!A:BR,3,FALSE),"")</f>
        <v>https://pubmed.ncbi.nlm.nih.gov/29569723/</v>
      </c>
      <c r="D1262" s="250" t="str">
        <f>IF(AND(A1262&lt;&gt;"",ISNUMBER(A1262)),VLOOKUP(A1262,Studies!A:BR,4,FALSE),"")</f>
        <v>Cohort 1, 75 mg Rifampicin</v>
      </c>
      <c r="E1262" s="186" t="str">
        <f>IF(AND(A1262&lt;&gt;"",ISNUMBER(A1262)),VLOOKUP(A1262,Studies!A:BR,5,FALSE),"")</f>
        <v>Midazolam</v>
      </c>
      <c r="F1262" s="79" t="s">
        <v>1260</v>
      </c>
    </row>
    <row r="1263" spans="1:6" x14ac:dyDescent="0.25">
      <c r="A1263" s="91">
        <v>1353</v>
      </c>
      <c r="B1263" s="186" t="str">
        <f>IF(AND(A1263&lt;&gt;"",ISNUMBER(A1263)),VLOOKUP(A1263,Studies!A:BR,2,FALSE),"")</f>
        <v>Lutz 2018</v>
      </c>
      <c r="C1263" s="186" t="str">
        <f>IF(AND(A1263&lt;&gt;"",ISNUMBER(A1263)),VLOOKUP(A1263,Studies!A:BR,3,FALSE),"")</f>
        <v>https://pubmed.ncbi.nlm.nih.gov/29569723/</v>
      </c>
      <c r="D1263" s="250" t="str">
        <f>IF(AND(A1263&lt;&gt;"",ISNUMBER(A1263)),VLOOKUP(A1263,Studies!A:BR,4,FALSE),"")</f>
        <v>Cohort 2, 600 mg Rifampicin</v>
      </c>
      <c r="E1263" s="186" t="str">
        <f>IF(AND(A1263&lt;&gt;"",ISNUMBER(A1263)),VLOOKUP(A1263,Studies!A:BR,5,FALSE),"")</f>
        <v>Midazolam</v>
      </c>
      <c r="F1263" s="79" t="s">
        <v>1260</v>
      </c>
    </row>
    <row r="1264" spans="1:6" x14ac:dyDescent="0.25">
      <c r="A1264" s="91">
        <v>1354</v>
      </c>
      <c r="B1264" s="186" t="str">
        <f>IF(AND(A1264&lt;&gt;"",ISNUMBER(A1264)),VLOOKUP(A1264,Studies!A:BR,2,FALSE),"")</f>
        <v>Björkhem-Bergman 2013</v>
      </c>
      <c r="C1264" s="186" t="str">
        <f>IF(AND(A1264&lt;&gt;"",ISNUMBER(A1264)),VLOOKUP(A1264,Studies!A:BR,3,FALSE),"")</f>
        <v>https://pubmed.ncbi.nlm.nih.gov/23674608/</v>
      </c>
      <c r="D1264" s="250" t="str">
        <f>IF(AND(A1264&lt;&gt;"",ISNUMBER(A1264)),VLOOKUP(A1264,Studies!A:BR,4,FALSE),"")</f>
        <v>Control</v>
      </c>
      <c r="E1264" s="186" t="str">
        <f>IF(AND(A1264&lt;&gt;"",ISNUMBER(A1264)),VLOOKUP(A1264,Studies!A:BR,5,FALSE),"")</f>
        <v>Midazolam</v>
      </c>
      <c r="F1264" s="79" t="s">
        <v>1259</v>
      </c>
    </row>
    <row r="1265" spans="1:6" x14ac:dyDescent="0.25">
      <c r="A1265" s="91">
        <v>1355</v>
      </c>
      <c r="B1265" s="186" t="str">
        <f>IF(AND(A1265&lt;&gt;"",ISNUMBER(A1265)),VLOOKUP(A1265,Studies!A:BR,2,FALSE),"")</f>
        <v>Björkhem-Bergman 2013</v>
      </c>
      <c r="C1265" s="186" t="str">
        <f>IF(AND(A1265&lt;&gt;"",ISNUMBER(A1265)),VLOOKUP(A1265,Studies!A:BR,3,FALSE),"")</f>
        <v>https://pubmed.ncbi.nlm.nih.gov/23674608/</v>
      </c>
      <c r="D1265" s="250" t="str">
        <f>IF(AND(A1265&lt;&gt;"",ISNUMBER(A1265)),VLOOKUP(A1265,Studies!A:BR,4,FALSE),"")</f>
        <v>with Rifampicin 10 mg</v>
      </c>
      <c r="E1265" s="186" t="str">
        <f>IF(AND(A1265&lt;&gt;"",ISNUMBER(A1265)),VLOOKUP(A1265,Studies!A:BR,5,FALSE),"")</f>
        <v>Midazolam</v>
      </c>
      <c r="F1265" s="79" t="s">
        <v>1260</v>
      </c>
    </row>
    <row r="1266" spans="1:6" x14ac:dyDescent="0.25">
      <c r="A1266" s="91">
        <v>1356</v>
      </c>
      <c r="B1266" s="186" t="str">
        <f>IF(AND(A1266&lt;&gt;"",ISNUMBER(A1266)),VLOOKUP(A1266,Studies!A:BR,2,FALSE),"")</f>
        <v>Björkhem-Bergman 2013</v>
      </c>
      <c r="C1266" s="186" t="str">
        <f>IF(AND(A1266&lt;&gt;"",ISNUMBER(A1266)),VLOOKUP(A1266,Studies!A:BR,3,FALSE),"")</f>
        <v>https://pubmed.ncbi.nlm.nih.gov/23674608/</v>
      </c>
      <c r="D1266" s="250" t="str">
        <f>IF(AND(A1266&lt;&gt;"",ISNUMBER(A1266)),VLOOKUP(A1266,Studies!A:BR,4,FALSE),"")</f>
        <v>with Rifampicin 20 mg</v>
      </c>
      <c r="E1266" s="186" t="str">
        <f>IF(AND(A1266&lt;&gt;"",ISNUMBER(A1266)),VLOOKUP(A1266,Studies!A:BR,5,FALSE),"")</f>
        <v>Midazolam</v>
      </c>
      <c r="F1266" s="79" t="s">
        <v>1260</v>
      </c>
    </row>
    <row r="1267" spans="1:6" x14ac:dyDescent="0.25">
      <c r="A1267" s="91">
        <v>1357</v>
      </c>
      <c r="B1267" s="186" t="str">
        <f>IF(AND(A1267&lt;&gt;"",ISNUMBER(A1267)),VLOOKUP(A1267,Studies!A:BR,2,FALSE),"")</f>
        <v>Björkhem-Bergman 2013</v>
      </c>
      <c r="C1267" s="186" t="str">
        <f>IF(AND(A1267&lt;&gt;"",ISNUMBER(A1267)),VLOOKUP(A1267,Studies!A:BR,3,FALSE),"")</f>
        <v>https://pubmed.ncbi.nlm.nih.gov/23674608/</v>
      </c>
      <c r="D1267" s="250" t="str">
        <f>IF(AND(A1267&lt;&gt;"",ISNUMBER(A1267)),VLOOKUP(A1267,Studies!A:BR,4,FALSE),"")</f>
        <v>with Rifampicin 100 mg</v>
      </c>
      <c r="E1267" s="186" t="str">
        <f>IF(AND(A1267&lt;&gt;"",ISNUMBER(A1267)),VLOOKUP(A1267,Studies!A:BR,5,FALSE),"")</f>
        <v>Midazolam</v>
      </c>
      <c r="F1267" s="79" t="s">
        <v>1260</v>
      </c>
    </row>
    <row r="1268" spans="1:6" x14ac:dyDescent="0.25">
      <c r="A1268" s="246">
        <v>1358</v>
      </c>
      <c r="B1268" s="186" t="str">
        <f>IF(AND(A1268&lt;&gt;"",ISNUMBER(A1268)),VLOOKUP(A1268,Studies!A:BR,2,FALSE),"")</f>
        <v>Greiner 1999</v>
      </c>
      <c r="C1268" s="186" t="str">
        <f>IF(AND(A1268&lt;&gt;"",ISNUMBER(A1268)),VLOOKUP(A1268,Studies!A:BR,3,FALSE),"")</f>
        <v>https://pubmed.ncbi.nlm.nih.gov/10411543/</v>
      </c>
      <c r="D1268" s="250" t="str">
        <f>IF(AND(A1268&lt;&gt;"",ISNUMBER(A1268)),VLOOKUP(A1268,Studies!A:BR,4,FALSE),"")</f>
        <v>Pg-p western blot duodenal biopsy (fold-change)</v>
      </c>
      <c r="E1268" s="186" t="str">
        <f>IF(AND(A1268&lt;&gt;"",ISNUMBER(A1268)),VLOOKUP(A1268,Studies!A:BR,5,FALSE),"")</f>
        <v>P-gp</v>
      </c>
      <c r="F1268" s="79" t="s">
        <v>53</v>
      </c>
    </row>
    <row r="1269" spans="1:6" x14ac:dyDescent="0.25">
      <c r="A1269" s="246">
        <v>1359</v>
      </c>
      <c r="B1269" s="186" t="str">
        <f>IF(AND(A1269&lt;&gt;"",ISNUMBER(A1269)),VLOOKUP(A1269,Studies!A:BR,2,FALSE),"")</f>
        <v>Greiner 1999</v>
      </c>
      <c r="C1269" s="186" t="str">
        <f>IF(AND(A1269&lt;&gt;"",ISNUMBER(A1269)),VLOOKUP(A1269,Studies!A:BR,3,FALSE),"")</f>
        <v>https://pubmed.ncbi.nlm.nih.gov/10411543/</v>
      </c>
      <c r="D1269" s="250" t="str">
        <f>IF(AND(A1269&lt;&gt;"",ISNUMBER(A1269)),VLOOKUP(A1269,Studies!A:BR,4,FALSE),"")</f>
        <v>CYP3A4 western blot duodenal biopsy (fold-change)</v>
      </c>
      <c r="E1269" s="186" t="str">
        <f>IF(AND(A1269&lt;&gt;"",ISNUMBER(A1269)),VLOOKUP(A1269,Studies!A:BR,5,FALSE),"")</f>
        <v>CYP3A4</v>
      </c>
      <c r="F1269" s="79" t="s">
        <v>53</v>
      </c>
    </row>
    <row r="1270" spans="1:6" x14ac:dyDescent="0.25">
      <c r="A1270" s="246">
        <v>1360</v>
      </c>
      <c r="B1270" s="186" t="str">
        <f>IF(AND(A1270&lt;&gt;"",ISNUMBER(A1270)),VLOOKUP(A1270,Studies!A:BR,2,FALSE),"")</f>
        <v>Westphal 2000</v>
      </c>
      <c r="C1270" s="186" t="str">
        <f>IF(AND(A1270&lt;&gt;"",ISNUMBER(A1270)),VLOOKUP(A1270,Studies!A:BR,3,FALSE),"")</f>
        <v>https://pubmed.ncbi.nlm.nih.gov/11061574/</v>
      </c>
      <c r="D1270" s="250" t="str">
        <f>IF(AND(A1270&lt;&gt;"",ISNUMBER(A1270)),VLOOKUP(A1270,Studies!A:BR,4,FALSE),"")</f>
        <v>Pg-p western blot duodenal biopsy (fold-change)</v>
      </c>
      <c r="E1270" s="186" t="str">
        <f>IF(AND(A1270&lt;&gt;"",ISNUMBER(A1270)),VLOOKUP(A1270,Studies!A:BR,5,FALSE),"")</f>
        <v>P-gp</v>
      </c>
      <c r="F1270" s="79" t="s">
        <v>53</v>
      </c>
    </row>
    <row r="1271" spans="1:6" x14ac:dyDescent="0.25">
      <c r="A1271" s="246">
        <v>1361</v>
      </c>
      <c r="B1271" s="186" t="str">
        <f>IF(AND(A1271&lt;&gt;"",ISNUMBER(A1271)),VLOOKUP(A1271,Studies!A:BR,2,FALSE),"")</f>
        <v>Chattopadhyay 2018</v>
      </c>
      <c r="C1271" s="186" t="str">
        <f>IF(AND(A1271&lt;&gt;"",ISNUMBER(A1271)),VLOOKUP(A1271,Studies!A:BR,3,FALSE),"")</f>
        <v>https://pubmed.ncbi.nlm.nih.gov/30171692/</v>
      </c>
      <c r="D1271" s="250" t="str">
        <f>IF(AND(A1271&lt;&gt;"",ISNUMBER(A1271)),VLOOKUP(A1271,Studies!A:BR,4,FALSE),"")</f>
        <v>Control (without Rifampicin)</v>
      </c>
      <c r="E1271" s="186" t="str">
        <f>IF(AND(A1271&lt;&gt;"",ISNUMBER(A1271)),VLOOKUP(A1271,Studies!A:BR,5,FALSE),"")</f>
        <v>Midazolam</v>
      </c>
      <c r="F1271" s="79" t="s">
        <v>1259</v>
      </c>
    </row>
    <row r="1272" spans="1:6" x14ac:dyDescent="0.25">
      <c r="A1272" s="246">
        <v>1362</v>
      </c>
      <c r="B1272" s="186" t="str">
        <f>IF(AND(A1272&lt;&gt;"",ISNUMBER(A1272)),VLOOKUP(A1272,Studies!A:BR,2,FALSE),"")</f>
        <v>Chattopadhyay 2018</v>
      </c>
      <c r="C1272" s="186" t="str">
        <f>IF(AND(A1272&lt;&gt;"",ISNUMBER(A1272)),VLOOKUP(A1272,Studies!A:BR,3,FALSE),"")</f>
        <v>https://pubmed.ncbi.nlm.nih.gov/30171692/</v>
      </c>
      <c r="D1272" s="250" t="str">
        <f>IF(AND(A1272&lt;&gt;"",ISNUMBER(A1272)),VLOOKUP(A1272,Studies!A:BR,4,FALSE),"")</f>
        <v>with Perpetrator (Rifampicin)</v>
      </c>
      <c r="E1272" s="186" t="str">
        <f>IF(AND(A1272&lt;&gt;"",ISNUMBER(A1272)),VLOOKUP(A1272,Studies!A:BR,5,FALSE),"")</f>
        <v>Midazolam</v>
      </c>
      <c r="F1272" s="79" t="s">
        <v>4264</v>
      </c>
    </row>
    <row r="1273" spans="1:6" x14ac:dyDescent="0.25">
      <c r="A1273" s="246">
        <v>1363</v>
      </c>
      <c r="B1273" s="186" t="str">
        <f>IF(AND(A1273&lt;&gt;"",ISNUMBER(A1273)),VLOOKUP(A1273,Studies!A:BR,2,FALSE),"")</f>
        <v>Chattopadhyay 2018</v>
      </c>
      <c r="C1273" s="186" t="str">
        <f>IF(AND(A1273&lt;&gt;"",ISNUMBER(A1273)),VLOOKUP(A1273,Studies!A:BR,3,FALSE),"")</f>
        <v>https://pubmed.ncbi.nlm.nih.gov/30171692/</v>
      </c>
      <c r="D1273" s="250" t="str">
        <f>IF(AND(A1273&lt;&gt;"",ISNUMBER(A1273)),VLOOKUP(A1273,Studies!A:BR,4,FALSE),"")</f>
        <v>Rifampicin</v>
      </c>
      <c r="E1273" s="186" t="str">
        <f>IF(AND(A1273&lt;&gt;"",ISNUMBER(A1273)),VLOOKUP(A1273,Studies!A:BR,5,FALSE),"")</f>
        <v>Rifampicin</v>
      </c>
      <c r="F1273" s="79" t="s">
        <v>4264</v>
      </c>
    </row>
    <row r="1274" spans="1:6" x14ac:dyDescent="0.25">
      <c r="A1274" s="246">
        <v>1364</v>
      </c>
      <c r="B1274" s="186" t="str">
        <f>IF(AND(A1274&lt;&gt;"",ISNUMBER(A1274)),VLOOKUP(A1274,Studies!A:BR,2,FALSE),"")</f>
        <v>Ahonen 1997</v>
      </c>
      <c r="C1274" s="186" t="str">
        <f>IF(AND(A1274&lt;&gt;"",ISNUMBER(A1274)),VLOOKUP(A1274,Studies!A:BR,3,FALSE),"")</f>
        <v>https://pubmed.ncbi.nlm.nih.gov/9049584/</v>
      </c>
      <c r="D1274" s="250" t="str">
        <f>IF(AND(A1274&lt;&gt;"",ISNUMBER(A1274)),VLOOKUP(A1274,Studies!A:BR,4,FALSE),"")</f>
        <v>Fluconazole i.v.</v>
      </c>
      <c r="E1274" s="186" t="str">
        <f>IF(AND(A1274&lt;&gt;"",ISNUMBER(A1274)),VLOOKUP(A1274,Studies!A:BR,5,FALSE),"")</f>
        <v>Fluconazole</v>
      </c>
      <c r="F1274" s="79" t="s">
        <v>1146</v>
      </c>
    </row>
    <row r="1275" spans="1:6" x14ac:dyDescent="0.25">
      <c r="A1275" s="246">
        <v>1365</v>
      </c>
      <c r="B1275" s="186" t="str">
        <f>IF(AND(A1275&lt;&gt;"",ISNUMBER(A1275)),VLOOKUP(A1275,Studies!A:BR,2,FALSE),"")</f>
        <v>Ahonen 1997</v>
      </c>
      <c r="C1275" s="186" t="str">
        <f>IF(AND(A1275&lt;&gt;"",ISNUMBER(A1275)),VLOOKUP(A1275,Studies!A:BR,3,FALSE),"")</f>
        <v>https://pubmed.ncbi.nlm.nih.gov/9049584/</v>
      </c>
      <c r="D1275" s="250" t="str">
        <f>IF(AND(A1275&lt;&gt;"",ISNUMBER(A1275)),VLOOKUP(A1275,Studies!A:BR,4,FALSE),"")</f>
        <v>Fluconazole oral</v>
      </c>
      <c r="E1275" s="186" t="str">
        <f>IF(AND(A1275&lt;&gt;"",ISNUMBER(A1275)),VLOOKUP(A1275,Studies!A:BR,5,FALSE),"")</f>
        <v>Fluconazole</v>
      </c>
      <c r="F1275" s="79" t="s">
        <v>1146</v>
      </c>
    </row>
    <row r="1276" spans="1:6" x14ac:dyDescent="0.25">
      <c r="A1276" s="246">
        <v>1366</v>
      </c>
      <c r="B1276" s="186" t="str">
        <f>IF(AND(A1276&lt;&gt;"",ISNUMBER(A1276)),VLOOKUP(A1276,Studies!A:BR,2,FALSE),"")</f>
        <v>Brammer 1990</v>
      </c>
      <c r="C1276" s="186" t="str">
        <f>IF(AND(A1276&lt;&gt;"",ISNUMBER(A1276)),VLOOKUP(A1276,Studies!A:BR,3,FALSE),"")</f>
        <v>https://pubmed.ncbi.nlm.nih.gov/2184510/</v>
      </c>
      <c r="D1276" s="250" t="str">
        <f>IF(AND(A1276&lt;&gt;"",ISNUMBER(A1276)),VLOOKUP(A1276,Studies!A:BR,4,FALSE),"")</f>
        <v xml:space="preserve">Fluconazole i.v. </v>
      </c>
      <c r="E1276" s="186" t="str">
        <f>IF(AND(A1276&lt;&gt;"",ISNUMBER(A1276)),VLOOKUP(A1276,Studies!A:BR,5,FALSE),"")</f>
        <v>Fluconazole</v>
      </c>
      <c r="F1276" s="79" t="s">
        <v>1146</v>
      </c>
    </row>
    <row r="1277" spans="1:6" x14ac:dyDescent="0.25">
      <c r="A1277" s="246">
        <v>1367</v>
      </c>
      <c r="B1277" s="186" t="str">
        <f>IF(AND(A1277&lt;&gt;"",ISNUMBER(A1277)),VLOOKUP(A1277,Studies!A:BR,2,FALSE),"")</f>
        <v>Brammer 1990</v>
      </c>
      <c r="C1277" s="186" t="str">
        <f>IF(AND(A1277&lt;&gt;"",ISNUMBER(A1277)),VLOOKUP(A1277,Studies!A:BR,3,FALSE),"")</f>
        <v>https://pubmed.ncbi.nlm.nih.gov/2184510/</v>
      </c>
      <c r="D1277" s="250" t="str">
        <f>IF(AND(A1277&lt;&gt;"",ISNUMBER(A1277)),VLOOKUP(A1277,Studies!A:BR,4,FALSE),"")</f>
        <v>Fluconazole SD 50 mg oral</v>
      </c>
      <c r="E1277" s="186" t="str">
        <f>IF(AND(A1277&lt;&gt;"",ISNUMBER(A1277)),VLOOKUP(A1277,Studies!A:BR,5,FALSE),"")</f>
        <v>Fluconazole</v>
      </c>
      <c r="F1277" s="79" t="s">
        <v>1146</v>
      </c>
    </row>
    <row r="1278" spans="1:6" x14ac:dyDescent="0.25">
      <c r="A1278" s="246">
        <v>1368</v>
      </c>
      <c r="B1278" s="186" t="str">
        <f>IF(AND(A1278&lt;&gt;"",ISNUMBER(A1278)),VLOOKUP(A1278,Studies!A:BR,2,FALSE),"")</f>
        <v>Brammer 1990</v>
      </c>
      <c r="C1278" s="186" t="str">
        <f>IF(AND(A1278&lt;&gt;"",ISNUMBER(A1278)),VLOOKUP(A1278,Studies!A:BR,3,FALSE),"")</f>
        <v>https://pubmed.ncbi.nlm.nih.gov/2184510/</v>
      </c>
      <c r="D1278" s="250" t="str">
        <f>IF(AND(A1278&lt;&gt;"",ISNUMBER(A1278)),VLOOKUP(A1278,Studies!A:BR,4,FALSE),"")</f>
        <v>Fluconazole MD 200 mg oral</v>
      </c>
      <c r="E1278" s="186" t="str">
        <f>IF(AND(A1278&lt;&gt;"",ISNUMBER(A1278)),VLOOKUP(A1278,Studies!A:BR,5,FALSE),"")</f>
        <v>Fluconazole</v>
      </c>
      <c r="F1278" s="79" t="s">
        <v>1146</v>
      </c>
    </row>
    <row r="1279" spans="1:6" x14ac:dyDescent="0.25">
      <c r="A1279" s="246">
        <v>1369</v>
      </c>
      <c r="B1279" s="186" t="str">
        <f>IF(AND(A1279&lt;&gt;"",ISNUMBER(A1279)),VLOOKUP(A1279,Studies!A:BR,2,FALSE),"")</f>
        <v>Brammer 1990</v>
      </c>
      <c r="C1279" s="186" t="str">
        <f>IF(AND(A1279&lt;&gt;"",ISNUMBER(A1279)),VLOOKUP(A1279,Studies!A:BR,3,FALSE),"")</f>
        <v>https://pubmed.ncbi.nlm.nih.gov/2184510/</v>
      </c>
      <c r="D1279" s="250" t="str">
        <f>IF(AND(A1279&lt;&gt;"",ISNUMBER(A1279)),VLOOKUP(A1279,Studies!A:BR,4,FALSE),"")</f>
        <v>Fluconazole MD 300 mg oral</v>
      </c>
      <c r="E1279" s="186" t="str">
        <f>IF(AND(A1279&lt;&gt;"",ISNUMBER(A1279)),VLOOKUP(A1279,Studies!A:BR,5,FALSE),"")</f>
        <v>Fluconazole</v>
      </c>
      <c r="F1279" s="79" t="s">
        <v>1146</v>
      </c>
    </row>
    <row r="1280" spans="1:6" x14ac:dyDescent="0.25">
      <c r="A1280" s="246">
        <v>1370</v>
      </c>
      <c r="B1280" s="186" t="str">
        <f>IF(AND(A1280&lt;&gt;"",ISNUMBER(A1280)),VLOOKUP(A1280,Studies!A:BR,2,FALSE),"")</f>
        <v>Brammer 1990</v>
      </c>
      <c r="C1280" s="186" t="str">
        <f>IF(AND(A1280&lt;&gt;"",ISNUMBER(A1280)),VLOOKUP(A1280,Studies!A:BR,3,FALSE),"")</f>
        <v>https://pubmed.ncbi.nlm.nih.gov/2184510/</v>
      </c>
      <c r="D1280" s="250" t="str">
        <f>IF(AND(A1280&lt;&gt;"",ISNUMBER(A1280)),VLOOKUP(A1280,Studies!A:BR,4,FALSE),"")</f>
        <v>Fluconazole MD 400 mg oral</v>
      </c>
      <c r="E1280" s="186" t="str">
        <f>IF(AND(A1280&lt;&gt;"",ISNUMBER(A1280)),VLOOKUP(A1280,Studies!A:BR,5,FALSE),"")</f>
        <v>Fluconazole</v>
      </c>
      <c r="F1280" s="79" t="s">
        <v>1146</v>
      </c>
    </row>
    <row r="1281" spans="1:6" x14ac:dyDescent="0.25">
      <c r="A1281" s="246">
        <v>1371</v>
      </c>
      <c r="B1281" s="186" t="str">
        <f>IF(AND(A1281&lt;&gt;"",ISNUMBER(A1281)),VLOOKUP(A1281,Studies!A:BR,2,FALSE),"")</f>
        <v>Palkama 1998</v>
      </c>
      <c r="C1281" s="186" t="str">
        <f>IF(AND(A1281&lt;&gt;"",ISNUMBER(A1281)),VLOOKUP(A1281,Studies!A:BR,3,FALSE),"")</f>
        <v>https://pubmed.ncbi.nlm.nih.gov/9661572/</v>
      </c>
      <c r="D1281" s="250" t="str">
        <f>IF(AND(A1281&lt;&gt;"",ISNUMBER(A1281)),VLOOKUP(A1281,Studies!A:BR,4,FALSE),"")</f>
        <v xml:space="preserve">Fluconazole i.v </v>
      </c>
      <c r="E1281" s="186" t="str">
        <f>IF(AND(A1281&lt;&gt;"",ISNUMBER(A1281)),VLOOKUP(A1281,Studies!A:BR,5,FALSE),"")</f>
        <v>Fluconazole</v>
      </c>
      <c r="F1281" s="79" t="s">
        <v>1146</v>
      </c>
    </row>
    <row r="1282" spans="1:6" x14ac:dyDescent="0.25">
      <c r="A1282" s="246">
        <v>1372</v>
      </c>
      <c r="B1282" s="186" t="str">
        <f>IF(AND(A1282&lt;&gt;"",ISNUMBER(A1282)),VLOOKUP(A1282,Studies!A:BR,2,FALSE),"")</f>
        <v>Palkama 1998</v>
      </c>
      <c r="C1282" s="186" t="str">
        <f>IF(AND(A1282&lt;&gt;"",ISNUMBER(A1282)),VLOOKUP(A1282,Studies!A:BR,3,FALSE),"")</f>
        <v>https://pubmed.ncbi.nlm.nih.gov/9661572/</v>
      </c>
      <c r="D1282" s="250" t="str">
        <f>IF(AND(A1282&lt;&gt;"",ISNUMBER(A1282)),VLOOKUP(A1282,Studies!A:BR,4,FALSE),"")</f>
        <v xml:space="preserve">Fluconazole oral </v>
      </c>
      <c r="E1282" s="186" t="str">
        <f>IF(AND(A1282&lt;&gt;"",ISNUMBER(A1282)),VLOOKUP(A1282,Studies!A:BR,5,FALSE),"")</f>
        <v>Fluconazole</v>
      </c>
      <c r="F1282" s="79" t="s">
        <v>1146</v>
      </c>
    </row>
    <row r="1283" spans="1:6" x14ac:dyDescent="0.25">
      <c r="A1283" s="246">
        <v>1373</v>
      </c>
      <c r="B1283" s="186" t="str">
        <f>IF(AND(A1283&lt;&gt;"",ISNUMBER(A1283)),VLOOKUP(A1283,Studies!A:BR,2,FALSE),"")</f>
        <v>Ripa 1993</v>
      </c>
      <c r="C1283" s="186" t="str">
        <f>IF(AND(A1283&lt;&gt;"",ISNUMBER(A1283)),VLOOKUP(A1283,Studies!A:BR,3,FALSE),"")</f>
        <v>https://pubmed.ncbi.nlm.nih.gov/8444063/</v>
      </c>
      <c r="D1283" s="250" t="str">
        <f>IF(AND(A1283&lt;&gt;"",ISNUMBER(A1283)),VLOOKUP(A1283,Studies!A:BR,4,FALSE),"")</f>
        <v>Fluconazole i.v.</v>
      </c>
      <c r="E1283" s="186" t="str">
        <f>IF(AND(A1283&lt;&gt;"",ISNUMBER(A1283)),VLOOKUP(A1283,Studies!A:BR,5,FALSE),"")</f>
        <v>Fluconazole</v>
      </c>
      <c r="F1283" s="79" t="s">
        <v>1146</v>
      </c>
    </row>
    <row r="1284" spans="1:6" x14ac:dyDescent="0.25">
      <c r="A1284" s="246">
        <v>1374</v>
      </c>
      <c r="B1284" s="186" t="str">
        <f>IF(AND(A1284&lt;&gt;"",ISNUMBER(A1284)),VLOOKUP(A1284,Studies!A:BR,2,FALSE),"")</f>
        <v>Shiba 1990</v>
      </c>
      <c r="C1284" s="186" t="str">
        <f>IF(AND(A1284&lt;&gt;"",ISNUMBER(A1284)),VLOOKUP(A1284,Studies!A:BR,3,FALSE),"")</f>
        <v>https://pubmed.ncbi.nlm.nih.gov/2379224/</v>
      </c>
      <c r="D1284" s="250" t="str">
        <f>IF(AND(A1284&lt;&gt;"",ISNUMBER(A1284)),VLOOKUP(A1284,Studies!A:BR,4,FALSE),"")</f>
        <v>Fluconazole i.v. 25 mg</v>
      </c>
      <c r="E1284" s="186" t="str">
        <f>IF(AND(A1284&lt;&gt;"",ISNUMBER(A1284)),VLOOKUP(A1284,Studies!A:BR,5,FALSE),"")</f>
        <v>Fluconazole</v>
      </c>
      <c r="F1284" s="79" t="s">
        <v>1146</v>
      </c>
    </row>
    <row r="1285" spans="1:6" x14ac:dyDescent="0.25">
      <c r="A1285" s="246">
        <v>1375</v>
      </c>
      <c r="B1285" s="186" t="str">
        <f>IF(AND(A1285&lt;&gt;"",ISNUMBER(A1285)),VLOOKUP(A1285,Studies!A:BR,2,FALSE),"")</f>
        <v>Shiba 1990</v>
      </c>
      <c r="C1285" s="186" t="str">
        <f>IF(AND(A1285&lt;&gt;"",ISNUMBER(A1285)),VLOOKUP(A1285,Studies!A:BR,3,FALSE),"")</f>
        <v>https://pubmed.ncbi.nlm.nih.gov/2379224/</v>
      </c>
      <c r="D1285" s="250" t="str">
        <f>IF(AND(A1285&lt;&gt;"",ISNUMBER(A1285)),VLOOKUP(A1285,Studies!A:BR,4,FALSE),"")</f>
        <v>Fluconazole i.v. 50 mg</v>
      </c>
      <c r="E1285" s="186" t="str">
        <f>IF(AND(A1285&lt;&gt;"",ISNUMBER(A1285)),VLOOKUP(A1285,Studies!A:BR,5,FALSE),"")</f>
        <v>Fluconazole</v>
      </c>
      <c r="F1285" s="79" t="s">
        <v>1146</v>
      </c>
    </row>
    <row r="1286" spans="1:6" x14ac:dyDescent="0.25">
      <c r="A1286" s="246">
        <v>1376</v>
      </c>
      <c r="B1286" s="186" t="str">
        <f>IF(AND(A1286&lt;&gt;"",ISNUMBER(A1286)),VLOOKUP(A1286,Studies!A:BR,2,FALSE),"")</f>
        <v>Shiba 1990</v>
      </c>
      <c r="C1286" s="186" t="str">
        <f>IF(AND(A1286&lt;&gt;"",ISNUMBER(A1286)),VLOOKUP(A1286,Studies!A:BR,3,FALSE),"")</f>
        <v>https://pubmed.ncbi.nlm.nih.gov/2379224/</v>
      </c>
      <c r="D1286" s="250" t="str">
        <f>IF(AND(A1286&lt;&gt;"",ISNUMBER(A1286)),VLOOKUP(A1286,Studies!A:BR,4,FALSE),"")</f>
        <v>Fluconazole i.v. 25 mg urine</v>
      </c>
      <c r="E1286" s="186" t="str">
        <f>IF(AND(A1286&lt;&gt;"",ISNUMBER(A1286)),VLOOKUP(A1286,Studies!A:BR,5,FALSE),"")</f>
        <v>Fluconazole</v>
      </c>
      <c r="F1286" s="79" t="s">
        <v>1146</v>
      </c>
    </row>
    <row r="1287" spans="1:6" x14ac:dyDescent="0.25">
      <c r="A1287" s="246">
        <v>1377</v>
      </c>
      <c r="B1287" s="186" t="str">
        <f>IF(AND(A1287&lt;&gt;"",ISNUMBER(A1287)),VLOOKUP(A1287,Studies!A:BR,2,FALSE),"")</f>
        <v>Shiba 1990</v>
      </c>
      <c r="C1287" s="186" t="str">
        <f>IF(AND(A1287&lt;&gt;"",ISNUMBER(A1287)),VLOOKUP(A1287,Studies!A:BR,3,FALSE),"")</f>
        <v>https://pubmed.ncbi.nlm.nih.gov/2379224/</v>
      </c>
      <c r="D1287" s="250" t="str">
        <f>IF(AND(A1287&lt;&gt;"",ISNUMBER(A1287)),VLOOKUP(A1287,Studies!A:BR,4,FALSE),"")</f>
        <v>Fluconazole i.v. 50 mg urine</v>
      </c>
      <c r="E1287" s="186" t="str">
        <f>IF(AND(A1287&lt;&gt;"",ISNUMBER(A1287)),VLOOKUP(A1287,Studies!A:BR,5,FALSE),"")</f>
        <v>Fluconazole</v>
      </c>
      <c r="F1287" s="79" t="s">
        <v>1146</v>
      </c>
    </row>
    <row r="1288" spans="1:6" x14ac:dyDescent="0.25">
      <c r="A1288" s="246">
        <v>1378</v>
      </c>
      <c r="B1288" s="186" t="str">
        <f>IF(AND(A1288&lt;&gt;"",ISNUMBER(A1288)),VLOOKUP(A1288,Studies!A:BR,2,FALSE),"")</f>
        <v>Shiba 1990</v>
      </c>
      <c r="C1288" s="186" t="str">
        <f>IF(AND(A1288&lt;&gt;"",ISNUMBER(A1288)),VLOOKUP(A1288,Studies!A:BR,3,FALSE),"")</f>
        <v>https://pubmed.ncbi.nlm.nih.gov/2379224/</v>
      </c>
      <c r="D1288" s="250" t="str">
        <f>IF(AND(A1288&lt;&gt;"",ISNUMBER(A1288)),VLOOKUP(A1288,Studies!A:BR,4,FALSE),"")</f>
        <v>Fluconazole oral 25 mg</v>
      </c>
      <c r="E1288" s="186" t="str">
        <f>IF(AND(A1288&lt;&gt;"",ISNUMBER(A1288)),VLOOKUP(A1288,Studies!A:BR,5,FALSE),"")</f>
        <v>Fluconazole</v>
      </c>
      <c r="F1288" s="79" t="s">
        <v>1146</v>
      </c>
    </row>
    <row r="1289" spans="1:6" x14ac:dyDescent="0.25">
      <c r="A1289" s="246">
        <v>1379</v>
      </c>
      <c r="B1289" s="186" t="str">
        <f>IF(AND(A1289&lt;&gt;"",ISNUMBER(A1289)),VLOOKUP(A1289,Studies!A:BR,2,FALSE),"")</f>
        <v>Shiba 1990</v>
      </c>
      <c r="C1289" s="186" t="str">
        <f>IF(AND(A1289&lt;&gt;"",ISNUMBER(A1289)),VLOOKUP(A1289,Studies!A:BR,3,FALSE),"")</f>
        <v>https://pubmed.ncbi.nlm.nih.gov/2379224/</v>
      </c>
      <c r="D1289" s="250" t="str">
        <f>IF(AND(A1289&lt;&gt;"",ISNUMBER(A1289)),VLOOKUP(A1289,Studies!A:BR,4,FALSE),"")</f>
        <v>Fluconazole oral 50 mg</v>
      </c>
      <c r="E1289" s="186" t="str">
        <f>IF(AND(A1289&lt;&gt;"",ISNUMBER(A1289)),VLOOKUP(A1289,Studies!A:BR,5,FALSE),"")</f>
        <v>Fluconazole</v>
      </c>
      <c r="F1289" s="79" t="s">
        <v>1146</v>
      </c>
    </row>
    <row r="1290" spans="1:6" x14ac:dyDescent="0.25">
      <c r="A1290" s="246">
        <v>1380</v>
      </c>
      <c r="B1290" s="186" t="str">
        <f>IF(AND(A1290&lt;&gt;"",ISNUMBER(A1290)),VLOOKUP(A1290,Studies!A:BR,2,FALSE),"")</f>
        <v>Shiba 1990</v>
      </c>
      <c r="C1290" s="186" t="str">
        <f>IF(AND(A1290&lt;&gt;"",ISNUMBER(A1290)),VLOOKUP(A1290,Studies!A:BR,3,FALSE),"")</f>
        <v>https://pubmed.ncbi.nlm.nih.gov/2379224/</v>
      </c>
      <c r="D1290" s="250" t="str">
        <f>IF(AND(A1290&lt;&gt;"",ISNUMBER(A1290)),VLOOKUP(A1290,Studies!A:BR,4,FALSE),"")</f>
        <v>Fluconazole oral 100 mg</v>
      </c>
      <c r="E1290" s="186" t="str">
        <f>IF(AND(A1290&lt;&gt;"",ISNUMBER(A1290)),VLOOKUP(A1290,Studies!A:BR,5,FALSE),"")</f>
        <v>Fluconazole</v>
      </c>
      <c r="F1290" s="79" t="s">
        <v>1146</v>
      </c>
    </row>
    <row r="1291" spans="1:6" x14ac:dyDescent="0.25">
      <c r="A1291" s="246">
        <v>1381</v>
      </c>
      <c r="B1291" s="186" t="str">
        <f>IF(AND(A1291&lt;&gt;"",ISNUMBER(A1291)),VLOOKUP(A1291,Studies!A:BR,2,FALSE),"")</f>
        <v>Shiba 1990</v>
      </c>
      <c r="C1291" s="186" t="str">
        <f>IF(AND(A1291&lt;&gt;"",ISNUMBER(A1291)),VLOOKUP(A1291,Studies!A:BR,3,FALSE),"")</f>
        <v>https://pubmed.ncbi.nlm.nih.gov/2379224/</v>
      </c>
      <c r="D1291" s="250" t="str">
        <f>IF(AND(A1291&lt;&gt;"",ISNUMBER(A1291)),VLOOKUP(A1291,Studies!A:BR,4,FALSE),"")</f>
        <v>Fluconazole oral 25 mg urine</v>
      </c>
      <c r="E1291" s="186" t="str">
        <f>IF(AND(A1291&lt;&gt;"",ISNUMBER(A1291)),VLOOKUP(A1291,Studies!A:BR,5,FALSE),"")</f>
        <v>Fluconazole</v>
      </c>
      <c r="F1291" s="79" t="s">
        <v>1146</v>
      </c>
    </row>
    <row r="1292" spans="1:6" x14ac:dyDescent="0.25">
      <c r="A1292" s="246">
        <v>1382</v>
      </c>
      <c r="B1292" s="186" t="str">
        <f>IF(AND(A1292&lt;&gt;"",ISNUMBER(A1292)),VLOOKUP(A1292,Studies!A:BR,2,FALSE),"")</f>
        <v>Shiba 1990</v>
      </c>
      <c r="C1292" s="186" t="str">
        <f>IF(AND(A1292&lt;&gt;"",ISNUMBER(A1292)),VLOOKUP(A1292,Studies!A:BR,3,FALSE),"")</f>
        <v>https://pubmed.ncbi.nlm.nih.gov/2379224/</v>
      </c>
      <c r="D1292" s="250" t="str">
        <f>IF(AND(A1292&lt;&gt;"",ISNUMBER(A1292)),VLOOKUP(A1292,Studies!A:BR,4,FALSE),"")</f>
        <v>Fluconazole oral 50 mg urine</v>
      </c>
      <c r="E1292" s="186" t="str">
        <f>IF(AND(A1292&lt;&gt;"",ISNUMBER(A1292)),VLOOKUP(A1292,Studies!A:BR,5,FALSE),"")</f>
        <v>Fluconazole</v>
      </c>
      <c r="F1292" s="79" t="s">
        <v>1146</v>
      </c>
    </row>
    <row r="1293" spans="1:6" x14ac:dyDescent="0.25">
      <c r="A1293" s="246">
        <v>1383</v>
      </c>
      <c r="B1293" s="186" t="str">
        <f>IF(AND(A1293&lt;&gt;"",ISNUMBER(A1293)),VLOOKUP(A1293,Studies!A:BR,2,FALSE),"")</f>
        <v>Shiba 1990</v>
      </c>
      <c r="C1293" s="186" t="str">
        <f>IF(AND(A1293&lt;&gt;"",ISNUMBER(A1293)),VLOOKUP(A1293,Studies!A:BR,3,FALSE),"")</f>
        <v>https://pubmed.ncbi.nlm.nih.gov/2379224/</v>
      </c>
      <c r="D1293" s="250" t="str">
        <f>IF(AND(A1293&lt;&gt;"",ISNUMBER(A1293)),VLOOKUP(A1293,Studies!A:BR,4,FALSE),"")</f>
        <v>Fluconazole oral 100 mg urine</v>
      </c>
      <c r="E1293" s="186" t="str">
        <f>IF(AND(A1293&lt;&gt;"",ISNUMBER(A1293)),VLOOKUP(A1293,Studies!A:BR,5,FALSE),"")</f>
        <v>Fluconazole</v>
      </c>
      <c r="F1293" s="79" t="s">
        <v>1146</v>
      </c>
    </row>
    <row r="1294" spans="1:6" x14ac:dyDescent="0.25">
      <c r="A1294" s="246">
        <v>1384</v>
      </c>
      <c r="B1294" s="186" t="str">
        <f>IF(AND(A1294&lt;&gt;"",ISNUMBER(A1294)),VLOOKUP(A1294,Studies!A:BR,2,FALSE),"")</f>
        <v>Sobue 2004</v>
      </c>
      <c r="C1294" s="186" t="str">
        <f>IF(AND(A1294&lt;&gt;"",ISNUMBER(A1294)),VLOOKUP(A1294,Studies!A:BR,3,FALSE),"")</f>
        <v>https://pubmed.ncbi.nlm.nih.gov/15206988/</v>
      </c>
      <c r="D1294" s="250" t="str">
        <f>IF(AND(A1294&lt;&gt;"",ISNUMBER(A1294)),VLOOKUP(A1294,Studies!A:BR,4,FALSE),"")</f>
        <v>Fluconazole i.v.</v>
      </c>
      <c r="E1294" s="186" t="str">
        <f>IF(AND(A1294&lt;&gt;"",ISNUMBER(A1294)),VLOOKUP(A1294,Studies!A:BR,5,FALSE),"")</f>
        <v>Fluconazole</v>
      </c>
      <c r="F1294" s="79" t="s">
        <v>1146</v>
      </c>
    </row>
    <row r="1295" spans="1:6" x14ac:dyDescent="0.25">
      <c r="A1295" s="246">
        <v>1385</v>
      </c>
      <c r="B1295" s="186" t="str">
        <f>IF(AND(A1295&lt;&gt;"",ISNUMBER(A1295)),VLOOKUP(A1295,Studies!A:BR,2,FALSE),"")</f>
        <v>Yeates 1994</v>
      </c>
      <c r="C1295" s="186" t="str">
        <f>IF(AND(A1295&lt;&gt;"",ISNUMBER(A1295)),VLOOKUP(A1295,Studies!A:BR,3,FALSE),"")</f>
        <v>https://pubmed.ncbi.nlm.nih.gov/7946940/</v>
      </c>
      <c r="D1295" s="250" t="str">
        <f>IF(AND(A1295&lt;&gt;"",ISNUMBER(A1295)),VLOOKUP(A1295,Studies!A:BR,4,FALSE),"")</f>
        <v>Fluconazole i.v. healthy</v>
      </c>
      <c r="E1295" s="186" t="str">
        <f>IF(AND(A1295&lt;&gt;"",ISNUMBER(A1295)),VLOOKUP(A1295,Studies!A:BR,5,FALSE),"")</f>
        <v>Fluconazole</v>
      </c>
      <c r="F1295" s="79" t="s">
        <v>1146</v>
      </c>
    </row>
    <row r="1296" spans="1:6" x14ac:dyDescent="0.25">
      <c r="A1296" s="246">
        <v>1386</v>
      </c>
      <c r="B1296" s="186" t="str">
        <f>IF(AND(A1296&lt;&gt;"",ISNUMBER(A1296)),VLOOKUP(A1296,Studies!A:BR,2,FALSE),"")</f>
        <v>Brammer 1991</v>
      </c>
      <c r="C1296" s="186" t="str">
        <f>IF(AND(A1296&lt;&gt;"",ISNUMBER(A1296)),VLOOKUP(A1296,Studies!A:BR,3,FALSE),"")</f>
        <v>https://pubmed.ncbi.nlm.nih.gov/1680653/</v>
      </c>
      <c r="D1296" s="250" t="str">
        <f>IF(AND(A1296&lt;&gt;"",ISNUMBER(A1296)),VLOOKUP(A1296,Studies!A:BR,4,FALSE),"")</f>
        <v>Fluconazole 50 mg oral</v>
      </c>
      <c r="E1296" s="186" t="str">
        <f>IF(AND(A1296&lt;&gt;"",ISNUMBER(A1296)),VLOOKUP(A1296,Studies!A:BR,5,FALSE),"")</f>
        <v>Fluconazole</v>
      </c>
      <c r="F1296" s="79" t="s">
        <v>1146</v>
      </c>
    </row>
    <row r="1297" spans="1:6" x14ac:dyDescent="0.25">
      <c r="A1297" s="246">
        <v>1387</v>
      </c>
      <c r="B1297" s="186" t="str">
        <f>IF(AND(A1297&lt;&gt;"",ISNUMBER(A1297)),VLOOKUP(A1297,Studies!A:BR,2,FALSE),"")</f>
        <v>Thorpe 1990</v>
      </c>
      <c r="C1297" s="186" t="str">
        <f>IF(AND(A1297&lt;&gt;"",ISNUMBER(A1297)),VLOOKUP(A1297,Studies!A:BR,3,FALSE),"")</f>
        <v>https://pubmed.ncbi.nlm.nih.gov/2291673/</v>
      </c>
      <c r="D1297" s="250" t="str">
        <f>IF(AND(A1297&lt;&gt;"",ISNUMBER(A1297)),VLOOKUP(A1297,Studies!A:BR,4,FALSE),"")</f>
        <v>Fluconazole oral without antacida</v>
      </c>
      <c r="E1297" s="186" t="str">
        <f>IF(AND(A1297&lt;&gt;"",ISNUMBER(A1297)),VLOOKUP(A1297,Studies!A:BR,5,FALSE),"")</f>
        <v>Fluconazole</v>
      </c>
      <c r="F1297" s="79" t="s">
        <v>1146</v>
      </c>
    </row>
    <row r="1298" spans="1:6" x14ac:dyDescent="0.25">
      <c r="A1298" s="246">
        <v>1388</v>
      </c>
      <c r="B1298" s="186" t="str">
        <f>IF(AND(A1298&lt;&gt;"",ISNUMBER(A1298)),VLOOKUP(A1298,Studies!A:BR,2,FALSE),"")</f>
        <v>Varhe 1996</v>
      </c>
      <c r="C1298" s="186" t="str">
        <f>IF(AND(A1298&lt;&gt;"",ISNUMBER(A1298)),VLOOKUP(A1298,Studies!A:BR,3,FALSE),"")</f>
        <v>https://pubmed.ncbi.nlm.nih.gov/8904618/</v>
      </c>
      <c r="D1298" s="250" t="str">
        <f>IF(AND(A1298&lt;&gt;"",ISNUMBER(A1298)),VLOOKUP(A1298,Studies!A:BR,4,FALSE),"")</f>
        <v>Fluconazole 50 mg oral</v>
      </c>
      <c r="E1298" s="186" t="str">
        <f>IF(AND(A1298&lt;&gt;"",ISNUMBER(A1298)),VLOOKUP(A1298,Studies!A:BR,5,FALSE),"")</f>
        <v>Fluconazole</v>
      </c>
      <c r="F1298" s="79" t="s">
        <v>1146</v>
      </c>
    </row>
    <row r="1299" spans="1:6" x14ac:dyDescent="0.25">
      <c r="A1299" s="246">
        <v>1389</v>
      </c>
      <c r="B1299" s="186" t="str">
        <f>IF(AND(A1299&lt;&gt;"",ISNUMBER(A1299)),VLOOKUP(A1299,Studies!A:BR,2,FALSE),"")</f>
        <v>Varhe 1996</v>
      </c>
      <c r="C1299" s="186" t="str">
        <f>IF(AND(A1299&lt;&gt;"",ISNUMBER(A1299)),VLOOKUP(A1299,Studies!A:BR,3,FALSE),"")</f>
        <v>https://pubmed.ncbi.nlm.nih.gov/8904618/</v>
      </c>
      <c r="D1299" s="250" t="str">
        <f>IF(AND(A1299&lt;&gt;"",ISNUMBER(A1299)),VLOOKUP(A1299,Studies!A:BR,4,FALSE),"")</f>
        <v>Fluconazole 100 mg oral</v>
      </c>
      <c r="E1299" s="186" t="str">
        <f>IF(AND(A1299&lt;&gt;"",ISNUMBER(A1299)),VLOOKUP(A1299,Studies!A:BR,5,FALSE),"")</f>
        <v>Fluconazole</v>
      </c>
      <c r="F1299" s="79" t="s">
        <v>1146</v>
      </c>
    </row>
    <row r="1300" spans="1:6" x14ac:dyDescent="0.25">
      <c r="A1300" s="246">
        <v>1390</v>
      </c>
      <c r="B1300" s="186" t="str">
        <f>IF(AND(A1300&lt;&gt;"",ISNUMBER(A1300)),VLOOKUP(A1300,Studies!A:BR,2,FALSE),"")</f>
        <v>Varhe 1996</v>
      </c>
      <c r="C1300" s="186" t="str">
        <f>IF(AND(A1300&lt;&gt;"",ISNUMBER(A1300)),VLOOKUP(A1300,Studies!A:BR,3,FALSE),"")</f>
        <v>https://pubmed.ncbi.nlm.nih.gov/8904618/</v>
      </c>
      <c r="D1300" s="250" t="str">
        <f>IF(AND(A1300&lt;&gt;"",ISNUMBER(A1300)),VLOOKUP(A1300,Studies!A:BR,4,FALSE),"")</f>
        <v>Fluconazole 200 mg oral</v>
      </c>
      <c r="E1300" s="186" t="str">
        <f>IF(AND(A1300&lt;&gt;"",ISNUMBER(A1300)),VLOOKUP(A1300,Studies!A:BR,5,FALSE),"")</f>
        <v>Fluconazole</v>
      </c>
      <c r="F1300" s="79" t="s">
        <v>1146</v>
      </c>
    </row>
  </sheetData>
  <autoFilter ref="A1:F1300"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1DB5BA7A27696418C6D2C8B46A68E83" ma:contentTypeVersion="11" ma:contentTypeDescription="Create a new document." ma:contentTypeScope="" ma:versionID="24c8a78e62a872e4b35d96e76e3108be">
  <xsd:schema xmlns:xsd="http://www.w3.org/2001/XMLSchema" xmlns:xs="http://www.w3.org/2001/XMLSchema" xmlns:p="http://schemas.microsoft.com/office/2006/metadata/properties" xmlns:ns2="398d2b5b-77f8-4c5f-a794-3d35ce849315" xmlns:ns3="1c52e43a-7a2d-43c4-9ede-f251c929c0a1" targetNamespace="http://schemas.microsoft.com/office/2006/metadata/properties" ma:root="true" ma:fieldsID="bd4e1dc097a1b16acd955a615b6a3db0" ns2:_="" ns3:_="">
    <xsd:import namespace="398d2b5b-77f8-4c5f-a794-3d35ce849315"/>
    <xsd:import namespace="1c52e43a-7a2d-43c4-9ede-f251c929c0a1"/>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8d2b5b-77f8-4c5f-a794-3d35ce84931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c52e43a-7a2d-43c4-9ede-f251c929c0a1"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B81CC41-04B3-4CB2-8159-C21D5C3E2C5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98d2b5b-77f8-4c5f-a794-3d35ce849315"/>
    <ds:schemaRef ds:uri="1c52e43a-7a2d-43c4-9ede-f251c929c0a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http://schemas.microsoft.com/office/infopath/2007/PartnerControls"/>
    <ds:schemaRef ds:uri="aecc70ee-2d6e-4d6b-a98f-0dfc4d2572dc"/>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www.w3.org/XML/1998/namespace"/>
    <ds:schemaRef ds:uri="http://purl.org/dc/dcmitype/"/>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Johanna Eriksson</cp:lastModifiedBy>
  <cp:revision/>
  <dcterms:created xsi:type="dcterms:W3CDTF">2018-06-14T09:04:40Z</dcterms:created>
  <dcterms:modified xsi:type="dcterms:W3CDTF">2021-07-06T10:34:57Z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0x01010011DB5BA7A27696418C6D2C8B46A68E83</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